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pivotTables/pivotTable1.xml" ContentType="application/vnd.openxmlformats-officedocument.spreadsheetml.pivot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hidePivotFieldList="1"/>
  <mc:AlternateContent xmlns:mc="http://schemas.openxmlformats.org/markup-compatibility/2006">
    <mc:Choice Requires="x15">
      <x15ac:absPath xmlns:x15ac="http://schemas.microsoft.com/office/spreadsheetml/2010/11/ac" url="Z:\Survey of Pedestrian and Vehicular Traffic\Annual Tables\"/>
    </mc:Choice>
  </mc:AlternateContent>
  <xr:revisionPtr revIDLastSave="0" documentId="13_ncr:1_{FB206456-7716-4536-A02F-0473FBDAF8BC}" xr6:coauthVersionLast="47" xr6:coauthVersionMax="47" xr10:uidLastSave="{00000000-0000-0000-0000-000000000000}"/>
  <bookViews>
    <workbookView xWindow="-110" yWindow="-110" windowWidth="19420" windowHeight="10420" tabRatio="806" xr2:uid="{00000000-000D-0000-FFFF-FFFF00000000}"/>
  </bookViews>
  <sheets>
    <sheet name="Key" sheetId="7" r:id="rId1"/>
    <sheet name="Schedule" sheetId="6" r:id="rId2"/>
    <sheet name="University-wide" sheetId="2" r:id="rId3"/>
    <sheet name=" University-wide (with EV)" sheetId="3" r:id="rId4"/>
    <sheet name="By Location Entering" sheetId="4" r:id="rId5"/>
    <sheet name="By Location Carpool Entering" sheetId="8" r:id="rId6"/>
    <sheet name="By Location Arriving" sheetId="13" r:id="rId7"/>
    <sheet name="By Location Departing" sheetId="14" r:id="rId8"/>
    <sheet name="By Entrance Entering" sheetId="15" r:id="rId9"/>
    <sheet name="PMD Breakdown Entering" sheetId="16" r:id="rId10"/>
    <sheet name="Carpool Breakdown Entering" sheetId="17" r:id="rId11"/>
    <sheet name="Buses Arriving" sheetId="18" r:id="rId12"/>
    <sheet name="By Bus Stop Arriving" sheetId="19" r:id="rId13"/>
    <sheet name="By Bus Stop Departing" sheetId="21" r:id="rId14"/>
    <sheet name="Entering" sheetId="22" state="hidden" r:id="rId15"/>
    <sheet name="Trolley Central Campus" sheetId="5" r:id="rId16"/>
    <sheet name="Trolley Voigt" sheetId="1" r:id="rId17"/>
    <sheet name="Mesa Pedestrian Bridge" sheetId="10" r:id="rId18"/>
    <sheet name="Gilman Bridge" sheetId="12" r:id="rId19"/>
    <sheet name="Mesa South" sheetId="23" state="hidden" r:id="rId20"/>
  </sheets>
  <definedNames>
    <definedName name="_xlnm._FilterDatabase" localSheetId="12" hidden="1">'By Bus Stop Arriving'!$B$8:$T$157</definedName>
    <definedName name="_xlnm._FilterDatabase" localSheetId="13" hidden="1">'By Bus Stop Departing'!$B$8:$T$178</definedName>
  </definedNames>
  <calcPr calcId="191028"/>
  <pivotCaches>
    <pivotCache cacheId="3" r:id="rId21"/>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19" i="4" l="1"/>
  <c r="M20" i="4"/>
  <c r="L20" i="4"/>
  <c r="L21" i="3" s="1"/>
  <c r="J20" i="4"/>
  <c r="I20" i="4"/>
  <c r="H20" i="4"/>
  <c r="G20" i="4"/>
  <c r="F20" i="4"/>
  <c r="E20" i="4"/>
  <c r="D20" i="4"/>
  <c r="D21" i="3" s="1"/>
  <c r="C20" i="4"/>
  <c r="C20" i="2" s="1"/>
  <c r="R19" i="4"/>
  <c r="Q19" i="4"/>
  <c r="P19" i="4"/>
  <c r="O19" i="4"/>
  <c r="N19" i="4"/>
  <c r="M19" i="4"/>
  <c r="L19" i="4"/>
  <c r="L19" i="2" s="1"/>
  <c r="K19" i="4"/>
  <c r="J19" i="4"/>
  <c r="I19" i="4"/>
  <c r="H19" i="4"/>
  <c r="G19" i="4"/>
  <c r="F19" i="4"/>
  <c r="E19" i="4"/>
  <c r="D19" i="4"/>
  <c r="D19" i="2" s="1"/>
  <c r="C19" i="4"/>
  <c r="F21" i="3"/>
  <c r="N20" i="3"/>
  <c r="K19" i="2"/>
  <c r="F20" i="3"/>
  <c r="C327" i="15"/>
  <c r="D327" i="15"/>
  <c r="E327" i="15"/>
  <c r="F327" i="15"/>
  <c r="G327" i="15"/>
  <c r="H327" i="15"/>
  <c r="I327" i="15"/>
  <c r="J327" i="15"/>
  <c r="K327" i="15"/>
  <c r="L327" i="15"/>
  <c r="M327" i="15"/>
  <c r="N327" i="15"/>
  <c r="O327" i="15"/>
  <c r="P327" i="15"/>
  <c r="Q327" i="15"/>
  <c r="R327" i="15"/>
  <c r="B32" i="23"/>
  <c r="C328" i="15" s="1"/>
  <c r="AI25" i="23"/>
  <c r="AI24" i="23"/>
  <c r="AI23" i="23"/>
  <c r="AI22" i="23"/>
  <c r="AI21" i="23"/>
  <c r="AI16" i="23"/>
  <c r="AI15" i="23"/>
  <c r="AI14" i="23"/>
  <c r="AI13" i="23"/>
  <c r="AI12" i="23"/>
  <c r="AI6" i="23"/>
  <c r="AI5" i="23"/>
  <c r="AI4" i="23"/>
  <c r="Q32" i="23"/>
  <c r="R328" i="15" s="1"/>
  <c r="R20" i="4" s="1"/>
  <c r="P32" i="23"/>
  <c r="Q328" i="15" s="1"/>
  <c r="Q20" i="4" s="1"/>
  <c r="O32" i="23"/>
  <c r="P328" i="15" s="1"/>
  <c r="P332" i="15" s="1"/>
  <c r="P342" i="15" s="1"/>
  <c r="N32" i="23"/>
  <c r="O328" i="15" s="1"/>
  <c r="O20" i="4" s="1"/>
  <c r="M32" i="23"/>
  <c r="N328" i="15" s="1"/>
  <c r="N20" i="4" s="1"/>
  <c r="N21" i="3" s="1"/>
  <c r="L32" i="23"/>
  <c r="M328" i="15" s="1"/>
  <c r="K32" i="23"/>
  <c r="L328" i="15" s="1"/>
  <c r="J32" i="23"/>
  <c r="K328" i="15" s="1"/>
  <c r="K20" i="4" s="1"/>
  <c r="I32" i="23"/>
  <c r="J328" i="15" s="1"/>
  <c r="H32" i="23"/>
  <c r="I328" i="15" s="1"/>
  <c r="G32" i="23"/>
  <c r="H328" i="15" s="1"/>
  <c r="F32" i="23"/>
  <c r="G328" i="15" s="1"/>
  <c r="E32" i="23"/>
  <c r="F328" i="15" s="1"/>
  <c r="D32" i="23"/>
  <c r="E328" i="15" s="1"/>
  <c r="C32" i="23"/>
  <c r="D328" i="15" s="1"/>
  <c r="AI3" i="23"/>
  <c r="S26" i="12"/>
  <c r="S25" i="12"/>
  <c r="S24" i="12"/>
  <c r="S22" i="12"/>
  <c r="S21" i="12"/>
  <c r="S23" i="12"/>
  <c r="S27" i="12"/>
  <c r="S28" i="12"/>
  <c r="S29" i="12"/>
  <c r="S30" i="12"/>
  <c r="S31" i="12"/>
  <c r="S32" i="12"/>
  <c r="S33" i="12"/>
  <c r="S34" i="12"/>
  <c r="S35" i="12"/>
  <c r="S36" i="12"/>
  <c r="S37" i="12"/>
  <c r="S38" i="12"/>
  <c r="S39" i="12"/>
  <c r="S40" i="12"/>
  <c r="S41" i="12"/>
  <c r="S42" i="12"/>
  <c r="S43" i="12"/>
  <c r="W14" i="12"/>
  <c r="W12" i="12"/>
  <c r="S8" i="12"/>
  <c r="S9" i="12"/>
  <c r="S10" i="12"/>
  <c r="S11" i="12"/>
  <c r="S12" i="12"/>
  <c r="S13" i="12"/>
  <c r="S14" i="12"/>
  <c r="S15" i="12"/>
  <c r="S16" i="12"/>
  <c r="R15" i="13"/>
  <c r="Q15" i="13"/>
  <c r="P15" i="13"/>
  <c r="O15" i="13"/>
  <c r="N15" i="13"/>
  <c r="M15" i="13"/>
  <c r="L15" i="13"/>
  <c r="K15" i="13"/>
  <c r="J15" i="13"/>
  <c r="I15" i="13"/>
  <c r="H15" i="13"/>
  <c r="G15" i="13"/>
  <c r="F15" i="13"/>
  <c r="E15" i="13"/>
  <c r="D15" i="13"/>
  <c r="C15" i="13"/>
  <c r="B15" i="13"/>
  <c r="R14" i="13"/>
  <c r="Q14" i="13"/>
  <c r="P14" i="13"/>
  <c r="O14" i="13"/>
  <c r="N14" i="13"/>
  <c r="M14" i="13"/>
  <c r="L14" i="13"/>
  <c r="K14" i="13"/>
  <c r="J14" i="13"/>
  <c r="I14" i="13"/>
  <c r="H14" i="13"/>
  <c r="G14" i="13"/>
  <c r="F14" i="13"/>
  <c r="E14" i="13"/>
  <c r="D14" i="13"/>
  <c r="C14" i="13"/>
  <c r="B14" i="13"/>
  <c r="R13" i="13"/>
  <c r="Q13" i="13"/>
  <c r="P13" i="13"/>
  <c r="O13" i="13"/>
  <c r="N13" i="13"/>
  <c r="M13" i="13"/>
  <c r="L13" i="13"/>
  <c r="K13" i="13"/>
  <c r="J13" i="13"/>
  <c r="I13" i="13"/>
  <c r="H13" i="13"/>
  <c r="G13" i="13"/>
  <c r="F13" i="13"/>
  <c r="E13" i="13"/>
  <c r="D13" i="13"/>
  <c r="C13" i="13"/>
  <c r="B13" i="13"/>
  <c r="R12" i="13"/>
  <c r="Q12" i="13"/>
  <c r="P12" i="13"/>
  <c r="O12" i="13"/>
  <c r="N12" i="13"/>
  <c r="M12" i="13"/>
  <c r="L12" i="13"/>
  <c r="K12" i="13"/>
  <c r="J12" i="13"/>
  <c r="I12" i="13"/>
  <c r="H12" i="13"/>
  <c r="G12" i="13"/>
  <c r="F12" i="13"/>
  <c r="E12" i="13"/>
  <c r="D12" i="13"/>
  <c r="C12" i="13"/>
  <c r="B12" i="13"/>
  <c r="R11" i="13"/>
  <c r="Q11" i="13"/>
  <c r="P11" i="13"/>
  <c r="O11" i="13"/>
  <c r="N11" i="13"/>
  <c r="M11" i="13"/>
  <c r="L11" i="13"/>
  <c r="K11" i="13"/>
  <c r="J11" i="13"/>
  <c r="I11" i="13"/>
  <c r="H11" i="13"/>
  <c r="G11" i="13"/>
  <c r="F11" i="13"/>
  <c r="E11" i="13"/>
  <c r="D11" i="13"/>
  <c r="C11" i="13"/>
  <c r="B11" i="13"/>
  <c r="R10" i="13"/>
  <c r="Q10" i="13"/>
  <c r="P10" i="13"/>
  <c r="O10" i="13"/>
  <c r="N10" i="13"/>
  <c r="M10" i="13"/>
  <c r="L10" i="13"/>
  <c r="K10" i="13"/>
  <c r="J10" i="13"/>
  <c r="I10" i="13"/>
  <c r="H10" i="13"/>
  <c r="G10" i="13"/>
  <c r="F10" i="13"/>
  <c r="E10" i="13"/>
  <c r="D10" i="13"/>
  <c r="C10" i="13"/>
  <c r="B10" i="13"/>
  <c r="R9" i="13"/>
  <c r="Q9" i="13"/>
  <c r="P9" i="13"/>
  <c r="O9" i="13"/>
  <c r="N9" i="13"/>
  <c r="M9" i="13"/>
  <c r="L9" i="13"/>
  <c r="K9" i="13"/>
  <c r="J9" i="13"/>
  <c r="I9" i="13"/>
  <c r="H9" i="13"/>
  <c r="G9" i="13"/>
  <c r="F9" i="13"/>
  <c r="E9" i="13"/>
  <c r="D9" i="13"/>
  <c r="C9" i="13"/>
  <c r="B9" i="13"/>
  <c r="R8" i="13"/>
  <c r="R51" i="4" s="1"/>
  <c r="Q8" i="13"/>
  <c r="Q51" i="4" s="1"/>
  <c r="P8" i="13"/>
  <c r="P51" i="4" s="1"/>
  <c r="O8" i="13"/>
  <c r="O51" i="4" s="1"/>
  <c r="N8" i="13"/>
  <c r="N51" i="4" s="1"/>
  <c r="M8" i="13"/>
  <c r="L8" i="13"/>
  <c r="K8" i="13"/>
  <c r="K51" i="4" s="1"/>
  <c r="J8" i="13"/>
  <c r="J51" i="4" s="1"/>
  <c r="I8" i="13"/>
  <c r="I51" i="4" s="1"/>
  <c r="H8" i="13"/>
  <c r="H51" i="4" s="1"/>
  <c r="G8" i="13"/>
  <c r="G51" i="4" s="1"/>
  <c r="F8" i="13"/>
  <c r="F51" i="4" s="1"/>
  <c r="E8" i="13"/>
  <c r="D8" i="13"/>
  <c r="C8" i="13"/>
  <c r="C51" i="4" s="1"/>
  <c r="B8" i="13"/>
  <c r="S829" i="22"/>
  <c r="R829" i="22"/>
  <c r="Q829" i="22"/>
  <c r="P829" i="22"/>
  <c r="O829" i="22"/>
  <c r="N829" i="22"/>
  <c r="M829" i="22"/>
  <c r="L829" i="22"/>
  <c r="K829" i="22"/>
  <c r="J829" i="22"/>
  <c r="I829" i="22"/>
  <c r="H829" i="22"/>
  <c r="G829" i="22"/>
  <c r="F829" i="22"/>
  <c r="E829" i="22"/>
  <c r="D829" i="22"/>
  <c r="S828" i="22"/>
  <c r="R828" i="22"/>
  <c r="Q828" i="22"/>
  <c r="P828" i="22"/>
  <c r="O828" i="22"/>
  <c r="N828" i="22"/>
  <c r="M828" i="22"/>
  <c r="L828" i="22"/>
  <c r="K426" i="17" s="1"/>
  <c r="K828" i="22"/>
  <c r="J828" i="22"/>
  <c r="I828" i="22"/>
  <c r="H828" i="22"/>
  <c r="G828" i="22"/>
  <c r="F828" i="22"/>
  <c r="E828" i="22"/>
  <c r="D828" i="22"/>
  <c r="C426" i="17" s="1"/>
  <c r="S827" i="22"/>
  <c r="R827" i="22"/>
  <c r="Q827" i="22"/>
  <c r="P827" i="22"/>
  <c r="O827" i="22"/>
  <c r="N827" i="22"/>
  <c r="M827" i="22"/>
  <c r="L827" i="22"/>
  <c r="K425" i="17" s="1"/>
  <c r="K827" i="22"/>
  <c r="J827" i="22"/>
  <c r="I827" i="22"/>
  <c r="H827" i="22"/>
  <c r="G827" i="22"/>
  <c r="F827" i="22"/>
  <c r="E827" i="22"/>
  <c r="D827" i="22"/>
  <c r="C425" i="17" s="1"/>
  <c r="S826" i="22"/>
  <c r="R826" i="22"/>
  <c r="Q826" i="22"/>
  <c r="P826" i="22"/>
  <c r="O826" i="22"/>
  <c r="N826" i="22"/>
  <c r="M826" i="22"/>
  <c r="L826" i="22"/>
  <c r="K421" i="17" s="1"/>
  <c r="K826" i="22"/>
  <c r="J826" i="22"/>
  <c r="I826" i="22"/>
  <c r="H826" i="22"/>
  <c r="G826" i="22"/>
  <c r="F826" i="22"/>
  <c r="E826" i="22"/>
  <c r="D826" i="22"/>
  <c r="C421" i="17" s="1"/>
  <c r="S825" i="22"/>
  <c r="R825" i="22"/>
  <c r="Q825" i="22"/>
  <c r="P825" i="22"/>
  <c r="O825" i="22"/>
  <c r="N825" i="22"/>
  <c r="M825" i="22"/>
  <c r="L825" i="22"/>
  <c r="K825" i="22"/>
  <c r="J825" i="22"/>
  <c r="I825" i="22"/>
  <c r="H825" i="22"/>
  <c r="G825" i="22"/>
  <c r="F825" i="22"/>
  <c r="E825" i="22"/>
  <c r="D825" i="22"/>
  <c r="S824" i="22"/>
  <c r="R824" i="22"/>
  <c r="Q824" i="22"/>
  <c r="P824" i="22"/>
  <c r="O824" i="22"/>
  <c r="N824" i="22"/>
  <c r="M824" i="22"/>
  <c r="L824" i="22"/>
  <c r="K824" i="22"/>
  <c r="J824" i="22"/>
  <c r="I824" i="22"/>
  <c r="H824" i="22"/>
  <c r="G824" i="22"/>
  <c r="F824" i="22"/>
  <c r="E824" i="22"/>
  <c r="D824" i="22"/>
  <c r="S823" i="22"/>
  <c r="R823" i="22"/>
  <c r="Q823" i="22"/>
  <c r="P823" i="22"/>
  <c r="O823" i="22"/>
  <c r="N823" i="22"/>
  <c r="M823" i="22"/>
  <c r="L823" i="22"/>
  <c r="K823" i="22"/>
  <c r="J823" i="22"/>
  <c r="I823" i="22"/>
  <c r="H823" i="22"/>
  <c r="G823" i="22"/>
  <c r="F823" i="22"/>
  <c r="E823" i="22"/>
  <c r="D823" i="22"/>
  <c r="S822" i="22"/>
  <c r="R822" i="22"/>
  <c r="Q822" i="22"/>
  <c r="P822" i="22"/>
  <c r="O822" i="22"/>
  <c r="N822" i="22"/>
  <c r="M822" i="22"/>
  <c r="L822" i="22"/>
  <c r="K822" i="22"/>
  <c r="J822" i="22"/>
  <c r="I822" i="22"/>
  <c r="H822" i="22"/>
  <c r="G822" i="22"/>
  <c r="F822" i="22"/>
  <c r="E822" i="22"/>
  <c r="D822" i="22"/>
  <c r="S821" i="22"/>
  <c r="R821" i="22"/>
  <c r="Q821" i="22"/>
  <c r="P821" i="22"/>
  <c r="O821" i="22"/>
  <c r="N821" i="22"/>
  <c r="M821" i="22"/>
  <c r="L821" i="22"/>
  <c r="K821" i="22"/>
  <c r="J821" i="22"/>
  <c r="I821" i="22"/>
  <c r="H821" i="22"/>
  <c r="G821" i="22"/>
  <c r="F821" i="22"/>
  <c r="E821" i="22"/>
  <c r="D821" i="22"/>
  <c r="S820" i="22"/>
  <c r="R820" i="22"/>
  <c r="Q820" i="22"/>
  <c r="P820" i="22"/>
  <c r="O820" i="22"/>
  <c r="N820" i="22"/>
  <c r="M820" i="22"/>
  <c r="L820" i="22"/>
  <c r="K820" i="22"/>
  <c r="J820" i="22"/>
  <c r="I820" i="22"/>
  <c r="H820" i="22"/>
  <c r="G820" i="22"/>
  <c r="F820" i="22"/>
  <c r="E820" i="22"/>
  <c r="D820" i="22"/>
  <c r="S819" i="22"/>
  <c r="R819" i="22"/>
  <c r="Q819" i="22"/>
  <c r="P819" i="22"/>
  <c r="O819" i="22"/>
  <c r="N819" i="22"/>
  <c r="M819" i="22"/>
  <c r="L819" i="22"/>
  <c r="K819" i="22"/>
  <c r="J819" i="22"/>
  <c r="I819" i="22"/>
  <c r="H819" i="22"/>
  <c r="G819" i="22"/>
  <c r="F819" i="22"/>
  <c r="E819" i="22"/>
  <c r="D819" i="22"/>
  <c r="S818" i="22"/>
  <c r="R818" i="22"/>
  <c r="Q818" i="22"/>
  <c r="P818" i="22"/>
  <c r="O818" i="22"/>
  <c r="N818" i="22"/>
  <c r="M818" i="22"/>
  <c r="L818" i="22"/>
  <c r="K818" i="22"/>
  <c r="J818" i="22"/>
  <c r="I818" i="22"/>
  <c r="H818" i="22"/>
  <c r="G818" i="22"/>
  <c r="F818" i="22"/>
  <c r="E818" i="22"/>
  <c r="D818" i="22"/>
  <c r="S817" i="22"/>
  <c r="R817" i="22"/>
  <c r="Q817" i="22"/>
  <c r="P817" i="22"/>
  <c r="O817" i="22"/>
  <c r="N817" i="22"/>
  <c r="M817" i="22"/>
  <c r="L817" i="22"/>
  <c r="K817" i="22"/>
  <c r="J817" i="22"/>
  <c r="I817" i="22"/>
  <c r="H817" i="22"/>
  <c r="G817" i="22"/>
  <c r="F817" i="22"/>
  <c r="E817" i="22"/>
  <c r="D817" i="22"/>
  <c r="S816" i="22"/>
  <c r="R816" i="22"/>
  <c r="Q816" i="22"/>
  <c r="P816" i="22"/>
  <c r="O816" i="22"/>
  <c r="N816" i="22"/>
  <c r="M816" i="22"/>
  <c r="L816" i="22"/>
  <c r="K816" i="22"/>
  <c r="J816" i="22"/>
  <c r="I816" i="22"/>
  <c r="H816" i="22"/>
  <c r="G816" i="22"/>
  <c r="F816" i="22"/>
  <c r="E816" i="22"/>
  <c r="D816" i="22"/>
  <c r="S815" i="22"/>
  <c r="R815" i="22"/>
  <c r="Q815" i="22"/>
  <c r="P815" i="22"/>
  <c r="O815" i="22"/>
  <c r="N815" i="22"/>
  <c r="M815" i="22"/>
  <c r="L815" i="22"/>
  <c r="K815" i="22"/>
  <c r="J815" i="22"/>
  <c r="I815" i="22"/>
  <c r="H815" i="22"/>
  <c r="G815" i="22"/>
  <c r="F815" i="22"/>
  <c r="E815" i="22"/>
  <c r="D815" i="22"/>
  <c r="S814" i="22"/>
  <c r="R814" i="22"/>
  <c r="Q814" i="22"/>
  <c r="P814" i="22"/>
  <c r="O814" i="22"/>
  <c r="N814" i="22"/>
  <c r="M814" i="22"/>
  <c r="L814" i="22"/>
  <c r="K814" i="22"/>
  <c r="J814" i="22"/>
  <c r="I814" i="22"/>
  <c r="H814" i="22"/>
  <c r="G814" i="22"/>
  <c r="F814" i="22"/>
  <c r="E814" i="22"/>
  <c r="D814" i="22"/>
  <c r="S813" i="22"/>
  <c r="R813" i="22"/>
  <c r="Q813" i="22"/>
  <c r="P813" i="22"/>
  <c r="O813" i="22"/>
  <c r="N813" i="22"/>
  <c r="M813" i="22"/>
  <c r="L813" i="22"/>
  <c r="K813" i="22"/>
  <c r="J813" i="22"/>
  <c r="I813" i="22"/>
  <c r="H813" i="22"/>
  <c r="G813" i="22"/>
  <c r="F813" i="22"/>
  <c r="E813" i="22"/>
  <c r="D813" i="22"/>
  <c r="S812" i="22"/>
  <c r="R812" i="22"/>
  <c r="Q812" i="22"/>
  <c r="P812" i="22"/>
  <c r="O812" i="22"/>
  <c r="N812" i="22"/>
  <c r="M812" i="22"/>
  <c r="L812" i="22"/>
  <c r="K424" i="17" s="1"/>
  <c r="K812" i="22"/>
  <c r="J812" i="22"/>
  <c r="I812" i="22"/>
  <c r="H812" i="22"/>
  <c r="G812" i="22"/>
  <c r="F812" i="22"/>
  <c r="E812" i="22"/>
  <c r="D812" i="22"/>
  <c r="C424" i="17" s="1"/>
  <c r="S811" i="22"/>
  <c r="R811" i="22"/>
  <c r="Q811" i="22"/>
  <c r="P811" i="22"/>
  <c r="O811" i="22"/>
  <c r="N811" i="22"/>
  <c r="M811" i="22"/>
  <c r="L811" i="22"/>
  <c r="K423" i="17" s="1"/>
  <c r="K811" i="22"/>
  <c r="J811" i="22"/>
  <c r="I811" i="22"/>
  <c r="H811" i="22"/>
  <c r="G811" i="22"/>
  <c r="F811" i="22"/>
  <c r="E811" i="22"/>
  <c r="D811" i="22"/>
  <c r="C423" i="17" s="1"/>
  <c r="S810" i="22"/>
  <c r="R810" i="22"/>
  <c r="Q810" i="22"/>
  <c r="P810" i="22"/>
  <c r="O810" i="22"/>
  <c r="N810" i="22"/>
  <c r="M810" i="22"/>
  <c r="L810" i="22"/>
  <c r="K422" i="17" s="1"/>
  <c r="K810" i="22"/>
  <c r="J810" i="22"/>
  <c r="I810" i="22"/>
  <c r="H810" i="22"/>
  <c r="G810" i="22"/>
  <c r="F810" i="22"/>
  <c r="E810" i="22"/>
  <c r="D810" i="22"/>
  <c r="C422" i="17" s="1"/>
  <c r="S809" i="22"/>
  <c r="R809" i="22"/>
  <c r="Q809" i="22"/>
  <c r="P809" i="22"/>
  <c r="O809" i="22"/>
  <c r="N809" i="22"/>
  <c r="M809" i="22"/>
  <c r="L809" i="22"/>
  <c r="K420" i="17" s="1"/>
  <c r="K809" i="22"/>
  <c r="J809" i="22"/>
  <c r="I809" i="22"/>
  <c r="H809" i="22"/>
  <c r="G809" i="22"/>
  <c r="F809" i="22"/>
  <c r="E809" i="22"/>
  <c r="D809" i="22"/>
  <c r="C420" i="17" s="1"/>
  <c r="S808" i="22"/>
  <c r="R808" i="22"/>
  <c r="Q808" i="22"/>
  <c r="P808" i="22"/>
  <c r="O808" i="22"/>
  <c r="N808" i="22"/>
  <c r="M808" i="22"/>
  <c r="L808" i="22"/>
  <c r="K418" i="17" s="1"/>
  <c r="K808" i="22"/>
  <c r="J808" i="22"/>
  <c r="I808" i="22"/>
  <c r="H808" i="22"/>
  <c r="G808" i="22"/>
  <c r="F808" i="22"/>
  <c r="E808" i="22"/>
  <c r="D808" i="22"/>
  <c r="C418" i="17" s="1"/>
  <c r="S807" i="22"/>
  <c r="R807" i="22"/>
  <c r="Q807" i="22"/>
  <c r="P807" i="22"/>
  <c r="O807" i="22"/>
  <c r="N807" i="22"/>
  <c r="M807" i="22"/>
  <c r="L807" i="22"/>
  <c r="K415" i="17" s="1"/>
  <c r="K807" i="22"/>
  <c r="J807" i="22"/>
  <c r="I807" i="22"/>
  <c r="H807" i="22"/>
  <c r="G807" i="22"/>
  <c r="F807" i="22"/>
  <c r="E807" i="22"/>
  <c r="D807" i="22"/>
  <c r="C415" i="17" s="1"/>
  <c r="S806" i="22"/>
  <c r="R806" i="22"/>
  <c r="Q806" i="22"/>
  <c r="P806" i="22"/>
  <c r="O806" i="22"/>
  <c r="N806" i="22"/>
  <c r="M806" i="22"/>
  <c r="L806" i="22"/>
  <c r="K806" i="22"/>
  <c r="J806" i="22"/>
  <c r="I806" i="22"/>
  <c r="H806" i="22"/>
  <c r="G806" i="22"/>
  <c r="F806" i="22"/>
  <c r="E806" i="22"/>
  <c r="D806" i="22"/>
  <c r="S805" i="22"/>
  <c r="R805" i="22"/>
  <c r="Q805" i="22"/>
  <c r="P805" i="22"/>
  <c r="O805" i="22"/>
  <c r="N805" i="22"/>
  <c r="M805" i="22"/>
  <c r="L805" i="22"/>
  <c r="K413" i="17" s="1"/>
  <c r="K805" i="22"/>
  <c r="J805" i="22"/>
  <c r="I805" i="22"/>
  <c r="H805" i="22"/>
  <c r="G805" i="22"/>
  <c r="F805" i="22"/>
  <c r="E805" i="22"/>
  <c r="D805" i="22"/>
  <c r="C413" i="17" s="1"/>
  <c r="S804" i="22"/>
  <c r="R804" i="22"/>
  <c r="Q804" i="22"/>
  <c r="P804" i="22"/>
  <c r="O804" i="22"/>
  <c r="N804" i="22"/>
  <c r="M804" i="22"/>
  <c r="L804" i="22"/>
  <c r="K804" i="22"/>
  <c r="J804" i="22"/>
  <c r="I804" i="22"/>
  <c r="H804" i="22"/>
  <c r="G804" i="22"/>
  <c r="F804" i="22"/>
  <c r="E804" i="22"/>
  <c r="D804" i="22"/>
  <c r="S803" i="22"/>
  <c r="R803" i="22"/>
  <c r="Q803" i="22"/>
  <c r="P803" i="22"/>
  <c r="O803" i="22"/>
  <c r="N803" i="22"/>
  <c r="M803" i="22"/>
  <c r="L803" i="22"/>
  <c r="K803" i="22"/>
  <c r="J803" i="22"/>
  <c r="I803" i="22"/>
  <c r="H803" i="22"/>
  <c r="G803" i="22"/>
  <c r="F803" i="22"/>
  <c r="E803" i="22"/>
  <c r="D803" i="22"/>
  <c r="S802" i="22"/>
  <c r="R802" i="22"/>
  <c r="Q802" i="22"/>
  <c r="P802" i="22"/>
  <c r="O802" i="22"/>
  <c r="N802" i="22"/>
  <c r="M802" i="22"/>
  <c r="L802" i="22"/>
  <c r="K410" i="17" s="1"/>
  <c r="K802" i="22"/>
  <c r="J802" i="22"/>
  <c r="I802" i="22"/>
  <c r="H802" i="22"/>
  <c r="G802" i="22"/>
  <c r="F802" i="22"/>
  <c r="E802" i="22"/>
  <c r="D802" i="22"/>
  <c r="C410" i="17" s="1"/>
  <c r="S801" i="22"/>
  <c r="R801" i="22"/>
  <c r="Q801" i="22"/>
  <c r="P801" i="22"/>
  <c r="O801" i="22"/>
  <c r="N801" i="22"/>
  <c r="M801" i="22"/>
  <c r="L801" i="22"/>
  <c r="K801" i="22"/>
  <c r="J801" i="22"/>
  <c r="I801" i="22"/>
  <c r="H801" i="22"/>
  <c r="G801" i="22"/>
  <c r="F801" i="22"/>
  <c r="E801" i="22"/>
  <c r="D801" i="22"/>
  <c r="S800" i="22"/>
  <c r="R800" i="22"/>
  <c r="Q800" i="22"/>
  <c r="P800" i="22"/>
  <c r="O800" i="22"/>
  <c r="N800" i="22"/>
  <c r="M800" i="22"/>
  <c r="L800" i="22"/>
  <c r="K800" i="22"/>
  <c r="J800" i="22"/>
  <c r="I800" i="22"/>
  <c r="H800" i="22"/>
  <c r="G800" i="22"/>
  <c r="F800" i="22"/>
  <c r="E800" i="22"/>
  <c r="D800" i="22"/>
  <c r="S799" i="22"/>
  <c r="R799" i="22"/>
  <c r="Q799" i="22"/>
  <c r="P799" i="22"/>
  <c r="O799" i="22"/>
  <c r="N799" i="22"/>
  <c r="M799" i="22"/>
  <c r="L799" i="22"/>
  <c r="K799" i="22"/>
  <c r="J799" i="22"/>
  <c r="I799" i="22"/>
  <c r="H799" i="22"/>
  <c r="G799" i="22"/>
  <c r="F799" i="22"/>
  <c r="E799" i="22"/>
  <c r="D799" i="22"/>
  <c r="S798" i="22"/>
  <c r="R798" i="22"/>
  <c r="Q798" i="22"/>
  <c r="P798" i="22"/>
  <c r="O798" i="22"/>
  <c r="N798" i="22"/>
  <c r="M798" i="22"/>
  <c r="L798" i="22"/>
  <c r="K798" i="22"/>
  <c r="J798" i="22"/>
  <c r="I798" i="22"/>
  <c r="H798" i="22"/>
  <c r="G798" i="22"/>
  <c r="F798" i="22"/>
  <c r="E798" i="22"/>
  <c r="D798" i="22"/>
  <c r="S797" i="22"/>
  <c r="R797" i="22"/>
  <c r="Q797" i="22"/>
  <c r="P797" i="22"/>
  <c r="O797" i="22"/>
  <c r="N797" i="22"/>
  <c r="M797" i="22"/>
  <c r="L797" i="22"/>
  <c r="K797" i="22"/>
  <c r="J797" i="22"/>
  <c r="I797" i="22"/>
  <c r="H797" i="22"/>
  <c r="G797" i="22"/>
  <c r="F797" i="22"/>
  <c r="E797" i="22"/>
  <c r="D797" i="22"/>
  <c r="S796" i="22"/>
  <c r="R796" i="22"/>
  <c r="Q796" i="22"/>
  <c r="P796" i="22"/>
  <c r="O796" i="22"/>
  <c r="N796" i="22"/>
  <c r="M796" i="22"/>
  <c r="L796" i="22"/>
  <c r="K796" i="22"/>
  <c r="J796" i="22"/>
  <c r="I796" i="22"/>
  <c r="H796" i="22"/>
  <c r="G796" i="22"/>
  <c r="F796" i="22"/>
  <c r="E796" i="22"/>
  <c r="D796" i="22"/>
  <c r="S795" i="22"/>
  <c r="R795" i="22"/>
  <c r="Q795" i="22"/>
  <c r="P795" i="22"/>
  <c r="O795" i="22"/>
  <c r="N795" i="22"/>
  <c r="M795" i="22"/>
  <c r="L795" i="22"/>
  <c r="K795" i="22"/>
  <c r="J795" i="22"/>
  <c r="I795" i="22"/>
  <c r="H795" i="22"/>
  <c r="G795" i="22"/>
  <c r="F795" i="22"/>
  <c r="E795" i="22"/>
  <c r="D795" i="22"/>
  <c r="S794" i="22"/>
  <c r="R794" i="22"/>
  <c r="Q794" i="22"/>
  <c r="P794" i="22"/>
  <c r="O794" i="22"/>
  <c r="N794" i="22"/>
  <c r="M794" i="22"/>
  <c r="L794" i="22"/>
  <c r="K794" i="22"/>
  <c r="J794" i="22"/>
  <c r="I794" i="22"/>
  <c r="H794" i="22"/>
  <c r="G794" i="22"/>
  <c r="F794" i="22"/>
  <c r="E794" i="22"/>
  <c r="D794" i="22"/>
  <c r="S793" i="22"/>
  <c r="R793" i="22"/>
  <c r="Q793" i="22"/>
  <c r="P793" i="22"/>
  <c r="O793" i="22"/>
  <c r="N793" i="22"/>
  <c r="M793" i="22"/>
  <c r="L793" i="22"/>
  <c r="K793" i="22"/>
  <c r="J793" i="22"/>
  <c r="I793" i="22"/>
  <c r="H793" i="22"/>
  <c r="G793" i="22"/>
  <c r="F793" i="22"/>
  <c r="E793" i="22"/>
  <c r="D793" i="22"/>
  <c r="S677" i="22"/>
  <c r="R677" i="22"/>
  <c r="Q677" i="22"/>
  <c r="P677" i="22"/>
  <c r="O677" i="22"/>
  <c r="N677" i="22"/>
  <c r="M677" i="22"/>
  <c r="L677" i="22"/>
  <c r="K677" i="22"/>
  <c r="J677" i="22"/>
  <c r="I677" i="22"/>
  <c r="H677" i="22"/>
  <c r="G677" i="22"/>
  <c r="F677" i="22"/>
  <c r="E677" i="22"/>
  <c r="D677" i="22"/>
  <c r="S676" i="22"/>
  <c r="R676" i="22"/>
  <c r="Q676" i="22"/>
  <c r="P676" i="22"/>
  <c r="O676" i="22"/>
  <c r="N676" i="22"/>
  <c r="M676" i="22"/>
  <c r="L676" i="22"/>
  <c r="K676" i="22"/>
  <c r="J676" i="22"/>
  <c r="I676" i="22"/>
  <c r="H676" i="22"/>
  <c r="G676" i="22"/>
  <c r="F676" i="22"/>
  <c r="E676" i="22"/>
  <c r="D676" i="22"/>
  <c r="S675" i="22"/>
  <c r="R675" i="22"/>
  <c r="Q675" i="22"/>
  <c r="P675" i="22"/>
  <c r="O675" i="22"/>
  <c r="N675" i="22"/>
  <c r="M675" i="22"/>
  <c r="L675" i="22"/>
  <c r="K675" i="22"/>
  <c r="J675" i="22"/>
  <c r="I675" i="22"/>
  <c r="H675" i="22"/>
  <c r="G675" i="22"/>
  <c r="F675" i="22"/>
  <c r="E675" i="22"/>
  <c r="D675" i="22"/>
  <c r="S674" i="22"/>
  <c r="R674" i="22"/>
  <c r="S673" i="22"/>
  <c r="S672" i="22"/>
  <c r="R672" i="22"/>
  <c r="Q672" i="22"/>
  <c r="P672" i="22"/>
  <c r="O672" i="22"/>
  <c r="N672" i="22"/>
  <c r="M672" i="22"/>
  <c r="L672" i="22"/>
  <c r="K672" i="22"/>
  <c r="J672" i="22"/>
  <c r="I672" i="22"/>
  <c r="H672" i="22"/>
  <c r="G672" i="22"/>
  <c r="F672" i="22"/>
  <c r="E672" i="22"/>
  <c r="D672" i="22"/>
  <c r="S671" i="22"/>
  <c r="R671" i="22"/>
  <c r="Q671" i="22"/>
  <c r="P671" i="22"/>
  <c r="O671" i="22"/>
  <c r="N671" i="22"/>
  <c r="M671" i="22"/>
  <c r="L671" i="22"/>
  <c r="K671" i="22"/>
  <c r="J671" i="22"/>
  <c r="I671" i="22"/>
  <c r="H671" i="22"/>
  <c r="G671" i="22"/>
  <c r="F671" i="22"/>
  <c r="E671" i="22"/>
  <c r="D671" i="22"/>
  <c r="S670" i="22"/>
  <c r="R670" i="22"/>
  <c r="Q670" i="22"/>
  <c r="P670" i="22"/>
  <c r="O670" i="22"/>
  <c r="N670" i="22"/>
  <c r="M670" i="22"/>
  <c r="L670" i="22"/>
  <c r="K670" i="22"/>
  <c r="J670" i="22"/>
  <c r="I670" i="22"/>
  <c r="H670" i="22"/>
  <c r="G670" i="22"/>
  <c r="F670" i="22"/>
  <c r="E670" i="22"/>
  <c r="D670" i="22"/>
  <c r="S669" i="22"/>
  <c r="R669" i="22"/>
  <c r="Q669" i="22"/>
  <c r="P669" i="22"/>
  <c r="O669" i="22"/>
  <c r="N669" i="22"/>
  <c r="M669" i="22"/>
  <c r="L669" i="22"/>
  <c r="K669" i="22"/>
  <c r="J669" i="22"/>
  <c r="I669" i="22"/>
  <c r="H669" i="22"/>
  <c r="G669" i="22"/>
  <c r="F669" i="22"/>
  <c r="E669" i="22"/>
  <c r="D669" i="22"/>
  <c r="S668" i="22"/>
  <c r="R668" i="22"/>
  <c r="Q668" i="22"/>
  <c r="P668" i="22"/>
  <c r="O668" i="22"/>
  <c r="N668" i="22"/>
  <c r="M668" i="22"/>
  <c r="L668" i="22"/>
  <c r="K668" i="22"/>
  <c r="J668" i="22"/>
  <c r="I668" i="22"/>
  <c r="H668" i="22"/>
  <c r="G668" i="22"/>
  <c r="F668" i="22"/>
  <c r="E668" i="22"/>
  <c r="D668" i="22"/>
  <c r="S667" i="22"/>
  <c r="R667" i="22"/>
  <c r="Q667" i="22"/>
  <c r="P667" i="22"/>
  <c r="O667" i="22"/>
  <c r="N667" i="22"/>
  <c r="M667" i="22"/>
  <c r="L667" i="22"/>
  <c r="K667" i="22"/>
  <c r="J667" i="22"/>
  <c r="I667" i="22"/>
  <c r="H667" i="22"/>
  <c r="G667" i="22"/>
  <c r="F667" i="22"/>
  <c r="E667" i="22"/>
  <c r="D667" i="22"/>
  <c r="S666" i="22"/>
  <c r="R666" i="22"/>
  <c r="Q666" i="22"/>
  <c r="P666" i="22"/>
  <c r="O666" i="22"/>
  <c r="N666" i="22"/>
  <c r="M666" i="22"/>
  <c r="L666" i="22"/>
  <c r="K666" i="22"/>
  <c r="J666" i="22"/>
  <c r="I666" i="22"/>
  <c r="H666" i="22"/>
  <c r="G666" i="22"/>
  <c r="F666" i="22"/>
  <c r="E666" i="22"/>
  <c r="D666" i="22"/>
  <c r="S665" i="22"/>
  <c r="R665" i="22"/>
  <c r="Q665" i="22"/>
  <c r="P665" i="22"/>
  <c r="O665" i="22"/>
  <c r="N665" i="22"/>
  <c r="M665" i="22"/>
  <c r="L665" i="22"/>
  <c r="K665" i="22"/>
  <c r="J665" i="22"/>
  <c r="I665" i="22"/>
  <c r="H665" i="22"/>
  <c r="G665" i="22"/>
  <c r="F665" i="22"/>
  <c r="E665" i="22"/>
  <c r="D665" i="22"/>
  <c r="S662" i="22"/>
  <c r="R662" i="22"/>
  <c r="Q662" i="22"/>
  <c r="P662" i="22"/>
  <c r="O662" i="22"/>
  <c r="N662" i="22"/>
  <c r="M662" i="22"/>
  <c r="L662" i="22"/>
  <c r="K662" i="22"/>
  <c r="J662" i="22"/>
  <c r="I662" i="22"/>
  <c r="H662" i="22"/>
  <c r="G662" i="22"/>
  <c r="F662" i="22"/>
  <c r="E662" i="22"/>
  <c r="D662" i="22"/>
  <c r="S661" i="22"/>
  <c r="R661" i="22"/>
  <c r="Q661" i="22"/>
  <c r="P661" i="22"/>
  <c r="O661" i="22"/>
  <c r="N661" i="22"/>
  <c r="M661" i="22"/>
  <c r="L661" i="22"/>
  <c r="K661" i="22"/>
  <c r="J661" i="22"/>
  <c r="I661" i="22"/>
  <c r="H661" i="22"/>
  <c r="G661" i="22"/>
  <c r="F661" i="22"/>
  <c r="E661" i="22"/>
  <c r="D661" i="22"/>
  <c r="S660" i="22"/>
  <c r="R660" i="22"/>
  <c r="Q660" i="22"/>
  <c r="P660" i="22"/>
  <c r="O660" i="22"/>
  <c r="N660" i="22"/>
  <c r="M660" i="22"/>
  <c r="L660" i="22"/>
  <c r="K660" i="22"/>
  <c r="J660" i="22"/>
  <c r="I660" i="22"/>
  <c r="H660" i="22"/>
  <c r="G660" i="22"/>
  <c r="F660" i="22"/>
  <c r="E660" i="22"/>
  <c r="D660" i="22"/>
  <c r="S659" i="22"/>
  <c r="R659" i="22"/>
  <c r="Q659" i="22"/>
  <c r="P659" i="22"/>
  <c r="O659" i="22"/>
  <c r="N659" i="22"/>
  <c r="M659" i="22"/>
  <c r="L659" i="22"/>
  <c r="K659" i="22"/>
  <c r="J659" i="22"/>
  <c r="I659" i="22"/>
  <c r="H659" i="22"/>
  <c r="G659" i="22"/>
  <c r="F659" i="22"/>
  <c r="E659" i="22"/>
  <c r="D659" i="22"/>
  <c r="S658" i="22"/>
  <c r="R658" i="22"/>
  <c r="Q658" i="22"/>
  <c r="P658" i="22"/>
  <c r="O658" i="22"/>
  <c r="N658" i="22"/>
  <c r="M658" i="22"/>
  <c r="L658" i="22"/>
  <c r="K658" i="22"/>
  <c r="J658" i="22"/>
  <c r="I658" i="22"/>
  <c r="H658" i="22"/>
  <c r="G658" i="22"/>
  <c r="F658" i="22"/>
  <c r="E658" i="22"/>
  <c r="D658" i="22"/>
  <c r="S657" i="22"/>
  <c r="R657" i="22"/>
  <c r="Q657" i="22"/>
  <c r="P657" i="22"/>
  <c r="O657" i="22"/>
  <c r="N657" i="22"/>
  <c r="M657" i="22"/>
  <c r="L657" i="22"/>
  <c r="K657" i="22"/>
  <c r="J657" i="22"/>
  <c r="I657" i="22"/>
  <c r="H657" i="22"/>
  <c r="G657" i="22"/>
  <c r="F657" i="22"/>
  <c r="E657" i="22"/>
  <c r="D657" i="22"/>
  <c r="S656" i="22"/>
  <c r="R656" i="22"/>
  <c r="Q656" i="22"/>
  <c r="P656" i="22"/>
  <c r="O656" i="22"/>
  <c r="N656" i="22"/>
  <c r="M656" i="22"/>
  <c r="L656" i="22"/>
  <c r="K656" i="22"/>
  <c r="J656" i="22"/>
  <c r="I656" i="22"/>
  <c r="H656" i="22"/>
  <c r="G656" i="22"/>
  <c r="F656" i="22"/>
  <c r="E656" i="22"/>
  <c r="D656" i="22"/>
  <c r="S655" i="22"/>
  <c r="R655" i="22"/>
  <c r="Q655" i="22"/>
  <c r="P655" i="22"/>
  <c r="O655" i="22"/>
  <c r="N655" i="22"/>
  <c r="M655" i="22"/>
  <c r="L655" i="22"/>
  <c r="K655" i="22"/>
  <c r="J655" i="22"/>
  <c r="I655" i="22"/>
  <c r="H655" i="22"/>
  <c r="G655" i="22"/>
  <c r="F655" i="22"/>
  <c r="E655" i="22"/>
  <c r="D655" i="22"/>
  <c r="S654" i="22"/>
  <c r="R654" i="22"/>
  <c r="Q654" i="22"/>
  <c r="P654" i="22"/>
  <c r="O654" i="22"/>
  <c r="N654" i="22"/>
  <c r="M654" i="22"/>
  <c r="L654" i="22"/>
  <c r="K654" i="22"/>
  <c r="J654" i="22"/>
  <c r="I654" i="22"/>
  <c r="H654" i="22"/>
  <c r="G654" i="22"/>
  <c r="F654" i="22"/>
  <c r="E654" i="22"/>
  <c r="D654" i="22"/>
  <c r="S653" i="22"/>
  <c r="R653" i="22"/>
  <c r="Q653" i="22"/>
  <c r="P653" i="22"/>
  <c r="O653" i="22"/>
  <c r="N653" i="22"/>
  <c r="M653" i="22"/>
  <c r="L653" i="22"/>
  <c r="K653" i="22"/>
  <c r="J653" i="22"/>
  <c r="I653" i="22"/>
  <c r="H653" i="22"/>
  <c r="G653" i="22"/>
  <c r="F653" i="22"/>
  <c r="E653" i="22"/>
  <c r="D653" i="22"/>
  <c r="S652" i="22"/>
  <c r="R652" i="22"/>
  <c r="Q652" i="22"/>
  <c r="P652" i="22"/>
  <c r="O652" i="22"/>
  <c r="N652" i="22"/>
  <c r="M652" i="22"/>
  <c r="L652" i="22"/>
  <c r="K652" i="22"/>
  <c r="J652" i="22"/>
  <c r="I652" i="22"/>
  <c r="H652" i="22"/>
  <c r="G652" i="22"/>
  <c r="F652" i="22"/>
  <c r="E652" i="22"/>
  <c r="D652" i="22"/>
  <c r="S651" i="22"/>
  <c r="R651" i="22"/>
  <c r="Q651" i="22"/>
  <c r="P651" i="22"/>
  <c r="O651" i="22"/>
  <c r="N651" i="22"/>
  <c r="M651" i="22"/>
  <c r="L651" i="22"/>
  <c r="K651" i="22"/>
  <c r="J651" i="22"/>
  <c r="I651" i="22"/>
  <c r="H651" i="22"/>
  <c r="G651" i="22"/>
  <c r="F651" i="22"/>
  <c r="E651" i="22"/>
  <c r="D651" i="22"/>
  <c r="S650" i="22"/>
  <c r="R650" i="22"/>
  <c r="Q650" i="22"/>
  <c r="P650" i="22"/>
  <c r="O650" i="22"/>
  <c r="N650" i="22"/>
  <c r="M650" i="22"/>
  <c r="L650" i="22"/>
  <c r="K650" i="22"/>
  <c r="J650" i="22"/>
  <c r="I650" i="22"/>
  <c r="H650" i="22"/>
  <c r="G650" i="22"/>
  <c r="F650" i="22"/>
  <c r="E650" i="22"/>
  <c r="D650" i="22"/>
  <c r="S649" i="22"/>
  <c r="R649" i="22"/>
  <c r="Q649" i="22"/>
  <c r="P649" i="22"/>
  <c r="O649" i="22"/>
  <c r="N649" i="22"/>
  <c r="M649" i="22"/>
  <c r="L649" i="22"/>
  <c r="K649" i="22"/>
  <c r="J649" i="22"/>
  <c r="I649" i="22"/>
  <c r="H649" i="22"/>
  <c r="G649" i="22"/>
  <c r="F649" i="22"/>
  <c r="E649" i="22"/>
  <c r="D649" i="22"/>
  <c r="S648" i="22"/>
  <c r="R648" i="22"/>
  <c r="Q648" i="22"/>
  <c r="P648" i="22"/>
  <c r="O648" i="22"/>
  <c r="N648" i="22"/>
  <c r="M648" i="22"/>
  <c r="L648" i="22"/>
  <c r="K648" i="22"/>
  <c r="J648" i="22"/>
  <c r="I648" i="22"/>
  <c r="H648" i="22"/>
  <c r="G648" i="22"/>
  <c r="F648" i="22"/>
  <c r="E648" i="22"/>
  <c r="D648" i="22"/>
  <c r="S647" i="22"/>
  <c r="R647" i="22"/>
  <c r="Q647" i="22"/>
  <c r="P647" i="22"/>
  <c r="O647" i="22"/>
  <c r="N647" i="22"/>
  <c r="M647" i="22"/>
  <c r="L647" i="22"/>
  <c r="K647" i="22"/>
  <c r="J647" i="22"/>
  <c r="I647" i="22"/>
  <c r="H647" i="22"/>
  <c r="G647" i="22"/>
  <c r="F647" i="22"/>
  <c r="E647" i="22"/>
  <c r="D647" i="22"/>
  <c r="S646" i="22"/>
  <c r="R646" i="22"/>
  <c r="Q646" i="22"/>
  <c r="P646" i="22"/>
  <c r="O646" i="22"/>
  <c r="N646" i="22"/>
  <c r="M646" i="22"/>
  <c r="L646" i="22"/>
  <c r="K646" i="22"/>
  <c r="J646" i="22"/>
  <c r="I646" i="22"/>
  <c r="H646" i="22"/>
  <c r="G646" i="22"/>
  <c r="F646" i="22"/>
  <c r="E646" i="22"/>
  <c r="D646" i="22"/>
  <c r="S645" i="22"/>
  <c r="R645" i="22"/>
  <c r="Q645" i="22"/>
  <c r="P645" i="22"/>
  <c r="O645" i="22"/>
  <c r="N645" i="22"/>
  <c r="M645" i="22"/>
  <c r="L645" i="22"/>
  <c r="K645" i="22"/>
  <c r="J645" i="22"/>
  <c r="I645" i="22"/>
  <c r="H645" i="22"/>
  <c r="G645" i="22"/>
  <c r="F645" i="22"/>
  <c r="E645" i="22"/>
  <c r="D645" i="22"/>
  <c r="S644" i="22"/>
  <c r="R644" i="22"/>
  <c r="Q644" i="22"/>
  <c r="P644" i="22"/>
  <c r="O644" i="22"/>
  <c r="N644" i="22"/>
  <c r="M644" i="22"/>
  <c r="L644" i="22"/>
  <c r="K644" i="22"/>
  <c r="J644" i="22"/>
  <c r="I644" i="22"/>
  <c r="H644" i="22"/>
  <c r="G644" i="22"/>
  <c r="F644" i="22"/>
  <c r="E644" i="22"/>
  <c r="D644" i="22"/>
  <c r="S642" i="22"/>
  <c r="R642" i="22"/>
  <c r="Q642" i="22"/>
  <c r="P642" i="22"/>
  <c r="O642" i="22"/>
  <c r="N642" i="22"/>
  <c r="M642" i="22"/>
  <c r="L642" i="22"/>
  <c r="K642" i="22"/>
  <c r="J642" i="22"/>
  <c r="I642" i="22"/>
  <c r="H642" i="22"/>
  <c r="G642" i="22"/>
  <c r="F642" i="22"/>
  <c r="E642" i="22"/>
  <c r="D642" i="22"/>
  <c r="S641" i="22"/>
  <c r="R641" i="22"/>
  <c r="Q641" i="22"/>
  <c r="P641" i="22"/>
  <c r="O641" i="22"/>
  <c r="N641" i="22"/>
  <c r="M641" i="22"/>
  <c r="L641" i="22"/>
  <c r="K641" i="22"/>
  <c r="J641" i="22"/>
  <c r="I641" i="22"/>
  <c r="H641" i="22"/>
  <c r="G641" i="22"/>
  <c r="F641" i="22"/>
  <c r="E641" i="22"/>
  <c r="D641" i="22"/>
  <c r="S640" i="22"/>
  <c r="R640" i="22"/>
  <c r="Q640" i="22"/>
  <c r="P640" i="22"/>
  <c r="O640" i="22"/>
  <c r="N640" i="22"/>
  <c r="M640" i="22"/>
  <c r="L640" i="22"/>
  <c r="K640" i="22"/>
  <c r="J640" i="22"/>
  <c r="I640" i="22"/>
  <c r="H640" i="22"/>
  <c r="G640" i="22"/>
  <c r="F640" i="22"/>
  <c r="E640" i="22"/>
  <c r="D640" i="22"/>
  <c r="S639" i="22"/>
  <c r="R639" i="22"/>
  <c r="Q639" i="22"/>
  <c r="P639" i="22"/>
  <c r="O639" i="22"/>
  <c r="N639" i="22"/>
  <c r="M639" i="22"/>
  <c r="L639" i="22"/>
  <c r="K639" i="22"/>
  <c r="J639" i="22"/>
  <c r="I639" i="22"/>
  <c r="H639" i="22"/>
  <c r="G639" i="22"/>
  <c r="F639" i="22"/>
  <c r="E639" i="22"/>
  <c r="D639" i="22"/>
  <c r="S638" i="22"/>
  <c r="R638" i="22"/>
  <c r="Q638" i="22"/>
  <c r="P638" i="22"/>
  <c r="O638" i="22"/>
  <c r="N638" i="22"/>
  <c r="M638" i="22"/>
  <c r="L638" i="22"/>
  <c r="K638" i="22"/>
  <c r="J638" i="22"/>
  <c r="I638" i="22"/>
  <c r="H638" i="22"/>
  <c r="G638" i="22"/>
  <c r="F638" i="22"/>
  <c r="E638" i="22"/>
  <c r="D638" i="22"/>
  <c r="S637" i="22"/>
  <c r="R637" i="22"/>
  <c r="Q637" i="22"/>
  <c r="P637" i="22"/>
  <c r="O637" i="22"/>
  <c r="N637" i="22"/>
  <c r="M637" i="22"/>
  <c r="L637" i="22"/>
  <c r="K637" i="22"/>
  <c r="J637" i="22"/>
  <c r="I637" i="22"/>
  <c r="H637" i="22"/>
  <c r="G637" i="22"/>
  <c r="F637" i="22"/>
  <c r="E637" i="22"/>
  <c r="D637" i="22"/>
  <c r="S636" i="22"/>
  <c r="R636" i="22"/>
  <c r="Q636" i="22"/>
  <c r="P636" i="22"/>
  <c r="O636" i="22"/>
  <c r="N636" i="22"/>
  <c r="M636" i="22"/>
  <c r="L636" i="22"/>
  <c r="K636" i="22"/>
  <c r="J636" i="22"/>
  <c r="I636" i="22"/>
  <c r="H636" i="22"/>
  <c r="G636" i="22"/>
  <c r="F636" i="22"/>
  <c r="E636" i="22"/>
  <c r="D636" i="22"/>
  <c r="S635" i="22"/>
  <c r="R635" i="22"/>
  <c r="Q635" i="22"/>
  <c r="P635" i="22"/>
  <c r="O635" i="22"/>
  <c r="N635" i="22"/>
  <c r="M635" i="22"/>
  <c r="L635" i="22"/>
  <c r="K635" i="22"/>
  <c r="J635" i="22"/>
  <c r="I635" i="22"/>
  <c r="H635" i="22"/>
  <c r="G635" i="22"/>
  <c r="F635" i="22"/>
  <c r="E635" i="22"/>
  <c r="D635" i="22"/>
  <c r="S511" i="22"/>
  <c r="R511" i="22"/>
  <c r="Q511" i="22"/>
  <c r="P511" i="22"/>
  <c r="O511" i="22"/>
  <c r="N511" i="22"/>
  <c r="M511" i="22"/>
  <c r="L511" i="22"/>
  <c r="K511" i="22"/>
  <c r="J511" i="22"/>
  <c r="I511" i="22"/>
  <c r="H511" i="22"/>
  <c r="G511" i="22"/>
  <c r="F511" i="22"/>
  <c r="E511" i="22"/>
  <c r="D511" i="22"/>
  <c r="S510" i="22"/>
  <c r="R510" i="22"/>
  <c r="Q510" i="22"/>
  <c r="P510" i="22"/>
  <c r="O510" i="22"/>
  <c r="N510" i="22"/>
  <c r="M510" i="22"/>
  <c r="L510" i="22"/>
  <c r="K510" i="22"/>
  <c r="J510" i="22"/>
  <c r="I510" i="22"/>
  <c r="H510" i="22"/>
  <c r="G510" i="22"/>
  <c r="F510" i="22"/>
  <c r="E510" i="22"/>
  <c r="D510" i="22"/>
  <c r="S509" i="22"/>
  <c r="R509" i="22"/>
  <c r="Q509" i="22"/>
  <c r="P509" i="22"/>
  <c r="O509" i="22"/>
  <c r="N509" i="22"/>
  <c r="M509" i="22"/>
  <c r="L509" i="22"/>
  <c r="K509" i="22"/>
  <c r="J509" i="22"/>
  <c r="I509" i="22"/>
  <c r="H509" i="22"/>
  <c r="G509" i="22"/>
  <c r="F509" i="22"/>
  <c r="E509" i="22"/>
  <c r="D509" i="22"/>
  <c r="W508" i="22"/>
  <c r="S508" i="22"/>
  <c r="R508" i="22"/>
  <c r="Q508" i="22"/>
  <c r="P508" i="22"/>
  <c r="O508" i="22"/>
  <c r="N508" i="22"/>
  <c r="M508" i="22"/>
  <c r="L508" i="22"/>
  <c r="K508" i="22"/>
  <c r="J508" i="22"/>
  <c r="I508" i="22"/>
  <c r="H508" i="22"/>
  <c r="G508" i="22"/>
  <c r="F508" i="22"/>
  <c r="E508" i="22"/>
  <c r="D508" i="22"/>
  <c r="S507" i="22"/>
  <c r="R507" i="22"/>
  <c r="Q507" i="22"/>
  <c r="P507" i="22"/>
  <c r="O507" i="22"/>
  <c r="N507" i="22"/>
  <c r="M507" i="22"/>
  <c r="L507" i="22"/>
  <c r="K507" i="22"/>
  <c r="J507" i="22"/>
  <c r="I507" i="22"/>
  <c r="H507" i="22"/>
  <c r="G507" i="22"/>
  <c r="F507" i="22"/>
  <c r="E507" i="22"/>
  <c r="D507" i="22"/>
  <c r="S506" i="22"/>
  <c r="R506" i="22"/>
  <c r="Q506" i="22"/>
  <c r="P506" i="22"/>
  <c r="O506" i="22"/>
  <c r="N506" i="22"/>
  <c r="M506" i="22"/>
  <c r="L506" i="22"/>
  <c r="K506" i="22"/>
  <c r="J506" i="22"/>
  <c r="I506" i="22"/>
  <c r="H506" i="22"/>
  <c r="G506" i="22"/>
  <c r="F506" i="22"/>
  <c r="E506" i="22"/>
  <c r="D506" i="22"/>
  <c r="S505" i="22"/>
  <c r="R505" i="22"/>
  <c r="Q505" i="22"/>
  <c r="P505" i="22"/>
  <c r="O505" i="22"/>
  <c r="N505" i="22"/>
  <c r="M505" i="22"/>
  <c r="L505" i="22"/>
  <c r="K505" i="22"/>
  <c r="J505" i="22"/>
  <c r="I505" i="22"/>
  <c r="H505" i="22"/>
  <c r="G505" i="22"/>
  <c r="F505" i="22"/>
  <c r="E505" i="22"/>
  <c r="D505" i="22"/>
  <c r="S504" i="22"/>
  <c r="R504" i="22"/>
  <c r="Q504" i="22"/>
  <c r="P504" i="22"/>
  <c r="O504" i="22"/>
  <c r="N504" i="22"/>
  <c r="M504" i="22"/>
  <c r="L504" i="22"/>
  <c r="K504" i="22"/>
  <c r="J504" i="22"/>
  <c r="I504" i="22"/>
  <c r="H504" i="22"/>
  <c r="G504" i="22"/>
  <c r="F504" i="22"/>
  <c r="E504" i="22"/>
  <c r="D504" i="22"/>
  <c r="S503" i="22"/>
  <c r="R503" i="22"/>
  <c r="Q503" i="22"/>
  <c r="P503" i="22"/>
  <c r="O503" i="22"/>
  <c r="N503" i="22"/>
  <c r="M503" i="22"/>
  <c r="L503" i="22"/>
  <c r="K503" i="22"/>
  <c r="J503" i="22"/>
  <c r="I503" i="22"/>
  <c r="H503" i="22"/>
  <c r="G503" i="22"/>
  <c r="F503" i="22"/>
  <c r="E503" i="22"/>
  <c r="D503" i="22"/>
  <c r="S502" i="22"/>
  <c r="R502" i="22"/>
  <c r="Q502" i="22"/>
  <c r="P502" i="22"/>
  <c r="O502" i="22"/>
  <c r="N502" i="22"/>
  <c r="M502" i="22"/>
  <c r="L502" i="22"/>
  <c r="K502" i="22"/>
  <c r="J502" i="22"/>
  <c r="I502" i="22"/>
  <c r="H502" i="22"/>
  <c r="G502" i="22"/>
  <c r="F502" i="22"/>
  <c r="E502" i="22"/>
  <c r="D502" i="22"/>
  <c r="S501" i="22"/>
  <c r="R501" i="22"/>
  <c r="Q501" i="22"/>
  <c r="P501" i="22"/>
  <c r="O501" i="22"/>
  <c r="N501" i="22"/>
  <c r="M501" i="22"/>
  <c r="L501" i="22"/>
  <c r="K501" i="22"/>
  <c r="J501" i="22"/>
  <c r="I501" i="22"/>
  <c r="H501" i="22"/>
  <c r="G501" i="22"/>
  <c r="F501" i="22"/>
  <c r="E501" i="22"/>
  <c r="D501" i="22"/>
  <c r="S500" i="22"/>
  <c r="R500" i="22"/>
  <c r="Q500" i="22"/>
  <c r="P500" i="22"/>
  <c r="O500" i="22"/>
  <c r="N500" i="22"/>
  <c r="M500" i="22"/>
  <c r="L500" i="22"/>
  <c r="K500" i="22"/>
  <c r="J500" i="22"/>
  <c r="I500" i="22"/>
  <c r="H500" i="22"/>
  <c r="G500" i="22"/>
  <c r="F500" i="22"/>
  <c r="E500" i="22"/>
  <c r="D500" i="22"/>
  <c r="S499" i="22"/>
  <c r="R499" i="22"/>
  <c r="Q499" i="22"/>
  <c r="P499" i="22"/>
  <c r="O499" i="22"/>
  <c r="N499" i="22"/>
  <c r="M499" i="22"/>
  <c r="L499" i="22"/>
  <c r="K499" i="22"/>
  <c r="J499" i="22"/>
  <c r="I499" i="22"/>
  <c r="H499" i="22"/>
  <c r="G499" i="22"/>
  <c r="F499" i="22"/>
  <c r="E499" i="22"/>
  <c r="D499" i="22"/>
  <c r="S498" i="22"/>
  <c r="R498" i="22"/>
  <c r="Q498" i="22"/>
  <c r="P498" i="22"/>
  <c r="O498" i="22"/>
  <c r="N498" i="22"/>
  <c r="M498" i="22"/>
  <c r="L498" i="22"/>
  <c r="K498" i="22"/>
  <c r="J498" i="22"/>
  <c r="I498" i="22"/>
  <c r="H498" i="22"/>
  <c r="G498" i="22"/>
  <c r="F498" i="22"/>
  <c r="E498" i="22"/>
  <c r="D498" i="22"/>
  <c r="S497" i="22"/>
  <c r="R497" i="22"/>
  <c r="Q497" i="22"/>
  <c r="P497" i="22"/>
  <c r="O497" i="22"/>
  <c r="N497" i="22"/>
  <c r="M497" i="22"/>
  <c r="L497" i="22"/>
  <c r="K497" i="22"/>
  <c r="J497" i="22"/>
  <c r="I497" i="22"/>
  <c r="H497" i="22"/>
  <c r="G497" i="22"/>
  <c r="F497" i="22"/>
  <c r="E497" i="22"/>
  <c r="D497" i="22"/>
  <c r="S496" i="22"/>
  <c r="R496" i="22"/>
  <c r="Q496" i="22"/>
  <c r="P496" i="22"/>
  <c r="O496" i="22"/>
  <c r="N496" i="22"/>
  <c r="M496" i="22"/>
  <c r="L496" i="22"/>
  <c r="K496" i="22"/>
  <c r="J496" i="22"/>
  <c r="I496" i="22"/>
  <c r="H496" i="22"/>
  <c r="G496" i="22"/>
  <c r="F496" i="22"/>
  <c r="E496" i="22"/>
  <c r="D496" i="22"/>
  <c r="S495" i="22"/>
  <c r="R495" i="22"/>
  <c r="Q495" i="22"/>
  <c r="P495" i="22"/>
  <c r="O495" i="22"/>
  <c r="N495" i="22"/>
  <c r="M495" i="22"/>
  <c r="L495" i="22"/>
  <c r="K495" i="22"/>
  <c r="J495" i="22"/>
  <c r="I495" i="22"/>
  <c r="H495" i="22"/>
  <c r="G495" i="22"/>
  <c r="F495" i="22"/>
  <c r="E495" i="22"/>
  <c r="D495" i="22"/>
  <c r="S494" i="22"/>
  <c r="R494" i="22"/>
  <c r="Q494" i="22"/>
  <c r="P494" i="22"/>
  <c r="O494" i="22"/>
  <c r="N494" i="22"/>
  <c r="M494" i="22"/>
  <c r="L494" i="22"/>
  <c r="K494" i="22"/>
  <c r="J494" i="22"/>
  <c r="I494" i="22"/>
  <c r="H494" i="22"/>
  <c r="G494" i="22"/>
  <c r="F494" i="22"/>
  <c r="E494" i="22"/>
  <c r="D494" i="22"/>
  <c r="S493" i="22"/>
  <c r="R493" i="22"/>
  <c r="Q493" i="22"/>
  <c r="P493" i="22"/>
  <c r="O493" i="22"/>
  <c r="N493" i="22"/>
  <c r="M493" i="22"/>
  <c r="L493" i="22"/>
  <c r="K493" i="22"/>
  <c r="J493" i="22"/>
  <c r="I493" i="22"/>
  <c r="H493" i="22"/>
  <c r="G493" i="22"/>
  <c r="F493" i="22"/>
  <c r="E493" i="22"/>
  <c r="D493" i="22"/>
  <c r="S492" i="22"/>
  <c r="R492" i="22"/>
  <c r="Q492" i="22"/>
  <c r="P492" i="22"/>
  <c r="O492" i="22"/>
  <c r="N492" i="22"/>
  <c r="M492" i="22"/>
  <c r="L492" i="22"/>
  <c r="K492" i="22"/>
  <c r="J492" i="22"/>
  <c r="I492" i="22"/>
  <c r="H492" i="22"/>
  <c r="G492" i="22"/>
  <c r="F492" i="22"/>
  <c r="E492" i="22"/>
  <c r="D492" i="22"/>
  <c r="S491" i="22"/>
  <c r="R491" i="22"/>
  <c r="Q491" i="22"/>
  <c r="P491" i="22"/>
  <c r="O491" i="22"/>
  <c r="N491" i="22"/>
  <c r="M491" i="22"/>
  <c r="L491" i="22"/>
  <c r="K491" i="22"/>
  <c r="J491" i="22"/>
  <c r="I491" i="22"/>
  <c r="H491" i="22"/>
  <c r="G491" i="22"/>
  <c r="F491" i="22"/>
  <c r="E491" i="22"/>
  <c r="D491" i="22"/>
  <c r="S490" i="22"/>
  <c r="R490" i="22"/>
  <c r="Q490" i="22"/>
  <c r="P490" i="22"/>
  <c r="O490" i="22"/>
  <c r="N490" i="22"/>
  <c r="M490" i="22"/>
  <c r="L490" i="22"/>
  <c r="K490" i="22"/>
  <c r="J490" i="22"/>
  <c r="I490" i="22"/>
  <c r="H490" i="22"/>
  <c r="G490" i="22"/>
  <c r="F490" i="22"/>
  <c r="E490" i="22"/>
  <c r="D490" i="22"/>
  <c r="S489" i="22"/>
  <c r="R489" i="22"/>
  <c r="Q489" i="22"/>
  <c r="P489" i="22"/>
  <c r="O489" i="22"/>
  <c r="N489" i="22"/>
  <c r="M489" i="22"/>
  <c r="L489" i="22"/>
  <c r="K489" i="22"/>
  <c r="J489" i="22"/>
  <c r="I489" i="22"/>
  <c r="H489" i="22"/>
  <c r="G489" i="22"/>
  <c r="F489" i="22"/>
  <c r="E489" i="22"/>
  <c r="D489" i="22"/>
  <c r="S488" i="22"/>
  <c r="R488" i="22"/>
  <c r="Q488" i="22"/>
  <c r="P488" i="22"/>
  <c r="O488" i="22"/>
  <c r="N488" i="22"/>
  <c r="M488" i="22"/>
  <c r="L488" i="22"/>
  <c r="K488" i="22"/>
  <c r="J488" i="22"/>
  <c r="I488" i="22"/>
  <c r="H488" i="22"/>
  <c r="G488" i="22"/>
  <c r="F488" i="22"/>
  <c r="E488" i="22"/>
  <c r="D488" i="22"/>
  <c r="S487" i="22"/>
  <c r="R487" i="22"/>
  <c r="Q487" i="22"/>
  <c r="P487" i="22"/>
  <c r="O487" i="22"/>
  <c r="N487" i="22"/>
  <c r="M487" i="22"/>
  <c r="L487" i="22"/>
  <c r="K487" i="22"/>
  <c r="J487" i="22"/>
  <c r="I487" i="22"/>
  <c r="H487" i="22"/>
  <c r="G487" i="22"/>
  <c r="F487" i="22"/>
  <c r="E487" i="22"/>
  <c r="D487" i="22"/>
  <c r="S486" i="22"/>
  <c r="R486" i="22"/>
  <c r="Q486" i="22"/>
  <c r="P486" i="22"/>
  <c r="O486" i="22"/>
  <c r="N486" i="22"/>
  <c r="M486" i="22"/>
  <c r="L486" i="22"/>
  <c r="K486" i="22"/>
  <c r="J486" i="22"/>
  <c r="I486" i="22"/>
  <c r="H486" i="22"/>
  <c r="G486" i="22"/>
  <c r="F486" i="22"/>
  <c r="E486" i="22"/>
  <c r="D486" i="22"/>
  <c r="S485" i="22"/>
  <c r="R485" i="22"/>
  <c r="Q485" i="22"/>
  <c r="P485" i="22"/>
  <c r="O485" i="22"/>
  <c r="N485" i="22"/>
  <c r="M485" i="22"/>
  <c r="L485" i="22"/>
  <c r="K485" i="22"/>
  <c r="J485" i="22"/>
  <c r="I485" i="22"/>
  <c r="H485" i="22"/>
  <c r="G485" i="22"/>
  <c r="F485" i="22"/>
  <c r="E485" i="22"/>
  <c r="D485" i="22"/>
  <c r="S484" i="22"/>
  <c r="R484" i="22"/>
  <c r="Q484" i="22"/>
  <c r="P484" i="22"/>
  <c r="O484" i="22"/>
  <c r="N484" i="22"/>
  <c r="M484" i="22"/>
  <c r="L484" i="22"/>
  <c r="K484" i="22"/>
  <c r="J484" i="22"/>
  <c r="I484" i="22"/>
  <c r="H484" i="22"/>
  <c r="G484" i="22"/>
  <c r="F484" i="22"/>
  <c r="E484" i="22"/>
  <c r="D484" i="22"/>
  <c r="S483" i="22"/>
  <c r="R483" i="22"/>
  <c r="Q483" i="22"/>
  <c r="P483" i="22"/>
  <c r="O483" i="22"/>
  <c r="N483" i="22"/>
  <c r="M483" i="22"/>
  <c r="L483" i="22"/>
  <c r="K483" i="22"/>
  <c r="J483" i="22"/>
  <c r="I483" i="22"/>
  <c r="H483" i="22"/>
  <c r="G483" i="22"/>
  <c r="F483" i="22"/>
  <c r="E483" i="22"/>
  <c r="D483" i="22"/>
  <c r="S482" i="22"/>
  <c r="R482" i="22"/>
  <c r="Q482" i="22"/>
  <c r="P482" i="22"/>
  <c r="O482" i="22"/>
  <c r="N482" i="22"/>
  <c r="M482" i="22"/>
  <c r="L482" i="22"/>
  <c r="K482" i="22"/>
  <c r="J482" i="22"/>
  <c r="I482" i="22"/>
  <c r="H482" i="22"/>
  <c r="G482" i="22"/>
  <c r="F482" i="22"/>
  <c r="E482" i="22"/>
  <c r="D482" i="22"/>
  <c r="S481" i="22"/>
  <c r="R481" i="22"/>
  <c r="Q481" i="22"/>
  <c r="P481" i="22"/>
  <c r="O481" i="22"/>
  <c r="N481" i="22"/>
  <c r="M481" i="22"/>
  <c r="L481" i="22"/>
  <c r="K481" i="22"/>
  <c r="J481" i="22"/>
  <c r="I481" i="22"/>
  <c r="H481" i="22"/>
  <c r="G481" i="22"/>
  <c r="F481" i="22"/>
  <c r="E481" i="22"/>
  <c r="D481" i="22"/>
  <c r="S480" i="22"/>
  <c r="R480" i="22"/>
  <c r="Q480" i="22"/>
  <c r="P480" i="22"/>
  <c r="O480" i="22"/>
  <c r="N480" i="22"/>
  <c r="M480" i="22"/>
  <c r="L480" i="22"/>
  <c r="K480" i="22"/>
  <c r="J480" i="22"/>
  <c r="I480" i="22"/>
  <c r="H480" i="22"/>
  <c r="G480" i="22"/>
  <c r="F480" i="22"/>
  <c r="E480" i="22"/>
  <c r="D480" i="22"/>
  <c r="S479" i="22"/>
  <c r="R479" i="22"/>
  <c r="Q479" i="22"/>
  <c r="P479" i="22"/>
  <c r="O479" i="22"/>
  <c r="N479" i="22"/>
  <c r="M479" i="22"/>
  <c r="L479" i="22"/>
  <c r="K479" i="22"/>
  <c r="J479" i="22"/>
  <c r="I479" i="22"/>
  <c r="H479" i="22"/>
  <c r="G479" i="22"/>
  <c r="F479" i="22"/>
  <c r="E479" i="22"/>
  <c r="D479" i="22"/>
  <c r="S478" i="22"/>
  <c r="R478" i="22"/>
  <c r="Q478" i="22"/>
  <c r="P478" i="22"/>
  <c r="O478" i="22"/>
  <c r="N478" i="22"/>
  <c r="M478" i="22"/>
  <c r="L478" i="22"/>
  <c r="K478" i="22"/>
  <c r="J478" i="22"/>
  <c r="I478" i="22"/>
  <c r="H478" i="22"/>
  <c r="G478" i="22"/>
  <c r="F478" i="22"/>
  <c r="E478" i="22"/>
  <c r="D478" i="22"/>
  <c r="S477" i="22"/>
  <c r="R477" i="22"/>
  <c r="Q477" i="22"/>
  <c r="P477" i="22"/>
  <c r="O477" i="22"/>
  <c r="N477" i="22"/>
  <c r="M477" i="22"/>
  <c r="L477" i="22"/>
  <c r="K477" i="22"/>
  <c r="J477" i="22"/>
  <c r="I477" i="22"/>
  <c r="H477" i="22"/>
  <c r="G477" i="22"/>
  <c r="F477" i="22"/>
  <c r="E477" i="22"/>
  <c r="D477" i="22"/>
  <c r="S476" i="22"/>
  <c r="R476" i="22"/>
  <c r="Q476" i="22"/>
  <c r="P476" i="22"/>
  <c r="O476" i="22"/>
  <c r="N476" i="22"/>
  <c r="M476" i="22"/>
  <c r="L476" i="22"/>
  <c r="K476" i="22"/>
  <c r="J476" i="22"/>
  <c r="I476" i="22"/>
  <c r="H476" i="22"/>
  <c r="G476" i="22"/>
  <c r="F476" i="22"/>
  <c r="E476" i="22"/>
  <c r="D476" i="22"/>
  <c r="S475" i="22"/>
  <c r="R475" i="22"/>
  <c r="Q475" i="22"/>
  <c r="P475" i="22"/>
  <c r="O475" i="22"/>
  <c r="N475" i="22"/>
  <c r="M475" i="22"/>
  <c r="L475" i="22"/>
  <c r="K475" i="22"/>
  <c r="J475" i="22"/>
  <c r="I475" i="22"/>
  <c r="H475" i="22"/>
  <c r="G475" i="22"/>
  <c r="F475" i="22"/>
  <c r="E475" i="22"/>
  <c r="D475" i="22"/>
  <c r="S474" i="22"/>
  <c r="R474" i="22"/>
  <c r="Q474" i="22"/>
  <c r="P474" i="22"/>
  <c r="O474" i="22"/>
  <c r="N474" i="22"/>
  <c r="M474" i="22"/>
  <c r="L474" i="22"/>
  <c r="K474" i="22"/>
  <c r="J474" i="22"/>
  <c r="I474" i="22"/>
  <c r="H474" i="22"/>
  <c r="G474" i="22"/>
  <c r="F474" i="22"/>
  <c r="E474" i="22"/>
  <c r="D474" i="22"/>
  <c r="S473" i="22"/>
  <c r="R473" i="22"/>
  <c r="Q473" i="22"/>
  <c r="P473" i="22"/>
  <c r="O473" i="22"/>
  <c r="N473" i="22"/>
  <c r="M473" i="22"/>
  <c r="L473" i="22"/>
  <c r="K473" i="22"/>
  <c r="J473" i="22"/>
  <c r="I473" i="22"/>
  <c r="H473" i="22"/>
  <c r="G473" i="22"/>
  <c r="F473" i="22"/>
  <c r="E473" i="22"/>
  <c r="D473" i="22"/>
  <c r="S472" i="22"/>
  <c r="R472" i="22"/>
  <c r="Q472" i="22"/>
  <c r="P472" i="22"/>
  <c r="O472" i="22"/>
  <c r="N472" i="22"/>
  <c r="M472" i="22"/>
  <c r="L472" i="22"/>
  <c r="K472" i="22"/>
  <c r="J472" i="22"/>
  <c r="I472" i="22"/>
  <c r="H472" i="22"/>
  <c r="G472" i="22"/>
  <c r="F472" i="22"/>
  <c r="E472" i="22"/>
  <c r="D472" i="22"/>
  <c r="S471" i="22"/>
  <c r="R471" i="22"/>
  <c r="Q471" i="22"/>
  <c r="P471" i="22"/>
  <c r="O471" i="22"/>
  <c r="N471" i="22"/>
  <c r="M471" i="22"/>
  <c r="L471" i="22"/>
  <c r="K471" i="22"/>
  <c r="J471" i="22"/>
  <c r="I471" i="22"/>
  <c r="H471" i="22"/>
  <c r="G471" i="22"/>
  <c r="F471" i="22"/>
  <c r="E471" i="22"/>
  <c r="D471" i="22"/>
  <c r="S470" i="22"/>
  <c r="R470" i="22"/>
  <c r="Q470" i="22"/>
  <c r="P470" i="22"/>
  <c r="O470" i="22"/>
  <c r="N470" i="22"/>
  <c r="M470" i="22"/>
  <c r="L470" i="22"/>
  <c r="K470" i="22"/>
  <c r="J470" i="22"/>
  <c r="I470" i="22"/>
  <c r="H470" i="22"/>
  <c r="G470" i="22"/>
  <c r="F470" i="22"/>
  <c r="E470" i="22"/>
  <c r="D470" i="22"/>
  <c r="S469" i="22"/>
  <c r="R469" i="22"/>
  <c r="Q469" i="22"/>
  <c r="P469" i="22"/>
  <c r="O469" i="22"/>
  <c r="N469" i="22"/>
  <c r="M469" i="22"/>
  <c r="L469" i="22"/>
  <c r="K469" i="22"/>
  <c r="J469" i="22"/>
  <c r="I469" i="22"/>
  <c r="H469" i="22"/>
  <c r="G469" i="22"/>
  <c r="F469" i="22"/>
  <c r="E469" i="22"/>
  <c r="D469" i="22"/>
  <c r="K343" i="22"/>
  <c r="J343" i="22"/>
  <c r="G343" i="22"/>
  <c r="M339" i="22"/>
  <c r="E178" i="22"/>
  <c r="S93" i="22"/>
  <c r="R93" i="22"/>
  <c r="P93" i="22"/>
  <c r="N93" i="22"/>
  <c r="M93" i="22"/>
  <c r="L93" i="22"/>
  <c r="K93" i="22"/>
  <c r="J93" i="22"/>
  <c r="I93" i="22"/>
  <c r="H93" i="22"/>
  <c r="G93" i="22"/>
  <c r="E93" i="22"/>
  <c r="D93" i="22"/>
  <c r="B1" i="22"/>
  <c r="S177" i="21"/>
  <c r="R177" i="21"/>
  <c r="Q177" i="21"/>
  <c r="P177" i="21"/>
  <c r="O177" i="21"/>
  <c r="N177" i="21"/>
  <c r="M177" i="21"/>
  <c r="L177" i="21"/>
  <c r="K177" i="21"/>
  <c r="J177" i="21"/>
  <c r="I177" i="21"/>
  <c r="H177" i="21"/>
  <c r="G177" i="21"/>
  <c r="F177" i="21"/>
  <c r="E177" i="21"/>
  <c r="D177" i="21"/>
  <c r="T176" i="21"/>
  <c r="T175" i="21"/>
  <c r="T174" i="21"/>
  <c r="T173" i="21"/>
  <c r="T172" i="21"/>
  <c r="T171" i="21"/>
  <c r="T170" i="21"/>
  <c r="S169" i="21"/>
  <c r="R169" i="21"/>
  <c r="Q169" i="21"/>
  <c r="P169" i="21"/>
  <c r="O169" i="21"/>
  <c r="N169" i="21"/>
  <c r="M169" i="21"/>
  <c r="L169" i="21"/>
  <c r="K169" i="21"/>
  <c r="J169" i="21"/>
  <c r="I169" i="21"/>
  <c r="H169" i="21"/>
  <c r="G169" i="21"/>
  <c r="F169" i="21"/>
  <c r="E169" i="21"/>
  <c r="D169" i="21"/>
  <c r="T169" i="21" s="1"/>
  <c r="T168" i="21"/>
  <c r="T167" i="21"/>
  <c r="T166" i="21"/>
  <c r="T165" i="21"/>
  <c r="T164" i="21"/>
  <c r="T163" i="21"/>
  <c r="T162" i="21"/>
  <c r="S161" i="21"/>
  <c r="R161" i="21"/>
  <c r="Q161" i="21"/>
  <c r="P161" i="21"/>
  <c r="O161" i="21"/>
  <c r="N161" i="21"/>
  <c r="M161" i="21"/>
  <c r="L161" i="21"/>
  <c r="K161" i="21"/>
  <c r="J161" i="21"/>
  <c r="I161" i="21"/>
  <c r="H161" i="21"/>
  <c r="G161" i="21"/>
  <c r="F161" i="21"/>
  <c r="E161" i="21"/>
  <c r="D161" i="21"/>
  <c r="T161" i="21" s="1"/>
  <c r="T160" i="21"/>
  <c r="T159" i="21"/>
  <c r="T158" i="21"/>
  <c r="T157" i="21"/>
  <c r="T156" i="21"/>
  <c r="T155" i="21"/>
  <c r="T154" i="21"/>
  <c r="S153" i="21"/>
  <c r="R153" i="21"/>
  <c r="Q153" i="21"/>
  <c r="P153" i="21"/>
  <c r="O153" i="21"/>
  <c r="N153" i="21"/>
  <c r="M153" i="21"/>
  <c r="L153" i="21"/>
  <c r="K153" i="21"/>
  <c r="J153" i="21"/>
  <c r="I153" i="21"/>
  <c r="H153" i="21"/>
  <c r="G153" i="21"/>
  <c r="F153" i="21"/>
  <c r="E153" i="21"/>
  <c r="D153" i="21"/>
  <c r="T152" i="21"/>
  <c r="T151" i="21"/>
  <c r="T150" i="21"/>
  <c r="T149" i="21"/>
  <c r="T148" i="21"/>
  <c r="T147" i="21"/>
  <c r="T146" i="21"/>
  <c r="T145" i="21"/>
  <c r="S144" i="21"/>
  <c r="R144" i="21"/>
  <c r="Q144" i="21"/>
  <c r="P144" i="21"/>
  <c r="O144" i="21"/>
  <c r="N144" i="21"/>
  <c r="M144" i="21"/>
  <c r="L144" i="21"/>
  <c r="K144" i="21"/>
  <c r="J144" i="21"/>
  <c r="I144" i="21"/>
  <c r="H144" i="21"/>
  <c r="G144" i="21"/>
  <c r="F144" i="21"/>
  <c r="E144" i="21"/>
  <c r="D144" i="21"/>
  <c r="T144" i="21" s="1"/>
  <c r="T143" i="21"/>
  <c r="T142" i="21"/>
  <c r="T141" i="21"/>
  <c r="T140" i="21"/>
  <c r="T139" i="21"/>
  <c r="T138" i="21"/>
  <c r="T137" i="21"/>
  <c r="S136" i="21"/>
  <c r="R136" i="21"/>
  <c r="Q136" i="21"/>
  <c r="P136" i="21"/>
  <c r="O136" i="21"/>
  <c r="N136" i="21"/>
  <c r="M136" i="21"/>
  <c r="L136" i="21"/>
  <c r="K136" i="21"/>
  <c r="J136" i="21"/>
  <c r="I136" i="21"/>
  <c r="H136" i="21"/>
  <c r="G136" i="21"/>
  <c r="F136" i="21"/>
  <c r="E136" i="21"/>
  <c r="D136" i="21"/>
  <c r="T136" i="21" s="1"/>
  <c r="T135" i="21"/>
  <c r="T134" i="21"/>
  <c r="T133" i="21"/>
  <c r="T132" i="21"/>
  <c r="T131" i="21"/>
  <c r="T130" i="21"/>
  <c r="T129" i="21"/>
  <c r="S128" i="21"/>
  <c r="R128" i="21"/>
  <c r="Q128" i="21"/>
  <c r="P128" i="21"/>
  <c r="O128" i="21"/>
  <c r="N128" i="21"/>
  <c r="M128" i="21"/>
  <c r="L128" i="21"/>
  <c r="K128" i="21"/>
  <c r="J128" i="21"/>
  <c r="I128" i="21"/>
  <c r="H128" i="21"/>
  <c r="G128" i="21"/>
  <c r="F128" i="21"/>
  <c r="E128" i="21"/>
  <c r="D128" i="21"/>
  <c r="T127" i="21"/>
  <c r="T126" i="21"/>
  <c r="T125" i="21"/>
  <c r="T124" i="21"/>
  <c r="T123" i="21"/>
  <c r="T122" i="21"/>
  <c r="T121" i="21"/>
  <c r="S120" i="21"/>
  <c r="R120" i="21"/>
  <c r="Q120" i="21"/>
  <c r="P120" i="21"/>
  <c r="O120" i="21"/>
  <c r="N120" i="21"/>
  <c r="M120" i="21"/>
  <c r="L120" i="21"/>
  <c r="K120" i="21"/>
  <c r="J120" i="21"/>
  <c r="I120" i="21"/>
  <c r="H120" i="21"/>
  <c r="G120" i="21"/>
  <c r="F120" i="21"/>
  <c r="E120" i="21"/>
  <c r="D120" i="21"/>
  <c r="T119" i="21"/>
  <c r="T118" i="21"/>
  <c r="T117" i="21"/>
  <c r="T116" i="21"/>
  <c r="T115" i="21"/>
  <c r="T114" i="21"/>
  <c r="T113" i="21"/>
  <c r="S112" i="21"/>
  <c r="R112" i="21"/>
  <c r="Q112" i="21"/>
  <c r="P112" i="21"/>
  <c r="O112" i="21"/>
  <c r="N112" i="21"/>
  <c r="M112" i="21"/>
  <c r="L112" i="21"/>
  <c r="K112" i="21"/>
  <c r="J112" i="21"/>
  <c r="I112" i="21"/>
  <c r="H112" i="21"/>
  <c r="G112" i="21"/>
  <c r="F112" i="21"/>
  <c r="E112" i="21"/>
  <c r="D112" i="21"/>
  <c r="T111" i="21"/>
  <c r="T110" i="21"/>
  <c r="T109" i="21"/>
  <c r="T108" i="21"/>
  <c r="T107" i="21"/>
  <c r="T106" i="21"/>
  <c r="T105" i="21"/>
  <c r="S104" i="21"/>
  <c r="R104" i="21"/>
  <c r="Q104" i="21"/>
  <c r="P104" i="21"/>
  <c r="O104" i="21"/>
  <c r="N104" i="21"/>
  <c r="M104" i="21"/>
  <c r="L104" i="21"/>
  <c r="K104" i="21"/>
  <c r="J104" i="21"/>
  <c r="I104" i="21"/>
  <c r="H104" i="21"/>
  <c r="G104" i="21"/>
  <c r="F104" i="21"/>
  <c r="E104" i="21"/>
  <c r="D104" i="21"/>
  <c r="T104" i="21" s="1"/>
  <c r="T103" i="21"/>
  <c r="T102" i="21"/>
  <c r="T101" i="21"/>
  <c r="T100" i="21"/>
  <c r="T99" i="21"/>
  <c r="T98" i="21"/>
  <c r="T97" i="21"/>
  <c r="S96" i="21"/>
  <c r="R96" i="21"/>
  <c r="Q96" i="21"/>
  <c r="P96" i="21"/>
  <c r="O96" i="21"/>
  <c r="N96" i="21"/>
  <c r="M96" i="21"/>
  <c r="L96" i="21"/>
  <c r="K96" i="21"/>
  <c r="J96" i="21"/>
  <c r="I96" i="21"/>
  <c r="H96" i="21"/>
  <c r="G96" i="21"/>
  <c r="F96" i="21"/>
  <c r="E96" i="21"/>
  <c r="D96" i="21"/>
  <c r="T96" i="21" s="1"/>
  <c r="T95" i="21"/>
  <c r="T94" i="21"/>
  <c r="T93" i="21"/>
  <c r="T92" i="21"/>
  <c r="T91" i="21"/>
  <c r="T90" i="21"/>
  <c r="T89" i="21"/>
  <c r="S88" i="21"/>
  <c r="R88" i="21"/>
  <c r="Q88" i="21"/>
  <c r="P88" i="21"/>
  <c r="O88" i="21"/>
  <c r="N88" i="21"/>
  <c r="M88" i="21"/>
  <c r="L88" i="21"/>
  <c r="K88" i="21"/>
  <c r="J88" i="21"/>
  <c r="I88" i="21"/>
  <c r="H88" i="21"/>
  <c r="G88" i="21"/>
  <c r="F88" i="21"/>
  <c r="E88" i="21"/>
  <c r="D88" i="21"/>
  <c r="T88" i="21" s="1"/>
  <c r="T87" i="21"/>
  <c r="T86" i="21"/>
  <c r="T85" i="21"/>
  <c r="T84" i="21"/>
  <c r="T83" i="21"/>
  <c r="T82" i="21"/>
  <c r="T81" i="21"/>
  <c r="S80" i="21"/>
  <c r="R80" i="21"/>
  <c r="Q80" i="21"/>
  <c r="P80" i="21"/>
  <c r="O80" i="21"/>
  <c r="N80" i="21"/>
  <c r="M80" i="21"/>
  <c r="L80" i="21"/>
  <c r="K80" i="21"/>
  <c r="J80" i="21"/>
  <c r="I80" i="21"/>
  <c r="H80" i="21"/>
  <c r="G80" i="21"/>
  <c r="F80" i="21"/>
  <c r="E80" i="21"/>
  <c r="D80" i="21"/>
  <c r="T80" i="21" s="1"/>
  <c r="T79" i="21"/>
  <c r="T78" i="21"/>
  <c r="T77" i="21"/>
  <c r="T76" i="21"/>
  <c r="T75" i="21"/>
  <c r="T74" i="21"/>
  <c r="T73" i="21"/>
  <c r="S72" i="21"/>
  <c r="R72" i="21"/>
  <c r="Q72" i="21"/>
  <c r="P72" i="21"/>
  <c r="O72" i="21"/>
  <c r="N72" i="21"/>
  <c r="M72" i="21"/>
  <c r="L72" i="21"/>
  <c r="K72" i="21"/>
  <c r="J72" i="21"/>
  <c r="I72" i="21"/>
  <c r="H72" i="21"/>
  <c r="G72" i="21"/>
  <c r="F72" i="21"/>
  <c r="E72" i="21"/>
  <c r="D72" i="21"/>
  <c r="T71" i="21"/>
  <c r="T70" i="21"/>
  <c r="T69" i="21"/>
  <c r="T68" i="21"/>
  <c r="T67" i="21"/>
  <c r="T66" i="21"/>
  <c r="T65" i="21"/>
  <c r="S64" i="21"/>
  <c r="R64" i="21"/>
  <c r="Q64" i="21"/>
  <c r="P64" i="21"/>
  <c r="O64" i="21"/>
  <c r="N64" i="21"/>
  <c r="M64" i="21"/>
  <c r="L64" i="21"/>
  <c r="K64" i="21"/>
  <c r="J64" i="21"/>
  <c r="I64" i="21"/>
  <c r="H64" i="21"/>
  <c r="G64" i="21"/>
  <c r="F64" i="21"/>
  <c r="E64" i="21"/>
  <c r="D64" i="21"/>
  <c r="T63" i="21"/>
  <c r="T62" i="21"/>
  <c r="T61" i="21"/>
  <c r="T60" i="21"/>
  <c r="T59" i="21"/>
  <c r="T58" i="21"/>
  <c r="T57" i="21"/>
  <c r="S56" i="21"/>
  <c r="R56" i="21"/>
  <c r="Q56" i="21"/>
  <c r="P56" i="21"/>
  <c r="O56" i="21"/>
  <c r="N56" i="21"/>
  <c r="M56" i="21"/>
  <c r="L56" i="21"/>
  <c r="K56" i="21"/>
  <c r="J56" i="21"/>
  <c r="I56" i="21"/>
  <c r="H56" i="21"/>
  <c r="G56" i="21"/>
  <c r="F56" i="21"/>
  <c r="E56" i="21"/>
  <c r="D56" i="21"/>
  <c r="T55" i="21"/>
  <c r="T54" i="21"/>
  <c r="T53" i="21"/>
  <c r="T52" i="21"/>
  <c r="T51" i="21"/>
  <c r="T50" i="21"/>
  <c r="T49" i="21"/>
  <c r="S48" i="21"/>
  <c r="R48" i="21"/>
  <c r="Q48" i="21"/>
  <c r="P48" i="21"/>
  <c r="O48" i="21"/>
  <c r="N48" i="21"/>
  <c r="M48" i="21"/>
  <c r="L48" i="21"/>
  <c r="K48" i="21"/>
  <c r="J48" i="21"/>
  <c r="I48" i="21"/>
  <c r="H48" i="21"/>
  <c r="G48" i="21"/>
  <c r="F48" i="21"/>
  <c r="E48" i="21"/>
  <c r="D48" i="21"/>
  <c r="T47" i="21"/>
  <c r="T46" i="21"/>
  <c r="T45" i="21"/>
  <c r="T44" i="21"/>
  <c r="T43" i="21"/>
  <c r="T42" i="21"/>
  <c r="T41" i="21"/>
  <c r="S32" i="21"/>
  <c r="R32" i="21"/>
  <c r="Q32" i="21"/>
  <c r="P32" i="21"/>
  <c r="O32" i="21"/>
  <c r="N32" i="21"/>
  <c r="M32" i="21"/>
  <c r="L32" i="21"/>
  <c r="K32" i="21"/>
  <c r="J32" i="21"/>
  <c r="I32" i="21"/>
  <c r="H32" i="21"/>
  <c r="G32" i="21"/>
  <c r="F32" i="21"/>
  <c r="E32" i="21"/>
  <c r="D32" i="21"/>
  <c r="T32" i="21" s="1"/>
  <c r="T31" i="21"/>
  <c r="T30" i="21"/>
  <c r="T29" i="21"/>
  <c r="T28" i="21"/>
  <c r="T27" i="21"/>
  <c r="T26" i="21"/>
  <c r="T25" i="21"/>
  <c r="S24" i="21"/>
  <c r="R24" i="21"/>
  <c r="Q24" i="21"/>
  <c r="P24" i="21"/>
  <c r="O24" i="21"/>
  <c r="N24" i="21"/>
  <c r="M24" i="21"/>
  <c r="L24" i="21"/>
  <c r="K24" i="21"/>
  <c r="J24" i="21"/>
  <c r="I24" i="21"/>
  <c r="H24" i="21"/>
  <c r="G24" i="21"/>
  <c r="F24" i="21"/>
  <c r="E24" i="21"/>
  <c r="D24" i="21"/>
  <c r="T24" i="21" s="1"/>
  <c r="T23" i="21"/>
  <c r="T22" i="21"/>
  <c r="T21" i="21"/>
  <c r="T20" i="21"/>
  <c r="T19" i="21"/>
  <c r="T18" i="21"/>
  <c r="T17" i="21"/>
  <c r="S16" i="21"/>
  <c r="R16" i="21"/>
  <c r="Q16" i="21"/>
  <c r="P16" i="21"/>
  <c r="O16" i="21"/>
  <c r="N16" i="21"/>
  <c r="M16" i="21"/>
  <c r="L16" i="21"/>
  <c r="K16" i="21"/>
  <c r="J16" i="21"/>
  <c r="I16" i="21"/>
  <c r="H16" i="21"/>
  <c r="G16" i="21"/>
  <c r="F16" i="21"/>
  <c r="E16" i="21"/>
  <c r="D16" i="21"/>
  <c r="T16" i="21" s="1"/>
  <c r="T15" i="21"/>
  <c r="T14" i="21"/>
  <c r="T13" i="21"/>
  <c r="T12" i="21"/>
  <c r="T11" i="21"/>
  <c r="T10" i="21"/>
  <c r="T9" i="21"/>
  <c r="B1" i="21"/>
  <c r="R157" i="19"/>
  <c r="J157" i="19"/>
  <c r="S156" i="19"/>
  <c r="R156" i="19"/>
  <c r="Q156" i="19"/>
  <c r="P156" i="19"/>
  <c r="O156" i="19"/>
  <c r="N156" i="19"/>
  <c r="M156" i="19"/>
  <c r="L156" i="19"/>
  <c r="K156" i="19"/>
  <c r="J156" i="19"/>
  <c r="I156" i="19"/>
  <c r="H156" i="19"/>
  <c r="G156" i="19"/>
  <c r="F156" i="19"/>
  <c r="E156" i="19"/>
  <c r="D156" i="19"/>
  <c r="T156" i="19" s="1"/>
  <c r="Y156" i="19" s="1"/>
  <c r="Y155" i="19"/>
  <c r="T155" i="19"/>
  <c r="Y154" i="19"/>
  <c r="T154" i="19"/>
  <c r="Y153" i="19"/>
  <c r="T153" i="19"/>
  <c r="Y152" i="19"/>
  <c r="T152" i="19"/>
  <c r="Y151" i="19"/>
  <c r="T151" i="19"/>
  <c r="Y150" i="19"/>
  <c r="T150" i="19"/>
  <c r="Y149" i="19"/>
  <c r="T149" i="19"/>
  <c r="S148" i="19"/>
  <c r="R148" i="19"/>
  <c r="Q148" i="19"/>
  <c r="P148" i="19"/>
  <c r="O148" i="19"/>
  <c r="N148" i="19"/>
  <c r="M148" i="19"/>
  <c r="L148" i="19"/>
  <c r="K148" i="19"/>
  <c r="J148" i="19"/>
  <c r="I148" i="19"/>
  <c r="H148" i="19"/>
  <c r="G148" i="19"/>
  <c r="F148" i="19"/>
  <c r="E148" i="19"/>
  <c r="D148" i="19"/>
  <c r="T148" i="19" s="1"/>
  <c r="Y148" i="19" s="1"/>
  <c r="Y147" i="19"/>
  <c r="T147" i="19"/>
  <c r="T146" i="19"/>
  <c r="T145" i="19"/>
  <c r="Y144" i="19"/>
  <c r="T144" i="19"/>
  <c r="Y143" i="19"/>
  <c r="T143" i="19"/>
  <c r="Y142" i="19"/>
  <c r="T142" i="19"/>
  <c r="Y141" i="19"/>
  <c r="T141" i="19"/>
  <c r="Y140" i="19"/>
  <c r="T140" i="19"/>
  <c r="S139" i="19"/>
  <c r="R139" i="19"/>
  <c r="Q139" i="19"/>
  <c r="P139" i="19"/>
  <c r="O139" i="19"/>
  <c r="N139" i="19"/>
  <c r="M139" i="19"/>
  <c r="L139" i="19"/>
  <c r="K139" i="19"/>
  <c r="J139" i="19"/>
  <c r="I139" i="19"/>
  <c r="H139" i="19"/>
  <c r="G139" i="19"/>
  <c r="F139" i="19"/>
  <c r="E139" i="19"/>
  <c r="D139" i="19"/>
  <c r="T139" i="19" s="1"/>
  <c r="Y139" i="19" s="1"/>
  <c r="Y138" i="19"/>
  <c r="Y137" i="19"/>
  <c r="T137" i="19"/>
  <c r="Y136" i="19"/>
  <c r="T136" i="19"/>
  <c r="Y135" i="19"/>
  <c r="T135" i="19"/>
  <c r="Y134" i="19"/>
  <c r="T134" i="19"/>
  <c r="Y133" i="19"/>
  <c r="T133" i="19"/>
  <c r="Y132" i="19"/>
  <c r="T132" i="19"/>
  <c r="Y130" i="19"/>
  <c r="T130" i="19"/>
  <c r="S129" i="19"/>
  <c r="R129" i="19"/>
  <c r="Q129" i="19"/>
  <c r="P129" i="19"/>
  <c r="O129" i="19"/>
  <c r="N129" i="19"/>
  <c r="M129" i="19"/>
  <c r="L129" i="19"/>
  <c r="K129" i="19"/>
  <c r="J129" i="19"/>
  <c r="I129" i="19"/>
  <c r="H129" i="19"/>
  <c r="G129" i="19"/>
  <c r="F129" i="19"/>
  <c r="E129" i="19"/>
  <c r="D129" i="19"/>
  <c r="T129" i="19" s="1"/>
  <c r="Y129" i="19" s="1"/>
  <c r="Y128" i="19"/>
  <c r="T128" i="19"/>
  <c r="Y127" i="19"/>
  <c r="T127" i="19"/>
  <c r="Y126" i="19"/>
  <c r="T126" i="19"/>
  <c r="Y125" i="19"/>
  <c r="T125" i="19"/>
  <c r="Y124" i="19"/>
  <c r="T124" i="19"/>
  <c r="Y123" i="19"/>
  <c r="T123" i="19"/>
  <c r="T122" i="19"/>
  <c r="Y121" i="19"/>
  <c r="T121" i="19"/>
  <c r="S120" i="19"/>
  <c r="R120" i="19"/>
  <c r="Q120" i="19"/>
  <c r="P120" i="19"/>
  <c r="O120" i="19"/>
  <c r="N120" i="19"/>
  <c r="M120" i="19"/>
  <c r="L120" i="19"/>
  <c r="K120" i="19"/>
  <c r="J120" i="19"/>
  <c r="I120" i="19"/>
  <c r="H120" i="19"/>
  <c r="G120" i="19"/>
  <c r="F120" i="19"/>
  <c r="E120" i="19"/>
  <c r="D120" i="19"/>
  <c r="T120" i="19" s="1"/>
  <c r="Y120" i="19" s="1"/>
  <c r="Y119" i="19"/>
  <c r="T119" i="19"/>
  <c r="Y118" i="19"/>
  <c r="T118" i="19"/>
  <c r="V118" i="19" s="1"/>
  <c r="Y117" i="19"/>
  <c r="T117" i="19"/>
  <c r="Y116" i="19"/>
  <c r="T116" i="19"/>
  <c r="Y115" i="19"/>
  <c r="T115" i="19"/>
  <c r="Y114" i="19"/>
  <c r="T114" i="19"/>
  <c r="Y113" i="19"/>
  <c r="T113" i="19"/>
  <c r="S112" i="19"/>
  <c r="R112" i="19"/>
  <c r="Q112" i="19"/>
  <c r="P112" i="19"/>
  <c r="O112" i="19"/>
  <c r="N112" i="19"/>
  <c r="M112" i="19"/>
  <c r="L112" i="19"/>
  <c r="K112" i="19"/>
  <c r="J112" i="19"/>
  <c r="I112" i="19"/>
  <c r="H112" i="19"/>
  <c r="G112" i="19"/>
  <c r="F112" i="19"/>
  <c r="E112" i="19"/>
  <c r="D112" i="19"/>
  <c r="Y111" i="19"/>
  <c r="T111" i="19"/>
  <c r="Y110" i="19"/>
  <c r="T110" i="19"/>
  <c r="Y109" i="19"/>
  <c r="T109" i="19"/>
  <c r="Y108" i="19"/>
  <c r="T108" i="19"/>
  <c r="Y107" i="19"/>
  <c r="T107" i="19"/>
  <c r="Y106" i="19"/>
  <c r="T106" i="19"/>
  <c r="Y105" i="19"/>
  <c r="T105" i="19"/>
  <c r="S104" i="19"/>
  <c r="R104" i="19"/>
  <c r="Q104" i="19"/>
  <c r="P104" i="19"/>
  <c r="O104" i="19"/>
  <c r="N104" i="19"/>
  <c r="M104" i="19"/>
  <c r="L104" i="19"/>
  <c r="K104" i="19"/>
  <c r="J104" i="19"/>
  <c r="I104" i="19"/>
  <c r="H104" i="19"/>
  <c r="G104" i="19"/>
  <c r="F104" i="19"/>
  <c r="E104" i="19"/>
  <c r="D104" i="19"/>
  <c r="Y103" i="19"/>
  <c r="T103" i="19"/>
  <c r="Y102" i="19"/>
  <c r="T102" i="19"/>
  <c r="Y101" i="19"/>
  <c r="T101" i="19"/>
  <c r="Y100" i="19"/>
  <c r="T100" i="19"/>
  <c r="Y99" i="19"/>
  <c r="T99" i="19"/>
  <c r="Y98" i="19"/>
  <c r="T98" i="19"/>
  <c r="Y97" i="19"/>
  <c r="T97" i="19"/>
  <c r="S96" i="19"/>
  <c r="R96" i="19"/>
  <c r="Q96" i="19"/>
  <c r="P96" i="19"/>
  <c r="O96" i="19"/>
  <c r="N96" i="19"/>
  <c r="M96" i="19"/>
  <c r="L96" i="19"/>
  <c r="K96" i="19"/>
  <c r="J96" i="19"/>
  <c r="I96" i="19"/>
  <c r="H96" i="19"/>
  <c r="G96" i="19"/>
  <c r="F96" i="19"/>
  <c r="E96" i="19"/>
  <c r="D96" i="19"/>
  <c r="T96" i="19" s="1"/>
  <c r="Y96" i="19" s="1"/>
  <c r="Y95" i="19"/>
  <c r="T95" i="19"/>
  <c r="Y94" i="19"/>
  <c r="T94" i="19"/>
  <c r="Y93" i="19"/>
  <c r="T93" i="19"/>
  <c r="Y92" i="19"/>
  <c r="T92" i="19"/>
  <c r="Y91" i="19"/>
  <c r="T91" i="19"/>
  <c r="Y90" i="19"/>
  <c r="T90" i="19"/>
  <c r="Y89" i="19"/>
  <c r="T89" i="19"/>
  <c r="S88" i="19"/>
  <c r="R88" i="19"/>
  <c r="Q88" i="19"/>
  <c r="P88" i="19"/>
  <c r="O88" i="19"/>
  <c r="N88" i="19"/>
  <c r="M88" i="19"/>
  <c r="L88" i="19"/>
  <c r="K88" i="19"/>
  <c r="J88" i="19"/>
  <c r="I88" i="19"/>
  <c r="H88" i="19"/>
  <c r="G88" i="19"/>
  <c r="F88" i="19"/>
  <c r="E88" i="19"/>
  <c r="D88" i="19"/>
  <c r="T88" i="19" s="1"/>
  <c r="Y88" i="19" s="1"/>
  <c r="Y87" i="19"/>
  <c r="T87" i="19"/>
  <c r="Y86" i="19"/>
  <c r="T86" i="19"/>
  <c r="Y85" i="19"/>
  <c r="T85" i="19"/>
  <c r="Y84" i="19"/>
  <c r="T84" i="19"/>
  <c r="Y83" i="19"/>
  <c r="T83" i="19"/>
  <c r="Y82" i="19"/>
  <c r="T82" i="19"/>
  <c r="Y81" i="19"/>
  <c r="T81" i="19"/>
  <c r="S80" i="19"/>
  <c r="R80" i="19"/>
  <c r="Q80" i="19"/>
  <c r="P80" i="19"/>
  <c r="O80" i="19"/>
  <c r="N80" i="19"/>
  <c r="M80" i="19"/>
  <c r="L80" i="19"/>
  <c r="K80" i="19"/>
  <c r="J80" i="19"/>
  <c r="I80" i="19"/>
  <c r="H80" i="19"/>
  <c r="G80" i="19"/>
  <c r="F80" i="19"/>
  <c r="E80" i="19"/>
  <c r="D80" i="19"/>
  <c r="Y79" i="19"/>
  <c r="T79" i="19"/>
  <c r="Y78" i="19"/>
  <c r="T78" i="19"/>
  <c r="Y77" i="19"/>
  <c r="T77" i="19"/>
  <c r="Y76" i="19"/>
  <c r="T76" i="19"/>
  <c r="Y75" i="19"/>
  <c r="T75" i="19"/>
  <c r="Y74" i="19"/>
  <c r="T74" i="19"/>
  <c r="Y73" i="19"/>
  <c r="T73" i="19"/>
  <c r="S72" i="19"/>
  <c r="R72" i="19"/>
  <c r="Q72" i="19"/>
  <c r="P72" i="19"/>
  <c r="O72" i="19"/>
  <c r="N72" i="19"/>
  <c r="M72" i="19"/>
  <c r="L72" i="19"/>
  <c r="K72" i="19"/>
  <c r="J72" i="19"/>
  <c r="I72" i="19"/>
  <c r="H72" i="19"/>
  <c r="G72" i="19"/>
  <c r="F72" i="19"/>
  <c r="E72" i="19"/>
  <c r="D72" i="19"/>
  <c r="Y71" i="19"/>
  <c r="T71" i="19"/>
  <c r="Y70" i="19"/>
  <c r="T70" i="19"/>
  <c r="Y69" i="19"/>
  <c r="T69" i="19"/>
  <c r="Y68" i="19"/>
  <c r="T68" i="19"/>
  <c r="Y67" i="19"/>
  <c r="T67" i="19"/>
  <c r="Y66" i="19"/>
  <c r="T66" i="19"/>
  <c r="Y65" i="19"/>
  <c r="T65" i="19"/>
  <c r="S64" i="19"/>
  <c r="R64" i="19"/>
  <c r="Q64" i="19"/>
  <c r="P64" i="19"/>
  <c r="O64" i="19"/>
  <c r="N64" i="19"/>
  <c r="M64" i="19"/>
  <c r="L64" i="19"/>
  <c r="K64" i="19"/>
  <c r="J64" i="19"/>
  <c r="I64" i="19"/>
  <c r="H64" i="19"/>
  <c r="G64" i="19"/>
  <c r="F64" i="19"/>
  <c r="E64" i="19"/>
  <c r="D64" i="19"/>
  <c r="T64" i="19" s="1"/>
  <c r="Y64" i="19" s="1"/>
  <c r="Y63" i="19"/>
  <c r="T63" i="19"/>
  <c r="Y62" i="19"/>
  <c r="T62" i="19"/>
  <c r="Y61" i="19"/>
  <c r="T61" i="19"/>
  <c r="Y60" i="19"/>
  <c r="T60" i="19"/>
  <c r="Y59" i="19"/>
  <c r="T59" i="19"/>
  <c r="Y58" i="19"/>
  <c r="T58" i="19"/>
  <c r="Y57" i="19"/>
  <c r="T57" i="19"/>
  <c r="S56" i="19"/>
  <c r="R56" i="19"/>
  <c r="Q56" i="19"/>
  <c r="P56" i="19"/>
  <c r="O56" i="19"/>
  <c r="N56" i="19"/>
  <c r="M56" i="19"/>
  <c r="L56" i="19"/>
  <c r="K56" i="19"/>
  <c r="J56" i="19"/>
  <c r="I56" i="19"/>
  <c r="H56" i="19"/>
  <c r="G56" i="19"/>
  <c r="F56" i="19"/>
  <c r="E56" i="19"/>
  <c r="D56" i="19"/>
  <c r="T56" i="19" s="1"/>
  <c r="Y56" i="19" s="1"/>
  <c r="Y55" i="19"/>
  <c r="T55" i="19"/>
  <c r="Y54" i="19"/>
  <c r="T54" i="19"/>
  <c r="Y53" i="19"/>
  <c r="T53" i="19"/>
  <c r="Y52" i="19"/>
  <c r="T52" i="19"/>
  <c r="Y51" i="19"/>
  <c r="T51" i="19"/>
  <c r="Y50" i="19"/>
  <c r="T50" i="19"/>
  <c r="Y49" i="19"/>
  <c r="T49" i="19"/>
  <c r="S48" i="19"/>
  <c r="R48" i="19"/>
  <c r="Q48" i="19"/>
  <c r="P48" i="19"/>
  <c r="O48" i="19"/>
  <c r="N48" i="19"/>
  <c r="M48" i="19"/>
  <c r="L48" i="19"/>
  <c r="K48" i="19"/>
  <c r="J48" i="19"/>
  <c r="I48" i="19"/>
  <c r="H48" i="19"/>
  <c r="G48" i="19"/>
  <c r="F48" i="19"/>
  <c r="E48" i="19"/>
  <c r="D48" i="19"/>
  <c r="Y47" i="19"/>
  <c r="T47" i="19"/>
  <c r="Y46" i="19"/>
  <c r="T46" i="19"/>
  <c r="Y45" i="19"/>
  <c r="T45" i="19"/>
  <c r="Y44" i="19"/>
  <c r="T44" i="19"/>
  <c r="Y43" i="19"/>
  <c r="T43" i="19"/>
  <c r="Y42" i="19"/>
  <c r="T42" i="19"/>
  <c r="Y41" i="19"/>
  <c r="T41" i="19"/>
  <c r="S40" i="19"/>
  <c r="R40" i="19"/>
  <c r="Q40" i="19"/>
  <c r="P40" i="19"/>
  <c r="O40" i="19"/>
  <c r="N40" i="19"/>
  <c r="M40" i="19"/>
  <c r="L40" i="19"/>
  <c r="K40" i="19"/>
  <c r="J40" i="19"/>
  <c r="I40" i="19"/>
  <c r="H40" i="19"/>
  <c r="G40" i="19"/>
  <c r="F40" i="19"/>
  <c r="E40" i="19"/>
  <c r="D40" i="19"/>
  <c r="Y39" i="19"/>
  <c r="T39" i="19"/>
  <c r="Y38" i="19"/>
  <c r="T38" i="19"/>
  <c r="Y37" i="19"/>
  <c r="T37" i="19"/>
  <c r="Y36" i="19"/>
  <c r="T36" i="19"/>
  <c r="Y35" i="19"/>
  <c r="T35" i="19"/>
  <c r="Y34" i="19"/>
  <c r="T34" i="19"/>
  <c r="Y33" i="19"/>
  <c r="T33" i="19"/>
  <c r="S32" i="19"/>
  <c r="R32" i="19"/>
  <c r="Q32" i="19"/>
  <c r="P32" i="19"/>
  <c r="O32" i="19"/>
  <c r="N32" i="19"/>
  <c r="M32" i="19"/>
  <c r="L32" i="19"/>
  <c r="K32" i="19"/>
  <c r="J32" i="19"/>
  <c r="I32" i="19"/>
  <c r="H32" i="19"/>
  <c r="G32" i="19"/>
  <c r="F32" i="19"/>
  <c r="E32" i="19"/>
  <c r="D32" i="19"/>
  <c r="T32" i="19" s="1"/>
  <c r="Y32" i="19" s="1"/>
  <c r="Y31" i="19"/>
  <c r="T31" i="19"/>
  <c r="Y30" i="19"/>
  <c r="T30" i="19"/>
  <c r="Y29" i="19"/>
  <c r="T29" i="19"/>
  <c r="Y28" i="19"/>
  <c r="T28" i="19"/>
  <c r="Y27" i="19"/>
  <c r="T27" i="19"/>
  <c r="Y26" i="19"/>
  <c r="T26" i="19"/>
  <c r="Y25" i="19"/>
  <c r="T25" i="19"/>
  <c r="S24" i="19"/>
  <c r="R24" i="19"/>
  <c r="Q24" i="19"/>
  <c r="P24" i="19"/>
  <c r="O24" i="19"/>
  <c r="N24" i="19"/>
  <c r="M24" i="19"/>
  <c r="L24" i="19"/>
  <c r="K24" i="19"/>
  <c r="J24" i="19"/>
  <c r="I24" i="19"/>
  <c r="H24" i="19"/>
  <c r="G24" i="19"/>
  <c r="F24" i="19"/>
  <c r="E24" i="19"/>
  <c r="D24" i="19"/>
  <c r="T24" i="19" s="1"/>
  <c r="Y24" i="19" s="1"/>
  <c r="Y23" i="19"/>
  <c r="T23" i="19"/>
  <c r="Y22" i="19"/>
  <c r="T22" i="19"/>
  <c r="Y21" i="19"/>
  <c r="T21" i="19"/>
  <c r="Y20" i="19"/>
  <c r="T20" i="19"/>
  <c r="Y19" i="19"/>
  <c r="T19" i="19"/>
  <c r="Y18" i="19"/>
  <c r="T18" i="19"/>
  <c r="Y17" i="19"/>
  <c r="T17" i="19"/>
  <c r="S16" i="19"/>
  <c r="S157" i="19" s="1"/>
  <c r="R16" i="19"/>
  <c r="Q16" i="19"/>
  <c r="Q157" i="19" s="1"/>
  <c r="P16" i="19"/>
  <c r="P157" i="19" s="1"/>
  <c r="O16" i="19"/>
  <c r="O157" i="19" s="1"/>
  <c r="N16" i="19"/>
  <c r="N157" i="19" s="1"/>
  <c r="M16" i="19"/>
  <c r="M157" i="19" s="1"/>
  <c r="L16" i="19"/>
  <c r="K16" i="19"/>
  <c r="K157" i="19" s="1"/>
  <c r="J16" i="19"/>
  <c r="I16" i="19"/>
  <c r="I157" i="19" s="1"/>
  <c r="H16" i="19"/>
  <c r="H157" i="19" s="1"/>
  <c r="G16" i="19"/>
  <c r="G157" i="19" s="1"/>
  <c r="F16" i="19"/>
  <c r="F157" i="19" s="1"/>
  <c r="E16" i="19"/>
  <c r="E157" i="19" s="1"/>
  <c r="D16" i="19"/>
  <c r="Y15" i="19"/>
  <c r="T15" i="19"/>
  <c r="Y14" i="19"/>
  <c r="T14" i="19"/>
  <c r="Y13" i="19"/>
  <c r="T13" i="19"/>
  <c r="Y12" i="19"/>
  <c r="T12" i="19"/>
  <c r="Y11" i="19"/>
  <c r="T11" i="19"/>
  <c r="Y10" i="19"/>
  <c r="T10" i="19"/>
  <c r="Y9" i="19"/>
  <c r="T9" i="19"/>
  <c r="B1" i="19"/>
  <c r="R177" i="18"/>
  <c r="Q177" i="18"/>
  <c r="P177" i="18"/>
  <c r="O177" i="18"/>
  <c r="N177" i="18"/>
  <c r="M177" i="18"/>
  <c r="L177" i="18"/>
  <c r="K177" i="18"/>
  <c r="J177" i="18"/>
  <c r="I177" i="18"/>
  <c r="H177" i="18"/>
  <c r="G177" i="18"/>
  <c r="F177" i="18"/>
  <c r="E177" i="18"/>
  <c r="D177" i="18"/>
  <c r="C177" i="18"/>
  <c r="S176" i="18"/>
  <c r="S175" i="18"/>
  <c r="S174" i="18"/>
  <c r="S173" i="18"/>
  <c r="S172" i="18"/>
  <c r="S171" i="18"/>
  <c r="S170" i="18"/>
  <c r="N169" i="18"/>
  <c r="L169" i="18"/>
  <c r="F169" i="18"/>
  <c r="D169" i="18"/>
  <c r="S168" i="18"/>
  <c r="S167" i="18"/>
  <c r="R166" i="18"/>
  <c r="Q166" i="18"/>
  <c r="P166" i="18"/>
  <c r="O166" i="18"/>
  <c r="N166" i="18"/>
  <c r="M166" i="18"/>
  <c r="L166" i="18"/>
  <c r="K166" i="18"/>
  <c r="J166" i="18"/>
  <c r="I166" i="18"/>
  <c r="H166" i="18"/>
  <c r="G166" i="18"/>
  <c r="F166" i="18"/>
  <c r="E166" i="18"/>
  <c r="D166" i="18"/>
  <c r="C166" i="18"/>
  <c r="S166" i="18" s="1"/>
  <c r="S165" i="18"/>
  <c r="R164" i="18"/>
  <c r="Q164" i="18"/>
  <c r="P164" i="18"/>
  <c r="O164" i="18"/>
  <c r="N164" i="18"/>
  <c r="M164" i="18"/>
  <c r="L164" i="18"/>
  <c r="K164" i="18"/>
  <c r="J164" i="18"/>
  <c r="I164" i="18"/>
  <c r="H164" i="18"/>
  <c r="G164" i="18"/>
  <c r="F164" i="18"/>
  <c r="E164" i="18"/>
  <c r="D164" i="18"/>
  <c r="C164" i="18"/>
  <c r="S164" i="18" s="1"/>
  <c r="S163" i="18"/>
  <c r="R162" i="18"/>
  <c r="R169" i="18" s="1"/>
  <c r="Q162" i="18"/>
  <c r="Q169" i="18" s="1"/>
  <c r="P162" i="18"/>
  <c r="P169" i="18" s="1"/>
  <c r="O162" i="18"/>
  <c r="O169" i="18" s="1"/>
  <c r="N162" i="18"/>
  <c r="M162" i="18"/>
  <c r="M169" i="18" s="1"/>
  <c r="L162" i="18"/>
  <c r="K162" i="18"/>
  <c r="K169" i="18" s="1"/>
  <c r="J162" i="18"/>
  <c r="J169" i="18" s="1"/>
  <c r="I162" i="18"/>
  <c r="I169" i="18" s="1"/>
  <c r="H162" i="18"/>
  <c r="H169" i="18" s="1"/>
  <c r="G162" i="18"/>
  <c r="G169" i="18" s="1"/>
  <c r="F162" i="18"/>
  <c r="E162" i="18"/>
  <c r="E169" i="18" s="1"/>
  <c r="D162" i="18"/>
  <c r="C162" i="18"/>
  <c r="S160" i="18"/>
  <c r="S159" i="18"/>
  <c r="S158" i="18"/>
  <c r="S157" i="18"/>
  <c r="S156" i="18"/>
  <c r="R155" i="18"/>
  <c r="Q155" i="18"/>
  <c r="P155" i="18"/>
  <c r="O155" i="18"/>
  <c r="N155" i="18"/>
  <c r="M155" i="18"/>
  <c r="L155" i="18"/>
  <c r="K155" i="18"/>
  <c r="J155" i="18"/>
  <c r="I155" i="18"/>
  <c r="H155" i="18"/>
  <c r="G155" i="18"/>
  <c r="F155" i="18"/>
  <c r="E155" i="18"/>
  <c r="D155" i="18"/>
  <c r="C155" i="18"/>
  <c r="S154" i="18"/>
  <c r="R153" i="18"/>
  <c r="R161" i="18" s="1"/>
  <c r="Q153" i="18"/>
  <c r="Q161" i="18" s="1"/>
  <c r="P153" i="18"/>
  <c r="P161" i="18" s="1"/>
  <c r="O153" i="18"/>
  <c r="O161" i="18" s="1"/>
  <c r="N153" i="18"/>
  <c r="N161" i="18" s="1"/>
  <c r="M153" i="18"/>
  <c r="M161" i="18" s="1"/>
  <c r="L153" i="18"/>
  <c r="K153" i="18"/>
  <c r="K161" i="18" s="1"/>
  <c r="J153" i="18"/>
  <c r="J161" i="18" s="1"/>
  <c r="I153" i="18"/>
  <c r="I161" i="18" s="1"/>
  <c r="H153" i="18"/>
  <c r="H161" i="18" s="1"/>
  <c r="G153" i="18"/>
  <c r="G161" i="18" s="1"/>
  <c r="F153" i="18"/>
  <c r="F161" i="18" s="1"/>
  <c r="E153" i="18"/>
  <c r="E161" i="18" s="1"/>
  <c r="D153" i="18"/>
  <c r="C153" i="18"/>
  <c r="C161" i="18" s="1"/>
  <c r="S151" i="18"/>
  <c r="N150" i="18"/>
  <c r="M150" i="18"/>
  <c r="L150" i="18"/>
  <c r="G150" i="18"/>
  <c r="F150" i="18"/>
  <c r="E150" i="18"/>
  <c r="D150" i="18"/>
  <c r="C150" i="18"/>
  <c r="R149" i="18"/>
  <c r="Q149" i="18"/>
  <c r="P149" i="18"/>
  <c r="O149" i="18"/>
  <c r="N149" i="18"/>
  <c r="M149" i="18"/>
  <c r="L149" i="18"/>
  <c r="K149" i="18"/>
  <c r="J149" i="18"/>
  <c r="I149" i="18"/>
  <c r="H149" i="18"/>
  <c r="G149" i="18"/>
  <c r="F149" i="18"/>
  <c r="E149" i="18"/>
  <c r="D149" i="18"/>
  <c r="C149" i="18"/>
  <c r="S148" i="18"/>
  <c r="R147" i="18"/>
  <c r="Q147" i="18"/>
  <c r="P147" i="18"/>
  <c r="O147" i="18"/>
  <c r="N147" i="18"/>
  <c r="M147" i="18"/>
  <c r="L147" i="18"/>
  <c r="K147" i="18"/>
  <c r="J147" i="18"/>
  <c r="I147" i="18"/>
  <c r="H147" i="18"/>
  <c r="G147" i="18"/>
  <c r="F147" i="18"/>
  <c r="E147" i="18"/>
  <c r="D147" i="18"/>
  <c r="C147" i="18"/>
  <c r="S147" i="18" s="1"/>
  <c r="R146" i="18"/>
  <c r="Q146" i="18"/>
  <c r="P146" i="18"/>
  <c r="O146" i="18"/>
  <c r="N146" i="18"/>
  <c r="M146" i="18"/>
  <c r="L146" i="18"/>
  <c r="K146" i="18"/>
  <c r="J146" i="18"/>
  <c r="I146" i="18"/>
  <c r="H146" i="18"/>
  <c r="G146" i="18"/>
  <c r="F146" i="18"/>
  <c r="E146" i="18"/>
  <c r="D146" i="18"/>
  <c r="C146" i="18"/>
  <c r="S146" i="18" s="1"/>
  <c r="S145" i="18"/>
  <c r="R144" i="18"/>
  <c r="R152" i="18" s="1"/>
  <c r="Q144" i="18"/>
  <c r="Q152" i="18" s="1"/>
  <c r="P144" i="18"/>
  <c r="P152" i="18" s="1"/>
  <c r="O144" i="18"/>
  <c r="O152" i="18" s="1"/>
  <c r="N144" i="18"/>
  <c r="N152" i="18" s="1"/>
  <c r="M144" i="18"/>
  <c r="L144" i="18"/>
  <c r="L152" i="18" s="1"/>
  <c r="K144" i="18"/>
  <c r="K152" i="18" s="1"/>
  <c r="J144" i="18"/>
  <c r="J152" i="18" s="1"/>
  <c r="I144" i="18"/>
  <c r="I152" i="18" s="1"/>
  <c r="H144" i="18"/>
  <c r="H152" i="18" s="1"/>
  <c r="G144" i="18"/>
  <c r="G152" i="18" s="1"/>
  <c r="F144" i="18"/>
  <c r="F152" i="18" s="1"/>
  <c r="E144" i="18"/>
  <c r="E152" i="18" s="1"/>
  <c r="D144" i="18"/>
  <c r="D152" i="18" s="1"/>
  <c r="C144" i="18"/>
  <c r="C152" i="18" s="1"/>
  <c r="P143" i="18"/>
  <c r="M143" i="18"/>
  <c r="H143" i="18"/>
  <c r="E143" i="18"/>
  <c r="C143" i="18"/>
  <c r="S142" i="18"/>
  <c r="S141" i="18"/>
  <c r="R140" i="18"/>
  <c r="R143" i="18" s="1"/>
  <c r="Q140" i="18"/>
  <c r="Q143" i="18" s="1"/>
  <c r="P140" i="18"/>
  <c r="O140" i="18"/>
  <c r="O143" i="18" s="1"/>
  <c r="N140" i="18"/>
  <c r="N143" i="18" s="1"/>
  <c r="M140" i="18"/>
  <c r="L140" i="18"/>
  <c r="L143" i="18" s="1"/>
  <c r="K140" i="18"/>
  <c r="K143" i="18" s="1"/>
  <c r="J140" i="18"/>
  <c r="J143" i="18" s="1"/>
  <c r="I140" i="18"/>
  <c r="I143" i="18" s="1"/>
  <c r="H140" i="18"/>
  <c r="G140" i="18"/>
  <c r="G143" i="18" s="1"/>
  <c r="F140" i="18"/>
  <c r="F143" i="18" s="1"/>
  <c r="E140" i="18"/>
  <c r="D140" i="18"/>
  <c r="D143" i="18" s="1"/>
  <c r="S139" i="18"/>
  <c r="S138" i="18"/>
  <c r="S137" i="18"/>
  <c r="S136" i="18"/>
  <c r="R135" i="18"/>
  <c r="O135" i="18"/>
  <c r="L135" i="18"/>
  <c r="J135" i="18"/>
  <c r="G135" i="18"/>
  <c r="D135" i="18"/>
  <c r="R133" i="18"/>
  <c r="Q133" i="18"/>
  <c r="Q135" i="18" s="1"/>
  <c r="P133" i="18"/>
  <c r="P135" i="18" s="1"/>
  <c r="O133" i="18"/>
  <c r="N133" i="18"/>
  <c r="N135" i="18" s="1"/>
  <c r="M133" i="18"/>
  <c r="M135" i="18" s="1"/>
  <c r="L133" i="18"/>
  <c r="K133" i="18"/>
  <c r="K135" i="18" s="1"/>
  <c r="J133" i="18"/>
  <c r="I133" i="18"/>
  <c r="I135" i="18" s="1"/>
  <c r="H133" i="18"/>
  <c r="H135" i="18" s="1"/>
  <c r="G133" i="18"/>
  <c r="F133" i="18"/>
  <c r="F135" i="18" s="1"/>
  <c r="E133" i="18"/>
  <c r="E135" i="18" s="1"/>
  <c r="D133" i="18"/>
  <c r="C133" i="18"/>
  <c r="C135" i="18" s="1"/>
  <c r="R127" i="18"/>
  <c r="Q127" i="18"/>
  <c r="P127" i="18"/>
  <c r="O127" i="18"/>
  <c r="N127" i="18"/>
  <c r="M127" i="18"/>
  <c r="L127" i="18"/>
  <c r="K127" i="18"/>
  <c r="J127" i="18"/>
  <c r="I127" i="18"/>
  <c r="H127" i="18"/>
  <c r="G127" i="18"/>
  <c r="F127" i="18"/>
  <c r="E127" i="18"/>
  <c r="D127" i="18"/>
  <c r="C127" i="18"/>
  <c r="S127" i="18" s="1"/>
  <c r="S126" i="18"/>
  <c r="S125" i="18"/>
  <c r="S124" i="18"/>
  <c r="S123" i="18"/>
  <c r="S122" i="18"/>
  <c r="S121" i="18"/>
  <c r="S120" i="18"/>
  <c r="R119" i="18"/>
  <c r="Q119" i="18"/>
  <c r="P119" i="18"/>
  <c r="J119" i="18"/>
  <c r="I119" i="18"/>
  <c r="H119" i="18"/>
  <c r="S118" i="18"/>
  <c r="S117" i="18"/>
  <c r="S116" i="18"/>
  <c r="S115" i="18"/>
  <c r="R114" i="18"/>
  <c r="Q114" i="18"/>
  <c r="P114" i="18"/>
  <c r="O114" i="18"/>
  <c r="O119" i="18" s="1"/>
  <c r="N114" i="18"/>
  <c r="N119" i="18" s="1"/>
  <c r="M114" i="18"/>
  <c r="M119" i="18" s="1"/>
  <c r="L114" i="18"/>
  <c r="L119" i="18" s="1"/>
  <c r="K114" i="18"/>
  <c r="K119" i="18" s="1"/>
  <c r="J114" i="18"/>
  <c r="I114" i="18"/>
  <c r="H114" i="18"/>
  <c r="G114" i="18"/>
  <c r="G119" i="18" s="1"/>
  <c r="F114" i="18"/>
  <c r="F119" i="18" s="1"/>
  <c r="E114" i="18"/>
  <c r="E119" i="18" s="1"/>
  <c r="D114" i="18"/>
  <c r="D119" i="18" s="1"/>
  <c r="C114" i="18"/>
  <c r="S113" i="18"/>
  <c r="S112" i="18"/>
  <c r="R111" i="18"/>
  <c r="Q111" i="18"/>
  <c r="P111" i="18"/>
  <c r="O111" i="18"/>
  <c r="N111" i="18"/>
  <c r="M111" i="18"/>
  <c r="L111" i="18"/>
  <c r="K111" i="18"/>
  <c r="J111" i="18"/>
  <c r="I111" i="18"/>
  <c r="H111" i="18"/>
  <c r="G111" i="18"/>
  <c r="F111" i="18"/>
  <c r="E111" i="18"/>
  <c r="D111" i="18"/>
  <c r="C111" i="18"/>
  <c r="S110" i="18"/>
  <c r="S109" i="18"/>
  <c r="S108" i="18"/>
  <c r="S107" i="18"/>
  <c r="S106" i="18"/>
  <c r="S105" i="18"/>
  <c r="S104" i="18"/>
  <c r="R103" i="18"/>
  <c r="Q103" i="18"/>
  <c r="P103" i="18"/>
  <c r="J103" i="18"/>
  <c r="I103" i="18"/>
  <c r="H103" i="18"/>
  <c r="S102" i="18"/>
  <c r="S101" i="18"/>
  <c r="S100" i="18"/>
  <c r="S99" i="18"/>
  <c r="R98" i="18"/>
  <c r="Q98" i="18"/>
  <c r="P98" i="18"/>
  <c r="O98" i="18"/>
  <c r="O103" i="18" s="1"/>
  <c r="N98" i="18"/>
  <c r="N103" i="18" s="1"/>
  <c r="M98" i="18"/>
  <c r="M103" i="18" s="1"/>
  <c r="L98" i="18"/>
  <c r="L103" i="18" s="1"/>
  <c r="K98" i="18"/>
  <c r="K103" i="18" s="1"/>
  <c r="J98" i="18"/>
  <c r="I98" i="18"/>
  <c r="H98" i="18"/>
  <c r="G98" i="18"/>
  <c r="G103" i="18" s="1"/>
  <c r="F98" i="18"/>
  <c r="F103" i="18" s="1"/>
  <c r="E98" i="18"/>
  <c r="E103" i="18" s="1"/>
  <c r="D98" i="18"/>
  <c r="D103" i="18" s="1"/>
  <c r="C98" i="18"/>
  <c r="S98" i="18" s="1"/>
  <c r="S97" i="18"/>
  <c r="S96" i="18"/>
  <c r="R95" i="18"/>
  <c r="Q95" i="18"/>
  <c r="J95" i="18"/>
  <c r="I95" i="18"/>
  <c r="S94" i="18"/>
  <c r="S93" i="18"/>
  <c r="S92" i="18"/>
  <c r="S91" i="18"/>
  <c r="R90" i="18"/>
  <c r="Q90" i="18"/>
  <c r="P90" i="18"/>
  <c r="P95" i="18" s="1"/>
  <c r="O90" i="18"/>
  <c r="O95" i="18" s="1"/>
  <c r="N90" i="18"/>
  <c r="N95" i="18" s="1"/>
  <c r="M90" i="18"/>
  <c r="M95" i="18" s="1"/>
  <c r="L90" i="18"/>
  <c r="L95" i="18" s="1"/>
  <c r="K90" i="18"/>
  <c r="K95" i="18" s="1"/>
  <c r="J90" i="18"/>
  <c r="I90" i="18"/>
  <c r="H90" i="18"/>
  <c r="H95" i="18" s="1"/>
  <c r="G90" i="18"/>
  <c r="G95" i="18" s="1"/>
  <c r="F90" i="18"/>
  <c r="F95" i="18" s="1"/>
  <c r="E90" i="18"/>
  <c r="E95" i="18" s="1"/>
  <c r="D90" i="18"/>
  <c r="D95" i="18" s="1"/>
  <c r="C90" i="18"/>
  <c r="S90" i="18" s="1"/>
  <c r="S89" i="18"/>
  <c r="S88" i="18"/>
  <c r="R87" i="18"/>
  <c r="Q87" i="18"/>
  <c r="J87" i="18"/>
  <c r="I87" i="18"/>
  <c r="D87" i="18"/>
  <c r="S86" i="18"/>
  <c r="S85" i="18"/>
  <c r="S84" i="18"/>
  <c r="S83" i="18"/>
  <c r="R82" i="18"/>
  <c r="Q82" i="18"/>
  <c r="P82" i="18"/>
  <c r="P87" i="18" s="1"/>
  <c r="O82" i="18"/>
  <c r="O87" i="18" s="1"/>
  <c r="N82" i="18"/>
  <c r="N87" i="18" s="1"/>
  <c r="M82" i="18"/>
  <c r="M87" i="18" s="1"/>
  <c r="L82" i="18"/>
  <c r="L87" i="18" s="1"/>
  <c r="K82" i="18"/>
  <c r="K87" i="18" s="1"/>
  <c r="J82" i="18"/>
  <c r="I82" i="18"/>
  <c r="H82" i="18"/>
  <c r="H87" i="18" s="1"/>
  <c r="G82" i="18"/>
  <c r="G87" i="18" s="1"/>
  <c r="F82" i="18"/>
  <c r="F87" i="18" s="1"/>
  <c r="E82" i="18"/>
  <c r="E87" i="18" s="1"/>
  <c r="D82" i="18"/>
  <c r="C82" i="18"/>
  <c r="S81" i="18"/>
  <c r="S80" i="18"/>
  <c r="R79" i="18"/>
  <c r="Q79" i="18"/>
  <c r="L79" i="18"/>
  <c r="J79" i="18"/>
  <c r="I79" i="18"/>
  <c r="D79" i="18"/>
  <c r="S78" i="18"/>
  <c r="S77" i="18"/>
  <c r="S76" i="18"/>
  <c r="S75" i="18"/>
  <c r="R74" i="18"/>
  <c r="Q74" i="18"/>
  <c r="P74" i="18"/>
  <c r="P79" i="18" s="1"/>
  <c r="O74" i="18"/>
  <c r="O79" i="18" s="1"/>
  <c r="N74" i="18"/>
  <c r="N79" i="18" s="1"/>
  <c r="M74" i="18"/>
  <c r="M79" i="18" s="1"/>
  <c r="L74" i="18"/>
  <c r="K74" i="18"/>
  <c r="K79" i="18" s="1"/>
  <c r="J74" i="18"/>
  <c r="I74" i="18"/>
  <c r="H74" i="18"/>
  <c r="H79" i="18" s="1"/>
  <c r="G74" i="18"/>
  <c r="G79" i="18" s="1"/>
  <c r="F74" i="18"/>
  <c r="F79" i="18" s="1"/>
  <c r="E74" i="18"/>
  <c r="E79" i="18" s="1"/>
  <c r="D74" i="18"/>
  <c r="C74" i="18"/>
  <c r="S74" i="18" s="1"/>
  <c r="S73" i="18"/>
  <c r="S72" i="18"/>
  <c r="R71" i="18"/>
  <c r="Q71" i="18"/>
  <c r="L71" i="18"/>
  <c r="J71" i="18"/>
  <c r="I71" i="18"/>
  <c r="D71" i="18"/>
  <c r="S70" i="18"/>
  <c r="S69" i="18"/>
  <c r="S68" i="18"/>
  <c r="S67" i="18"/>
  <c r="R66" i="18"/>
  <c r="Q66" i="18"/>
  <c r="P66" i="18"/>
  <c r="P71" i="18" s="1"/>
  <c r="O66" i="18"/>
  <c r="O71" i="18" s="1"/>
  <c r="N66" i="18"/>
  <c r="N71" i="18" s="1"/>
  <c r="M66" i="18"/>
  <c r="M71" i="18" s="1"/>
  <c r="L66" i="18"/>
  <c r="K66" i="18"/>
  <c r="K71" i="18" s="1"/>
  <c r="J66" i="18"/>
  <c r="I66" i="18"/>
  <c r="H66" i="18"/>
  <c r="H71" i="18" s="1"/>
  <c r="G66" i="18"/>
  <c r="G71" i="18" s="1"/>
  <c r="F66" i="18"/>
  <c r="F71" i="18" s="1"/>
  <c r="E66" i="18"/>
  <c r="E71" i="18" s="1"/>
  <c r="D66" i="18"/>
  <c r="C66" i="18"/>
  <c r="S65" i="18"/>
  <c r="S64" i="18"/>
  <c r="Q63" i="18"/>
  <c r="L63" i="18"/>
  <c r="I63" i="18"/>
  <c r="D63" i="18"/>
  <c r="S62" i="18"/>
  <c r="S61" i="18"/>
  <c r="S60" i="18"/>
  <c r="S59" i="18"/>
  <c r="R58" i="18"/>
  <c r="Q58" i="18"/>
  <c r="P58" i="18"/>
  <c r="O58" i="18"/>
  <c r="N58" i="18"/>
  <c r="N63" i="18" s="1"/>
  <c r="M58" i="18"/>
  <c r="L58" i="18"/>
  <c r="K58" i="18"/>
  <c r="J58" i="18"/>
  <c r="I58" i="18"/>
  <c r="H58" i="18"/>
  <c r="G58" i="18"/>
  <c r="F58" i="18"/>
  <c r="F63" i="18" s="1"/>
  <c r="E58" i="18"/>
  <c r="D58" i="18"/>
  <c r="C58" i="18"/>
  <c r="S57" i="18"/>
  <c r="R56" i="18"/>
  <c r="R63" i="18" s="1"/>
  <c r="Q56" i="18"/>
  <c r="P56" i="18"/>
  <c r="P63" i="18" s="1"/>
  <c r="O56" i="18"/>
  <c r="O63" i="18" s="1"/>
  <c r="N56" i="18"/>
  <c r="M56" i="18"/>
  <c r="M63" i="18" s="1"/>
  <c r="L56" i="18"/>
  <c r="K56" i="18"/>
  <c r="K63" i="18" s="1"/>
  <c r="J56" i="18"/>
  <c r="J63" i="18" s="1"/>
  <c r="I56" i="18"/>
  <c r="H56" i="18"/>
  <c r="H63" i="18" s="1"/>
  <c r="G56" i="18"/>
  <c r="G63" i="18" s="1"/>
  <c r="F56" i="18"/>
  <c r="E56" i="18"/>
  <c r="E63" i="18" s="1"/>
  <c r="D56" i="18"/>
  <c r="C56" i="18"/>
  <c r="R55" i="18"/>
  <c r="Q55" i="18"/>
  <c r="L55" i="18"/>
  <c r="J55" i="18"/>
  <c r="I55" i="18"/>
  <c r="D55" i="18"/>
  <c r="S54" i="18"/>
  <c r="S53" i="18"/>
  <c r="S52" i="18"/>
  <c r="S51" i="18"/>
  <c r="R50" i="18"/>
  <c r="Q50" i="18"/>
  <c r="P50" i="18"/>
  <c r="P55" i="18" s="1"/>
  <c r="O50" i="18"/>
  <c r="O55" i="18" s="1"/>
  <c r="N50" i="18"/>
  <c r="N55" i="18" s="1"/>
  <c r="M50" i="18"/>
  <c r="M55" i="18" s="1"/>
  <c r="L50" i="18"/>
  <c r="K50" i="18"/>
  <c r="K55" i="18" s="1"/>
  <c r="J50" i="18"/>
  <c r="I50" i="18"/>
  <c r="H50" i="18"/>
  <c r="H55" i="18" s="1"/>
  <c r="G50" i="18"/>
  <c r="G55" i="18" s="1"/>
  <c r="F50" i="18"/>
  <c r="F55" i="18" s="1"/>
  <c r="E50" i="18"/>
  <c r="E55" i="18" s="1"/>
  <c r="D50" i="18"/>
  <c r="C50" i="18"/>
  <c r="S50" i="18" s="1"/>
  <c r="S49" i="18"/>
  <c r="S48" i="18"/>
  <c r="R47" i="18"/>
  <c r="Q47" i="18"/>
  <c r="L47" i="18"/>
  <c r="J47" i="18"/>
  <c r="I47" i="18"/>
  <c r="D47" i="18"/>
  <c r="S46" i="18"/>
  <c r="S45" i="18"/>
  <c r="S44" i="18"/>
  <c r="S43" i="18"/>
  <c r="R42" i="18"/>
  <c r="Q42" i="18"/>
  <c r="P42" i="18"/>
  <c r="P47" i="18" s="1"/>
  <c r="O42" i="18"/>
  <c r="O47" i="18" s="1"/>
  <c r="N42" i="18"/>
  <c r="N47" i="18" s="1"/>
  <c r="M42" i="18"/>
  <c r="M47" i="18" s="1"/>
  <c r="L42" i="18"/>
  <c r="K42" i="18"/>
  <c r="K47" i="18" s="1"/>
  <c r="J42" i="18"/>
  <c r="I42" i="18"/>
  <c r="H42" i="18"/>
  <c r="H47" i="18" s="1"/>
  <c r="G42" i="18"/>
  <c r="G47" i="18" s="1"/>
  <c r="F42" i="18"/>
  <c r="F47" i="18" s="1"/>
  <c r="E42" i="18"/>
  <c r="E47" i="18" s="1"/>
  <c r="D42" i="18"/>
  <c r="C42" i="18"/>
  <c r="S41" i="18"/>
  <c r="S40" i="18"/>
  <c r="R39" i="18"/>
  <c r="Q39" i="18"/>
  <c r="L39" i="18"/>
  <c r="J39" i="18"/>
  <c r="I39" i="18"/>
  <c r="D39" i="18"/>
  <c r="S38" i="18"/>
  <c r="S37" i="18"/>
  <c r="S36" i="18"/>
  <c r="S35" i="18"/>
  <c r="R34" i="18"/>
  <c r="Q34" i="18"/>
  <c r="P34" i="18"/>
  <c r="P39" i="18" s="1"/>
  <c r="O34" i="18"/>
  <c r="O39" i="18" s="1"/>
  <c r="N34" i="18"/>
  <c r="N39" i="18" s="1"/>
  <c r="M34" i="18"/>
  <c r="M39" i="18" s="1"/>
  <c r="L34" i="18"/>
  <c r="K34" i="18"/>
  <c r="K39" i="18" s="1"/>
  <c r="J34" i="18"/>
  <c r="I34" i="18"/>
  <c r="H34" i="18"/>
  <c r="H39" i="18" s="1"/>
  <c r="G34" i="18"/>
  <c r="G39" i="18" s="1"/>
  <c r="F34" i="18"/>
  <c r="F39" i="18" s="1"/>
  <c r="E34" i="18"/>
  <c r="E39" i="18" s="1"/>
  <c r="D34" i="18"/>
  <c r="C34" i="18"/>
  <c r="S34" i="18" s="1"/>
  <c r="S33" i="18"/>
  <c r="S32" i="18"/>
  <c r="Q31" i="18"/>
  <c r="O31" i="18"/>
  <c r="N31" i="18"/>
  <c r="L31" i="18"/>
  <c r="I31" i="18"/>
  <c r="G31" i="18"/>
  <c r="F31" i="18"/>
  <c r="D31" i="18"/>
  <c r="S30" i="18"/>
  <c r="S29" i="18"/>
  <c r="S28" i="18"/>
  <c r="S27" i="18"/>
  <c r="S26" i="18"/>
  <c r="S25" i="18"/>
  <c r="R24" i="18"/>
  <c r="R31" i="18" s="1"/>
  <c r="Q24" i="18"/>
  <c r="P24" i="18"/>
  <c r="P31" i="18" s="1"/>
  <c r="O24" i="18"/>
  <c r="N24" i="18"/>
  <c r="M24" i="18"/>
  <c r="M31" i="18" s="1"/>
  <c r="L24" i="18"/>
  <c r="K24" i="18"/>
  <c r="K31" i="18" s="1"/>
  <c r="J24" i="18"/>
  <c r="J31" i="18" s="1"/>
  <c r="I24" i="18"/>
  <c r="H24" i="18"/>
  <c r="H31" i="18" s="1"/>
  <c r="G24" i="18"/>
  <c r="F24" i="18"/>
  <c r="E24" i="18"/>
  <c r="E31" i="18" s="1"/>
  <c r="D24" i="18"/>
  <c r="C24" i="18"/>
  <c r="S24" i="18" s="1"/>
  <c r="Q23" i="18"/>
  <c r="L23" i="18"/>
  <c r="I23" i="18"/>
  <c r="D23" i="18"/>
  <c r="S22" i="18"/>
  <c r="S21" i="18"/>
  <c r="S20" i="18"/>
  <c r="S19" i="18"/>
  <c r="R18" i="18"/>
  <c r="Q18" i="18"/>
  <c r="P18" i="18"/>
  <c r="O18" i="18"/>
  <c r="N18" i="18"/>
  <c r="N23" i="18" s="1"/>
  <c r="M18" i="18"/>
  <c r="L18" i="18"/>
  <c r="K18" i="18"/>
  <c r="J18" i="18"/>
  <c r="I18" i="18"/>
  <c r="H18" i="18"/>
  <c r="G18" i="18"/>
  <c r="F18" i="18"/>
  <c r="F23" i="18" s="1"/>
  <c r="E18" i="18"/>
  <c r="D18" i="18"/>
  <c r="C18" i="18"/>
  <c r="S18" i="18" s="1"/>
  <c r="S17" i="18"/>
  <c r="R16" i="18"/>
  <c r="R23" i="18" s="1"/>
  <c r="Q16" i="18"/>
  <c r="P16" i="18"/>
  <c r="P23" i="18" s="1"/>
  <c r="O16" i="18"/>
  <c r="O23" i="18" s="1"/>
  <c r="N16" i="18"/>
  <c r="M16" i="18"/>
  <c r="M23" i="18" s="1"/>
  <c r="L16" i="18"/>
  <c r="K16" i="18"/>
  <c r="K23" i="18" s="1"/>
  <c r="J16" i="18"/>
  <c r="J23" i="18" s="1"/>
  <c r="I16" i="18"/>
  <c r="H16" i="18"/>
  <c r="H23" i="18" s="1"/>
  <c r="G16" i="18"/>
  <c r="G23" i="18" s="1"/>
  <c r="F16" i="18"/>
  <c r="E16" i="18"/>
  <c r="E23" i="18" s="1"/>
  <c r="D16" i="18"/>
  <c r="C16" i="18"/>
  <c r="S16" i="18" s="1"/>
  <c r="R15" i="18"/>
  <c r="Q15" i="18"/>
  <c r="P15" i="18"/>
  <c r="O15" i="18"/>
  <c r="N15" i="18"/>
  <c r="M15" i="18"/>
  <c r="L15" i="18"/>
  <c r="K15" i="18"/>
  <c r="J15" i="18"/>
  <c r="I15" i="18"/>
  <c r="H15" i="18"/>
  <c r="G15" i="18"/>
  <c r="F15" i="18"/>
  <c r="E15" i="18"/>
  <c r="D15" i="18"/>
  <c r="C15" i="18"/>
  <c r="S15" i="18" s="1"/>
  <c r="S14" i="18"/>
  <c r="S13" i="18"/>
  <c r="S12" i="18"/>
  <c r="S11" i="18"/>
  <c r="S10" i="18"/>
  <c r="S9" i="18"/>
  <c r="S8" i="18"/>
  <c r="A1" i="18"/>
  <c r="R427" i="17"/>
  <c r="Q427" i="17"/>
  <c r="P427" i="17"/>
  <c r="O427" i="17"/>
  <c r="N427" i="17"/>
  <c r="M427" i="17"/>
  <c r="L427" i="17"/>
  <c r="K427" i="17"/>
  <c r="J427" i="17"/>
  <c r="I427" i="17"/>
  <c r="H427" i="17"/>
  <c r="G427" i="17"/>
  <c r="F427" i="17"/>
  <c r="E427" i="17"/>
  <c r="D427" i="17"/>
  <c r="C427" i="17"/>
  <c r="B427" i="17"/>
  <c r="R426" i="17"/>
  <c r="Q426" i="17"/>
  <c r="P426" i="17"/>
  <c r="O426" i="17"/>
  <c r="N426" i="17"/>
  <c r="M426" i="17"/>
  <c r="L426" i="17"/>
  <c r="J426" i="17"/>
  <c r="I426" i="17"/>
  <c r="H426" i="17"/>
  <c r="G426" i="17"/>
  <c r="F426" i="17"/>
  <c r="E426" i="17"/>
  <c r="D426" i="17"/>
  <c r="B426" i="17"/>
  <c r="R425" i="17"/>
  <c r="Q425" i="17"/>
  <c r="P425" i="17"/>
  <c r="O425" i="17"/>
  <c r="N425" i="17"/>
  <c r="M425" i="17"/>
  <c r="L425" i="17"/>
  <c r="J425" i="17"/>
  <c r="I425" i="17"/>
  <c r="H425" i="17"/>
  <c r="G425" i="17"/>
  <c r="F425" i="17"/>
  <c r="E425" i="17"/>
  <c r="D425" i="17"/>
  <c r="B425" i="17"/>
  <c r="R424" i="17"/>
  <c r="Q424" i="17"/>
  <c r="P424" i="17"/>
  <c r="O424" i="17"/>
  <c r="N424" i="17"/>
  <c r="M424" i="17"/>
  <c r="L424" i="17"/>
  <c r="J424" i="17"/>
  <c r="I424" i="17"/>
  <c r="H424" i="17"/>
  <c r="G424" i="17"/>
  <c r="F424" i="17"/>
  <c r="E424" i="17"/>
  <c r="D424" i="17"/>
  <c r="B424" i="17"/>
  <c r="R423" i="17"/>
  <c r="Q423" i="17"/>
  <c r="P423" i="17"/>
  <c r="O423" i="17"/>
  <c r="N423" i="17"/>
  <c r="M423" i="17"/>
  <c r="L423" i="17"/>
  <c r="J423" i="17"/>
  <c r="I423" i="17"/>
  <c r="H423" i="17"/>
  <c r="G423" i="17"/>
  <c r="F423" i="17"/>
  <c r="E423" i="17"/>
  <c r="D423" i="17"/>
  <c r="B423" i="17"/>
  <c r="R422" i="17"/>
  <c r="Q422" i="17"/>
  <c r="P422" i="17"/>
  <c r="O422" i="17"/>
  <c r="N422" i="17"/>
  <c r="M422" i="17"/>
  <c r="L422" i="17"/>
  <c r="J422" i="17"/>
  <c r="I422" i="17"/>
  <c r="H422" i="17"/>
  <c r="G422" i="17"/>
  <c r="F422" i="17"/>
  <c r="E422" i="17"/>
  <c r="D422" i="17"/>
  <c r="B422" i="17"/>
  <c r="R421" i="17"/>
  <c r="Q421" i="17"/>
  <c r="P421" i="17"/>
  <c r="O421" i="17"/>
  <c r="N421" i="17"/>
  <c r="M421" i="17"/>
  <c r="L421" i="17"/>
  <c r="J421" i="17"/>
  <c r="I421" i="17"/>
  <c r="H421" i="17"/>
  <c r="G421" i="17"/>
  <c r="F421" i="17"/>
  <c r="E421" i="17"/>
  <c r="D421" i="17"/>
  <c r="B421" i="17"/>
  <c r="R420" i="17"/>
  <c r="Q420" i="17"/>
  <c r="P420" i="17"/>
  <c r="O420" i="17"/>
  <c r="N420" i="17"/>
  <c r="M420" i="17"/>
  <c r="L420" i="17"/>
  <c r="J420" i="17"/>
  <c r="I420" i="17"/>
  <c r="H420" i="17"/>
  <c r="G420" i="17"/>
  <c r="F420" i="17"/>
  <c r="E420" i="17"/>
  <c r="D420" i="17"/>
  <c r="B420" i="17"/>
  <c r="R419" i="17"/>
  <c r="Q419" i="17"/>
  <c r="P419" i="17"/>
  <c r="O419" i="17"/>
  <c r="N419" i="17"/>
  <c r="M419" i="17"/>
  <c r="L419" i="17"/>
  <c r="K419" i="17"/>
  <c r="J419" i="17"/>
  <c r="I419" i="17"/>
  <c r="H419" i="17"/>
  <c r="G419" i="17"/>
  <c r="F419" i="17"/>
  <c r="E419" i="17"/>
  <c r="D419" i="17"/>
  <c r="C419" i="17"/>
  <c r="B419" i="17"/>
  <c r="R418" i="17"/>
  <c r="Q418" i="17"/>
  <c r="P418" i="17"/>
  <c r="O418" i="17"/>
  <c r="N418" i="17"/>
  <c r="M418" i="17"/>
  <c r="L418" i="17"/>
  <c r="J418" i="17"/>
  <c r="I418" i="17"/>
  <c r="H418" i="17"/>
  <c r="G418" i="17"/>
  <c r="F418" i="17"/>
  <c r="E418" i="17"/>
  <c r="D418" i="17"/>
  <c r="B418" i="17"/>
  <c r="M417" i="17"/>
  <c r="M429" i="17" s="1"/>
  <c r="E417" i="17"/>
  <c r="E429" i="17" s="1"/>
  <c r="E416" i="17"/>
  <c r="E428" i="17" s="1"/>
  <c r="R415" i="17"/>
  <c r="Q415" i="17"/>
  <c r="P415" i="17"/>
  <c r="O415" i="17"/>
  <c r="N415" i="17"/>
  <c r="M415" i="17"/>
  <c r="L415" i="17"/>
  <c r="J415" i="17"/>
  <c r="I415" i="17"/>
  <c r="H415" i="17"/>
  <c r="G415" i="17"/>
  <c r="F415" i="17"/>
  <c r="E415" i="17"/>
  <c r="D415" i="17"/>
  <c r="B415" i="17"/>
  <c r="R414" i="17"/>
  <c r="Q414" i="17"/>
  <c r="P414" i="17"/>
  <c r="O414" i="17"/>
  <c r="N414" i="17"/>
  <c r="M414" i="17"/>
  <c r="L414" i="17"/>
  <c r="K414" i="17"/>
  <c r="J414" i="17"/>
  <c r="I414" i="17"/>
  <c r="H414" i="17"/>
  <c r="G414" i="17"/>
  <c r="F414" i="17"/>
  <c r="E414" i="17"/>
  <c r="D414" i="17"/>
  <c r="C414" i="17"/>
  <c r="B414" i="17"/>
  <c r="R413" i="17"/>
  <c r="Q413" i="17"/>
  <c r="P413" i="17"/>
  <c r="O413" i="17"/>
  <c r="N413" i="17"/>
  <c r="M413" i="17"/>
  <c r="L413" i="17"/>
  <c r="J413" i="17"/>
  <c r="I413" i="17"/>
  <c r="H413" i="17"/>
  <c r="G413" i="17"/>
  <c r="F413" i="17"/>
  <c r="E413" i="17"/>
  <c r="D413" i="17"/>
  <c r="B413" i="17"/>
  <c r="R412" i="17"/>
  <c r="Q412" i="17"/>
  <c r="P412" i="17"/>
  <c r="O412" i="17"/>
  <c r="N412" i="17"/>
  <c r="M412" i="17"/>
  <c r="L412" i="17"/>
  <c r="K412" i="17"/>
  <c r="J412" i="17"/>
  <c r="I412" i="17"/>
  <c r="H412" i="17"/>
  <c r="G412" i="17"/>
  <c r="F412" i="17"/>
  <c r="E412" i="17"/>
  <c r="D412" i="17"/>
  <c r="C412" i="17"/>
  <c r="B412" i="17"/>
  <c r="R411" i="17"/>
  <c r="Q411" i="17"/>
  <c r="P411" i="17"/>
  <c r="O411" i="17"/>
  <c r="N411" i="17"/>
  <c r="M411" i="17"/>
  <c r="L411" i="17"/>
  <c r="K411" i="17"/>
  <c r="J411" i="17"/>
  <c r="I411" i="17"/>
  <c r="H411" i="17"/>
  <c r="G411" i="17"/>
  <c r="F411" i="17"/>
  <c r="E411" i="17"/>
  <c r="D411" i="17"/>
  <c r="C411" i="17"/>
  <c r="B411" i="17"/>
  <c r="R410" i="17"/>
  <c r="Q410" i="17"/>
  <c r="P410" i="17"/>
  <c r="O410" i="17"/>
  <c r="O417" i="17" s="1"/>
  <c r="N410" i="17"/>
  <c r="M410" i="17"/>
  <c r="L410" i="17"/>
  <c r="J410" i="17"/>
  <c r="I410" i="17"/>
  <c r="H410" i="17"/>
  <c r="G410" i="17"/>
  <c r="G417" i="17" s="1"/>
  <c r="G429" i="17" s="1"/>
  <c r="F410" i="17"/>
  <c r="E410" i="17"/>
  <c r="D410" i="17"/>
  <c r="B410" i="17"/>
  <c r="R409" i="17"/>
  <c r="R417" i="17" s="1"/>
  <c r="R429" i="17" s="1"/>
  <c r="Q409" i="17"/>
  <c r="P409" i="17"/>
  <c r="O409" i="17"/>
  <c r="N409" i="17"/>
  <c r="M409" i="17"/>
  <c r="M416" i="17" s="1"/>
  <c r="M428" i="17" s="1"/>
  <c r="L409" i="17"/>
  <c r="K409" i="17"/>
  <c r="J409" i="17"/>
  <c r="J417" i="17" s="1"/>
  <c r="J429" i="17" s="1"/>
  <c r="I409" i="17"/>
  <c r="H409" i="17"/>
  <c r="H416" i="17" s="1"/>
  <c r="H428" i="17" s="1"/>
  <c r="G409" i="17"/>
  <c r="F409" i="17"/>
  <c r="E409" i="17"/>
  <c r="D409" i="17"/>
  <c r="D417" i="17" s="1"/>
  <c r="D429" i="17" s="1"/>
  <c r="C409" i="17"/>
  <c r="B409" i="17"/>
  <c r="F408" i="17"/>
  <c r="R406" i="17"/>
  <c r="Q406" i="17"/>
  <c r="P406" i="17"/>
  <c r="O406" i="17"/>
  <c r="N406" i="17"/>
  <c r="M406" i="17"/>
  <c r="L406" i="17"/>
  <c r="K406" i="17"/>
  <c r="J406" i="17"/>
  <c r="I406" i="17"/>
  <c r="H406" i="17"/>
  <c r="G406" i="17"/>
  <c r="F406" i="17"/>
  <c r="E406" i="17"/>
  <c r="D406" i="17"/>
  <c r="C406" i="17"/>
  <c r="B406" i="17"/>
  <c r="R405" i="17"/>
  <c r="Q405" i="17"/>
  <c r="P405" i="17"/>
  <c r="O405" i="17"/>
  <c r="N405" i="17"/>
  <c r="M405" i="17"/>
  <c r="L405" i="17"/>
  <c r="K405" i="17"/>
  <c r="J405" i="17"/>
  <c r="I405" i="17"/>
  <c r="H405" i="17"/>
  <c r="G405" i="17"/>
  <c r="F405" i="17"/>
  <c r="E405" i="17"/>
  <c r="D405" i="17"/>
  <c r="C405" i="17"/>
  <c r="B405" i="17"/>
  <c r="R404" i="17"/>
  <c r="Q404" i="17"/>
  <c r="P404" i="17"/>
  <c r="O404" i="17"/>
  <c r="N404" i="17"/>
  <c r="M404" i="17"/>
  <c r="L404" i="17"/>
  <c r="K404" i="17"/>
  <c r="J404" i="17"/>
  <c r="I404" i="17"/>
  <c r="H404" i="17"/>
  <c r="G404" i="17"/>
  <c r="F404" i="17"/>
  <c r="E404" i="17"/>
  <c r="D404" i="17"/>
  <c r="C404" i="17"/>
  <c r="B404" i="17"/>
  <c r="R403" i="17"/>
  <c r="Q403" i="17"/>
  <c r="P403" i="17"/>
  <c r="O403" i="17"/>
  <c r="N403" i="17"/>
  <c r="M403" i="17"/>
  <c r="L403" i="17"/>
  <c r="K403" i="17"/>
  <c r="J403" i="17"/>
  <c r="I403" i="17"/>
  <c r="H403" i="17"/>
  <c r="G403" i="17"/>
  <c r="F403" i="17"/>
  <c r="E403" i="17"/>
  <c r="D403" i="17"/>
  <c r="C403" i="17"/>
  <c r="B403" i="17"/>
  <c r="R402" i="17"/>
  <c r="Q402" i="17"/>
  <c r="P402" i="17"/>
  <c r="O402" i="17"/>
  <c r="N402" i="17"/>
  <c r="M402" i="17"/>
  <c r="L402" i="17"/>
  <c r="K402" i="17"/>
  <c r="J402" i="17"/>
  <c r="I402" i="17"/>
  <c r="H402" i="17"/>
  <c r="G402" i="17"/>
  <c r="F402" i="17"/>
  <c r="E402" i="17"/>
  <c r="D402" i="17"/>
  <c r="C402" i="17"/>
  <c r="B402" i="17"/>
  <c r="R401" i="17"/>
  <c r="Q401" i="17"/>
  <c r="P401" i="17"/>
  <c r="O401" i="17"/>
  <c r="N401" i="17"/>
  <c r="M401" i="17"/>
  <c r="L401" i="17"/>
  <c r="K401" i="17"/>
  <c r="J401" i="17"/>
  <c r="I401" i="17"/>
  <c r="H401" i="17"/>
  <c r="G401" i="17"/>
  <c r="F401" i="17"/>
  <c r="E401" i="17"/>
  <c r="D401" i="17"/>
  <c r="C401" i="17"/>
  <c r="B401" i="17"/>
  <c r="R400" i="17"/>
  <c r="Q400" i="17"/>
  <c r="P400" i="17"/>
  <c r="O400" i="17"/>
  <c r="N400" i="17"/>
  <c r="M400" i="17"/>
  <c r="L400" i="17"/>
  <c r="K400" i="17"/>
  <c r="J400" i="17"/>
  <c r="I400" i="17"/>
  <c r="H400" i="17"/>
  <c r="G400" i="17"/>
  <c r="F400" i="17"/>
  <c r="E400" i="17"/>
  <c r="D400" i="17"/>
  <c r="C400" i="17"/>
  <c r="B400" i="17"/>
  <c r="R399" i="17"/>
  <c r="Q399" i="17"/>
  <c r="P399" i="17"/>
  <c r="O399" i="17"/>
  <c r="N399" i="17"/>
  <c r="M399" i="17"/>
  <c r="L399" i="17"/>
  <c r="K399" i="17"/>
  <c r="J399" i="17"/>
  <c r="I399" i="17"/>
  <c r="H399" i="17"/>
  <c r="G399" i="17"/>
  <c r="F399" i="17"/>
  <c r="E399" i="17"/>
  <c r="D399" i="17"/>
  <c r="C399" i="17"/>
  <c r="B399" i="17"/>
  <c r="R398" i="17"/>
  <c r="Q398" i="17"/>
  <c r="P398" i="17"/>
  <c r="O398" i="17"/>
  <c r="N398" i="17"/>
  <c r="M398" i="17"/>
  <c r="L398" i="17"/>
  <c r="K398" i="17"/>
  <c r="J398" i="17"/>
  <c r="I398" i="17"/>
  <c r="H398" i="17"/>
  <c r="G398" i="17"/>
  <c r="F398" i="17"/>
  <c r="E398" i="17"/>
  <c r="D398" i="17"/>
  <c r="C398" i="17"/>
  <c r="B398" i="17"/>
  <c r="R397" i="17"/>
  <c r="Q397" i="17"/>
  <c r="P397" i="17"/>
  <c r="O397" i="17"/>
  <c r="N397" i="17"/>
  <c r="M397" i="17"/>
  <c r="L397" i="17"/>
  <c r="K397" i="17"/>
  <c r="J397" i="17"/>
  <c r="I397" i="17"/>
  <c r="H397" i="17"/>
  <c r="G397" i="17"/>
  <c r="F397" i="17"/>
  <c r="E397" i="17"/>
  <c r="D397" i="17"/>
  <c r="C397" i="17"/>
  <c r="B397" i="17"/>
  <c r="F396" i="17"/>
  <c r="N395" i="17"/>
  <c r="N407" i="17" s="1"/>
  <c r="F395" i="17"/>
  <c r="F407" i="17" s="1"/>
  <c r="R394" i="17"/>
  <c r="Q394" i="17"/>
  <c r="P394" i="17"/>
  <c r="O394" i="17"/>
  <c r="N394" i="17"/>
  <c r="N396" i="17" s="1"/>
  <c r="N408" i="17" s="1"/>
  <c r="M394" i="17"/>
  <c r="M396" i="17" s="1"/>
  <c r="L394" i="17"/>
  <c r="K394" i="17"/>
  <c r="J394" i="17"/>
  <c r="I394" i="17"/>
  <c r="H394" i="17"/>
  <c r="G394" i="17"/>
  <c r="F394" i="17"/>
  <c r="E394" i="17"/>
  <c r="E396" i="17" s="1"/>
  <c r="D394" i="17"/>
  <c r="C394" i="17"/>
  <c r="B394" i="17"/>
  <c r="R393" i="17"/>
  <c r="Q393" i="17"/>
  <c r="P393" i="17"/>
  <c r="O393" i="17"/>
  <c r="N393" i="17"/>
  <c r="M393" i="17"/>
  <c r="L393" i="17"/>
  <c r="K393" i="17"/>
  <c r="J393" i="17"/>
  <c r="I393" i="17"/>
  <c r="H393" i="17"/>
  <c r="G393" i="17"/>
  <c r="F393" i="17"/>
  <c r="E393" i="17"/>
  <c r="D393" i="17"/>
  <c r="C393" i="17"/>
  <c r="B393" i="17"/>
  <c r="R392" i="17"/>
  <c r="Q392" i="17"/>
  <c r="P392" i="17"/>
  <c r="O392" i="17"/>
  <c r="O396" i="17" s="1"/>
  <c r="N392" i="17"/>
  <c r="M392" i="17"/>
  <c r="L392" i="17"/>
  <c r="K392" i="17"/>
  <c r="J392" i="17"/>
  <c r="I392" i="17"/>
  <c r="H392" i="17"/>
  <c r="G392" i="17"/>
  <c r="G396" i="17" s="1"/>
  <c r="F392" i="17"/>
  <c r="E392" i="17"/>
  <c r="D392" i="17"/>
  <c r="C392" i="17"/>
  <c r="B392" i="17"/>
  <c r="R391" i="17"/>
  <c r="Q391" i="17"/>
  <c r="P391" i="17"/>
  <c r="O391" i="17"/>
  <c r="N391" i="17"/>
  <c r="M391" i="17"/>
  <c r="L391" i="17"/>
  <c r="K391" i="17"/>
  <c r="J391" i="17"/>
  <c r="I391" i="17"/>
  <c r="H391" i="17"/>
  <c r="G391" i="17"/>
  <c r="F391" i="17"/>
  <c r="E391" i="17"/>
  <c r="D391" i="17"/>
  <c r="C391" i="17"/>
  <c r="B391" i="17"/>
  <c r="R390" i="17"/>
  <c r="Q390" i="17"/>
  <c r="P390" i="17"/>
  <c r="O390" i="17"/>
  <c r="N390" i="17"/>
  <c r="M390" i="17"/>
  <c r="L390" i="17"/>
  <c r="K390" i="17"/>
  <c r="J390" i="17"/>
  <c r="I390" i="17"/>
  <c r="H390" i="17"/>
  <c r="G390" i="17"/>
  <c r="F390" i="17"/>
  <c r="E390" i="17"/>
  <c r="D390" i="17"/>
  <c r="C390" i="17"/>
  <c r="B390" i="17"/>
  <c r="R389" i="17"/>
  <c r="Q389" i="17"/>
  <c r="P389" i="17"/>
  <c r="O389" i="17"/>
  <c r="N389" i="17"/>
  <c r="M389" i="17"/>
  <c r="L389" i="17"/>
  <c r="K389" i="17"/>
  <c r="J389" i="17"/>
  <c r="I389" i="17"/>
  <c r="H389" i="17"/>
  <c r="G389" i="17"/>
  <c r="F389" i="17"/>
  <c r="E389" i="17"/>
  <c r="D389" i="17"/>
  <c r="C389" i="17"/>
  <c r="B389" i="17"/>
  <c r="R388" i="17"/>
  <c r="R396" i="17" s="1"/>
  <c r="Q388" i="17"/>
  <c r="Q396" i="17" s="1"/>
  <c r="Q408" i="17" s="1"/>
  <c r="P388" i="17"/>
  <c r="P396" i="17" s="1"/>
  <c r="P408" i="17" s="1"/>
  <c r="O388" i="17"/>
  <c r="N388" i="17"/>
  <c r="M388" i="17"/>
  <c r="L388" i="17"/>
  <c r="K388" i="17"/>
  <c r="K396" i="17" s="1"/>
  <c r="J388" i="17"/>
  <c r="J396" i="17" s="1"/>
  <c r="I388" i="17"/>
  <c r="I396" i="17" s="1"/>
  <c r="I408" i="17" s="1"/>
  <c r="H388" i="17"/>
  <c r="H396" i="17" s="1"/>
  <c r="H408" i="17" s="1"/>
  <c r="G388" i="17"/>
  <c r="F388" i="17"/>
  <c r="E388" i="17"/>
  <c r="D388" i="17"/>
  <c r="C388" i="17"/>
  <c r="C396" i="17" s="1"/>
  <c r="B388" i="17"/>
  <c r="R385" i="17"/>
  <c r="Q385" i="17"/>
  <c r="P385" i="17"/>
  <c r="O385" i="17"/>
  <c r="N385" i="17"/>
  <c r="M385" i="17"/>
  <c r="L385" i="17"/>
  <c r="K385" i="17"/>
  <c r="J385" i="17"/>
  <c r="I385" i="17"/>
  <c r="H385" i="17"/>
  <c r="G385" i="17"/>
  <c r="F385" i="17"/>
  <c r="E385" i="17"/>
  <c r="D385" i="17"/>
  <c r="C385" i="17"/>
  <c r="B385" i="17"/>
  <c r="R384" i="17"/>
  <c r="Q384" i="17"/>
  <c r="P384" i="17"/>
  <c r="O384" i="17"/>
  <c r="N384" i="17"/>
  <c r="M384" i="17"/>
  <c r="L384" i="17"/>
  <c r="K384" i="17"/>
  <c r="J384" i="17"/>
  <c r="I384" i="17"/>
  <c r="H384" i="17"/>
  <c r="G384" i="17"/>
  <c r="F384" i="17"/>
  <c r="E384" i="17"/>
  <c r="D384" i="17"/>
  <c r="C384" i="17"/>
  <c r="B384" i="17"/>
  <c r="R383" i="17"/>
  <c r="Q383" i="17"/>
  <c r="P383" i="17"/>
  <c r="O383" i="17"/>
  <c r="N383" i="17"/>
  <c r="M383" i="17"/>
  <c r="L383" i="17"/>
  <c r="K383" i="17"/>
  <c r="J383" i="17"/>
  <c r="I383" i="17"/>
  <c r="H383" i="17"/>
  <c r="G383" i="17"/>
  <c r="F383" i="17"/>
  <c r="E383" i="17"/>
  <c r="D383" i="17"/>
  <c r="C383" i="17"/>
  <c r="B383" i="17"/>
  <c r="R382" i="17"/>
  <c r="Q382" i="17"/>
  <c r="P382" i="17"/>
  <c r="O382" i="17"/>
  <c r="N382" i="17"/>
  <c r="M382" i="17"/>
  <c r="L382" i="17"/>
  <c r="K382" i="17"/>
  <c r="J382" i="17"/>
  <c r="I382" i="17"/>
  <c r="H382" i="17"/>
  <c r="G382" i="17"/>
  <c r="F382" i="17"/>
  <c r="E382" i="17"/>
  <c r="D382" i="17"/>
  <c r="C382" i="17"/>
  <c r="B382" i="17"/>
  <c r="R381" i="17"/>
  <c r="Q381" i="17"/>
  <c r="P381" i="17"/>
  <c r="O381" i="17"/>
  <c r="N381" i="17"/>
  <c r="M381" i="17"/>
  <c r="L381" i="17"/>
  <c r="K381" i="17"/>
  <c r="J381" i="17"/>
  <c r="I381" i="17"/>
  <c r="H381" i="17"/>
  <c r="G381" i="17"/>
  <c r="F381" i="17"/>
  <c r="E381" i="17"/>
  <c r="D381" i="17"/>
  <c r="C381" i="17"/>
  <c r="B381" i="17"/>
  <c r="R380" i="17"/>
  <c r="Q380" i="17"/>
  <c r="P380" i="17"/>
  <c r="O380" i="17"/>
  <c r="N380" i="17"/>
  <c r="M380" i="17"/>
  <c r="L380" i="17"/>
  <c r="K380" i="17"/>
  <c r="J380" i="17"/>
  <c r="I380" i="17"/>
  <c r="H380" i="17"/>
  <c r="G380" i="17"/>
  <c r="F380" i="17"/>
  <c r="E380" i="17"/>
  <c r="D380" i="17"/>
  <c r="C380" i="17"/>
  <c r="B380" i="17"/>
  <c r="R379" i="17"/>
  <c r="Q379" i="17"/>
  <c r="P379" i="17"/>
  <c r="O379" i="17"/>
  <c r="N379" i="17"/>
  <c r="M379" i="17"/>
  <c r="L379" i="17"/>
  <c r="K379" i="17"/>
  <c r="J379" i="17"/>
  <c r="I379" i="17"/>
  <c r="H379" i="17"/>
  <c r="G379" i="17"/>
  <c r="F379" i="17"/>
  <c r="E379" i="17"/>
  <c r="D379" i="17"/>
  <c r="C379" i="17"/>
  <c r="B379" i="17"/>
  <c r="R378" i="17"/>
  <c r="Q378" i="17"/>
  <c r="P378" i="17"/>
  <c r="O378" i="17"/>
  <c r="N378" i="17"/>
  <c r="M378" i="17"/>
  <c r="L378" i="17"/>
  <c r="K378" i="17"/>
  <c r="J378" i="17"/>
  <c r="I378" i="17"/>
  <c r="H378" i="17"/>
  <c r="G378" i="17"/>
  <c r="F378" i="17"/>
  <c r="E378" i="17"/>
  <c r="D378" i="17"/>
  <c r="C378" i="17"/>
  <c r="B378" i="17"/>
  <c r="R377" i="17"/>
  <c r="Q377" i="17"/>
  <c r="P377" i="17"/>
  <c r="O377" i="17"/>
  <c r="N377" i="17"/>
  <c r="M377" i="17"/>
  <c r="L377" i="17"/>
  <c r="K377" i="17"/>
  <c r="J377" i="17"/>
  <c r="I377" i="17"/>
  <c r="H377" i="17"/>
  <c r="G377" i="17"/>
  <c r="F377" i="17"/>
  <c r="E377" i="17"/>
  <c r="D377" i="17"/>
  <c r="C377" i="17"/>
  <c r="B377" i="17"/>
  <c r="R376" i="17"/>
  <c r="Q376" i="17"/>
  <c r="P376" i="17"/>
  <c r="O376" i="17"/>
  <c r="N376" i="17"/>
  <c r="M376" i="17"/>
  <c r="L376" i="17"/>
  <c r="K376" i="17"/>
  <c r="J376" i="17"/>
  <c r="I376" i="17"/>
  <c r="H376" i="17"/>
  <c r="G376" i="17"/>
  <c r="F376" i="17"/>
  <c r="E376" i="17"/>
  <c r="D376" i="17"/>
  <c r="C376" i="17"/>
  <c r="B376" i="17"/>
  <c r="Q375" i="17"/>
  <c r="Q387" i="17" s="1"/>
  <c r="I375" i="17"/>
  <c r="I387" i="17" s="1"/>
  <c r="C375" i="17"/>
  <c r="C387" i="17" s="1"/>
  <c r="K374" i="17"/>
  <c r="K386" i="17" s="1"/>
  <c r="R373" i="17"/>
  <c r="Q373" i="17"/>
  <c r="P373" i="17"/>
  <c r="O373" i="17"/>
  <c r="N373" i="17"/>
  <c r="M373" i="17"/>
  <c r="L373" i="17"/>
  <c r="K373" i="17"/>
  <c r="J373" i="17"/>
  <c r="I373" i="17"/>
  <c r="I374" i="17" s="1"/>
  <c r="I386" i="17" s="1"/>
  <c r="H373" i="17"/>
  <c r="G373" i="17"/>
  <c r="F373" i="17"/>
  <c r="E373" i="17"/>
  <c r="D373" i="17"/>
  <c r="C373" i="17"/>
  <c r="B373" i="17"/>
  <c r="R372" i="17"/>
  <c r="Q372" i="17"/>
  <c r="P372" i="17"/>
  <c r="O372" i="17"/>
  <c r="N372" i="17"/>
  <c r="M372" i="17"/>
  <c r="L372" i="17"/>
  <c r="K372" i="17"/>
  <c r="J372" i="17"/>
  <c r="I372" i="17"/>
  <c r="H372" i="17"/>
  <c r="G372" i="17"/>
  <c r="F372" i="17"/>
  <c r="E372" i="17"/>
  <c r="D372" i="17"/>
  <c r="C372" i="17"/>
  <c r="B372" i="17"/>
  <c r="R371" i="17"/>
  <c r="R375" i="17" s="1"/>
  <c r="R387" i="17" s="1"/>
  <c r="Q371" i="17"/>
  <c r="P371" i="17"/>
  <c r="O371" i="17"/>
  <c r="N371" i="17"/>
  <c r="M371" i="17"/>
  <c r="L371" i="17"/>
  <c r="K371" i="17"/>
  <c r="K375" i="17" s="1"/>
  <c r="K387" i="17" s="1"/>
  <c r="J371" i="17"/>
  <c r="J375" i="17" s="1"/>
  <c r="J387" i="17" s="1"/>
  <c r="I371" i="17"/>
  <c r="H371" i="17"/>
  <c r="G371" i="17"/>
  <c r="F371" i="17"/>
  <c r="E371" i="17"/>
  <c r="D371" i="17"/>
  <c r="C371" i="17"/>
  <c r="C374" i="17" s="1"/>
  <c r="C386" i="17" s="1"/>
  <c r="B371" i="17"/>
  <c r="R370" i="17"/>
  <c r="Q370" i="17"/>
  <c r="P370" i="17"/>
  <c r="O370" i="17"/>
  <c r="N370" i="17"/>
  <c r="M370" i="17"/>
  <c r="L370" i="17"/>
  <c r="K370" i="17"/>
  <c r="J370" i="17"/>
  <c r="I370" i="17"/>
  <c r="H370" i="17"/>
  <c r="G370" i="17"/>
  <c r="F370" i="17"/>
  <c r="E370" i="17"/>
  <c r="D370" i="17"/>
  <c r="C370" i="17"/>
  <c r="B370" i="17"/>
  <c r="R369" i="17"/>
  <c r="Q369" i="17"/>
  <c r="P369" i="17"/>
  <c r="O369" i="17"/>
  <c r="N369" i="17"/>
  <c r="M369" i="17"/>
  <c r="L369" i="17"/>
  <c r="K369" i="17"/>
  <c r="J369" i="17"/>
  <c r="I369" i="17"/>
  <c r="H369" i="17"/>
  <c r="G369" i="17"/>
  <c r="F369" i="17"/>
  <c r="E369" i="17"/>
  <c r="D369" i="17"/>
  <c r="C369" i="17"/>
  <c r="B369" i="17"/>
  <c r="R368" i="17"/>
  <c r="Q368" i="17"/>
  <c r="P368" i="17"/>
  <c r="O368" i="17"/>
  <c r="N368" i="17"/>
  <c r="M368" i="17"/>
  <c r="L368" i="17"/>
  <c r="K368" i="17"/>
  <c r="J368" i="17"/>
  <c r="I368" i="17"/>
  <c r="H368" i="17"/>
  <c r="G368" i="17"/>
  <c r="F368" i="17"/>
  <c r="E368" i="17"/>
  <c r="D368" i="17"/>
  <c r="C368" i="17"/>
  <c r="B368" i="17"/>
  <c r="R367" i="17"/>
  <c r="Q367" i="17"/>
  <c r="Q374" i="17" s="1"/>
  <c r="Q386" i="17" s="1"/>
  <c r="P367" i="17"/>
  <c r="O367" i="17"/>
  <c r="N367" i="17"/>
  <c r="N375" i="17" s="1"/>
  <c r="N387" i="17" s="1"/>
  <c r="M367" i="17"/>
  <c r="M375" i="17" s="1"/>
  <c r="M387" i="17" s="1"/>
  <c r="L367" i="17"/>
  <c r="K367" i="17"/>
  <c r="I367" i="17"/>
  <c r="H367" i="17"/>
  <c r="G367" i="17"/>
  <c r="G375" i="17" s="1"/>
  <c r="G387" i="17" s="1"/>
  <c r="F367" i="17"/>
  <c r="E367" i="17"/>
  <c r="E375" i="17" s="1"/>
  <c r="E387" i="17" s="1"/>
  <c r="D367" i="17"/>
  <c r="D375" i="17" s="1"/>
  <c r="D387" i="17" s="1"/>
  <c r="C367" i="17"/>
  <c r="B367" i="17"/>
  <c r="R364" i="17"/>
  <c r="Q364" i="17"/>
  <c r="P364" i="17"/>
  <c r="O364" i="17"/>
  <c r="N364" i="17"/>
  <c r="M364" i="17"/>
  <c r="L364" i="17"/>
  <c r="K364" i="17"/>
  <c r="J364" i="17"/>
  <c r="I364" i="17"/>
  <c r="H364" i="17"/>
  <c r="G364" i="17"/>
  <c r="F364" i="17"/>
  <c r="E364" i="17"/>
  <c r="D364" i="17"/>
  <c r="C364" i="17"/>
  <c r="B364" i="17"/>
  <c r="R363" i="17"/>
  <c r="Q363" i="17"/>
  <c r="P363" i="17"/>
  <c r="O363" i="17"/>
  <c r="N363" i="17"/>
  <c r="M363" i="17"/>
  <c r="L363" i="17"/>
  <c r="K363" i="17"/>
  <c r="J363" i="17"/>
  <c r="I363" i="17"/>
  <c r="H363" i="17"/>
  <c r="G363" i="17"/>
  <c r="F363" i="17"/>
  <c r="E363" i="17"/>
  <c r="D363" i="17"/>
  <c r="C363" i="17"/>
  <c r="B363" i="17"/>
  <c r="R362" i="17"/>
  <c r="Q362" i="17"/>
  <c r="P362" i="17"/>
  <c r="O362" i="17"/>
  <c r="N362" i="17"/>
  <c r="M362" i="17"/>
  <c r="L362" i="17"/>
  <c r="K362" i="17"/>
  <c r="J362" i="17"/>
  <c r="I362" i="17"/>
  <c r="H362" i="17"/>
  <c r="G362" i="17"/>
  <c r="F362" i="17"/>
  <c r="E362" i="17"/>
  <c r="D362" i="17"/>
  <c r="C362" i="17"/>
  <c r="B362" i="17"/>
  <c r="R361" i="17"/>
  <c r="Q361" i="17"/>
  <c r="P361" i="17"/>
  <c r="O361" i="17"/>
  <c r="N361" i="17"/>
  <c r="M361" i="17"/>
  <c r="L361" i="17"/>
  <c r="K361" i="17"/>
  <c r="J361" i="17"/>
  <c r="I361" i="17"/>
  <c r="H361" i="17"/>
  <c r="G361" i="17"/>
  <c r="F361" i="17"/>
  <c r="E361" i="17"/>
  <c r="D361" i="17"/>
  <c r="C361" i="17"/>
  <c r="B361" i="17"/>
  <c r="R360" i="17"/>
  <c r="Q360" i="17"/>
  <c r="P360" i="17"/>
  <c r="O360" i="17"/>
  <c r="N360" i="17"/>
  <c r="M360" i="17"/>
  <c r="L360" i="17"/>
  <c r="K360" i="17"/>
  <c r="J360" i="17"/>
  <c r="I360" i="17"/>
  <c r="H360" i="17"/>
  <c r="G360" i="17"/>
  <c r="F360" i="17"/>
  <c r="E360" i="17"/>
  <c r="D360" i="17"/>
  <c r="C360" i="17"/>
  <c r="B360" i="17"/>
  <c r="R359" i="17"/>
  <c r="Q359" i="17"/>
  <c r="P359" i="17"/>
  <c r="O359" i="17"/>
  <c r="N359" i="17"/>
  <c r="M359" i="17"/>
  <c r="L359" i="17"/>
  <c r="K359" i="17"/>
  <c r="J359" i="17"/>
  <c r="I359" i="17"/>
  <c r="H359" i="17"/>
  <c r="G359" i="17"/>
  <c r="F359" i="17"/>
  <c r="E359" i="17"/>
  <c r="D359" i="17"/>
  <c r="C359" i="17"/>
  <c r="B359" i="17"/>
  <c r="R358" i="17"/>
  <c r="Q358" i="17"/>
  <c r="P358" i="17"/>
  <c r="O358" i="17"/>
  <c r="N358" i="17"/>
  <c r="M358" i="17"/>
  <c r="L358" i="17"/>
  <c r="K358" i="17"/>
  <c r="J358" i="17"/>
  <c r="I358" i="17"/>
  <c r="H358" i="17"/>
  <c r="G358" i="17"/>
  <c r="F358" i="17"/>
  <c r="E358" i="17"/>
  <c r="D358" i="17"/>
  <c r="C358" i="17"/>
  <c r="B358" i="17"/>
  <c r="R357" i="17"/>
  <c r="Q357" i="17"/>
  <c r="P357" i="17"/>
  <c r="O357" i="17"/>
  <c r="N357" i="17"/>
  <c r="M357" i="17"/>
  <c r="L357" i="17"/>
  <c r="K357" i="17"/>
  <c r="J357" i="17"/>
  <c r="I357" i="17"/>
  <c r="H357" i="17"/>
  <c r="G357" i="17"/>
  <c r="F357" i="17"/>
  <c r="E357" i="17"/>
  <c r="D357" i="17"/>
  <c r="C357" i="17"/>
  <c r="B357" i="17"/>
  <c r="R356" i="17"/>
  <c r="Q356" i="17"/>
  <c r="P356" i="17"/>
  <c r="O356" i="17"/>
  <c r="N356" i="17"/>
  <c r="M356" i="17"/>
  <c r="L356" i="17"/>
  <c r="K356" i="17"/>
  <c r="J356" i="17"/>
  <c r="I356" i="17"/>
  <c r="H356" i="17"/>
  <c r="G356" i="17"/>
  <c r="F356" i="17"/>
  <c r="E356" i="17"/>
  <c r="D356" i="17"/>
  <c r="C356" i="17"/>
  <c r="B356" i="17"/>
  <c r="R355" i="17"/>
  <c r="Q355" i="17"/>
  <c r="P355" i="17"/>
  <c r="O355" i="17"/>
  <c r="N355" i="17"/>
  <c r="M355" i="17"/>
  <c r="L355" i="17"/>
  <c r="K355" i="17"/>
  <c r="J355" i="17"/>
  <c r="I355" i="17"/>
  <c r="H355" i="17"/>
  <c r="G355" i="17"/>
  <c r="F355" i="17"/>
  <c r="E355" i="17"/>
  <c r="D355" i="17"/>
  <c r="C355" i="17"/>
  <c r="B355" i="17"/>
  <c r="H354" i="17"/>
  <c r="H366" i="17" s="1"/>
  <c r="H353" i="17"/>
  <c r="H365" i="17" s="1"/>
  <c r="R352" i="17"/>
  <c r="Q352" i="17"/>
  <c r="P352" i="17"/>
  <c r="O352" i="17"/>
  <c r="N352" i="17"/>
  <c r="M352" i="17"/>
  <c r="L352" i="17"/>
  <c r="K352" i="17"/>
  <c r="J352" i="17"/>
  <c r="I352" i="17"/>
  <c r="H352" i="17"/>
  <c r="G352" i="17"/>
  <c r="F352" i="17"/>
  <c r="E352" i="17"/>
  <c r="D352" i="17"/>
  <c r="C352" i="17"/>
  <c r="B352" i="17"/>
  <c r="R351" i="17"/>
  <c r="Q351" i="17"/>
  <c r="P351" i="17"/>
  <c r="O351" i="17"/>
  <c r="N351" i="17"/>
  <c r="M351" i="17"/>
  <c r="L351" i="17"/>
  <c r="K351" i="17"/>
  <c r="J351" i="17"/>
  <c r="I351" i="17"/>
  <c r="H351" i="17"/>
  <c r="G351" i="17"/>
  <c r="F351" i="17"/>
  <c r="E351" i="17"/>
  <c r="D351" i="17"/>
  <c r="C351" i="17"/>
  <c r="B351" i="17"/>
  <c r="R350" i="17"/>
  <c r="Q350" i="17"/>
  <c r="P350" i="17"/>
  <c r="O350" i="17"/>
  <c r="N350" i="17"/>
  <c r="M350" i="17"/>
  <c r="L350" i="17"/>
  <c r="K350" i="17"/>
  <c r="J350" i="17"/>
  <c r="I350" i="17"/>
  <c r="H350" i="17"/>
  <c r="G350" i="17"/>
  <c r="F350" i="17"/>
  <c r="E350" i="17"/>
  <c r="D350" i="17"/>
  <c r="C350" i="17"/>
  <c r="B350" i="17"/>
  <c r="R349" i="17"/>
  <c r="Q349" i="17"/>
  <c r="P349" i="17"/>
  <c r="O349" i="17"/>
  <c r="N349" i="17"/>
  <c r="M349" i="17"/>
  <c r="L349" i="17"/>
  <c r="K349" i="17"/>
  <c r="J349" i="17"/>
  <c r="I349" i="17"/>
  <c r="H349" i="17"/>
  <c r="G349" i="17"/>
  <c r="F349" i="17"/>
  <c r="E349" i="17"/>
  <c r="D349" i="17"/>
  <c r="C349" i="17"/>
  <c r="B349" i="17"/>
  <c r="R348" i="17"/>
  <c r="Q348" i="17"/>
  <c r="P348" i="17"/>
  <c r="O348" i="17"/>
  <c r="N348" i="17"/>
  <c r="M348" i="17"/>
  <c r="L348" i="17"/>
  <c r="K348" i="17"/>
  <c r="J348" i="17"/>
  <c r="I348" i="17"/>
  <c r="H348" i="17"/>
  <c r="G348" i="17"/>
  <c r="F348" i="17"/>
  <c r="E348" i="17"/>
  <c r="D348" i="17"/>
  <c r="C348" i="17"/>
  <c r="B348" i="17"/>
  <c r="R347" i="17"/>
  <c r="Q347" i="17"/>
  <c r="P347" i="17"/>
  <c r="P353" i="17" s="1"/>
  <c r="P365" i="17" s="1"/>
  <c r="O347" i="17"/>
  <c r="N347" i="17"/>
  <c r="M347" i="17"/>
  <c r="L347" i="17"/>
  <c r="K347" i="17"/>
  <c r="J347" i="17"/>
  <c r="I347" i="17"/>
  <c r="H347" i="17"/>
  <c r="G347" i="17"/>
  <c r="F347" i="17"/>
  <c r="E347" i="17"/>
  <c r="D347" i="17"/>
  <c r="C347" i="17"/>
  <c r="B347" i="17"/>
  <c r="R346" i="17"/>
  <c r="Q346" i="17"/>
  <c r="P346" i="17"/>
  <c r="O346" i="17"/>
  <c r="N346" i="17"/>
  <c r="M346" i="17"/>
  <c r="L346" i="17"/>
  <c r="K346" i="17"/>
  <c r="J346" i="17"/>
  <c r="I346" i="17"/>
  <c r="H346" i="17"/>
  <c r="G346" i="17"/>
  <c r="F346" i="17"/>
  <c r="E346" i="17"/>
  <c r="D346" i="17"/>
  <c r="C346" i="17"/>
  <c r="B346" i="17"/>
  <c r="R343" i="17"/>
  <c r="Q343" i="17"/>
  <c r="P343" i="17"/>
  <c r="O343" i="17"/>
  <c r="N343" i="17"/>
  <c r="M343" i="17"/>
  <c r="L343" i="17"/>
  <c r="K343" i="17"/>
  <c r="J343" i="17"/>
  <c r="I343" i="17"/>
  <c r="H343" i="17"/>
  <c r="G343" i="17"/>
  <c r="F343" i="17"/>
  <c r="E343" i="17"/>
  <c r="D343" i="17"/>
  <c r="C343" i="17"/>
  <c r="B343" i="17"/>
  <c r="R342" i="17"/>
  <c r="Q342" i="17"/>
  <c r="P342" i="17"/>
  <c r="O342" i="17"/>
  <c r="N342" i="17"/>
  <c r="M342" i="17"/>
  <c r="L342" i="17"/>
  <c r="K342" i="17"/>
  <c r="J342" i="17"/>
  <c r="I342" i="17"/>
  <c r="H342" i="17"/>
  <c r="G342" i="17"/>
  <c r="F342" i="17"/>
  <c r="E342" i="17"/>
  <c r="D342" i="17"/>
  <c r="C342" i="17"/>
  <c r="B342" i="17"/>
  <c r="R341" i="17"/>
  <c r="Q341" i="17"/>
  <c r="P341" i="17"/>
  <c r="O341" i="17"/>
  <c r="N341" i="17"/>
  <c r="M341" i="17"/>
  <c r="L341" i="17"/>
  <c r="K341" i="17"/>
  <c r="J341" i="17"/>
  <c r="I341" i="17"/>
  <c r="H341" i="17"/>
  <c r="G341" i="17"/>
  <c r="F341" i="17"/>
  <c r="E341" i="17"/>
  <c r="D341" i="17"/>
  <c r="C341" i="17"/>
  <c r="B341" i="17"/>
  <c r="R340" i="17"/>
  <c r="Q340" i="17"/>
  <c r="P340" i="17"/>
  <c r="O340" i="17"/>
  <c r="N340" i="17"/>
  <c r="M340" i="17"/>
  <c r="L340" i="17"/>
  <c r="K340" i="17"/>
  <c r="J340" i="17"/>
  <c r="I340" i="17"/>
  <c r="H340" i="17"/>
  <c r="G340" i="17"/>
  <c r="F340" i="17"/>
  <c r="E340" i="17"/>
  <c r="D340" i="17"/>
  <c r="C340" i="17"/>
  <c r="B340" i="17"/>
  <c r="R339" i="17"/>
  <c r="Q339" i="17"/>
  <c r="P339" i="17"/>
  <c r="O339" i="17"/>
  <c r="N339" i="17"/>
  <c r="M339" i="17"/>
  <c r="L339" i="17"/>
  <c r="K339" i="17"/>
  <c r="J339" i="17"/>
  <c r="I339" i="17"/>
  <c r="H339" i="17"/>
  <c r="G339" i="17"/>
  <c r="F339" i="17"/>
  <c r="E339" i="17"/>
  <c r="D339" i="17"/>
  <c r="C339" i="17"/>
  <c r="B339" i="17"/>
  <c r="R338" i="17"/>
  <c r="Q338" i="17"/>
  <c r="P338" i="17"/>
  <c r="O338" i="17"/>
  <c r="N338" i="17"/>
  <c r="M338" i="17"/>
  <c r="L338" i="17"/>
  <c r="K338" i="17"/>
  <c r="J338" i="17"/>
  <c r="I338" i="17"/>
  <c r="H338" i="17"/>
  <c r="G338" i="17"/>
  <c r="F338" i="17"/>
  <c r="E338" i="17"/>
  <c r="D338" i="17"/>
  <c r="C338" i="17"/>
  <c r="B338" i="17"/>
  <c r="R337" i="17"/>
  <c r="Q337" i="17"/>
  <c r="P337" i="17"/>
  <c r="O337" i="17"/>
  <c r="N337" i="17"/>
  <c r="M337" i="17"/>
  <c r="L337" i="17"/>
  <c r="K337" i="17"/>
  <c r="J337" i="17"/>
  <c r="I337" i="17"/>
  <c r="H337" i="17"/>
  <c r="G337" i="17"/>
  <c r="F337" i="17"/>
  <c r="E337" i="17"/>
  <c r="D337" i="17"/>
  <c r="C337" i="17"/>
  <c r="B337" i="17"/>
  <c r="R336" i="17"/>
  <c r="Q336" i="17"/>
  <c r="P336" i="17"/>
  <c r="O336" i="17"/>
  <c r="N336" i="17"/>
  <c r="M336" i="17"/>
  <c r="L336" i="17"/>
  <c r="K336" i="17"/>
  <c r="J336" i="17"/>
  <c r="I336" i="17"/>
  <c r="H336" i="17"/>
  <c r="G336" i="17"/>
  <c r="F336" i="17"/>
  <c r="E336" i="17"/>
  <c r="D336" i="17"/>
  <c r="C336" i="17"/>
  <c r="B336" i="17"/>
  <c r="R335" i="17"/>
  <c r="Q335" i="17"/>
  <c r="P335" i="17"/>
  <c r="O335" i="17"/>
  <c r="N335" i="17"/>
  <c r="M335" i="17"/>
  <c r="L335" i="17"/>
  <c r="K335" i="17"/>
  <c r="J335" i="17"/>
  <c r="I335" i="17"/>
  <c r="H335" i="17"/>
  <c r="G335" i="17"/>
  <c r="F335" i="17"/>
  <c r="E335" i="17"/>
  <c r="D335" i="17"/>
  <c r="C335" i="17"/>
  <c r="B335" i="17"/>
  <c r="R334" i="17"/>
  <c r="Q334" i="17"/>
  <c r="P334" i="17"/>
  <c r="O334" i="17"/>
  <c r="N334" i="17"/>
  <c r="M334" i="17"/>
  <c r="L334" i="17"/>
  <c r="K334" i="17"/>
  <c r="J334" i="17"/>
  <c r="I334" i="17"/>
  <c r="H334" i="17"/>
  <c r="G334" i="17"/>
  <c r="F334" i="17"/>
  <c r="E334" i="17"/>
  <c r="D334" i="17"/>
  <c r="C334" i="17"/>
  <c r="B334" i="17"/>
  <c r="N332" i="17"/>
  <c r="N344" i="17" s="1"/>
  <c r="E332" i="17"/>
  <c r="E344" i="17" s="1"/>
  <c r="R331" i="17"/>
  <c r="Q331" i="17"/>
  <c r="P331" i="17"/>
  <c r="O331" i="17"/>
  <c r="N331" i="17"/>
  <c r="M331" i="17"/>
  <c r="L331" i="17"/>
  <c r="K331" i="17"/>
  <c r="J331" i="17"/>
  <c r="I331" i="17"/>
  <c r="H331" i="17"/>
  <c r="G331" i="17"/>
  <c r="F331" i="17"/>
  <c r="E331" i="17"/>
  <c r="E333" i="17" s="1"/>
  <c r="E345" i="17" s="1"/>
  <c r="D331" i="17"/>
  <c r="C331" i="17"/>
  <c r="B331" i="17"/>
  <c r="R330" i="17"/>
  <c r="Q330" i="17"/>
  <c r="P330" i="17"/>
  <c r="O330" i="17"/>
  <c r="N330" i="17"/>
  <c r="N333" i="17" s="1"/>
  <c r="N345" i="17" s="1"/>
  <c r="M330" i="17"/>
  <c r="L330" i="17"/>
  <c r="K330" i="17"/>
  <c r="J330" i="17"/>
  <c r="I330" i="17"/>
  <c r="H330" i="17"/>
  <c r="G330" i="17"/>
  <c r="F330" i="17"/>
  <c r="E330" i="17"/>
  <c r="D330" i="17"/>
  <c r="D333" i="17" s="1"/>
  <c r="D345" i="17" s="1"/>
  <c r="C330" i="17"/>
  <c r="B330" i="17"/>
  <c r="R329" i="17"/>
  <c r="Q329" i="17"/>
  <c r="P329" i="17"/>
  <c r="O329" i="17"/>
  <c r="N329" i="17"/>
  <c r="M329" i="17"/>
  <c r="M333" i="17" s="1"/>
  <c r="M345" i="17" s="1"/>
  <c r="L329" i="17"/>
  <c r="K329" i="17"/>
  <c r="J329" i="17"/>
  <c r="I329" i="17"/>
  <c r="H329" i="17"/>
  <c r="G329" i="17"/>
  <c r="F329" i="17"/>
  <c r="E329" i="17"/>
  <c r="D329" i="17"/>
  <c r="C329" i="17"/>
  <c r="B329" i="17"/>
  <c r="R328" i="17"/>
  <c r="Q328" i="17"/>
  <c r="P328" i="17"/>
  <c r="O328" i="17"/>
  <c r="N328" i="17"/>
  <c r="M328" i="17"/>
  <c r="L328" i="17"/>
  <c r="K328" i="17"/>
  <c r="J328" i="17"/>
  <c r="I328" i="17"/>
  <c r="H328" i="17"/>
  <c r="G328" i="17"/>
  <c r="F328" i="17"/>
  <c r="F333" i="17" s="1"/>
  <c r="F345" i="17" s="1"/>
  <c r="E328" i="17"/>
  <c r="D328" i="17"/>
  <c r="C328" i="17"/>
  <c r="B328" i="17"/>
  <c r="R327" i="17"/>
  <c r="Q327" i="17"/>
  <c r="P327" i="17"/>
  <c r="O327" i="17"/>
  <c r="N327" i="17"/>
  <c r="M327" i="17"/>
  <c r="L327" i="17"/>
  <c r="K327" i="17"/>
  <c r="J327" i="17"/>
  <c r="I327" i="17"/>
  <c r="H327" i="17"/>
  <c r="G327" i="17"/>
  <c r="F327" i="17"/>
  <c r="E327" i="17"/>
  <c r="D327" i="17"/>
  <c r="C327" i="17"/>
  <c r="B327" i="17"/>
  <c r="R326" i="17"/>
  <c r="Q326" i="17"/>
  <c r="P326" i="17"/>
  <c r="O326" i="17"/>
  <c r="N326" i="17"/>
  <c r="M326" i="17"/>
  <c r="L326" i="17"/>
  <c r="K326" i="17"/>
  <c r="J326" i="17"/>
  <c r="I326" i="17"/>
  <c r="H326" i="17"/>
  <c r="G326" i="17"/>
  <c r="F326" i="17"/>
  <c r="E326" i="17"/>
  <c r="D326" i="17"/>
  <c r="C326" i="17"/>
  <c r="B326" i="17"/>
  <c r="R325" i="17"/>
  <c r="Q325" i="17"/>
  <c r="P325" i="17"/>
  <c r="P333" i="17" s="1"/>
  <c r="P345" i="17" s="1"/>
  <c r="O325" i="17"/>
  <c r="N325" i="17"/>
  <c r="M325" i="17"/>
  <c r="L325" i="17"/>
  <c r="L333" i="17" s="1"/>
  <c r="K325" i="17"/>
  <c r="J325" i="17"/>
  <c r="I325" i="17"/>
  <c r="H325" i="17"/>
  <c r="H333" i="17" s="1"/>
  <c r="H345" i="17" s="1"/>
  <c r="G325" i="17"/>
  <c r="F325" i="17"/>
  <c r="E325" i="17"/>
  <c r="D325" i="17"/>
  <c r="C325" i="17"/>
  <c r="B325" i="17"/>
  <c r="M323" i="17"/>
  <c r="R321" i="17"/>
  <c r="Q321" i="17"/>
  <c r="P321" i="17"/>
  <c r="O321" i="17"/>
  <c r="N321" i="17"/>
  <c r="M321" i="17"/>
  <c r="L321" i="17"/>
  <c r="K321" i="17"/>
  <c r="J321" i="17"/>
  <c r="I321" i="17"/>
  <c r="H321" i="17"/>
  <c r="G321" i="17"/>
  <c r="F321" i="17"/>
  <c r="E321" i="17"/>
  <c r="D321" i="17"/>
  <c r="C321" i="17"/>
  <c r="B321" i="17"/>
  <c r="R320" i="17"/>
  <c r="Q320" i="17"/>
  <c r="P320" i="17"/>
  <c r="O320" i="17"/>
  <c r="N320" i="17"/>
  <c r="M320" i="17"/>
  <c r="L320" i="17"/>
  <c r="K320" i="17"/>
  <c r="J320" i="17"/>
  <c r="I320" i="17"/>
  <c r="H320" i="17"/>
  <c r="G320" i="17"/>
  <c r="F320" i="17"/>
  <c r="E320" i="17"/>
  <c r="D320" i="17"/>
  <c r="C320" i="17"/>
  <c r="B320" i="17"/>
  <c r="R319" i="17"/>
  <c r="Q319" i="17"/>
  <c r="P319" i="17"/>
  <c r="O319" i="17"/>
  <c r="N319" i="17"/>
  <c r="M319" i="17"/>
  <c r="L319" i="17"/>
  <c r="K319" i="17"/>
  <c r="J319" i="17"/>
  <c r="I319" i="17"/>
  <c r="H319" i="17"/>
  <c r="G319" i="17"/>
  <c r="F319" i="17"/>
  <c r="E319" i="17"/>
  <c r="D319" i="17"/>
  <c r="C319" i="17"/>
  <c r="B319" i="17"/>
  <c r="R318" i="17"/>
  <c r="Q318" i="17"/>
  <c r="P318" i="17"/>
  <c r="O318" i="17"/>
  <c r="N318" i="17"/>
  <c r="M318" i="17"/>
  <c r="L318" i="17"/>
  <c r="K318" i="17"/>
  <c r="J318" i="17"/>
  <c r="I318" i="17"/>
  <c r="H318" i="17"/>
  <c r="G318" i="17"/>
  <c r="F318" i="17"/>
  <c r="E318" i="17"/>
  <c r="D318" i="17"/>
  <c r="C318" i="17"/>
  <c r="B318" i="17"/>
  <c r="R317" i="17"/>
  <c r="Q317" i="17"/>
  <c r="P317" i="17"/>
  <c r="O317" i="17"/>
  <c r="N317" i="17"/>
  <c r="M317" i="17"/>
  <c r="L317" i="17"/>
  <c r="K317" i="17"/>
  <c r="J317" i="17"/>
  <c r="I317" i="17"/>
  <c r="H317" i="17"/>
  <c r="G317" i="17"/>
  <c r="F317" i="17"/>
  <c r="E317" i="17"/>
  <c r="D317" i="17"/>
  <c r="C317" i="17"/>
  <c r="B317" i="17"/>
  <c r="R316" i="17"/>
  <c r="Q316" i="17"/>
  <c r="P316" i="17"/>
  <c r="O316" i="17"/>
  <c r="N316" i="17"/>
  <c r="M316" i="17"/>
  <c r="L316" i="17"/>
  <c r="K316" i="17"/>
  <c r="J316" i="17"/>
  <c r="I316" i="17"/>
  <c r="H316" i="17"/>
  <c r="G316" i="17"/>
  <c r="F316" i="17"/>
  <c r="E316" i="17"/>
  <c r="D316" i="17"/>
  <c r="C316" i="17"/>
  <c r="B316" i="17"/>
  <c r="R315" i="17"/>
  <c r="Q315" i="17"/>
  <c r="P315" i="17"/>
  <c r="O315" i="17"/>
  <c r="N315" i="17"/>
  <c r="M315" i="17"/>
  <c r="L315" i="17"/>
  <c r="K315" i="17"/>
  <c r="J315" i="17"/>
  <c r="I315" i="17"/>
  <c r="H315" i="17"/>
  <c r="G315" i="17"/>
  <c r="F315" i="17"/>
  <c r="E315" i="17"/>
  <c r="D315" i="17"/>
  <c r="C315" i="17"/>
  <c r="B315" i="17"/>
  <c r="R314" i="17"/>
  <c r="Q314" i="17"/>
  <c r="P314" i="17"/>
  <c r="O314" i="17"/>
  <c r="N314" i="17"/>
  <c r="M314" i="17"/>
  <c r="L314" i="17"/>
  <c r="K314" i="17"/>
  <c r="J314" i="17"/>
  <c r="I314" i="17"/>
  <c r="H314" i="17"/>
  <c r="G314" i="17"/>
  <c r="F314" i="17"/>
  <c r="E314" i="17"/>
  <c r="D314" i="17"/>
  <c r="C314" i="17"/>
  <c r="B314" i="17"/>
  <c r="R313" i="17"/>
  <c r="Q313" i="17"/>
  <c r="P313" i="17"/>
  <c r="O313" i="17"/>
  <c r="N313" i="17"/>
  <c r="M313" i="17"/>
  <c r="L313" i="17"/>
  <c r="K313" i="17"/>
  <c r="J313" i="17"/>
  <c r="I313" i="17"/>
  <c r="H313" i="17"/>
  <c r="G313" i="17"/>
  <c r="F313" i="17"/>
  <c r="E313" i="17"/>
  <c r="D313" i="17"/>
  <c r="C313" i="17"/>
  <c r="B313" i="17"/>
  <c r="R312" i="17"/>
  <c r="Q312" i="17"/>
  <c r="P312" i="17"/>
  <c r="O312" i="17"/>
  <c r="N312" i="17"/>
  <c r="M312" i="17"/>
  <c r="L312" i="17"/>
  <c r="K312" i="17"/>
  <c r="J312" i="17"/>
  <c r="I312" i="17"/>
  <c r="H312" i="17"/>
  <c r="G312" i="17"/>
  <c r="F312" i="17"/>
  <c r="E312" i="17"/>
  <c r="D312" i="17"/>
  <c r="C312" i="17"/>
  <c r="B312" i="17"/>
  <c r="G310" i="17"/>
  <c r="G322" i="17" s="1"/>
  <c r="D310" i="17"/>
  <c r="D322" i="17" s="1"/>
  <c r="R309" i="17"/>
  <c r="Q309" i="17"/>
  <c r="P309" i="17"/>
  <c r="O309" i="17"/>
  <c r="N309" i="17"/>
  <c r="M309" i="17"/>
  <c r="L309" i="17"/>
  <c r="K309" i="17"/>
  <c r="J309" i="17"/>
  <c r="I309" i="17"/>
  <c r="H309" i="17"/>
  <c r="G309" i="17"/>
  <c r="F309" i="17"/>
  <c r="E309" i="17"/>
  <c r="D309" i="17"/>
  <c r="C309" i="17"/>
  <c r="B309" i="17"/>
  <c r="R308" i="17"/>
  <c r="Q308" i="17"/>
  <c r="P308" i="17"/>
  <c r="O308" i="17"/>
  <c r="N308" i="17"/>
  <c r="M308" i="17"/>
  <c r="L308" i="17"/>
  <c r="K308" i="17"/>
  <c r="J308" i="17"/>
  <c r="I308" i="17"/>
  <c r="H308" i="17"/>
  <c r="G308" i="17"/>
  <c r="G311" i="17" s="1"/>
  <c r="G323" i="17" s="1"/>
  <c r="F308" i="17"/>
  <c r="E308" i="17"/>
  <c r="E311" i="17" s="1"/>
  <c r="E323" i="17" s="1"/>
  <c r="D308" i="17"/>
  <c r="C308" i="17"/>
  <c r="B308" i="17"/>
  <c r="R307" i="17"/>
  <c r="Q307" i="17"/>
  <c r="P307" i="17"/>
  <c r="O307" i="17"/>
  <c r="N307" i="17"/>
  <c r="N311" i="17" s="1"/>
  <c r="N323" i="17" s="1"/>
  <c r="M307" i="17"/>
  <c r="L307" i="17"/>
  <c r="K307" i="17"/>
  <c r="J307" i="17"/>
  <c r="I307" i="17"/>
  <c r="H307" i="17"/>
  <c r="G307" i="17"/>
  <c r="F307" i="17"/>
  <c r="F311" i="17" s="1"/>
  <c r="F323" i="17" s="1"/>
  <c r="E307" i="17"/>
  <c r="D307" i="17"/>
  <c r="C307" i="17"/>
  <c r="B307" i="17"/>
  <c r="R306" i="17"/>
  <c r="Q306" i="17"/>
  <c r="P306" i="17"/>
  <c r="O306" i="17"/>
  <c r="O311" i="17" s="1"/>
  <c r="O323" i="17" s="1"/>
  <c r="N306" i="17"/>
  <c r="M306" i="17"/>
  <c r="L306" i="17"/>
  <c r="K306" i="17"/>
  <c r="J306" i="17"/>
  <c r="I306" i="17"/>
  <c r="H306" i="17"/>
  <c r="G306" i="17"/>
  <c r="F306" i="17"/>
  <c r="E306" i="17"/>
  <c r="D306" i="17"/>
  <c r="C306" i="17"/>
  <c r="B306" i="17"/>
  <c r="R305" i="17"/>
  <c r="Q305" i="17"/>
  <c r="P305" i="17"/>
  <c r="O305" i="17"/>
  <c r="N305" i="17"/>
  <c r="M305" i="17"/>
  <c r="L305" i="17"/>
  <c r="K305" i="17"/>
  <c r="J305" i="17"/>
  <c r="I305" i="17"/>
  <c r="H305" i="17"/>
  <c r="G305" i="17"/>
  <c r="F305" i="17"/>
  <c r="E305" i="17"/>
  <c r="D305" i="17"/>
  <c r="C305" i="17"/>
  <c r="B305" i="17"/>
  <c r="R304" i="17"/>
  <c r="Q304" i="17"/>
  <c r="P304" i="17"/>
  <c r="O304" i="17"/>
  <c r="N304" i="17"/>
  <c r="M304" i="17"/>
  <c r="L304" i="17"/>
  <c r="K304" i="17"/>
  <c r="J304" i="17"/>
  <c r="I304" i="17"/>
  <c r="H304" i="17"/>
  <c r="G304" i="17"/>
  <c r="F304" i="17"/>
  <c r="E304" i="17"/>
  <c r="D304" i="17"/>
  <c r="C304" i="17"/>
  <c r="B304" i="17"/>
  <c r="R303" i="17"/>
  <c r="Q303" i="17"/>
  <c r="Q311" i="17" s="1"/>
  <c r="Q323" i="17" s="1"/>
  <c r="P303" i="17"/>
  <c r="O303" i="17"/>
  <c r="N303" i="17"/>
  <c r="M303" i="17"/>
  <c r="M311" i="17" s="1"/>
  <c r="L303" i="17"/>
  <c r="K303" i="17"/>
  <c r="J303" i="17"/>
  <c r="I303" i="17"/>
  <c r="I311" i="17" s="1"/>
  <c r="I323" i="17" s="1"/>
  <c r="H303" i="17"/>
  <c r="G303" i="17"/>
  <c r="F303" i="17"/>
  <c r="E303" i="17"/>
  <c r="D303" i="17"/>
  <c r="D311" i="17" s="1"/>
  <c r="D323" i="17" s="1"/>
  <c r="C303" i="17"/>
  <c r="B303" i="17"/>
  <c r="O302" i="17"/>
  <c r="R300" i="17"/>
  <c r="Q300" i="17"/>
  <c r="P300" i="17"/>
  <c r="O300" i="17"/>
  <c r="N300" i="17"/>
  <c r="M300" i="17"/>
  <c r="L300" i="17"/>
  <c r="K300" i="17"/>
  <c r="J300" i="17"/>
  <c r="I300" i="17"/>
  <c r="H300" i="17"/>
  <c r="G300" i="17"/>
  <c r="F300" i="17"/>
  <c r="E300" i="17"/>
  <c r="D300" i="17"/>
  <c r="C300" i="17"/>
  <c r="B300" i="17"/>
  <c r="R299" i="17"/>
  <c r="Q299" i="17"/>
  <c r="P299" i="17"/>
  <c r="O299" i="17"/>
  <c r="N299" i="17"/>
  <c r="M299" i="17"/>
  <c r="L299" i="17"/>
  <c r="K299" i="17"/>
  <c r="J299" i="17"/>
  <c r="I299" i="17"/>
  <c r="H299" i="17"/>
  <c r="G299" i="17"/>
  <c r="F299" i="17"/>
  <c r="E299" i="17"/>
  <c r="D299" i="17"/>
  <c r="C299" i="17"/>
  <c r="B299" i="17"/>
  <c r="R298" i="17"/>
  <c r="Q298" i="17"/>
  <c r="P298" i="17"/>
  <c r="O298" i="17"/>
  <c r="N298" i="17"/>
  <c r="M298" i="17"/>
  <c r="L298" i="17"/>
  <c r="K298" i="17"/>
  <c r="J298" i="17"/>
  <c r="I298" i="17"/>
  <c r="H298" i="17"/>
  <c r="G298" i="17"/>
  <c r="F298" i="17"/>
  <c r="E298" i="17"/>
  <c r="D298" i="17"/>
  <c r="C298" i="17"/>
  <c r="B298" i="17"/>
  <c r="R297" i="17"/>
  <c r="Q297" i="17"/>
  <c r="P297" i="17"/>
  <c r="O297" i="17"/>
  <c r="N297" i="17"/>
  <c r="M297" i="17"/>
  <c r="L297" i="17"/>
  <c r="K297" i="17"/>
  <c r="J297" i="17"/>
  <c r="I297" i="17"/>
  <c r="H297" i="17"/>
  <c r="G297" i="17"/>
  <c r="F297" i="17"/>
  <c r="E297" i="17"/>
  <c r="D297" i="17"/>
  <c r="C297" i="17"/>
  <c r="B297" i="17"/>
  <c r="R296" i="17"/>
  <c r="Q296" i="17"/>
  <c r="P296" i="17"/>
  <c r="O296" i="17"/>
  <c r="N296" i="17"/>
  <c r="M296" i="17"/>
  <c r="L296" i="17"/>
  <c r="K296" i="17"/>
  <c r="J296" i="17"/>
  <c r="I296" i="17"/>
  <c r="H296" i="17"/>
  <c r="G296" i="17"/>
  <c r="F296" i="17"/>
  <c r="E296" i="17"/>
  <c r="D296" i="17"/>
  <c r="C296" i="17"/>
  <c r="B296" i="17"/>
  <c r="R295" i="17"/>
  <c r="Q295" i="17"/>
  <c r="P295" i="17"/>
  <c r="O295" i="17"/>
  <c r="N295" i="17"/>
  <c r="M295" i="17"/>
  <c r="L295" i="17"/>
  <c r="K295" i="17"/>
  <c r="J295" i="17"/>
  <c r="I295" i="17"/>
  <c r="H295" i="17"/>
  <c r="G295" i="17"/>
  <c r="F295" i="17"/>
  <c r="E295" i="17"/>
  <c r="D295" i="17"/>
  <c r="C295" i="17"/>
  <c r="B295" i="17"/>
  <c r="R294" i="17"/>
  <c r="Q294" i="17"/>
  <c r="P294" i="17"/>
  <c r="O294" i="17"/>
  <c r="N294" i="17"/>
  <c r="M294" i="17"/>
  <c r="L294" i="17"/>
  <c r="K294" i="17"/>
  <c r="J294" i="17"/>
  <c r="I294" i="17"/>
  <c r="H294" i="17"/>
  <c r="G294" i="17"/>
  <c r="F294" i="17"/>
  <c r="E294" i="17"/>
  <c r="D294" i="17"/>
  <c r="C294" i="17"/>
  <c r="B294" i="17"/>
  <c r="R293" i="17"/>
  <c r="Q293" i="17"/>
  <c r="P293" i="17"/>
  <c r="O293" i="17"/>
  <c r="N293" i="17"/>
  <c r="M293" i="17"/>
  <c r="L293" i="17"/>
  <c r="K293" i="17"/>
  <c r="J293" i="17"/>
  <c r="I293" i="17"/>
  <c r="H293" i="17"/>
  <c r="G293" i="17"/>
  <c r="F293" i="17"/>
  <c r="E293" i="17"/>
  <c r="D293" i="17"/>
  <c r="C293" i="17"/>
  <c r="B293" i="17"/>
  <c r="R292" i="17"/>
  <c r="Q292" i="17"/>
  <c r="P292" i="17"/>
  <c r="O292" i="17"/>
  <c r="N292" i="17"/>
  <c r="M292" i="17"/>
  <c r="L292" i="17"/>
  <c r="K292" i="17"/>
  <c r="J292" i="17"/>
  <c r="I292" i="17"/>
  <c r="H292" i="17"/>
  <c r="G292" i="17"/>
  <c r="F292" i="17"/>
  <c r="E292" i="17"/>
  <c r="D292" i="17"/>
  <c r="C292" i="17"/>
  <c r="B292" i="17"/>
  <c r="R291" i="17"/>
  <c r="Q291" i="17"/>
  <c r="P291" i="17"/>
  <c r="O291" i="17"/>
  <c r="N291" i="17"/>
  <c r="M291" i="17"/>
  <c r="L291" i="17"/>
  <c r="K291" i="17"/>
  <c r="J291" i="17"/>
  <c r="I291" i="17"/>
  <c r="H291" i="17"/>
  <c r="G291" i="17"/>
  <c r="F291" i="17"/>
  <c r="E291" i="17"/>
  <c r="D291" i="17"/>
  <c r="C291" i="17"/>
  <c r="B291" i="17"/>
  <c r="H290" i="17"/>
  <c r="H302" i="17" s="1"/>
  <c r="O289" i="17"/>
  <c r="O301" i="17" s="1"/>
  <c r="H289" i="17"/>
  <c r="H301" i="17" s="1"/>
  <c r="R288" i="17"/>
  <c r="Q288" i="17"/>
  <c r="P288" i="17"/>
  <c r="O288" i="17"/>
  <c r="O290" i="17" s="1"/>
  <c r="N288" i="17"/>
  <c r="M288" i="17"/>
  <c r="L288" i="17"/>
  <c r="K288" i="17"/>
  <c r="J288" i="17"/>
  <c r="I288" i="17"/>
  <c r="H288" i="17"/>
  <c r="G288" i="17"/>
  <c r="F288" i="17"/>
  <c r="E288" i="17"/>
  <c r="D288" i="17"/>
  <c r="C288" i="17"/>
  <c r="B288" i="17"/>
  <c r="R287" i="17"/>
  <c r="Q287" i="17"/>
  <c r="P287" i="17"/>
  <c r="O287" i="17"/>
  <c r="N287" i="17"/>
  <c r="M287" i="17"/>
  <c r="L287" i="17"/>
  <c r="K287" i="17"/>
  <c r="J287" i="17"/>
  <c r="I287" i="17"/>
  <c r="H287" i="17"/>
  <c r="G287" i="17"/>
  <c r="F287" i="17"/>
  <c r="E287" i="17"/>
  <c r="D287" i="17"/>
  <c r="C287" i="17"/>
  <c r="B287" i="17"/>
  <c r="R286" i="17"/>
  <c r="Q286" i="17"/>
  <c r="P286" i="17"/>
  <c r="O286" i="17"/>
  <c r="N286" i="17"/>
  <c r="M286" i="17"/>
  <c r="L286" i="17"/>
  <c r="K286" i="17"/>
  <c r="J286" i="17"/>
  <c r="I286" i="17"/>
  <c r="H286" i="17"/>
  <c r="G286" i="17"/>
  <c r="F286" i="17"/>
  <c r="E286" i="17"/>
  <c r="D286" i="17"/>
  <c r="C286" i="17"/>
  <c r="B286" i="17"/>
  <c r="R285" i="17"/>
  <c r="Q285" i="17"/>
  <c r="P285" i="17"/>
  <c r="O285" i="17"/>
  <c r="N285" i="17"/>
  <c r="M285" i="17"/>
  <c r="L285" i="17"/>
  <c r="K285" i="17"/>
  <c r="J285" i="17"/>
  <c r="I285" i="17"/>
  <c r="H285" i="17"/>
  <c r="G285" i="17"/>
  <c r="F285" i="17"/>
  <c r="E285" i="17"/>
  <c r="D285" i="17"/>
  <c r="C285" i="17"/>
  <c r="B285" i="17"/>
  <c r="R284" i="17"/>
  <c r="Q284" i="17"/>
  <c r="P284" i="17"/>
  <c r="O284" i="17"/>
  <c r="N284" i="17"/>
  <c r="M284" i="17"/>
  <c r="L284" i="17"/>
  <c r="K284" i="17"/>
  <c r="J284" i="17"/>
  <c r="I284" i="17"/>
  <c r="H284" i="17"/>
  <c r="G284" i="17"/>
  <c r="F284" i="17"/>
  <c r="E284" i="17"/>
  <c r="D284" i="17"/>
  <c r="C284" i="17"/>
  <c r="B284" i="17"/>
  <c r="R283" i="17"/>
  <c r="Q283" i="17"/>
  <c r="P283" i="17"/>
  <c r="O283" i="17"/>
  <c r="N283" i="17"/>
  <c r="M283" i="17"/>
  <c r="L283" i="17"/>
  <c r="K283" i="17"/>
  <c r="J283" i="17"/>
  <c r="I283" i="17"/>
  <c r="H283" i="17"/>
  <c r="G283" i="17"/>
  <c r="F283" i="17"/>
  <c r="E283" i="17"/>
  <c r="D283" i="17"/>
  <c r="C283" i="17"/>
  <c r="B283" i="17"/>
  <c r="R282" i="17"/>
  <c r="Q282" i="17"/>
  <c r="P282" i="17"/>
  <c r="O282" i="17"/>
  <c r="N282" i="17"/>
  <c r="M282" i="17"/>
  <c r="L282" i="17"/>
  <c r="K282" i="17"/>
  <c r="J282" i="17"/>
  <c r="I282" i="17"/>
  <c r="H282" i="17"/>
  <c r="G282" i="17"/>
  <c r="F282" i="17"/>
  <c r="E282" i="17"/>
  <c r="D282" i="17"/>
  <c r="C282" i="17"/>
  <c r="B282" i="17"/>
  <c r="R279" i="17"/>
  <c r="Q279" i="17"/>
  <c r="P279" i="17"/>
  <c r="O279" i="17"/>
  <c r="N279" i="17"/>
  <c r="M279" i="17"/>
  <c r="L279" i="17"/>
  <c r="K279" i="17"/>
  <c r="J279" i="17"/>
  <c r="I279" i="17"/>
  <c r="H279" i="17"/>
  <c r="G279" i="17"/>
  <c r="F279" i="17"/>
  <c r="E279" i="17"/>
  <c r="D279" i="17"/>
  <c r="C279" i="17"/>
  <c r="B279" i="17"/>
  <c r="R278" i="17"/>
  <c r="Q278" i="17"/>
  <c r="P278" i="17"/>
  <c r="O278" i="17"/>
  <c r="N278" i="17"/>
  <c r="M278" i="17"/>
  <c r="L278" i="17"/>
  <c r="K278" i="17"/>
  <c r="J278" i="17"/>
  <c r="I278" i="17"/>
  <c r="H278" i="17"/>
  <c r="G278" i="17"/>
  <c r="F278" i="17"/>
  <c r="E278" i="17"/>
  <c r="D278" i="17"/>
  <c r="C278" i="17"/>
  <c r="B278" i="17"/>
  <c r="R277" i="17"/>
  <c r="Q277" i="17"/>
  <c r="P277" i="17"/>
  <c r="O277" i="17"/>
  <c r="N277" i="17"/>
  <c r="M277" i="17"/>
  <c r="L277" i="17"/>
  <c r="K277" i="17"/>
  <c r="J277" i="17"/>
  <c r="I277" i="17"/>
  <c r="H277" i="17"/>
  <c r="G277" i="17"/>
  <c r="F277" i="17"/>
  <c r="E277" i="17"/>
  <c r="D277" i="17"/>
  <c r="C277" i="17"/>
  <c r="B277" i="17"/>
  <c r="R276" i="17"/>
  <c r="Q276" i="17"/>
  <c r="P276" i="17"/>
  <c r="O276" i="17"/>
  <c r="N276" i="17"/>
  <c r="M276" i="17"/>
  <c r="L276" i="17"/>
  <c r="K276" i="17"/>
  <c r="J276" i="17"/>
  <c r="I276" i="17"/>
  <c r="H276" i="17"/>
  <c r="G276" i="17"/>
  <c r="F276" i="17"/>
  <c r="E276" i="17"/>
  <c r="D276" i="17"/>
  <c r="C276" i="17"/>
  <c r="B276" i="17"/>
  <c r="R275" i="17"/>
  <c r="Q275" i="17"/>
  <c r="P275" i="17"/>
  <c r="O275" i="17"/>
  <c r="N275" i="17"/>
  <c r="M275" i="17"/>
  <c r="L275" i="17"/>
  <c r="K275" i="17"/>
  <c r="J275" i="17"/>
  <c r="I275" i="17"/>
  <c r="H275" i="17"/>
  <c r="G275" i="17"/>
  <c r="F275" i="17"/>
  <c r="E275" i="17"/>
  <c r="D275" i="17"/>
  <c r="C275" i="17"/>
  <c r="B275" i="17"/>
  <c r="R274" i="17"/>
  <c r="Q274" i="17"/>
  <c r="P274" i="17"/>
  <c r="O274" i="17"/>
  <c r="N274" i="17"/>
  <c r="M274" i="17"/>
  <c r="L274" i="17"/>
  <c r="K274" i="17"/>
  <c r="J274" i="17"/>
  <c r="I274" i="17"/>
  <c r="H274" i="17"/>
  <c r="G274" i="17"/>
  <c r="F274" i="17"/>
  <c r="E274" i="17"/>
  <c r="D274" i="17"/>
  <c r="C274" i="17"/>
  <c r="B274" i="17"/>
  <c r="R273" i="17"/>
  <c r="Q273" i="17"/>
  <c r="P273" i="17"/>
  <c r="O273" i="17"/>
  <c r="N273" i="17"/>
  <c r="M273" i="17"/>
  <c r="L273" i="17"/>
  <c r="K273" i="17"/>
  <c r="J273" i="17"/>
  <c r="I273" i="17"/>
  <c r="H273" i="17"/>
  <c r="G273" i="17"/>
  <c r="F273" i="17"/>
  <c r="E273" i="17"/>
  <c r="D273" i="17"/>
  <c r="C273" i="17"/>
  <c r="B273" i="17"/>
  <c r="R272" i="17"/>
  <c r="Q272" i="17"/>
  <c r="P272" i="17"/>
  <c r="O272" i="17"/>
  <c r="N272" i="17"/>
  <c r="M272" i="17"/>
  <c r="L272" i="17"/>
  <c r="K272" i="17"/>
  <c r="J272" i="17"/>
  <c r="I272" i="17"/>
  <c r="H272" i="17"/>
  <c r="G272" i="17"/>
  <c r="F272" i="17"/>
  <c r="E272" i="17"/>
  <c r="D272" i="17"/>
  <c r="C272" i="17"/>
  <c r="B272" i="17"/>
  <c r="R271" i="17"/>
  <c r="Q271" i="17"/>
  <c r="P271" i="17"/>
  <c r="O271" i="17"/>
  <c r="N271" i="17"/>
  <c r="M271" i="17"/>
  <c r="L271" i="17"/>
  <c r="K271" i="17"/>
  <c r="J271" i="17"/>
  <c r="I271" i="17"/>
  <c r="H271" i="17"/>
  <c r="G271" i="17"/>
  <c r="F271" i="17"/>
  <c r="E271" i="17"/>
  <c r="D271" i="17"/>
  <c r="C271" i="17"/>
  <c r="B271" i="17"/>
  <c r="R270" i="17"/>
  <c r="Q270" i="17"/>
  <c r="P270" i="17"/>
  <c r="O270" i="17"/>
  <c r="N270" i="17"/>
  <c r="M270" i="17"/>
  <c r="L270" i="17"/>
  <c r="K270" i="17"/>
  <c r="J270" i="17"/>
  <c r="I270" i="17"/>
  <c r="H270" i="17"/>
  <c r="G270" i="17"/>
  <c r="F270" i="17"/>
  <c r="E270" i="17"/>
  <c r="D270" i="17"/>
  <c r="C270" i="17"/>
  <c r="B270" i="17"/>
  <c r="R269" i="17"/>
  <c r="R281" i="17" s="1"/>
  <c r="J269" i="17"/>
  <c r="R267" i="17"/>
  <c r="Q267" i="17"/>
  <c r="P267" i="17"/>
  <c r="O267" i="17"/>
  <c r="N267" i="17"/>
  <c r="M267" i="17"/>
  <c r="L267" i="17"/>
  <c r="K267" i="17"/>
  <c r="J267" i="17"/>
  <c r="I267" i="17"/>
  <c r="I269" i="17" s="1"/>
  <c r="H267" i="17"/>
  <c r="G267" i="17"/>
  <c r="F267" i="17"/>
  <c r="E267" i="17"/>
  <c r="D267" i="17"/>
  <c r="C267" i="17"/>
  <c r="B267" i="17"/>
  <c r="R266" i="17"/>
  <c r="Q266" i="17"/>
  <c r="P266" i="17"/>
  <c r="O266" i="17"/>
  <c r="N266" i="17"/>
  <c r="M266" i="17"/>
  <c r="L266" i="17"/>
  <c r="K266" i="17"/>
  <c r="J266" i="17"/>
  <c r="J268" i="17" s="1"/>
  <c r="I266" i="17"/>
  <c r="H266" i="17"/>
  <c r="G266" i="17"/>
  <c r="F266" i="17"/>
  <c r="E266" i="17"/>
  <c r="D266" i="17"/>
  <c r="C266" i="17"/>
  <c r="B266" i="17"/>
  <c r="R265" i="17"/>
  <c r="Q265" i="17"/>
  <c r="P265" i="17"/>
  <c r="O265" i="17"/>
  <c r="N265" i="17"/>
  <c r="M265" i="17"/>
  <c r="L265" i="17"/>
  <c r="K265" i="17"/>
  <c r="J265" i="17"/>
  <c r="I265" i="17"/>
  <c r="H265" i="17"/>
  <c r="G265" i="17"/>
  <c r="F265" i="17"/>
  <c r="E265" i="17"/>
  <c r="D265" i="17"/>
  <c r="C265" i="17"/>
  <c r="C268" i="17" s="1"/>
  <c r="C280" i="17" s="1"/>
  <c r="B265" i="17"/>
  <c r="R264" i="17"/>
  <c r="Q264" i="17"/>
  <c r="P264" i="17"/>
  <c r="O264" i="17"/>
  <c r="N264" i="17"/>
  <c r="M264" i="17"/>
  <c r="L264" i="17"/>
  <c r="L269" i="17" s="1"/>
  <c r="K264" i="17"/>
  <c r="J264" i="17"/>
  <c r="I264" i="17"/>
  <c r="H264" i="17"/>
  <c r="G264" i="17"/>
  <c r="F264" i="17"/>
  <c r="E264" i="17"/>
  <c r="D264" i="17"/>
  <c r="D268" i="17" s="1"/>
  <c r="C264" i="17"/>
  <c r="B264" i="17"/>
  <c r="R263" i="17"/>
  <c r="Q263" i="17"/>
  <c r="P263" i="17"/>
  <c r="O263" i="17"/>
  <c r="N263" i="17"/>
  <c r="M263" i="17"/>
  <c r="L263" i="17"/>
  <c r="K263" i="17"/>
  <c r="J263" i="17"/>
  <c r="I263" i="17"/>
  <c r="H263" i="17"/>
  <c r="G263" i="17"/>
  <c r="F263" i="17"/>
  <c r="E263" i="17"/>
  <c r="D263" i="17"/>
  <c r="C263" i="17"/>
  <c r="B263" i="17"/>
  <c r="R262" i="17"/>
  <c r="Q262" i="17"/>
  <c r="P262" i="17"/>
  <c r="O262" i="17"/>
  <c r="N262" i="17"/>
  <c r="M262" i="17"/>
  <c r="L262" i="17"/>
  <c r="K262" i="17"/>
  <c r="J262" i="17"/>
  <c r="I262" i="17"/>
  <c r="H262" i="17"/>
  <c r="G262" i="17"/>
  <c r="F262" i="17"/>
  <c r="E262" i="17"/>
  <c r="D262" i="17"/>
  <c r="C262" i="17"/>
  <c r="B262" i="17"/>
  <c r="R261" i="17"/>
  <c r="Q261" i="17"/>
  <c r="P261" i="17"/>
  <c r="O261" i="17"/>
  <c r="N261" i="17"/>
  <c r="M261" i="17"/>
  <c r="M269" i="17" s="1"/>
  <c r="M281" i="17" s="1"/>
  <c r="L261" i="17"/>
  <c r="K261" i="17"/>
  <c r="J261" i="17"/>
  <c r="I261" i="17"/>
  <c r="H261" i="17"/>
  <c r="G261" i="17"/>
  <c r="F261" i="17"/>
  <c r="E261" i="17"/>
  <c r="E268" i="17" s="1"/>
  <c r="E280" i="17" s="1"/>
  <c r="D261" i="17"/>
  <c r="C261" i="17"/>
  <c r="B261" i="17"/>
  <c r="R258" i="17"/>
  <c r="Q258" i="17"/>
  <c r="P258" i="17"/>
  <c r="O258" i="17"/>
  <c r="N258" i="17"/>
  <c r="M258" i="17"/>
  <c r="L258" i="17"/>
  <c r="K258" i="17"/>
  <c r="J258" i="17"/>
  <c r="I258" i="17"/>
  <c r="H258" i="17"/>
  <c r="G258" i="17"/>
  <c r="F258" i="17"/>
  <c r="E258" i="17"/>
  <c r="D258" i="17"/>
  <c r="C258" i="17"/>
  <c r="B258" i="17"/>
  <c r="R257" i="17"/>
  <c r="Q257" i="17"/>
  <c r="P257" i="17"/>
  <c r="O257" i="17"/>
  <c r="N257" i="17"/>
  <c r="M257" i="17"/>
  <c r="L257" i="17"/>
  <c r="K257" i="17"/>
  <c r="J257" i="17"/>
  <c r="I257" i="17"/>
  <c r="H257" i="17"/>
  <c r="G257" i="17"/>
  <c r="F257" i="17"/>
  <c r="E257" i="17"/>
  <c r="D257" i="17"/>
  <c r="C257" i="17"/>
  <c r="B257" i="17"/>
  <c r="R256" i="17"/>
  <c r="Q256" i="17"/>
  <c r="P256" i="17"/>
  <c r="O256" i="17"/>
  <c r="N256" i="17"/>
  <c r="M256" i="17"/>
  <c r="L256" i="17"/>
  <c r="K256" i="17"/>
  <c r="J256" i="17"/>
  <c r="I256" i="17"/>
  <c r="H256" i="17"/>
  <c r="G256" i="17"/>
  <c r="F256" i="17"/>
  <c r="E256" i="17"/>
  <c r="D256" i="17"/>
  <c r="C256" i="17"/>
  <c r="B256" i="17"/>
  <c r="R255" i="17"/>
  <c r="Q255" i="17"/>
  <c r="P255" i="17"/>
  <c r="O255" i="17"/>
  <c r="N255" i="17"/>
  <c r="M255" i="17"/>
  <c r="L255" i="17"/>
  <c r="K255" i="17"/>
  <c r="J255" i="17"/>
  <c r="I255" i="17"/>
  <c r="H255" i="17"/>
  <c r="G255" i="17"/>
  <c r="F255" i="17"/>
  <c r="E255" i="17"/>
  <c r="D255" i="17"/>
  <c r="C255" i="17"/>
  <c r="B255" i="17"/>
  <c r="R254" i="17"/>
  <c r="Q254" i="17"/>
  <c r="P254" i="17"/>
  <c r="O254" i="17"/>
  <c r="N254" i="17"/>
  <c r="M254" i="17"/>
  <c r="L254" i="17"/>
  <c r="K254" i="17"/>
  <c r="J254" i="17"/>
  <c r="I254" i="17"/>
  <c r="H254" i="17"/>
  <c r="G254" i="17"/>
  <c r="F254" i="17"/>
  <c r="E254" i="17"/>
  <c r="D254" i="17"/>
  <c r="C254" i="17"/>
  <c r="B254" i="17"/>
  <c r="R253" i="17"/>
  <c r="Q253" i="17"/>
  <c r="P253" i="17"/>
  <c r="O253" i="17"/>
  <c r="N253" i="17"/>
  <c r="M253" i="17"/>
  <c r="L253" i="17"/>
  <c r="K253" i="17"/>
  <c r="J253" i="17"/>
  <c r="I253" i="17"/>
  <c r="H253" i="17"/>
  <c r="G253" i="17"/>
  <c r="F253" i="17"/>
  <c r="E253" i="17"/>
  <c r="D253" i="17"/>
  <c r="C253" i="17"/>
  <c r="B253" i="17"/>
  <c r="R252" i="17"/>
  <c r="Q252" i="17"/>
  <c r="P252" i="17"/>
  <c r="O252" i="17"/>
  <c r="N252" i="17"/>
  <c r="M252" i="17"/>
  <c r="L252" i="17"/>
  <c r="K252" i="17"/>
  <c r="J252" i="17"/>
  <c r="I252" i="17"/>
  <c r="H252" i="17"/>
  <c r="G252" i="17"/>
  <c r="F252" i="17"/>
  <c r="E252" i="17"/>
  <c r="D252" i="17"/>
  <c r="C252" i="17"/>
  <c r="B252" i="17"/>
  <c r="R251" i="17"/>
  <c r="Q251" i="17"/>
  <c r="P251" i="17"/>
  <c r="O251" i="17"/>
  <c r="N251" i="17"/>
  <c r="M251" i="17"/>
  <c r="L251" i="17"/>
  <c r="K251" i="17"/>
  <c r="J251" i="17"/>
  <c r="I251" i="17"/>
  <c r="H251" i="17"/>
  <c r="G251" i="17"/>
  <c r="F251" i="17"/>
  <c r="E251" i="17"/>
  <c r="D251" i="17"/>
  <c r="C251" i="17"/>
  <c r="B251" i="17"/>
  <c r="R250" i="17"/>
  <c r="Q250" i="17"/>
  <c r="P250" i="17"/>
  <c r="O250" i="17"/>
  <c r="N250" i="17"/>
  <c r="M250" i="17"/>
  <c r="L250" i="17"/>
  <c r="K250" i="17"/>
  <c r="J250" i="17"/>
  <c r="I250" i="17"/>
  <c r="H250" i="17"/>
  <c r="G250" i="17"/>
  <c r="F250" i="17"/>
  <c r="E250" i="17"/>
  <c r="D250" i="17"/>
  <c r="C250" i="17"/>
  <c r="B250" i="17"/>
  <c r="R249" i="17"/>
  <c r="Q249" i="17"/>
  <c r="P249" i="17"/>
  <c r="O249" i="17"/>
  <c r="N249" i="17"/>
  <c r="M249" i="17"/>
  <c r="L249" i="17"/>
  <c r="K249" i="17"/>
  <c r="J249" i="17"/>
  <c r="I249" i="17"/>
  <c r="H249" i="17"/>
  <c r="G249" i="17"/>
  <c r="F249" i="17"/>
  <c r="E249" i="17"/>
  <c r="D249" i="17"/>
  <c r="C249" i="17"/>
  <c r="B249" i="17"/>
  <c r="L247" i="17"/>
  <c r="L259" i="17" s="1"/>
  <c r="R246" i="17"/>
  <c r="Q246" i="17"/>
  <c r="P246" i="17"/>
  <c r="O246" i="17"/>
  <c r="N246" i="17"/>
  <c r="M246" i="17"/>
  <c r="L246" i="17"/>
  <c r="K246" i="17"/>
  <c r="J246" i="17"/>
  <c r="I246" i="17"/>
  <c r="H246" i="17"/>
  <c r="G246" i="17"/>
  <c r="F246" i="17"/>
  <c r="E246" i="17"/>
  <c r="D246" i="17"/>
  <c r="C246" i="17"/>
  <c r="B246" i="17"/>
  <c r="R245" i="17"/>
  <c r="Q245" i="17"/>
  <c r="P245" i="17"/>
  <c r="O245" i="17"/>
  <c r="N245" i="17"/>
  <c r="M245" i="17"/>
  <c r="L245" i="17"/>
  <c r="K245" i="17"/>
  <c r="J245" i="17"/>
  <c r="I245" i="17"/>
  <c r="H245" i="17"/>
  <c r="G245" i="17"/>
  <c r="F245" i="17"/>
  <c r="E245" i="17"/>
  <c r="E247" i="17" s="1"/>
  <c r="E259" i="17" s="1"/>
  <c r="D245" i="17"/>
  <c r="C245" i="17"/>
  <c r="B245" i="17"/>
  <c r="R244" i="17"/>
  <c r="Q244" i="17"/>
  <c r="P244" i="17"/>
  <c r="O244" i="17"/>
  <c r="N244" i="17"/>
  <c r="M244" i="17"/>
  <c r="L244" i="17"/>
  <c r="K244" i="17"/>
  <c r="J244" i="17"/>
  <c r="I244" i="17"/>
  <c r="H244" i="17"/>
  <c r="G244" i="17"/>
  <c r="F244" i="17"/>
  <c r="F248" i="17" s="1"/>
  <c r="F260" i="17" s="1"/>
  <c r="E244" i="17"/>
  <c r="D244" i="17"/>
  <c r="C244" i="17"/>
  <c r="B244" i="17"/>
  <c r="R243" i="17"/>
  <c r="Q243" i="17"/>
  <c r="P243" i="17"/>
  <c r="O243" i="17"/>
  <c r="O247" i="17" s="1"/>
  <c r="O259" i="17" s="1"/>
  <c r="N243" i="17"/>
  <c r="M243" i="17"/>
  <c r="L243" i="17"/>
  <c r="K243" i="17"/>
  <c r="J243" i="17"/>
  <c r="I243" i="17"/>
  <c r="H243" i="17"/>
  <c r="G243" i="17"/>
  <c r="F243" i="17"/>
  <c r="E243" i="17"/>
  <c r="D243" i="17"/>
  <c r="C243" i="17"/>
  <c r="B243" i="17"/>
  <c r="R242" i="17"/>
  <c r="Q242" i="17"/>
  <c r="P242" i="17"/>
  <c r="P248" i="17" s="1"/>
  <c r="P260" i="17" s="1"/>
  <c r="O242" i="17"/>
  <c r="N242" i="17"/>
  <c r="M242" i="17"/>
  <c r="L242" i="17"/>
  <c r="K242" i="17"/>
  <c r="J242" i="17"/>
  <c r="I242" i="17"/>
  <c r="H242" i="17"/>
  <c r="G242" i="17"/>
  <c r="F242" i="17"/>
  <c r="E242" i="17"/>
  <c r="D242" i="17"/>
  <c r="C242" i="17"/>
  <c r="B242" i="17"/>
  <c r="R241" i="17"/>
  <c r="Q241" i="17"/>
  <c r="P241" i="17"/>
  <c r="O241" i="17"/>
  <c r="N241" i="17"/>
  <c r="M241" i="17"/>
  <c r="L241" i="17"/>
  <c r="K241" i="17"/>
  <c r="J241" i="17"/>
  <c r="I241" i="17"/>
  <c r="H241" i="17"/>
  <c r="G241" i="17"/>
  <c r="F241" i="17"/>
  <c r="E241" i="17"/>
  <c r="D241" i="17"/>
  <c r="C241" i="17"/>
  <c r="B241" i="17"/>
  <c r="R240" i="17"/>
  <c r="Q240" i="17"/>
  <c r="P240" i="17"/>
  <c r="O240" i="17"/>
  <c r="N240" i="17"/>
  <c r="M240" i="17"/>
  <c r="L240" i="17"/>
  <c r="K240" i="17"/>
  <c r="J240" i="17"/>
  <c r="I240" i="17"/>
  <c r="H240" i="17"/>
  <c r="G240" i="17"/>
  <c r="F240" i="17"/>
  <c r="E240" i="17"/>
  <c r="D240" i="17"/>
  <c r="C240" i="17"/>
  <c r="B240" i="17"/>
  <c r="R237" i="17"/>
  <c r="Q237" i="17"/>
  <c r="P237" i="17"/>
  <c r="O237" i="17"/>
  <c r="N237" i="17"/>
  <c r="M237" i="17"/>
  <c r="L237" i="17"/>
  <c r="K237" i="17"/>
  <c r="J237" i="17"/>
  <c r="I237" i="17"/>
  <c r="H237" i="17"/>
  <c r="G237" i="17"/>
  <c r="F237" i="17"/>
  <c r="E237" i="17"/>
  <c r="D237" i="17"/>
  <c r="C237" i="17"/>
  <c r="B237" i="17"/>
  <c r="R236" i="17"/>
  <c r="Q236" i="17"/>
  <c r="P236" i="17"/>
  <c r="O236" i="17"/>
  <c r="N236" i="17"/>
  <c r="M236" i="17"/>
  <c r="L236" i="17"/>
  <c r="K236" i="17"/>
  <c r="J236" i="17"/>
  <c r="I236" i="17"/>
  <c r="H236" i="17"/>
  <c r="G236" i="17"/>
  <c r="F236" i="17"/>
  <c r="E236" i="17"/>
  <c r="D236" i="17"/>
  <c r="C236" i="17"/>
  <c r="B236" i="17"/>
  <c r="R235" i="17"/>
  <c r="Q235" i="17"/>
  <c r="P235" i="17"/>
  <c r="O235" i="17"/>
  <c r="N235" i="17"/>
  <c r="M235" i="17"/>
  <c r="L235" i="17"/>
  <c r="K235" i="17"/>
  <c r="J235" i="17"/>
  <c r="I235" i="17"/>
  <c r="H235" i="17"/>
  <c r="G235" i="17"/>
  <c r="F235" i="17"/>
  <c r="E235" i="17"/>
  <c r="D235" i="17"/>
  <c r="C235" i="17"/>
  <c r="B235" i="17"/>
  <c r="R234" i="17"/>
  <c r="Q234" i="17"/>
  <c r="P234" i="17"/>
  <c r="O234" i="17"/>
  <c r="N234" i="17"/>
  <c r="M234" i="17"/>
  <c r="L234" i="17"/>
  <c r="K234" i="17"/>
  <c r="J234" i="17"/>
  <c r="I234" i="17"/>
  <c r="H234" i="17"/>
  <c r="G234" i="17"/>
  <c r="F234" i="17"/>
  <c r="E234" i="17"/>
  <c r="D234" i="17"/>
  <c r="C234" i="17"/>
  <c r="B234" i="17"/>
  <c r="R233" i="17"/>
  <c r="Q233" i="17"/>
  <c r="P233" i="17"/>
  <c r="O233" i="17"/>
  <c r="N233" i="17"/>
  <c r="M233" i="17"/>
  <c r="L233" i="17"/>
  <c r="K233" i="17"/>
  <c r="J233" i="17"/>
  <c r="I233" i="17"/>
  <c r="H233" i="17"/>
  <c r="G233" i="17"/>
  <c r="F233" i="17"/>
  <c r="E233" i="17"/>
  <c r="D233" i="17"/>
  <c r="C233" i="17"/>
  <c r="B233" i="17"/>
  <c r="R232" i="17"/>
  <c r="Q232" i="17"/>
  <c r="P232" i="17"/>
  <c r="O232" i="17"/>
  <c r="N232" i="17"/>
  <c r="M232" i="17"/>
  <c r="L232" i="17"/>
  <c r="K232" i="17"/>
  <c r="J232" i="17"/>
  <c r="I232" i="17"/>
  <c r="H232" i="17"/>
  <c r="G232" i="17"/>
  <c r="F232" i="17"/>
  <c r="E232" i="17"/>
  <c r="D232" i="17"/>
  <c r="C232" i="17"/>
  <c r="B232" i="17"/>
  <c r="R231" i="17"/>
  <c r="Q231" i="17"/>
  <c r="P231" i="17"/>
  <c r="O231" i="17"/>
  <c r="N231" i="17"/>
  <c r="M231" i="17"/>
  <c r="L231" i="17"/>
  <c r="K231" i="17"/>
  <c r="J231" i="17"/>
  <c r="I231" i="17"/>
  <c r="H231" i="17"/>
  <c r="G231" i="17"/>
  <c r="F231" i="17"/>
  <c r="E231" i="17"/>
  <c r="D231" i="17"/>
  <c r="C231" i="17"/>
  <c r="B231" i="17"/>
  <c r="R230" i="17"/>
  <c r="Q230" i="17"/>
  <c r="P230" i="17"/>
  <c r="O230" i="17"/>
  <c r="N230" i="17"/>
  <c r="M230" i="17"/>
  <c r="L230" i="17"/>
  <c r="K230" i="17"/>
  <c r="J230" i="17"/>
  <c r="I230" i="17"/>
  <c r="H230" i="17"/>
  <c r="G230" i="17"/>
  <c r="F230" i="17"/>
  <c r="E230" i="17"/>
  <c r="D230" i="17"/>
  <c r="C230" i="17"/>
  <c r="B230" i="17"/>
  <c r="R229" i="17"/>
  <c r="Q229" i="17"/>
  <c r="P229" i="17"/>
  <c r="O229" i="17"/>
  <c r="N229" i="17"/>
  <c r="M229" i="17"/>
  <c r="L229" i="17"/>
  <c r="K229" i="17"/>
  <c r="J229" i="17"/>
  <c r="I229" i="17"/>
  <c r="H229" i="17"/>
  <c r="G229" i="17"/>
  <c r="F229" i="17"/>
  <c r="E229" i="17"/>
  <c r="D229" i="17"/>
  <c r="C229" i="17"/>
  <c r="B229" i="17"/>
  <c r="R228" i="17"/>
  <c r="Q228" i="17"/>
  <c r="P228" i="17"/>
  <c r="O228" i="17"/>
  <c r="N228" i="17"/>
  <c r="M228" i="17"/>
  <c r="L228" i="17"/>
  <c r="K228" i="17"/>
  <c r="J228" i="17"/>
  <c r="I228" i="17"/>
  <c r="H228" i="17"/>
  <c r="G228" i="17"/>
  <c r="F228" i="17"/>
  <c r="E228" i="17"/>
  <c r="D228" i="17"/>
  <c r="C228" i="17"/>
  <c r="B228" i="17"/>
  <c r="R225" i="17"/>
  <c r="Q225" i="17"/>
  <c r="P225" i="17"/>
  <c r="O225" i="17"/>
  <c r="N225" i="17"/>
  <c r="M225" i="17"/>
  <c r="L225" i="17"/>
  <c r="K225" i="17"/>
  <c r="J225" i="17"/>
  <c r="I225" i="17"/>
  <c r="H225" i="17"/>
  <c r="G225" i="17"/>
  <c r="F225" i="17"/>
  <c r="E225" i="17"/>
  <c r="D225" i="17"/>
  <c r="C225" i="17"/>
  <c r="B225" i="17"/>
  <c r="R224" i="17"/>
  <c r="Q224" i="17"/>
  <c r="P224" i="17"/>
  <c r="O224" i="17"/>
  <c r="N224" i="17"/>
  <c r="M224" i="17"/>
  <c r="L224" i="17"/>
  <c r="K224" i="17"/>
  <c r="K226" i="17" s="1"/>
  <c r="K238" i="17" s="1"/>
  <c r="J224" i="17"/>
  <c r="I224" i="17"/>
  <c r="H224" i="17"/>
  <c r="G224" i="17"/>
  <c r="F224" i="17"/>
  <c r="E224" i="17"/>
  <c r="D224" i="17"/>
  <c r="C224" i="17"/>
  <c r="B224" i="17"/>
  <c r="R223" i="17"/>
  <c r="Q223" i="17"/>
  <c r="P223" i="17"/>
  <c r="O223" i="17"/>
  <c r="N223" i="17"/>
  <c r="M223" i="17"/>
  <c r="L223" i="17"/>
  <c r="K223" i="17"/>
  <c r="J223" i="17"/>
  <c r="I223" i="17"/>
  <c r="H223" i="17"/>
  <c r="G223" i="17"/>
  <c r="F223" i="17"/>
  <c r="E223" i="17"/>
  <c r="D223" i="17"/>
  <c r="C223" i="17"/>
  <c r="B223" i="17"/>
  <c r="R222" i="17"/>
  <c r="Q222" i="17"/>
  <c r="Q226" i="17" s="1"/>
  <c r="Q238" i="17" s="1"/>
  <c r="P222" i="17"/>
  <c r="O222" i="17"/>
  <c r="N222" i="17"/>
  <c r="M222" i="17"/>
  <c r="L222" i="17"/>
  <c r="K222" i="17"/>
  <c r="J222" i="17"/>
  <c r="J227" i="17" s="1"/>
  <c r="J239" i="17" s="1"/>
  <c r="I222" i="17"/>
  <c r="H222" i="17"/>
  <c r="G222" i="17"/>
  <c r="F222" i="17"/>
  <c r="E222" i="17"/>
  <c r="D222" i="17"/>
  <c r="C222" i="17"/>
  <c r="B222" i="17"/>
  <c r="R221" i="17"/>
  <c r="Q221" i="17"/>
  <c r="P221" i="17"/>
  <c r="O221" i="17"/>
  <c r="N221" i="17"/>
  <c r="N227" i="17" s="1"/>
  <c r="N239" i="17" s="1"/>
  <c r="M221" i="17"/>
  <c r="L221" i="17"/>
  <c r="K221" i="17"/>
  <c r="J221" i="17"/>
  <c r="I221" i="17"/>
  <c r="H221" i="17"/>
  <c r="G221" i="17"/>
  <c r="F221" i="17"/>
  <c r="E221" i="17"/>
  <c r="D221" i="17"/>
  <c r="C221" i="17"/>
  <c r="B221" i="17"/>
  <c r="R220" i="17"/>
  <c r="Q220" i="17"/>
  <c r="P220" i="17"/>
  <c r="O220" i="17"/>
  <c r="N220" i="17"/>
  <c r="M220" i="17"/>
  <c r="L220" i="17"/>
  <c r="K220" i="17"/>
  <c r="J220" i="17"/>
  <c r="I220" i="17"/>
  <c r="H220" i="17"/>
  <c r="G220" i="17"/>
  <c r="F220" i="17"/>
  <c r="E220" i="17"/>
  <c r="D220" i="17"/>
  <c r="C220" i="17"/>
  <c r="B220" i="17"/>
  <c r="R219" i="17"/>
  <c r="Q219" i="17"/>
  <c r="Q227" i="17" s="1"/>
  <c r="P219" i="17"/>
  <c r="O219" i="17"/>
  <c r="N219" i="17"/>
  <c r="M219" i="17"/>
  <c r="L219" i="17"/>
  <c r="K219" i="17"/>
  <c r="J219" i="17"/>
  <c r="I219" i="17"/>
  <c r="I227" i="17" s="1"/>
  <c r="H219" i="17"/>
  <c r="G219" i="17"/>
  <c r="F219" i="17"/>
  <c r="E219" i="17"/>
  <c r="E227" i="17" s="1"/>
  <c r="E239" i="17" s="1"/>
  <c r="D219" i="17"/>
  <c r="C219" i="17"/>
  <c r="B219" i="17"/>
  <c r="R216" i="17"/>
  <c r="Q216" i="17"/>
  <c r="P216" i="17"/>
  <c r="O216" i="17"/>
  <c r="N216" i="17"/>
  <c r="M216" i="17"/>
  <c r="L216" i="17"/>
  <c r="K216" i="17"/>
  <c r="J216" i="17"/>
  <c r="I216" i="17"/>
  <c r="H216" i="17"/>
  <c r="G216" i="17"/>
  <c r="F216" i="17"/>
  <c r="E216" i="17"/>
  <c r="D216" i="17"/>
  <c r="C216" i="17"/>
  <c r="B216" i="17"/>
  <c r="R215" i="17"/>
  <c r="Q215" i="17"/>
  <c r="P215" i="17"/>
  <c r="O215" i="17"/>
  <c r="N215" i="17"/>
  <c r="M215" i="17"/>
  <c r="L215" i="17"/>
  <c r="K215" i="17"/>
  <c r="J215" i="17"/>
  <c r="I215" i="17"/>
  <c r="H215" i="17"/>
  <c r="G215" i="17"/>
  <c r="F215" i="17"/>
  <c r="E215" i="17"/>
  <c r="D215" i="17"/>
  <c r="C215" i="17"/>
  <c r="B215" i="17"/>
  <c r="R214" i="17"/>
  <c r="Q214" i="17"/>
  <c r="P214" i="17"/>
  <c r="O214" i="17"/>
  <c r="N214" i="17"/>
  <c r="M214" i="17"/>
  <c r="L214" i="17"/>
  <c r="K214" i="17"/>
  <c r="J214" i="17"/>
  <c r="I214" i="17"/>
  <c r="H214" i="17"/>
  <c r="G214" i="17"/>
  <c r="F214" i="17"/>
  <c r="E214" i="17"/>
  <c r="D214" i="17"/>
  <c r="C214" i="17"/>
  <c r="B214" i="17"/>
  <c r="R213" i="17"/>
  <c r="Q213" i="17"/>
  <c r="P213" i="17"/>
  <c r="O213" i="17"/>
  <c r="N213" i="17"/>
  <c r="M213" i="17"/>
  <c r="L213" i="17"/>
  <c r="K213" i="17"/>
  <c r="J213" i="17"/>
  <c r="I213" i="17"/>
  <c r="H213" i="17"/>
  <c r="G213" i="17"/>
  <c r="F213" i="17"/>
  <c r="E213" i="17"/>
  <c r="D213" i="17"/>
  <c r="C213" i="17"/>
  <c r="B213" i="17"/>
  <c r="R212" i="17"/>
  <c r="Q212" i="17"/>
  <c r="P212" i="17"/>
  <c r="O212" i="17"/>
  <c r="N212" i="17"/>
  <c r="M212" i="17"/>
  <c r="L212" i="17"/>
  <c r="K212" i="17"/>
  <c r="J212" i="17"/>
  <c r="I212" i="17"/>
  <c r="H212" i="17"/>
  <c r="G212" i="17"/>
  <c r="F212" i="17"/>
  <c r="E212" i="17"/>
  <c r="D212" i="17"/>
  <c r="C212" i="17"/>
  <c r="B212" i="17"/>
  <c r="R211" i="17"/>
  <c r="Q211" i="17"/>
  <c r="P211" i="17"/>
  <c r="O211" i="17"/>
  <c r="N211" i="17"/>
  <c r="M211" i="17"/>
  <c r="L211" i="17"/>
  <c r="K211" i="17"/>
  <c r="J211" i="17"/>
  <c r="I211" i="17"/>
  <c r="H211" i="17"/>
  <c r="G211" i="17"/>
  <c r="F211" i="17"/>
  <c r="E211" i="17"/>
  <c r="D211" i="17"/>
  <c r="C211" i="17"/>
  <c r="B211" i="17"/>
  <c r="R210" i="17"/>
  <c r="Q210" i="17"/>
  <c r="P210" i="17"/>
  <c r="O210" i="17"/>
  <c r="N210" i="17"/>
  <c r="M210" i="17"/>
  <c r="L210" i="17"/>
  <c r="K210" i="17"/>
  <c r="J210" i="17"/>
  <c r="I210" i="17"/>
  <c r="H210" i="17"/>
  <c r="G210" i="17"/>
  <c r="F210" i="17"/>
  <c r="E210" i="17"/>
  <c r="D210" i="17"/>
  <c r="C210" i="17"/>
  <c r="B210" i="17"/>
  <c r="R209" i="17"/>
  <c r="Q209" i="17"/>
  <c r="P209" i="17"/>
  <c r="O209" i="17"/>
  <c r="N209" i="17"/>
  <c r="M209" i="17"/>
  <c r="L209" i="17"/>
  <c r="K209" i="17"/>
  <c r="J209" i="17"/>
  <c r="I209" i="17"/>
  <c r="H209" i="17"/>
  <c r="G209" i="17"/>
  <c r="F209" i="17"/>
  <c r="E209" i="17"/>
  <c r="D209" i="17"/>
  <c r="C209" i="17"/>
  <c r="B209" i="17"/>
  <c r="R208" i="17"/>
  <c r="Q208" i="17"/>
  <c r="P208" i="17"/>
  <c r="O208" i="17"/>
  <c r="N208" i="17"/>
  <c r="M208" i="17"/>
  <c r="L208" i="17"/>
  <c r="K208" i="17"/>
  <c r="J208" i="17"/>
  <c r="I208" i="17"/>
  <c r="H208" i="17"/>
  <c r="G208" i="17"/>
  <c r="F208" i="17"/>
  <c r="E208" i="17"/>
  <c r="D208" i="17"/>
  <c r="C208" i="17"/>
  <c r="B208" i="17"/>
  <c r="R207" i="17"/>
  <c r="Q207" i="17"/>
  <c r="P207" i="17"/>
  <c r="O207" i="17"/>
  <c r="N207" i="17"/>
  <c r="M207" i="17"/>
  <c r="L207" i="17"/>
  <c r="K207" i="17"/>
  <c r="J207" i="17"/>
  <c r="I207" i="17"/>
  <c r="H207" i="17"/>
  <c r="G207" i="17"/>
  <c r="F207" i="17"/>
  <c r="E207" i="17"/>
  <c r="D207" i="17"/>
  <c r="C207" i="17"/>
  <c r="B207" i="17"/>
  <c r="I206" i="17"/>
  <c r="F206" i="17"/>
  <c r="F218" i="17" s="1"/>
  <c r="E205" i="17"/>
  <c r="R204" i="17"/>
  <c r="Q204" i="17"/>
  <c r="P204" i="17"/>
  <c r="O204" i="17"/>
  <c r="N204" i="17"/>
  <c r="M204" i="17"/>
  <c r="L204" i="17"/>
  <c r="K204" i="17"/>
  <c r="J204" i="17"/>
  <c r="I204" i="17"/>
  <c r="H204" i="17"/>
  <c r="G204" i="17"/>
  <c r="F204" i="17"/>
  <c r="E204" i="17"/>
  <c r="D204" i="17"/>
  <c r="C204" i="17"/>
  <c r="B204" i="17"/>
  <c r="R203" i="17"/>
  <c r="Q203" i="17"/>
  <c r="P203" i="17"/>
  <c r="O203" i="17"/>
  <c r="N203" i="17"/>
  <c r="M203" i="17"/>
  <c r="L203" i="17"/>
  <c r="K203" i="17"/>
  <c r="J203" i="17"/>
  <c r="I203" i="17"/>
  <c r="H203" i="17"/>
  <c r="G203" i="17"/>
  <c r="F203" i="17"/>
  <c r="E203" i="17"/>
  <c r="D203" i="17"/>
  <c r="C203" i="17"/>
  <c r="B203" i="17"/>
  <c r="R202" i="17"/>
  <c r="Q202" i="17"/>
  <c r="P202" i="17"/>
  <c r="O202" i="17"/>
  <c r="N202" i="17"/>
  <c r="M202" i="17"/>
  <c r="L202" i="17"/>
  <c r="K202" i="17"/>
  <c r="J202" i="17"/>
  <c r="I202" i="17"/>
  <c r="H202" i="17"/>
  <c r="G202" i="17"/>
  <c r="F202" i="17"/>
  <c r="E202" i="17"/>
  <c r="D202" i="17"/>
  <c r="C202" i="17"/>
  <c r="B202" i="17"/>
  <c r="R201" i="17"/>
  <c r="Q201" i="17"/>
  <c r="P201" i="17"/>
  <c r="O201" i="17"/>
  <c r="N201" i="17"/>
  <c r="M201" i="17"/>
  <c r="L201" i="17"/>
  <c r="K201" i="17"/>
  <c r="J201" i="17"/>
  <c r="I201" i="17"/>
  <c r="H201" i="17"/>
  <c r="G201" i="17"/>
  <c r="F201" i="17"/>
  <c r="E201" i="17"/>
  <c r="D201" i="17"/>
  <c r="C201" i="17"/>
  <c r="B201" i="17"/>
  <c r="R200" i="17"/>
  <c r="Q200" i="17"/>
  <c r="Q205" i="17" s="1"/>
  <c r="P200" i="17"/>
  <c r="O200" i="17"/>
  <c r="N200" i="17"/>
  <c r="M200" i="17"/>
  <c r="M205" i="17" s="1"/>
  <c r="M217" i="17" s="1"/>
  <c r="L200" i="17"/>
  <c r="K200" i="17"/>
  <c r="J200" i="17"/>
  <c r="I200" i="17"/>
  <c r="I205" i="17" s="1"/>
  <c r="H200" i="17"/>
  <c r="G200" i="17"/>
  <c r="F200" i="17"/>
  <c r="E200" i="17"/>
  <c r="E206" i="17" s="1"/>
  <c r="E218" i="17" s="1"/>
  <c r="D200" i="17"/>
  <c r="C200" i="17"/>
  <c r="B200" i="17"/>
  <c r="R199" i="17"/>
  <c r="Q199" i="17"/>
  <c r="P199" i="17"/>
  <c r="O199" i="17"/>
  <c r="N199" i="17"/>
  <c r="N205" i="17" s="1"/>
  <c r="N217" i="17" s="1"/>
  <c r="M199" i="17"/>
  <c r="L199" i="17"/>
  <c r="K199" i="17"/>
  <c r="J199" i="17"/>
  <c r="I199" i="17"/>
  <c r="H199" i="17"/>
  <c r="G199" i="17"/>
  <c r="F199" i="17"/>
  <c r="F205" i="17" s="1"/>
  <c r="F217" i="17" s="1"/>
  <c r="E199" i="17"/>
  <c r="D199" i="17"/>
  <c r="C199" i="17"/>
  <c r="B199" i="17"/>
  <c r="R198" i="17"/>
  <c r="Q198" i="17"/>
  <c r="P198" i="17"/>
  <c r="O198" i="17"/>
  <c r="N198" i="17"/>
  <c r="M198" i="17"/>
  <c r="L198" i="17"/>
  <c r="K198" i="17"/>
  <c r="J198" i="17"/>
  <c r="I198" i="17"/>
  <c r="H198" i="17"/>
  <c r="G198" i="17"/>
  <c r="F198" i="17"/>
  <c r="E198" i="17"/>
  <c r="D198" i="17"/>
  <c r="C198" i="17"/>
  <c r="B198" i="17"/>
  <c r="R195" i="17"/>
  <c r="Q195" i="17"/>
  <c r="P195" i="17"/>
  <c r="O195" i="17"/>
  <c r="N195" i="17"/>
  <c r="M195" i="17"/>
  <c r="L195" i="17"/>
  <c r="K195" i="17"/>
  <c r="J195" i="17"/>
  <c r="I195" i="17"/>
  <c r="H195" i="17"/>
  <c r="G195" i="17"/>
  <c r="F195" i="17"/>
  <c r="E195" i="17"/>
  <c r="D195" i="17"/>
  <c r="C195" i="17"/>
  <c r="B195" i="17"/>
  <c r="R194" i="17"/>
  <c r="Q194" i="17"/>
  <c r="P194" i="17"/>
  <c r="O194" i="17"/>
  <c r="N194" i="17"/>
  <c r="M194" i="17"/>
  <c r="L194" i="17"/>
  <c r="K194" i="17"/>
  <c r="J194" i="17"/>
  <c r="I194" i="17"/>
  <c r="H194" i="17"/>
  <c r="G194" i="17"/>
  <c r="F194" i="17"/>
  <c r="E194" i="17"/>
  <c r="D194" i="17"/>
  <c r="C194" i="17"/>
  <c r="B194" i="17"/>
  <c r="R193" i="17"/>
  <c r="Q193" i="17"/>
  <c r="P193" i="17"/>
  <c r="O193" i="17"/>
  <c r="N193" i="17"/>
  <c r="M193" i="17"/>
  <c r="L193" i="17"/>
  <c r="K193" i="17"/>
  <c r="J193" i="17"/>
  <c r="I193" i="17"/>
  <c r="H193" i="17"/>
  <c r="G193" i="17"/>
  <c r="F193" i="17"/>
  <c r="E193" i="17"/>
  <c r="D193" i="17"/>
  <c r="C193" i="17"/>
  <c r="B193" i="17"/>
  <c r="R192" i="17"/>
  <c r="Q192" i="17"/>
  <c r="P192" i="17"/>
  <c r="O192" i="17"/>
  <c r="N192" i="17"/>
  <c r="M192" i="17"/>
  <c r="L192" i="17"/>
  <c r="K192" i="17"/>
  <c r="J192" i="17"/>
  <c r="I192" i="17"/>
  <c r="H192" i="17"/>
  <c r="G192" i="17"/>
  <c r="F192" i="17"/>
  <c r="E192" i="17"/>
  <c r="D192" i="17"/>
  <c r="C192" i="17"/>
  <c r="B192" i="17"/>
  <c r="R191" i="17"/>
  <c r="Q191" i="17"/>
  <c r="P191" i="17"/>
  <c r="O191" i="17"/>
  <c r="N191" i="17"/>
  <c r="M191" i="17"/>
  <c r="L191" i="17"/>
  <c r="K191" i="17"/>
  <c r="J191" i="17"/>
  <c r="I191" i="17"/>
  <c r="H191" i="17"/>
  <c r="G191" i="17"/>
  <c r="F191" i="17"/>
  <c r="E191" i="17"/>
  <c r="D191" i="17"/>
  <c r="C191" i="17"/>
  <c r="B191" i="17"/>
  <c r="R190" i="17"/>
  <c r="Q190" i="17"/>
  <c r="P190" i="17"/>
  <c r="O190" i="17"/>
  <c r="N190" i="17"/>
  <c r="M190" i="17"/>
  <c r="K190" i="17"/>
  <c r="J190" i="17"/>
  <c r="I190" i="17"/>
  <c r="H190" i="17"/>
  <c r="G190" i="17"/>
  <c r="F190" i="17"/>
  <c r="E190" i="17"/>
  <c r="D190" i="17"/>
  <c r="C190" i="17"/>
  <c r="B190" i="17"/>
  <c r="R189" i="17"/>
  <c r="Q189" i="17"/>
  <c r="P189" i="17"/>
  <c r="O189" i="17"/>
  <c r="N189" i="17"/>
  <c r="M189" i="17"/>
  <c r="L189" i="17"/>
  <c r="K189" i="17"/>
  <c r="J189" i="17"/>
  <c r="I189" i="17"/>
  <c r="H189" i="17"/>
  <c r="G189" i="17"/>
  <c r="F189" i="17"/>
  <c r="E189" i="17"/>
  <c r="D189" i="17"/>
  <c r="C189" i="17"/>
  <c r="B189" i="17"/>
  <c r="R188" i="17"/>
  <c r="Q188" i="17"/>
  <c r="P188" i="17"/>
  <c r="O188" i="17"/>
  <c r="N188" i="17"/>
  <c r="M188" i="17"/>
  <c r="L188" i="17"/>
  <c r="K188" i="17"/>
  <c r="J188" i="17"/>
  <c r="I188" i="17"/>
  <c r="H188" i="17"/>
  <c r="G188" i="17"/>
  <c r="F188" i="17"/>
  <c r="E188" i="17"/>
  <c r="D188" i="17"/>
  <c r="C188" i="17"/>
  <c r="B188" i="17"/>
  <c r="R187" i="17"/>
  <c r="Q187" i="17"/>
  <c r="P187" i="17"/>
  <c r="O187" i="17"/>
  <c r="N187" i="17"/>
  <c r="M187" i="17"/>
  <c r="L187" i="17"/>
  <c r="K187" i="17"/>
  <c r="J187" i="17"/>
  <c r="I187" i="17"/>
  <c r="H187" i="17"/>
  <c r="G187" i="17"/>
  <c r="F187" i="17"/>
  <c r="E187" i="17"/>
  <c r="D187" i="17"/>
  <c r="C187" i="17"/>
  <c r="B187" i="17"/>
  <c r="R186" i="17"/>
  <c r="Q186" i="17"/>
  <c r="P186" i="17"/>
  <c r="O186" i="17"/>
  <c r="N186" i="17"/>
  <c r="M186" i="17"/>
  <c r="L186" i="17"/>
  <c r="K186" i="17"/>
  <c r="J186" i="17"/>
  <c r="I186" i="17"/>
  <c r="H186" i="17"/>
  <c r="G186" i="17"/>
  <c r="F186" i="17"/>
  <c r="E186" i="17"/>
  <c r="D186" i="17"/>
  <c r="C186" i="17"/>
  <c r="B186" i="17"/>
  <c r="R185" i="17"/>
  <c r="Q185" i="17"/>
  <c r="P185" i="17"/>
  <c r="O185" i="17"/>
  <c r="N185" i="17"/>
  <c r="M185" i="17"/>
  <c r="L185" i="17"/>
  <c r="K185" i="17"/>
  <c r="J185" i="17"/>
  <c r="I185" i="17"/>
  <c r="H185" i="17"/>
  <c r="G185" i="17"/>
  <c r="F185" i="17"/>
  <c r="E185" i="17"/>
  <c r="D185" i="17"/>
  <c r="C185" i="17"/>
  <c r="B185" i="17"/>
  <c r="L184" i="17"/>
  <c r="L197" i="17" s="1"/>
  <c r="I184" i="17"/>
  <c r="I197" i="17" s="1"/>
  <c r="D183" i="17"/>
  <c r="D196" i="17" s="1"/>
  <c r="R182" i="17"/>
  <c r="Q182" i="17"/>
  <c r="P182" i="17"/>
  <c r="O182" i="17"/>
  <c r="N182" i="17"/>
  <c r="M182" i="17"/>
  <c r="L182" i="17"/>
  <c r="L183" i="17" s="1"/>
  <c r="L196" i="17" s="1"/>
  <c r="K182" i="17"/>
  <c r="J182" i="17"/>
  <c r="I182" i="17"/>
  <c r="H182" i="17"/>
  <c r="G182" i="17"/>
  <c r="F182" i="17"/>
  <c r="E182" i="17"/>
  <c r="D182" i="17"/>
  <c r="C182" i="17"/>
  <c r="B182" i="17"/>
  <c r="R181" i="17"/>
  <c r="Q181" i="17"/>
  <c r="P181" i="17"/>
  <c r="O181" i="17"/>
  <c r="N181" i="17"/>
  <c r="M181" i="17"/>
  <c r="L181" i="17"/>
  <c r="K181" i="17"/>
  <c r="J181" i="17"/>
  <c r="I181" i="17"/>
  <c r="H181" i="17"/>
  <c r="G181" i="17"/>
  <c r="F181" i="17"/>
  <c r="E181" i="17"/>
  <c r="D181" i="17"/>
  <c r="C181" i="17"/>
  <c r="B181" i="17"/>
  <c r="R180" i="17"/>
  <c r="Q180" i="17"/>
  <c r="P180" i="17"/>
  <c r="O180" i="17"/>
  <c r="N180" i="17"/>
  <c r="M180" i="17"/>
  <c r="L180" i="17"/>
  <c r="K180" i="17"/>
  <c r="J180" i="17"/>
  <c r="I180" i="17"/>
  <c r="H180" i="17"/>
  <c r="G180" i="17"/>
  <c r="F180" i="17"/>
  <c r="E180" i="17"/>
  <c r="D180" i="17"/>
  <c r="C180" i="17"/>
  <c r="B180" i="17"/>
  <c r="R179" i="17"/>
  <c r="Q179" i="17"/>
  <c r="P179" i="17"/>
  <c r="O179" i="17"/>
  <c r="N179" i="17"/>
  <c r="M179" i="17"/>
  <c r="L179" i="17"/>
  <c r="K179" i="17"/>
  <c r="J179" i="17"/>
  <c r="I179" i="17"/>
  <c r="H179" i="17"/>
  <c r="G179" i="17"/>
  <c r="F179" i="17"/>
  <c r="E179" i="17"/>
  <c r="D179" i="17"/>
  <c r="C179" i="17"/>
  <c r="B179" i="17"/>
  <c r="R178" i="17"/>
  <c r="Q178" i="17"/>
  <c r="P178" i="17"/>
  <c r="O178" i="17"/>
  <c r="N178" i="17"/>
  <c r="M178" i="17"/>
  <c r="L178" i="17"/>
  <c r="K178" i="17"/>
  <c r="J178" i="17"/>
  <c r="I178" i="17"/>
  <c r="H178" i="17"/>
  <c r="H184" i="17" s="1"/>
  <c r="H197" i="17" s="1"/>
  <c r="G178" i="17"/>
  <c r="F178" i="17"/>
  <c r="E178" i="17"/>
  <c r="D178" i="17"/>
  <c r="C178" i="17"/>
  <c r="B178" i="17"/>
  <c r="R177" i="17"/>
  <c r="Q177" i="17"/>
  <c r="P177" i="17"/>
  <c r="O177" i="17"/>
  <c r="N177" i="17"/>
  <c r="M177" i="17"/>
  <c r="L177" i="17"/>
  <c r="K177" i="17"/>
  <c r="J177" i="17"/>
  <c r="I177" i="17"/>
  <c r="I183" i="17" s="1"/>
  <c r="I196" i="17" s="1"/>
  <c r="H177" i="17"/>
  <c r="G177" i="17"/>
  <c r="F177" i="17"/>
  <c r="E177" i="17"/>
  <c r="D177" i="17"/>
  <c r="C177" i="17"/>
  <c r="B177" i="17"/>
  <c r="R176" i="17"/>
  <c r="Q176" i="17"/>
  <c r="P176" i="17"/>
  <c r="O176" i="17"/>
  <c r="N176" i="17"/>
  <c r="M176" i="17"/>
  <c r="L176" i="17"/>
  <c r="K176" i="17"/>
  <c r="J176" i="17"/>
  <c r="I176" i="17"/>
  <c r="H176" i="17"/>
  <c r="G176" i="17"/>
  <c r="F176" i="17"/>
  <c r="E176" i="17"/>
  <c r="D176" i="17"/>
  <c r="C176" i="17"/>
  <c r="B176" i="17"/>
  <c r="R173" i="17"/>
  <c r="Q173" i="17"/>
  <c r="P173" i="17"/>
  <c r="O173" i="17"/>
  <c r="N173" i="17"/>
  <c r="M173" i="17"/>
  <c r="L173" i="17"/>
  <c r="K173" i="17"/>
  <c r="J173" i="17"/>
  <c r="I173" i="17"/>
  <c r="H173" i="17"/>
  <c r="G173" i="17"/>
  <c r="F173" i="17"/>
  <c r="E173" i="17"/>
  <c r="D173" i="17"/>
  <c r="C173" i="17"/>
  <c r="B173" i="17"/>
  <c r="R172" i="17"/>
  <c r="Q172" i="17"/>
  <c r="P172" i="17"/>
  <c r="O172" i="17"/>
  <c r="N172" i="17"/>
  <c r="M172" i="17"/>
  <c r="L172" i="17"/>
  <c r="K172" i="17"/>
  <c r="J172" i="17"/>
  <c r="I172" i="17"/>
  <c r="H172" i="17"/>
  <c r="G172" i="17"/>
  <c r="F172" i="17"/>
  <c r="E172" i="17"/>
  <c r="D172" i="17"/>
  <c r="C172" i="17"/>
  <c r="B172" i="17"/>
  <c r="R171" i="17"/>
  <c r="Q171" i="17"/>
  <c r="P171" i="17"/>
  <c r="O171" i="17"/>
  <c r="N171" i="17"/>
  <c r="M171" i="17"/>
  <c r="L171" i="17"/>
  <c r="K171" i="17"/>
  <c r="J171" i="17"/>
  <c r="I171" i="17"/>
  <c r="H171" i="17"/>
  <c r="G171" i="17"/>
  <c r="F171" i="17"/>
  <c r="E171" i="17"/>
  <c r="D171" i="17"/>
  <c r="C171" i="17"/>
  <c r="B171" i="17"/>
  <c r="R170" i="17"/>
  <c r="Q170" i="17"/>
  <c r="P170" i="17"/>
  <c r="O170" i="17"/>
  <c r="N170" i="17"/>
  <c r="M170" i="17"/>
  <c r="L170" i="17"/>
  <c r="K170" i="17"/>
  <c r="J170" i="17"/>
  <c r="I170" i="17"/>
  <c r="H170" i="17"/>
  <c r="G170" i="17"/>
  <c r="F170" i="17"/>
  <c r="E170" i="17"/>
  <c r="D170" i="17"/>
  <c r="C170" i="17"/>
  <c r="B170" i="17"/>
  <c r="R169" i="17"/>
  <c r="Q169" i="17"/>
  <c r="P169" i="17"/>
  <c r="O169" i="17"/>
  <c r="N169" i="17"/>
  <c r="M169" i="17"/>
  <c r="L169" i="17"/>
  <c r="K169" i="17"/>
  <c r="J169" i="17"/>
  <c r="I169" i="17"/>
  <c r="H169" i="17"/>
  <c r="G169" i="17"/>
  <c r="F169" i="17"/>
  <c r="E169" i="17"/>
  <c r="D169" i="17"/>
  <c r="C169" i="17"/>
  <c r="B169" i="17"/>
  <c r="R168" i="17"/>
  <c r="Q168" i="17"/>
  <c r="P168" i="17"/>
  <c r="O168" i="17"/>
  <c r="N168" i="17"/>
  <c r="M168" i="17"/>
  <c r="L168" i="17"/>
  <c r="K168" i="17"/>
  <c r="J168" i="17"/>
  <c r="I168" i="17"/>
  <c r="H168" i="17"/>
  <c r="G168" i="17"/>
  <c r="F168" i="17"/>
  <c r="E168" i="17"/>
  <c r="D168" i="17"/>
  <c r="C168" i="17"/>
  <c r="B168" i="17"/>
  <c r="R167" i="17"/>
  <c r="Q167" i="17"/>
  <c r="P167" i="17"/>
  <c r="O167" i="17"/>
  <c r="N167" i="17"/>
  <c r="M167" i="17"/>
  <c r="L167" i="17"/>
  <c r="K167" i="17"/>
  <c r="J167" i="17"/>
  <c r="I167" i="17"/>
  <c r="H167" i="17"/>
  <c r="G167" i="17"/>
  <c r="F167" i="17"/>
  <c r="E167" i="17"/>
  <c r="D167" i="17"/>
  <c r="C167" i="17"/>
  <c r="B167" i="17"/>
  <c r="R166" i="17"/>
  <c r="Q166" i="17"/>
  <c r="P166" i="17"/>
  <c r="O166" i="17"/>
  <c r="N166" i="17"/>
  <c r="M166" i="17"/>
  <c r="L166" i="17"/>
  <c r="K166" i="17"/>
  <c r="J166" i="17"/>
  <c r="I166" i="17"/>
  <c r="H166" i="17"/>
  <c r="G166" i="17"/>
  <c r="F166" i="17"/>
  <c r="E166" i="17"/>
  <c r="D166" i="17"/>
  <c r="C166" i="17"/>
  <c r="B166" i="17"/>
  <c r="R165" i="17"/>
  <c r="Q165" i="17"/>
  <c r="P165" i="17"/>
  <c r="O165" i="17"/>
  <c r="N165" i="17"/>
  <c r="M165" i="17"/>
  <c r="L165" i="17"/>
  <c r="K165" i="17"/>
  <c r="J165" i="17"/>
  <c r="I165" i="17"/>
  <c r="H165" i="17"/>
  <c r="G165" i="17"/>
  <c r="F165" i="17"/>
  <c r="E165" i="17"/>
  <c r="D165" i="17"/>
  <c r="C165" i="17"/>
  <c r="B165" i="17"/>
  <c r="R164" i="17"/>
  <c r="Q164" i="17"/>
  <c r="P164" i="17"/>
  <c r="O164" i="17"/>
  <c r="N164" i="17"/>
  <c r="M164" i="17"/>
  <c r="L164" i="17"/>
  <c r="K164" i="17"/>
  <c r="J164" i="17"/>
  <c r="I164" i="17"/>
  <c r="H164" i="17"/>
  <c r="G164" i="17"/>
  <c r="F164" i="17"/>
  <c r="E164" i="17"/>
  <c r="D164" i="17"/>
  <c r="C164" i="17"/>
  <c r="B164" i="17"/>
  <c r="M163" i="17"/>
  <c r="M175" i="17" s="1"/>
  <c r="R161" i="17"/>
  <c r="Q161" i="17"/>
  <c r="P161" i="17"/>
  <c r="O161" i="17"/>
  <c r="N161" i="17"/>
  <c r="M161" i="17"/>
  <c r="L161" i="17"/>
  <c r="K161" i="17"/>
  <c r="J161" i="17"/>
  <c r="I161" i="17"/>
  <c r="H161" i="17"/>
  <c r="G161" i="17"/>
  <c r="F161" i="17"/>
  <c r="E161" i="17"/>
  <c r="D161" i="17"/>
  <c r="D162" i="17" s="1"/>
  <c r="D174" i="17" s="1"/>
  <c r="C161" i="17"/>
  <c r="B161" i="17"/>
  <c r="R160" i="17"/>
  <c r="Q160" i="17"/>
  <c r="P160" i="17"/>
  <c r="O160" i="17"/>
  <c r="N160" i="17"/>
  <c r="M160" i="17"/>
  <c r="L160" i="17"/>
  <c r="K160" i="17"/>
  <c r="J160" i="17"/>
  <c r="I160" i="17"/>
  <c r="H160" i="17"/>
  <c r="G160" i="17"/>
  <c r="F160" i="17"/>
  <c r="E160" i="17"/>
  <c r="E162" i="17" s="1"/>
  <c r="E174" i="17" s="1"/>
  <c r="D160" i="17"/>
  <c r="C160" i="17"/>
  <c r="B160" i="17"/>
  <c r="R159" i="17"/>
  <c r="Q159" i="17"/>
  <c r="P159" i="17"/>
  <c r="O159" i="17"/>
  <c r="N159" i="17"/>
  <c r="N163" i="17" s="1"/>
  <c r="N175" i="17" s="1"/>
  <c r="M159" i="17"/>
  <c r="L159" i="17"/>
  <c r="K159" i="17"/>
  <c r="J159" i="17"/>
  <c r="I159" i="17"/>
  <c r="H159" i="17"/>
  <c r="G159" i="17"/>
  <c r="F159" i="17"/>
  <c r="E159" i="17"/>
  <c r="D159" i="17"/>
  <c r="C159" i="17"/>
  <c r="B159" i="17"/>
  <c r="R158" i="17"/>
  <c r="Q158" i="17"/>
  <c r="P158" i="17"/>
  <c r="O158" i="17"/>
  <c r="O162" i="17" s="1"/>
  <c r="O174" i="17" s="1"/>
  <c r="N158" i="17"/>
  <c r="M158" i="17"/>
  <c r="L158" i="17"/>
  <c r="K158" i="17"/>
  <c r="J158" i="17"/>
  <c r="I158" i="17"/>
  <c r="H158" i="17"/>
  <c r="G158" i="17"/>
  <c r="F158" i="17"/>
  <c r="E158" i="17"/>
  <c r="D158" i="17"/>
  <c r="C158" i="17"/>
  <c r="B158" i="17"/>
  <c r="R157" i="17"/>
  <c r="Q157" i="17"/>
  <c r="P157" i="17"/>
  <c r="O157" i="17"/>
  <c r="N157" i="17"/>
  <c r="M157" i="17"/>
  <c r="L157" i="17"/>
  <c r="K157" i="17"/>
  <c r="J157" i="17"/>
  <c r="I157" i="17"/>
  <c r="H157" i="17"/>
  <c r="G157" i="17"/>
  <c r="F157" i="17"/>
  <c r="E157" i="17"/>
  <c r="D157" i="17"/>
  <c r="C157" i="17"/>
  <c r="B157" i="17"/>
  <c r="R156" i="17"/>
  <c r="Q156" i="17"/>
  <c r="P156" i="17"/>
  <c r="O156" i="17"/>
  <c r="N156" i="17"/>
  <c r="M156" i="17"/>
  <c r="L156" i="17"/>
  <c r="L163" i="17" s="1"/>
  <c r="L175" i="17" s="1"/>
  <c r="K156" i="17"/>
  <c r="J156" i="17"/>
  <c r="I156" i="17"/>
  <c r="H156" i="17"/>
  <c r="G156" i="17"/>
  <c r="F156" i="17"/>
  <c r="E156" i="17"/>
  <c r="D156" i="17"/>
  <c r="C156" i="17"/>
  <c r="B156" i="17"/>
  <c r="R155" i="17"/>
  <c r="Q155" i="17"/>
  <c r="P155" i="17"/>
  <c r="O155" i="17"/>
  <c r="N155" i="17"/>
  <c r="M155" i="17"/>
  <c r="M162" i="17" s="1"/>
  <c r="M174" i="17" s="1"/>
  <c r="L155" i="17"/>
  <c r="K155" i="17"/>
  <c r="J155" i="17"/>
  <c r="I155" i="17"/>
  <c r="H155" i="17"/>
  <c r="G155" i="17"/>
  <c r="F155" i="17"/>
  <c r="E155" i="17"/>
  <c r="E163" i="17" s="1"/>
  <c r="E175" i="17" s="1"/>
  <c r="D155" i="17"/>
  <c r="C155" i="17"/>
  <c r="C162" i="17" s="1"/>
  <c r="C174" i="17" s="1"/>
  <c r="B155" i="17"/>
  <c r="R152" i="17"/>
  <c r="Q152" i="17"/>
  <c r="P152" i="17"/>
  <c r="O152" i="17"/>
  <c r="N152" i="17"/>
  <c r="M152" i="17"/>
  <c r="L152" i="17"/>
  <c r="K152" i="17"/>
  <c r="J152" i="17"/>
  <c r="I152" i="17"/>
  <c r="H152" i="17"/>
  <c r="G152" i="17"/>
  <c r="F152" i="17"/>
  <c r="E152" i="17"/>
  <c r="D152" i="17"/>
  <c r="C152" i="17"/>
  <c r="B152" i="17"/>
  <c r="R151" i="17"/>
  <c r="Q151" i="17"/>
  <c r="P151" i="17"/>
  <c r="O151" i="17"/>
  <c r="N151" i="17"/>
  <c r="M151" i="17"/>
  <c r="L151" i="17"/>
  <c r="K151" i="17"/>
  <c r="J151" i="17"/>
  <c r="I151" i="17"/>
  <c r="H151" i="17"/>
  <c r="G151" i="17"/>
  <c r="F151" i="17"/>
  <c r="E151" i="17"/>
  <c r="D151" i="17"/>
  <c r="C151" i="17"/>
  <c r="B151" i="17"/>
  <c r="R150" i="17"/>
  <c r="Q150" i="17"/>
  <c r="P150" i="17"/>
  <c r="O150" i="17"/>
  <c r="N150" i="17"/>
  <c r="M150" i="17"/>
  <c r="L150" i="17"/>
  <c r="K150" i="17"/>
  <c r="J150" i="17"/>
  <c r="I150" i="17"/>
  <c r="H150" i="17"/>
  <c r="G150" i="17"/>
  <c r="F150" i="17"/>
  <c r="E150" i="17"/>
  <c r="D150" i="17"/>
  <c r="C150" i="17"/>
  <c r="B150" i="17"/>
  <c r="R149" i="17"/>
  <c r="Q149" i="17"/>
  <c r="P149" i="17"/>
  <c r="O149" i="17"/>
  <c r="N149" i="17"/>
  <c r="M149" i="17"/>
  <c r="L149" i="17"/>
  <c r="K149" i="17"/>
  <c r="J149" i="17"/>
  <c r="I149" i="17"/>
  <c r="H149" i="17"/>
  <c r="G149" i="17"/>
  <c r="F149" i="17"/>
  <c r="E149" i="17"/>
  <c r="D149" i="17"/>
  <c r="C149" i="17"/>
  <c r="B149" i="17"/>
  <c r="R148" i="17"/>
  <c r="Q148" i="17"/>
  <c r="P148" i="17"/>
  <c r="O148" i="17"/>
  <c r="N148" i="17"/>
  <c r="M148" i="17"/>
  <c r="L148" i="17"/>
  <c r="K148" i="17"/>
  <c r="J148" i="17"/>
  <c r="I148" i="17"/>
  <c r="H148" i="17"/>
  <c r="G148" i="17"/>
  <c r="F148" i="17"/>
  <c r="E148" i="17"/>
  <c r="D148" i="17"/>
  <c r="C148" i="17"/>
  <c r="B148" i="17"/>
  <c r="R147" i="17"/>
  <c r="Q147" i="17"/>
  <c r="P147" i="17"/>
  <c r="O147" i="17"/>
  <c r="N147" i="17"/>
  <c r="M147" i="17"/>
  <c r="L147" i="17"/>
  <c r="K147" i="17"/>
  <c r="J147" i="17"/>
  <c r="I147" i="17"/>
  <c r="H147" i="17"/>
  <c r="G147" i="17"/>
  <c r="F147" i="17"/>
  <c r="E147" i="17"/>
  <c r="D147" i="17"/>
  <c r="C147" i="17"/>
  <c r="B147" i="17"/>
  <c r="R146" i="17"/>
  <c r="Q146" i="17"/>
  <c r="P146" i="17"/>
  <c r="O146" i="17"/>
  <c r="N146" i="17"/>
  <c r="M146" i="17"/>
  <c r="L146" i="17"/>
  <c r="K146" i="17"/>
  <c r="J146" i="17"/>
  <c r="I146" i="17"/>
  <c r="H146" i="17"/>
  <c r="G146" i="17"/>
  <c r="F146" i="17"/>
  <c r="E146" i="17"/>
  <c r="D146" i="17"/>
  <c r="C146" i="17"/>
  <c r="B146" i="17"/>
  <c r="R145" i="17"/>
  <c r="Q145" i="17"/>
  <c r="P145" i="17"/>
  <c r="O145" i="17"/>
  <c r="N145" i="17"/>
  <c r="M145" i="17"/>
  <c r="L145" i="17"/>
  <c r="K145" i="17"/>
  <c r="J145" i="17"/>
  <c r="I145" i="17"/>
  <c r="H145" i="17"/>
  <c r="G145" i="17"/>
  <c r="F145" i="17"/>
  <c r="E145" i="17"/>
  <c r="D145" i="17"/>
  <c r="C145" i="17"/>
  <c r="B145" i="17"/>
  <c r="R144" i="17"/>
  <c r="Q144" i="17"/>
  <c r="P144" i="17"/>
  <c r="O144" i="17"/>
  <c r="N144" i="17"/>
  <c r="M144" i="17"/>
  <c r="L144" i="17"/>
  <c r="K144" i="17"/>
  <c r="J144" i="17"/>
  <c r="I144" i="17"/>
  <c r="H144" i="17"/>
  <c r="G144" i="17"/>
  <c r="F144" i="17"/>
  <c r="E144" i="17"/>
  <c r="D144" i="17"/>
  <c r="C144" i="17"/>
  <c r="B144" i="17"/>
  <c r="R143" i="17"/>
  <c r="Q143" i="17"/>
  <c r="P143" i="17"/>
  <c r="O143" i="17"/>
  <c r="N143" i="17"/>
  <c r="M143" i="17"/>
  <c r="L143" i="17"/>
  <c r="K143" i="17"/>
  <c r="J143" i="17"/>
  <c r="I143" i="17"/>
  <c r="H143" i="17"/>
  <c r="G143" i="17"/>
  <c r="F143" i="17"/>
  <c r="E143" i="17"/>
  <c r="D143" i="17"/>
  <c r="C143" i="17"/>
  <c r="B143" i="17"/>
  <c r="N141" i="17"/>
  <c r="N153" i="17" s="1"/>
  <c r="R140" i="17"/>
  <c r="R142" i="17" s="1"/>
  <c r="R154" i="17" s="1"/>
  <c r="Q140" i="17"/>
  <c r="P140" i="17"/>
  <c r="O140" i="17"/>
  <c r="N140" i="17"/>
  <c r="M140" i="17"/>
  <c r="L140" i="17"/>
  <c r="K140" i="17"/>
  <c r="J140" i="17"/>
  <c r="I140" i="17"/>
  <c r="H140" i="17"/>
  <c r="G140" i="17"/>
  <c r="F140" i="17"/>
  <c r="E140" i="17"/>
  <c r="D140" i="17"/>
  <c r="C140" i="17"/>
  <c r="B140" i="17"/>
  <c r="R139" i="17"/>
  <c r="Q139" i="17"/>
  <c r="P139" i="17"/>
  <c r="O139" i="17"/>
  <c r="N139" i="17"/>
  <c r="M139" i="17"/>
  <c r="L139" i="17"/>
  <c r="K139" i="17"/>
  <c r="J139" i="17"/>
  <c r="I139" i="17"/>
  <c r="H139" i="17"/>
  <c r="G139" i="17"/>
  <c r="F139" i="17"/>
  <c r="E139" i="17"/>
  <c r="D139" i="17"/>
  <c r="C139" i="17"/>
  <c r="B139" i="17"/>
  <c r="R138" i="17"/>
  <c r="Q138" i="17"/>
  <c r="P138" i="17"/>
  <c r="O138" i="17"/>
  <c r="N138" i="17"/>
  <c r="M138" i="17"/>
  <c r="L138" i="17"/>
  <c r="K138" i="17"/>
  <c r="J138" i="17"/>
  <c r="I138" i="17"/>
  <c r="H138" i="17"/>
  <c r="G138" i="17"/>
  <c r="F138" i="17"/>
  <c r="E138" i="17"/>
  <c r="D138" i="17"/>
  <c r="D141" i="17" s="1"/>
  <c r="D153" i="17" s="1"/>
  <c r="C138" i="17"/>
  <c r="B138" i="17"/>
  <c r="R137" i="17"/>
  <c r="Q137" i="17"/>
  <c r="P137" i="17"/>
  <c r="O137" i="17"/>
  <c r="N137" i="17"/>
  <c r="M137" i="17"/>
  <c r="M141" i="17" s="1"/>
  <c r="M153" i="17" s="1"/>
  <c r="L137" i="17"/>
  <c r="K137" i="17"/>
  <c r="J137" i="17"/>
  <c r="I137" i="17"/>
  <c r="H137" i="17"/>
  <c r="G137" i="17"/>
  <c r="F137" i="17"/>
  <c r="E137" i="17"/>
  <c r="D137" i="17"/>
  <c r="C137" i="17"/>
  <c r="B137" i="17"/>
  <c r="R136" i="17"/>
  <c r="Q136" i="17"/>
  <c r="P136" i="17"/>
  <c r="O136" i="17"/>
  <c r="N136" i="17"/>
  <c r="M136" i="17"/>
  <c r="L136" i="17"/>
  <c r="K136" i="17"/>
  <c r="J136" i="17"/>
  <c r="I136" i="17"/>
  <c r="H136" i="17"/>
  <c r="G136" i="17"/>
  <c r="F136" i="17"/>
  <c r="F141" i="17" s="1"/>
  <c r="F153" i="17" s="1"/>
  <c r="E136" i="17"/>
  <c r="D136" i="17"/>
  <c r="C136" i="17"/>
  <c r="B136" i="17"/>
  <c r="R135" i="17"/>
  <c r="Q135" i="17"/>
  <c r="P135" i="17"/>
  <c r="O135" i="17"/>
  <c r="N135" i="17"/>
  <c r="M135" i="17"/>
  <c r="L135" i="17"/>
  <c r="K135" i="17"/>
  <c r="J135" i="17"/>
  <c r="I135" i="17"/>
  <c r="H135" i="17"/>
  <c r="G135" i="17"/>
  <c r="F135" i="17"/>
  <c r="E135" i="17"/>
  <c r="D135" i="17"/>
  <c r="C135" i="17"/>
  <c r="B135" i="17"/>
  <c r="R134" i="17"/>
  <c r="Q134" i="17"/>
  <c r="P134" i="17"/>
  <c r="O134" i="17"/>
  <c r="N134" i="17"/>
  <c r="M134" i="17"/>
  <c r="L134" i="17"/>
  <c r="K134" i="17"/>
  <c r="J134" i="17"/>
  <c r="I134" i="17"/>
  <c r="H134" i="17"/>
  <c r="G134" i="17"/>
  <c r="F134" i="17"/>
  <c r="E134" i="17"/>
  <c r="D134" i="17"/>
  <c r="C134" i="17"/>
  <c r="B134" i="17"/>
  <c r="O133" i="17"/>
  <c r="F133" i="17"/>
  <c r="E133" i="17"/>
  <c r="R131" i="17"/>
  <c r="Q131" i="17"/>
  <c r="P131" i="17"/>
  <c r="O131" i="17"/>
  <c r="N131" i="17"/>
  <c r="M131" i="17"/>
  <c r="L131" i="17"/>
  <c r="K131" i="17"/>
  <c r="J131" i="17"/>
  <c r="I131" i="17"/>
  <c r="H131" i="17"/>
  <c r="G131" i="17"/>
  <c r="F131" i="17"/>
  <c r="E131" i="17"/>
  <c r="D131" i="17"/>
  <c r="C131" i="17"/>
  <c r="B131" i="17"/>
  <c r="R130" i="17"/>
  <c r="Q130" i="17"/>
  <c r="P130" i="17"/>
  <c r="O130" i="17"/>
  <c r="N130" i="17"/>
  <c r="M130" i="17"/>
  <c r="L130" i="17"/>
  <c r="K130" i="17"/>
  <c r="J130" i="17"/>
  <c r="I130" i="17"/>
  <c r="H130" i="17"/>
  <c r="G130" i="17"/>
  <c r="F130" i="17"/>
  <c r="E130" i="17"/>
  <c r="D130" i="17"/>
  <c r="C130" i="17"/>
  <c r="B130" i="17"/>
  <c r="R129" i="17"/>
  <c r="Q129" i="17"/>
  <c r="P129" i="17"/>
  <c r="O129" i="17"/>
  <c r="N129" i="17"/>
  <c r="M129" i="17"/>
  <c r="L129" i="17"/>
  <c r="K129" i="17"/>
  <c r="J129" i="17"/>
  <c r="I129" i="17"/>
  <c r="H129" i="17"/>
  <c r="G129" i="17"/>
  <c r="F129" i="17"/>
  <c r="E129" i="17"/>
  <c r="D129" i="17"/>
  <c r="C129" i="17"/>
  <c r="B129" i="17"/>
  <c r="R128" i="17"/>
  <c r="Q128" i="17"/>
  <c r="P128" i="17"/>
  <c r="O128" i="17"/>
  <c r="N128" i="17"/>
  <c r="M128" i="17"/>
  <c r="L128" i="17"/>
  <c r="K128" i="17"/>
  <c r="J128" i="17"/>
  <c r="I128" i="17"/>
  <c r="H128" i="17"/>
  <c r="G128" i="17"/>
  <c r="F128" i="17"/>
  <c r="E128" i="17"/>
  <c r="D128" i="17"/>
  <c r="C128" i="17"/>
  <c r="B128" i="17"/>
  <c r="R127" i="17"/>
  <c r="Q127" i="17"/>
  <c r="P127" i="17"/>
  <c r="O127" i="17"/>
  <c r="N127" i="17"/>
  <c r="M127" i="17"/>
  <c r="L127" i="17"/>
  <c r="K127" i="17"/>
  <c r="J127" i="17"/>
  <c r="I127" i="17"/>
  <c r="H127" i="17"/>
  <c r="G127" i="17"/>
  <c r="F127" i="17"/>
  <c r="E127" i="17"/>
  <c r="D127" i="17"/>
  <c r="C127" i="17"/>
  <c r="B127" i="17"/>
  <c r="R126" i="17"/>
  <c r="Q126" i="17"/>
  <c r="P126" i="17"/>
  <c r="O126" i="17"/>
  <c r="N126" i="17"/>
  <c r="M126" i="17"/>
  <c r="L126" i="17"/>
  <c r="K126" i="17"/>
  <c r="J126" i="17"/>
  <c r="I126" i="17"/>
  <c r="H126" i="17"/>
  <c r="G126" i="17"/>
  <c r="F126" i="17"/>
  <c r="E126" i="17"/>
  <c r="D126" i="17"/>
  <c r="C126" i="17"/>
  <c r="B126" i="17"/>
  <c r="R125" i="17"/>
  <c r="Q125" i="17"/>
  <c r="P125" i="17"/>
  <c r="O125" i="17"/>
  <c r="N125" i="17"/>
  <c r="M125" i="17"/>
  <c r="L125" i="17"/>
  <c r="K125" i="17"/>
  <c r="J125" i="17"/>
  <c r="I125" i="17"/>
  <c r="H125" i="17"/>
  <c r="G125" i="17"/>
  <c r="F125" i="17"/>
  <c r="E125" i="17"/>
  <c r="D125" i="17"/>
  <c r="C125" i="17"/>
  <c r="B125" i="17"/>
  <c r="R124" i="17"/>
  <c r="Q124" i="17"/>
  <c r="P124" i="17"/>
  <c r="O124" i="17"/>
  <c r="N124" i="17"/>
  <c r="M124" i="17"/>
  <c r="L124" i="17"/>
  <c r="K124" i="17"/>
  <c r="J124" i="17"/>
  <c r="I124" i="17"/>
  <c r="H124" i="17"/>
  <c r="G124" i="17"/>
  <c r="F124" i="17"/>
  <c r="E124" i="17"/>
  <c r="D124" i="17"/>
  <c r="C124" i="17"/>
  <c r="B124" i="17"/>
  <c r="R123" i="17"/>
  <c r="Q123" i="17"/>
  <c r="P123" i="17"/>
  <c r="O123" i="17"/>
  <c r="N123" i="17"/>
  <c r="M123" i="17"/>
  <c r="L123" i="17"/>
  <c r="K123" i="17"/>
  <c r="J123" i="17"/>
  <c r="I123" i="17"/>
  <c r="H123" i="17"/>
  <c r="G123" i="17"/>
  <c r="F123" i="17"/>
  <c r="E123" i="17"/>
  <c r="D123" i="17"/>
  <c r="C123" i="17"/>
  <c r="B123" i="17"/>
  <c r="R122" i="17"/>
  <c r="Q122" i="17"/>
  <c r="P122" i="17"/>
  <c r="O122" i="17"/>
  <c r="N122" i="17"/>
  <c r="M122" i="17"/>
  <c r="L122" i="17"/>
  <c r="K122" i="17"/>
  <c r="J122" i="17"/>
  <c r="I122" i="17"/>
  <c r="H122" i="17"/>
  <c r="G122" i="17"/>
  <c r="F122" i="17"/>
  <c r="E122" i="17"/>
  <c r="D122" i="17"/>
  <c r="C122" i="17"/>
  <c r="B122" i="17"/>
  <c r="I121" i="17"/>
  <c r="I133" i="17" s="1"/>
  <c r="H121" i="17"/>
  <c r="H133" i="17" s="1"/>
  <c r="O120" i="17"/>
  <c r="O132" i="17" s="1"/>
  <c r="N120" i="17"/>
  <c r="N132" i="17" s="1"/>
  <c r="E120" i="17"/>
  <c r="E132" i="17" s="1"/>
  <c r="R119" i="17"/>
  <c r="Q119" i="17"/>
  <c r="P119" i="17"/>
  <c r="O119" i="17"/>
  <c r="N119" i="17"/>
  <c r="M119" i="17"/>
  <c r="L119" i="17"/>
  <c r="K119" i="17"/>
  <c r="J119" i="17"/>
  <c r="I119" i="17"/>
  <c r="H119" i="17"/>
  <c r="G119" i="17"/>
  <c r="F119" i="17"/>
  <c r="E119" i="17"/>
  <c r="D119" i="17"/>
  <c r="C119" i="17"/>
  <c r="C120" i="17" s="1"/>
  <c r="C132" i="17" s="1"/>
  <c r="B119" i="17"/>
  <c r="R118" i="17"/>
  <c r="Q118" i="17"/>
  <c r="P118" i="17"/>
  <c r="O118" i="17"/>
  <c r="N118" i="17"/>
  <c r="M118" i="17"/>
  <c r="L118" i="17"/>
  <c r="K118" i="17"/>
  <c r="J118" i="17"/>
  <c r="I118" i="17"/>
  <c r="H118" i="17"/>
  <c r="G118" i="17"/>
  <c r="F118" i="17"/>
  <c r="E118" i="17"/>
  <c r="D118" i="17"/>
  <c r="C118" i="17"/>
  <c r="B118" i="17"/>
  <c r="R117" i="17"/>
  <c r="Q117" i="17"/>
  <c r="P117" i="17"/>
  <c r="O117" i="17"/>
  <c r="N117" i="17"/>
  <c r="M117" i="17"/>
  <c r="M121" i="17" s="1"/>
  <c r="L117" i="17"/>
  <c r="K117" i="17"/>
  <c r="J117" i="17"/>
  <c r="I117" i="17"/>
  <c r="H117" i="17"/>
  <c r="G117" i="17"/>
  <c r="F117" i="17"/>
  <c r="E117" i="17"/>
  <c r="D117" i="17"/>
  <c r="C117" i="17"/>
  <c r="B117" i="17"/>
  <c r="R116" i="17"/>
  <c r="Q116" i="17"/>
  <c r="P116" i="17"/>
  <c r="O116" i="17"/>
  <c r="N116" i="17"/>
  <c r="M116" i="17"/>
  <c r="L116" i="17"/>
  <c r="K116" i="17"/>
  <c r="J116" i="17"/>
  <c r="I116" i="17"/>
  <c r="H116" i="17"/>
  <c r="G116" i="17"/>
  <c r="F116" i="17"/>
  <c r="E116" i="17"/>
  <c r="D116" i="17"/>
  <c r="C116" i="17"/>
  <c r="B116" i="17"/>
  <c r="R115" i="17"/>
  <c r="Q115" i="17"/>
  <c r="P115" i="17"/>
  <c r="O115" i="17"/>
  <c r="N115" i="17"/>
  <c r="M115" i="17"/>
  <c r="M120" i="17" s="1"/>
  <c r="M132" i="17" s="1"/>
  <c r="L115" i="17"/>
  <c r="K115" i="17"/>
  <c r="J115" i="17"/>
  <c r="I115" i="17"/>
  <c r="H115" i="17"/>
  <c r="G115" i="17"/>
  <c r="G120" i="17" s="1"/>
  <c r="F115" i="17"/>
  <c r="E115" i="17"/>
  <c r="D115" i="17"/>
  <c r="C115" i="17"/>
  <c r="B115" i="17"/>
  <c r="R114" i="17"/>
  <c r="Q114" i="17"/>
  <c r="P114" i="17"/>
  <c r="P121" i="17" s="1"/>
  <c r="O114" i="17"/>
  <c r="N114" i="17"/>
  <c r="M114" i="17"/>
  <c r="L114" i="17"/>
  <c r="K114" i="17"/>
  <c r="K120" i="17" s="1"/>
  <c r="K132" i="17" s="1"/>
  <c r="J114" i="17"/>
  <c r="I114" i="17"/>
  <c r="H114" i="17"/>
  <c r="G114" i="17"/>
  <c r="F114" i="17"/>
  <c r="F121" i="17" s="1"/>
  <c r="E114" i="17"/>
  <c r="E121" i="17" s="1"/>
  <c r="D114" i="17"/>
  <c r="C114" i="17"/>
  <c r="B114" i="17"/>
  <c r="R113" i="17"/>
  <c r="Q113" i="17"/>
  <c r="P113" i="17"/>
  <c r="P120" i="17" s="1"/>
  <c r="P132" i="17" s="1"/>
  <c r="O113" i="17"/>
  <c r="O121" i="17" s="1"/>
  <c r="N113" i="17"/>
  <c r="N121" i="17" s="1"/>
  <c r="N133" i="17" s="1"/>
  <c r="M113" i="17"/>
  <c r="L113" i="17"/>
  <c r="K113" i="17"/>
  <c r="K121" i="17" s="1"/>
  <c r="K133" i="17" s="1"/>
  <c r="J113" i="17"/>
  <c r="I113" i="17"/>
  <c r="I120" i="17" s="1"/>
  <c r="H113" i="17"/>
  <c r="H120" i="17" s="1"/>
  <c r="H132" i="17" s="1"/>
  <c r="G113" i="17"/>
  <c r="G121" i="17" s="1"/>
  <c r="G133" i="17" s="1"/>
  <c r="F113" i="17"/>
  <c r="F120" i="17" s="1"/>
  <c r="F132" i="17" s="1"/>
  <c r="E113" i="17"/>
  <c r="D113" i="17"/>
  <c r="C113" i="17"/>
  <c r="C121" i="17" s="1"/>
  <c r="C133" i="17" s="1"/>
  <c r="B113" i="17"/>
  <c r="R110" i="17"/>
  <c r="Q110" i="17"/>
  <c r="P110" i="17"/>
  <c r="O110" i="17"/>
  <c r="N110" i="17"/>
  <c r="M110" i="17"/>
  <c r="L110" i="17"/>
  <c r="K110" i="17"/>
  <c r="J110" i="17"/>
  <c r="I110" i="17"/>
  <c r="H110" i="17"/>
  <c r="G110" i="17"/>
  <c r="F110" i="17"/>
  <c r="E110" i="17"/>
  <c r="D110" i="17"/>
  <c r="C110" i="17"/>
  <c r="B110" i="17"/>
  <c r="R109" i="17"/>
  <c r="Q109" i="17"/>
  <c r="P109" i="17"/>
  <c r="O109" i="17"/>
  <c r="N109" i="17"/>
  <c r="M109" i="17"/>
  <c r="L109" i="17"/>
  <c r="K109" i="17"/>
  <c r="J109" i="17"/>
  <c r="I109" i="17"/>
  <c r="H109" i="17"/>
  <c r="G109" i="17"/>
  <c r="F109" i="17"/>
  <c r="E109" i="17"/>
  <c r="D109" i="17"/>
  <c r="C109" i="17"/>
  <c r="B109" i="17"/>
  <c r="R108" i="17"/>
  <c r="Q108" i="17"/>
  <c r="P108" i="17"/>
  <c r="O108" i="17"/>
  <c r="N108" i="17"/>
  <c r="M108" i="17"/>
  <c r="L108" i="17"/>
  <c r="K108" i="17"/>
  <c r="J108" i="17"/>
  <c r="I108" i="17"/>
  <c r="H108" i="17"/>
  <c r="G108" i="17"/>
  <c r="F108" i="17"/>
  <c r="E108" i="17"/>
  <c r="D108" i="17"/>
  <c r="C108" i="17"/>
  <c r="B108" i="17"/>
  <c r="R107" i="17"/>
  <c r="Q107" i="17"/>
  <c r="P107" i="17"/>
  <c r="O107" i="17"/>
  <c r="N107" i="17"/>
  <c r="M107" i="17"/>
  <c r="L107" i="17"/>
  <c r="K107" i="17"/>
  <c r="J107" i="17"/>
  <c r="I107" i="17"/>
  <c r="H107" i="17"/>
  <c r="G107" i="17"/>
  <c r="F107" i="17"/>
  <c r="E107" i="17"/>
  <c r="D107" i="17"/>
  <c r="C107" i="17"/>
  <c r="B107" i="17"/>
  <c r="R106" i="17"/>
  <c r="Q106" i="17"/>
  <c r="P106" i="17"/>
  <c r="O106" i="17"/>
  <c r="N106" i="17"/>
  <c r="M106" i="17"/>
  <c r="L106" i="17"/>
  <c r="K106" i="17"/>
  <c r="J106" i="17"/>
  <c r="I106" i="17"/>
  <c r="H106" i="17"/>
  <c r="G106" i="17"/>
  <c r="F106" i="17"/>
  <c r="E106" i="17"/>
  <c r="D106" i="17"/>
  <c r="C106" i="17"/>
  <c r="B106" i="17"/>
  <c r="R105" i="17"/>
  <c r="Q105" i="17"/>
  <c r="P105" i="17"/>
  <c r="O105" i="17"/>
  <c r="N105" i="17"/>
  <c r="M105" i="17"/>
  <c r="L105" i="17"/>
  <c r="K105" i="17"/>
  <c r="J105" i="17"/>
  <c r="I105" i="17"/>
  <c r="H105" i="17"/>
  <c r="G105" i="17"/>
  <c r="F105" i="17"/>
  <c r="E105" i="17"/>
  <c r="D105" i="17"/>
  <c r="C105" i="17"/>
  <c r="B105" i="17"/>
  <c r="R104" i="17"/>
  <c r="Q104" i="17"/>
  <c r="P104" i="17"/>
  <c r="O104" i="17"/>
  <c r="N104" i="17"/>
  <c r="M104" i="17"/>
  <c r="L104" i="17"/>
  <c r="K104" i="17"/>
  <c r="J104" i="17"/>
  <c r="I104" i="17"/>
  <c r="H104" i="17"/>
  <c r="G104" i="17"/>
  <c r="F104" i="17"/>
  <c r="E104" i="17"/>
  <c r="D104" i="17"/>
  <c r="C104" i="17"/>
  <c r="B104" i="17"/>
  <c r="R103" i="17"/>
  <c r="Q103" i="17"/>
  <c r="P103" i="17"/>
  <c r="O103" i="17"/>
  <c r="N103" i="17"/>
  <c r="M103" i="17"/>
  <c r="L103" i="17"/>
  <c r="K103" i="17"/>
  <c r="J103" i="17"/>
  <c r="I103" i="17"/>
  <c r="H103" i="17"/>
  <c r="G103" i="17"/>
  <c r="F103" i="17"/>
  <c r="E103" i="17"/>
  <c r="D103" i="17"/>
  <c r="C103" i="17"/>
  <c r="B103" i="17"/>
  <c r="R102" i="17"/>
  <c r="Q102" i="17"/>
  <c r="P102" i="17"/>
  <c r="O102" i="17"/>
  <c r="N102" i="17"/>
  <c r="M102" i="17"/>
  <c r="L102" i="17"/>
  <c r="K102" i="17"/>
  <c r="J102" i="17"/>
  <c r="I102" i="17"/>
  <c r="H102" i="17"/>
  <c r="G102" i="17"/>
  <c r="F102" i="17"/>
  <c r="E102" i="17"/>
  <c r="D102" i="17"/>
  <c r="C102" i="17"/>
  <c r="B102" i="17"/>
  <c r="R101" i="17"/>
  <c r="Q101" i="17"/>
  <c r="P101" i="17"/>
  <c r="O101" i="17"/>
  <c r="N101" i="17"/>
  <c r="M101" i="17"/>
  <c r="L101" i="17"/>
  <c r="K101" i="17"/>
  <c r="J101" i="17"/>
  <c r="I101" i="17"/>
  <c r="H101" i="17"/>
  <c r="G101" i="17"/>
  <c r="F101" i="17"/>
  <c r="E101" i="17"/>
  <c r="D101" i="17"/>
  <c r="C101" i="17"/>
  <c r="B101" i="17"/>
  <c r="R100" i="17"/>
  <c r="R112" i="17" s="1"/>
  <c r="Q99" i="17"/>
  <c r="R98" i="17"/>
  <c r="Q98" i="17"/>
  <c r="P98" i="17"/>
  <c r="O98" i="17"/>
  <c r="N98" i="17"/>
  <c r="M98" i="17"/>
  <c r="L98" i="17"/>
  <c r="K98" i="17"/>
  <c r="J98" i="17"/>
  <c r="I98" i="17"/>
  <c r="H98" i="17"/>
  <c r="G98" i="17"/>
  <c r="F98" i="17"/>
  <c r="F99" i="17" s="1"/>
  <c r="E98" i="17"/>
  <c r="D98" i="17"/>
  <c r="C98" i="17"/>
  <c r="B98" i="17"/>
  <c r="R97" i="17"/>
  <c r="Q97" i="17"/>
  <c r="P97" i="17"/>
  <c r="O97" i="17"/>
  <c r="N97" i="17"/>
  <c r="M97" i="17"/>
  <c r="L97" i="17"/>
  <c r="K97" i="17"/>
  <c r="J97" i="17"/>
  <c r="I97" i="17"/>
  <c r="H97" i="17"/>
  <c r="G97" i="17"/>
  <c r="F97" i="17"/>
  <c r="E97" i="17"/>
  <c r="D97" i="17"/>
  <c r="C97" i="17"/>
  <c r="B97" i="17"/>
  <c r="R96" i="17"/>
  <c r="Q96" i="17"/>
  <c r="P96" i="17"/>
  <c r="P99" i="17" s="1"/>
  <c r="O96" i="17"/>
  <c r="N96" i="17"/>
  <c r="M96" i="17"/>
  <c r="L96" i="17"/>
  <c r="K96" i="17"/>
  <c r="J96" i="17"/>
  <c r="I96" i="17"/>
  <c r="H96" i="17"/>
  <c r="H99" i="17" s="1"/>
  <c r="G96" i="17"/>
  <c r="F96" i="17"/>
  <c r="E96" i="17"/>
  <c r="D96" i="17"/>
  <c r="C96" i="17"/>
  <c r="B96" i="17"/>
  <c r="R95" i="17"/>
  <c r="Q95" i="17"/>
  <c r="P95" i="17"/>
  <c r="O95" i="17"/>
  <c r="N95" i="17"/>
  <c r="M95" i="17"/>
  <c r="L95" i="17"/>
  <c r="K95" i="17"/>
  <c r="J95" i="17"/>
  <c r="I95" i="17"/>
  <c r="I100" i="17" s="1"/>
  <c r="H95" i="17"/>
  <c r="G95" i="17"/>
  <c r="F95" i="17"/>
  <c r="E95" i="17"/>
  <c r="D95" i="17"/>
  <c r="C95" i="17"/>
  <c r="B95" i="17"/>
  <c r="R94" i="17"/>
  <c r="Q94" i="17"/>
  <c r="P94" i="17"/>
  <c r="O94" i="17"/>
  <c r="N94" i="17"/>
  <c r="M94" i="17"/>
  <c r="L94" i="17"/>
  <c r="K94" i="17"/>
  <c r="J94" i="17"/>
  <c r="J100" i="17" s="1"/>
  <c r="I94" i="17"/>
  <c r="H94" i="17"/>
  <c r="G94" i="17"/>
  <c r="F94" i="17"/>
  <c r="E94" i="17"/>
  <c r="D94" i="17"/>
  <c r="C94" i="17"/>
  <c r="B94" i="17"/>
  <c r="R93" i="17"/>
  <c r="Q93" i="17"/>
  <c r="P93" i="17"/>
  <c r="O93" i="17"/>
  <c r="N93" i="17"/>
  <c r="N99" i="17" s="1"/>
  <c r="N111" i="17" s="1"/>
  <c r="M93" i="17"/>
  <c r="L93" i="17"/>
  <c r="K93" i="17"/>
  <c r="J93" i="17"/>
  <c r="I93" i="17"/>
  <c r="H93" i="17"/>
  <c r="G93" i="17"/>
  <c r="F93" i="17"/>
  <c r="F100" i="17" s="1"/>
  <c r="F112" i="17" s="1"/>
  <c r="E93" i="17"/>
  <c r="D93" i="17"/>
  <c r="C93" i="17"/>
  <c r="C100" i="17" s="1"/>
  <c r="B93" i="17"/>
  <c r="R92" i="17"/>
  <c r="Q92" i="17"/>
  <c r="P92" i="17"/>
  <c r="O92" i="17"/>
  <c r="N92" i="17"/>
  <c r="M92" i="17"/>
  <c r="L92" i="17"/>
  <c r="K92" i="17"/>
  <c r="J92" i="17"/>
  <c r="I92" i="17"/>
  <c r="H92" i="17"/>
  <c r="G92" i="17"/>
  <c r="F92" i="17"/>
  <c r="E92" i="17"/>
  <c r="D92" i="17"/>
  <c r="C92" i="17"/>
  <c r="B92" i="17"/>
  <c r="R89" i="17"/>
  <c r="Q89" i="17"/>
  <c r="P89" i="17"/>
  <c r="O89" i="17"/>
  <c r="N89" i="17"/>
  <c r="M89" i="17"/>
  <c r="L89" i="17"/>
  <c r="K89" i="17"/>
  <c r="J89" i="17"/>
  <c r="I89" i="17"/>
  <c r="H89" i="17"/>
  <c r="G89" i="17"/>
  <c r="F89" i="17"/>
  <c r="E89" i="17"/>
  <c r="D89" i="17"/>
  <c r="C89" i="17"/>
  <c r="B89" i="17"/>
  <c r="R88" i="17"/>
  <c r="Q88" i="17"/>
  <c r="P88" i="17"/>
  <c r="O88" i="17"/>
  <c r="N88" i="17"/>
  <c r="M88" i="17"/>
  <c r="L88" i="17"/>
  <c r="K88" i="17"/>
  <c r="J88" i="17"/>
  <c r="I88" i="17"/>
  <c r="H88" i="17"/>
  <c r="G88" i="17"/>
  <c r="F88" i="17"/>
  <c r="E88" i="17"/>
  <c r="D88" i="17"/>
  <c r="C88" i="17"/>
  <c r="B88" i="17"/>
  <c r="R87" i="17"/>
  <c r="Q87" i="17"/>
  <c r="P87" i="17"/>
  <c r="O87" i="17"/>
  <c r="N87" i="17"/>
  <c r="M87" i="17"/>
  <c r="L87" i="17"/>
  <c r="K87" i="17"/>
  <c r="J87" i="17"/>
  <c r="I87" i="17"/>
  <c r="H87" i="17"/>
  <c r="G87" i="17"/>
  <c r="F87" i="17"/>
  <c r="E87" i="17"/>
  <c r="D87" i="17"/>
  <c r="C87" i="17"/>
  <c r="B87" i="17"/>
  <c r="R86" i="17"/>
  <c r="Q86" i="17"/>
  <c r="P86" i="17"/>
  <c r="O86" i="17"/>
  <c r="N86" i="17"/>
  <c r="M86" i="17"/>
  <c r="L86" i="17"/>
  <c r="K86" i="17"/>
  <c r="J86" i="17"/>
  <c r="I86" i="17"/>
  <c r="H86" i="17"/>
  <c r="G86" i="17"/>
  <c r="F86" i="17"/>
  <c r="E86" i="17"/>
  <c r="D86" i="17"/>
  <c r="C86" i="17"/>
  <c r="B86" i="17"/>
  <c r="R85" i="17"/>
  <c r="Q85" i="17"/>
  <c r="P85" i="17"/>
  <c r="O85" i="17"/>
  <c r="N85" i="17"/>
  <c r="M85" i="17"/>
  <c r="L85" i="17"/>
  <c r="K85" i="17"/>
  <c r="J85" i="17"/>
  <c r="I85" i="17"/>
  <c r="H85" i="17"/>
  <c r="G85" i="17"/>
  <c r="F85" i="17"/>
  <c r="E85" i="17"/>
  <c r="D85" i="17"/>
  <c r="C85" i="17"/>
  <c r="B85" i="17"/>
  <c r="R84" i="17"/>
  <c r="Q84" i="17"/>
  <c r="P84" i="17"/>
  <c r="O84" i="17"/>
  <c r="N84" i="17"/>
  <c r="M84" i="17"/>
  <c r="L84" i="17"/>
  <c r="K84" i="17"/>
  <c r="J84" i="17"/>
  <c r="I84" i="17"/>
  <c r="H84" i="17"/>
  <c r="G84" i="17"/>
  <c r="F84" i="17"/>
  <c r="E84" i="17"/>
  <c r="D84" i="17"/>
  <c r="C84" i="17"/>
  <c r="B84" i="17"/>
  <c r="R83" i="17"/>
  <c r="Q83" i="17"/>
  <c r="P83" i="17"/>
  <c r="O83" i="17"/>
  <c r="N83" i="17"/>
  <c r="M83" i="17"/>
  <c r="L83" i="17"/>
  <c r="K83" i="17"/>
  <c r="J83" i="17"/>
  <c r="I83" i="17"/>
  <c r="H83" i="17"/>
  <c r="G83" i="17"/>
  <c r="F83" i="17"/>
  <c r="E83" i="17"/>
  <c r="D83" i="17"/>
  <c r="C83" i="17"/>
  <c r="B83" i="17"/>
  <c r="R82" i="17"/>
  <c r="Q82" i="17"/>
  <c r="P82" i="17"/>
  <c r="O82" i="17"/>
  <c r="N82" i="17"/>
  <c r="M82" i="17"/>
  <c r="L82" i="17"/>
  <c r="K82" i="17"/>
  <c r="J82" i="17"/>
  <c r="I82" i="17"/>
  <c r="H82" i="17"/>
  <c r="G82" i="17"/>
  <c r="F82" i="17"/>
  <c r="E82" i="17"/>
  <c r="D82" i="17"/>
  <c r="C82" i="17"/>
  <c r="B82" i="17"/>
  <c r="R81" i="17"/>
  <c r="Q81" i="17"/>
  <c r="P81" i="17"/>
  <c r="O81" i="17"/>
  <c r="N81" i="17"/>
  <c r="M81" i="17"/>
  <c r="L81" i="17"/>
  <c r="K81" i="17"/>
  <c r="J81" i="17"/>
  <c r="I81" i="17"/>
  <c r="H81" i="17"/>
  <c r="G81" i="17"/>
  <c r="F81" i="17"/>
  <c r="E81" i="17"/>
  <c r="D81" i="17"/>
  <c r="C81" i="17"/>
  <c r="B81" i="17"/>
  <c r="R80" i="17"/>
  <c r="Q80" i="17"/>
  <c r="P80" i="17"/>
  <c r="O80" i="17"/>
  <c r="N80" i="17"/>
  <c r="M80" i="17"/>
  <c r="L80" i="17"/>
  <c r="K80" i="17"/>
  <c r="J80" i="17"/>
  <c r="I80" i="17"/>
  <c r="H80" i="17"/>
  <c r="G80" i="17"/>
  <c r="F80" i="17"/>
  <c r="E80" i="17"/>
  <c r="D80" i="17"/>
  <c r="C80" i="17"/>
  <c r="B80" i="17"/>
  <c r="I79" i="17"/>
  <c r="I91" i="17" s="1"/>
  <c r="Q78" i="17"/>
  <c r="R77" i="17"/>
  <c r="R79" i="17" s="1"/>
  <c r="R91" i="17" s="1"/>
  <c r="Q77" i="17"/>
  <c r="Q79" i="17" s="1"/>
  <c r="Q91" i="17" s="1"/>
  <c r="P77" i="17"/>
  <c r="O77" i="17"/>
  <c r="N77" i="17"/>
  <c r="M77" i="17"/>
  <c r="L77" i="17"/>
  <c r="K77" i="17"/>
  <c r="J77" i="17"/>
  <c r="J78" i="17" s="1"/>
  <c r="J90" i="17" s="1"/>
  <c r="I77" i="17"/>
  <c r="I78" i="17" s="1"/>
  <c r="I90" i="17" s="1"/>
  <c r="H77" i="17"/>
  <c r="G77" i="17"/>
  <c r="F77" i="17"/>
  <c r="E77" i="17"/>
  <c r="D77" i="17"/>
  <c r="C77" i="17"/>
  <c r="B77" i="17"/>
  <c r="R76" i="17"/>
  <c r="Q76" i="17"/>
  <c r="P76" i="17"/>
  <c r="O76" i="17"/>
  <c r="N76" i="17"/>
  <c r="M76" i="17"/>
  <c r="L76" i="17"/>
  <c r="K76" i="17"/>
  <c r="J76" i="17"/>
  <c r="I76" i="17"/>
  <c r="H76" i="17"/>
  <c r="G76" i="17"/>
  <c r="F76" i="17"/>
  <c r="E76" i="17"/>
  <c r="D76" i="17"/>
  <c r="C76" i="17"/>
  <c r="B76" i="17"/>
  <c r="R75" i="17"/>
  <c r="Q75" i="17"/>
  <c r="P75" i="17"/>
  <c r="O75" i="17"/>
  <c r="N75" i="17"/>
  <c r="M75" i="17"/>
  <c r="L75" i="17"/>
  <c r="K75" i="17"/>
  <c r="J75" i="17"/>
  <c r="I75" i="17"/>
  <c r="H75" i="17"/>
  <c r="G75" i="17"/>
  <c r="F75" i="17"/>
  <c r="E75" i="17"/>
  <c r="D75" i="17"/>
  <c r="C75" i="17"/>
  <c r="B75" i="17"/>
  <c r="R74" i="17"/>
  <c r="Q74" i="17"/>
  <c r="P74" i="17"/>
  <c r="O74" i="17"/>
  <c r="N74" i="17"/>
  <c r="M74" i="17"/>
  <c r="L74" i="17"/>
  <c r="K74" i="17"/>
  <c r="J74" i="17"/>
  <c r="I74" i="17"/>
  <c r="H74" i="17"/>
  <c r="G74" i="17"/>
  <c r="F74" i="17"/>
  <c r="E74" i="17"/>
  <c r="D74" i="17"/>
  <c r="C74" i="17"/>
  <c r="B74" i="17"/>
  <c r="R73" i="17"/>
  <c r="Q73" i="17"/>
  <c r="P73" i="17"/>
  <c r="O73" i="17"/>
  <c r="N73" i="17"/>
  <c r="M73" i="17"/>
  <c r="L73" i="17"/>
  <c r="K73" i="17"/>
  <c r="K79" i="17" s="1"/>
  <c r="K91" i="17" s="1"/>
  <c r="J73" i="17"/>
  <c r="I73" i="17"/>
  <c r="H73" i="17"/>
  <c r="G73" i="17"/>
  <c r="F73" i="17"/>
  <c r="E73" i="17"/>
  <c r="D73" i="17"/>
  <c r="C73" i="17"/>
  <c r="C79" i="17" s="1"/>
  <c r="C91" i="17" s="1"/>
  <c r="B73" i="17"/>
  <c r="R72" i="17"/>
  <c r="Q72" i="17"/>
  <c r="P72" i="17"/>
  <c r="O72" i="17"/>
  <c r="N72" i="17"/>
  <c r="M72" i="17"/>
  <c r="L72" i="17"/>
  <c r="L79" i="17" s="1"/>
  <c r="L91" i="17" s="1"/>
  <c r="K72" i="17"/>
  <c r="J72" i="17"/>
  <c r="I72" i="17"/>
  <c r="H72" i="17"/>
  <c r="G72" i="17"/>
  <c r="F72" i="17"/>
  <c r="E72" i="17"/>
  <c r="D72" i="17"/>
  <c r="D79" i="17" s="1"/>
  <c r="D91" i="17" s="1"/>
  <c r="C72" i="17"/>
  <c r="B72" i="17"/>
  <c r="R71" i="17"/>
  <c r="Q71" i="17"/>
  <c r="P71" i="17"/>
  <c r="O71" i="17"/>
  <c r="N71" i="17"/>
  <c r="M71" i="17"/>
  <c r="M79" i="17" s="1"/>
  <c r="M91" i="17" s="1"/>
  <c r="L71" i="17"/>
  <c r="K71" i="17"/>
  <c r="J71" i="17"/>
  <c r="I71" i="17"/>
  <c r="H71" i="17"/>
  <c r="G71" i="17"/>
  <c r="F71" i="17"/>
  <c r="E71" i="17"/>
  <c r="E79" i="17" s="1"/>
  <c r="E91" i="17" s="1"/>
  <c r="D71" i="17"/>
  <c r="C71" i="17"/>
  <c r="B71" i="17"/>
  <c r="R68" i="17"/>
  <c r="Q68" i="17"/>
  <c r="P68" i="17"/>
  <c r="O68" i="17"/>
  <c r="N68" i="17"/>
  <c r="M68" i="17"/>
  <c r="L68" i="17"/>
  <c r="K68" i="17"/>
  <c r="J68" i="17"/>
  <c r="I68" i="17"/>
  <c r="H68" i="17"/>
  <c r="G68" i="17"/>
  <c r="F68" i="17"/>
  <c r="E68" i="17"/>
  <c r="D68" i="17"/>
  <c r="C68" i="17"/>
  <c r="B68" i="17"/>
  <c r="R67" i="17"/>
  <c r="Q67" i="17"/>
  <c r="P67" i="17"/>
  <c r="O67" i="17"/>
  <c r="N67" i="17"/>
  <c r="M67" i="17"/>
  <c r="L67" i="17"/>
  <c r="K67" i="17"/>
  <c r="J67" i="17"/>
  <c r="I67" i="17"/>
  <c r="H67" i="17"/>
  <c r="G67" i="17"/>
  <c r="F67" i="17"/>
  <c r="E67" i="17"/>
  <c r="D67" i="17"/>
  <c r="C67" i="17"/>
  <c r="B67" i="17"/>
  <c r="R66" i="17"/>
  <c r="Q66" i="17"/>
  <c r="P66" i="17"/>
  <c r="O66" i="17"/>
  <c r="N66" i="17"/>
  <c r="M66" i="17"/>
  <c r="L66" i="17"/>
  <c r="K66" i="17"/>
  <c r="J66" i="17"/>
  <c r="I66" i="17"/>
  <c r="H66" i="17"/>
  <c r="G66" i="17"/>
  <c r="F66" i="17"/>
  <c r="E66" i="17"/>
  <c r="D66" i="17"/>
  <c r="C66" i="17"/>
  <c r="B66" i="17"/>
  <c r="R65" i="17"/>
  <c r="Q65" i="17"/>
  <c r="P65" i="17"/>
  <c r="O65" i="17"/>
  <c r="N65" i="17"/>
  <c r="M65" i="17"/>
  <c r="L65" i="17"/>
  <c r="K65" i="17"/>
  <c r="J65" i="17"/>
  <c r="I65" i="17"/>
  <c r="H65" i="17"/>
  <c r="G65" i="17"/>
  <c r="F65" i="17"/>
  <c r="E65" i="17"/>
  <c r="D65" i="17"/>
  <c r="C65" i="17"/>
  <c r="B65" i="17"/>
  <c r="R64" i="17"/>
  <c r="Q64" i="17"/>
  <c r="P64" i="17"/>
  <c r="O64" i="17"/>
  <c r="N64" i="17"/>
  <c r="M64" i="17"/>
  <c r="L64" i="17"/>
  <c r="K64" i="17"/>
  <c r="J64" i="17"/>
  <c r="I64" i="17"/>
  <c r="H64" i="17"/>
  <c r="G64" i="17"/>
  <c r="F64" i="17"/>
  <c r="E64" i="17"/>
  <c r="D64" i="17"/>
  <c r="C64" i="17"/>
  <c r="B64" i="17"/>
  <c r="R63" i="17"/>
  <c r="Q63" i="17"/>
  <c r="P63" i="17"/>
  <c r="O63" i="17"/>
  <c r="N63" i="17"/>
  <c r="M63" i="17"/>
  <c r="L63" i="17"/>
  <c r="K63" i="17"/>
  <c r="J63" i="17"/>
  <c r="I63" i="17"/>
  <c r="H63" i="17"/>
  <c r="G63" i="17"/>
  <c r="F63" i="17"/>
  <c r="E63" i="17"/>
  <c r="D63" i="17"/>
  <c r="C63" i="17"/>
  <c r="B63" i="17"/>
  <c r="R62" i="17"/>
  <c r="Q62" i="17"/>
  <c r="P62" i="17"/>
  <c r="O62" i="17"/>
  <c r="N62" i="17"/>
  <c r="M62" i="17"/>
  <c r="L62" i="17"/>
  <c r="K62" i="17"/>
  <c r="J62" i="17"/>
  <c r="I62" i="17"/>
  <c r="H62" i="17"/>
  <c r="G62" i="17"/>
  <c r="F62" i="17"/>
  <c r="E62" i="17"/>
  <c r="D62" i="17"/>
  <c r="C62" i="17"/>
  <c r="B62" i="17"/>
  <c r="R61" i="17"/>
  <c r="Q61" i="17"/>
  <c r="P61" i="17"/>
  <c r="O61" i="17"/>
  <c r="N61" i="17"/>
  <c r="M61" i="17"/>
  <c r="L61" i="17"/>
  <c r="K61" i="17"/>
  <c r="J61" i="17"/>
  <c r="I61" i="17"/>
  <c r="H61" i="17"/>
  <c r="G61" i="17"/>
  <c r="F61" i="17"/>
  <c r="E61" i="17"/>
  <c r="D61" i="17"/>
  <c r="C61" i="17"/>
  <c r="B61" i="17"/>
  <c r="R60" i="17"/>
  <c r="Q60" i="17"/>
  <c r="P60" i="17"/>
  <c r="O60" i="17"/>
  <c r="N60" i="17"/>
  <c r="M60" i="17"/>
  <c r="L60" i="17"/>
  <c r="K60" i="17"/>
  <c r="J60" i="17"/>
  <c r="I60" i="17"/>
  <c r="H60" i="17"/>
  <c r="G60" i="17"/>
  <c r="F60" i="17"/>
  <c r="E60" i="17"/>
  <c r="D60" i="17"/>
  <c r="C60" i="17"/>
  <c r="B60" i="17"/>
  <c r="R59" i="17"/>
  <c r="Q59" i="17"/>
  <c r="P59" i="17"/>
  <c r="O59" i="17"/>
  <c r="N59" i="17"/>
  <c r="M59" i="17"/>
  <c r="L59" i="17"/>
  <c r="K59" i="17"/>
  <c r="J59" i="17"/>
  <c r="I59" i="17"/>
  <c r="H59" i="17"/>
  <c r="G59" i="17"/>
  <c r="F59" i="17"/>
  <c r="E59" i="17"/>
  <c r="D59" i="17"/>
  <c r="C59" i="17"/>
  <c r="B59" i="17"/>
  <c r="L58" i="17"/>
  <c r="L70" i="17" s="1"/>
  <c r="R56" i="17"/>
  <c r="Q56" i="17"/>
  <c r="P56" i="17"/>
  <c r="O56" i="17"/>
  <c r="N56" i="17"/>
  <c r="M56" i="17"/>
  <c r="L56" i="17"/>
  <c r="K56" i="17"/>
  <c r="J56" i="17"/>
  <c r="I56" i="17"/>
  <c r="H56" i="17"/>
  <c r="G56" i="17"/>
  <c r="F56" i="17"/>
  <c r="E56" i="17"/>
  <c r="D56" i="17"/>
  <c r="C56" i="17"/>
  <c r="B56" i="17"/>
  <c r="R55" i="17"/>
  <c r="Q55" i="17"/>
  <c r="P55" i="17"/>
  <c r="O55" i="17"/>
  <c r="N55" i="17"/>
  <c r="M55" i="17"/>
  <c r="M57" i="17" s="1"/>
  <c r="M69" i="17" s="1"/>
  <c r="L55" i="17"/>
  <c r="K55" i="17"/>
  <c r="J55" i="17"/>
  <c r="I55" i="17"/>
  <c r="H55" i="17"/>
  <c r="G55" i="17"/>
  <c r="F55" i="17"/>
  <c r="E55" i="17"/>
  <c r="E57" i="17" s="1"/>
  <c r="E69" i="17" s="1"/>
  <c r="D55" i="17"/>
  <c r="C55" i="17"/>
  <c r="B55" i="17"/>
  <c r="R54" i="17"/>
  <c r="Q54" i="17"/>
  <c r="P54" i="17"/>
  <c r="O54" i="17"/>
  <c r="N54" i="17"/>
  <c r="M54" i="17"/>
  <c r="L54" i="17"/>
  <c r="K54" i="17"/>
  <c r="J54" i="17"/>
  <c r="I54" i="17"/>
  <c r="H54" i="17"/>
  <c r="G54" i="17"/>
  <c r="F54" i="17"/>
  <c r="E54" i="17"/>
  <c r="D54" i="17"/>
  <c r="C54" i="17"/>
  <c r="B54" i="17"/>
  <c r="R53" i="17"/>
  <c r="Q53" i="17"/>
  <c r="P53" i="17"/>
  <c r="O53" i="17"/>
  <c r="N53" i="17"/>
  <c r="M53" i="17"/>
  <c r="L53" i="17"/>
  <c r="K53" i="17"/>
  <c r="J53" i="17"/>
  <c r="I53" i="17"/>
  <c r="H53" i="17"/>
  <c r="G53" i="17"/>
  <c r="F53" i="17"/>
  <c r="E53" i="17"/>
  <c r="D53" i="17"/>
  <c r="C53" i="17"/>
  <c r="B53" i="17"/>
  <c r="R52" i="17"/>
  <c r="Q52" i="17"/>
  <c r="P52" i="17"/>
  <c r="O52" i="17"/>
  <c r="N52" i="17"/>
  <c r="M52" i="17"/>
  <c r="L52" i="17"/>
  <c r="K52" i="17"/>
  <c r="J52" i="17"/>
  <c r="I52" i="17"/>
  <c r="H52" i="17"/>
  <c r="G52" i="17"/>
  <c r="F52" i="17"/>
  <c r="E52" i="17"/>
  <c r="D52" i="17"/>
  <c r="C52" i="17"/>
  <c r="B52" i="17"/>
  <c r="R51" i="17"/>
  <c r="Q51" i="17"/>
  <c r="P51" i="17"/>
  <c r="O51" i="17"/>
  <c r="N51" i="17"/>
  <c r="M51" i="17"/>
  <c r="L51" i="17"/>
  <c r="K51" i="17"/>
  <c r="J51" i="17"/>
  <c r="I51" i="17"/>
  <c r="H51" i="17"/>
  <c r="G51" i="17"/>
  <c r="F51" i="17"/>
  <c r="E51" i="17"/>
  <c r="D51" i="17"/>
  <c r="C51" i="17"/>
  <c r="B51" i="17"/>
  <c r="R50" i="17"/>
  <c r="Q50" i="17"/>
  <c r="P50" i="17"/>
  <c r="O50" i="17"/>
  <c r="N50" i="17"/>
  <c r="M50" i="17"/>
  <c r="L50" i="17"/>
  <c r="K50" i="17"/>
  <c r="J50" i="17"/>
  <c r="I50" i="17"/>
  <c r="H50" i="17"/>
  <c r="G50" i="17"/>
  <c r="F50" i="17"/>
  <c r="E50" i="17"/>
  <c r="D50" i="17"/>
  <c r="C50" i="17"/>
  <c r="B50" i="17"/>
  <c r="R47" i="17"/>
  <c r="Q47" i="17"/>
  <c r="P47" i="17"/>
  <c r="O47" i="17"/>
  <c r="N47" i="17"/>
  <c r="M47" i="17"/>
  <c r="L47" i="17"/>
  <c r="K47" i="17"/>
  <c r="J47" i="17"/>
  <c r="I47" i="17"/>
  <c r="H47" i="17"/>
  <c r="G47" i="17"/>
  <c r="F47" i="17"/>
  <c r="E47" i="17"/>
  <c r="D47" i="17"/>
  <c r="C47" i="17"/>
  <c r="B47" i="17"/>
  <c r="R46" i="17"/>
  <c r="Q46" i="17"/>
  <c r="P46" i="17"/>
  <c r="O46" i="17"/>
  <c r="N46" i="17"/>
  <c r="M46" i="17"/>
  <c r="L46" i="17"/>
  <c r="K46" i="17"/>
  <c r="J46" i="17"/>
  <c r="I46" i="17"/>
  <c r="H46" i="17"/>
  <c r="G46" i="17"/>
  <c r="F46" i="17"/>
  <c r="E46" i="17"/>
  <c r="D46" i="17"/>
  <c r="C46" i="17"/>
  <c r="B46" i="17"/>
  <c r="R45" i="17"/>
  <c r="Q45" i="17"/>
  <c r="P45" i="17"/>
  <c r="O45" i="17"/>
  <c r="N45" i="17"/>
  <c r="M45" i="17"/>
  <c r="L45" i="17"/>
  <c r="K45" i="17"/>
  <c r="J45" i="17"/>
  <c r="I45" i="17"/>
  <c r="H45" i="17"/>
  <c r="G45" i="17"/>
  <c r="F45" i="17"/>
  <c r="E45" i="17"/>
  <c r="D45" i="17"/>
  <c r="C45" i="17"/>
  <c r="B45" i="17"/>
  <c r="R44" i="17"/>
  <c r="Q44" i="17"/>
  <c r="P44" i="17"/>
  <c r="O44" i="17"/>
  <c r="N44" i="17"/>
  <c r="M44" i="17"/>
  <c r="L44" i="17"/>
  <c r="K44" i="17"/>
  <c r="J44" i="17"/>
  <c r="I44" i="17"/>
  <c r="H44" i="17"/>
  <c r="G44" i="17"/>
  <c r="F44" i="17"/>
  <c r="E44" i="17"/>
  <c r="D44" i="17"/>
  <c r="C44" i="17"/>
  <c r="B44" i="17"/>
  <c r="R43" i="17"/>
  <c r="Q43" i="17"/>
  <c r="P43" i="17"/>
  <c r="O43" i="17"/>
  <c r="N43" i="17"/>
  <c r="M43" i="17"/>
  <c r="L43" i="17"/>
  <c r="K43" i="17"/>
  <c r="J43" i="17"/>
  <c r="I43" i="17"/>
  <c r="H43" i="17"/>
  <c r="G43" i="17"/>
  <c r="F43" i="17"/>
  <c r="E43" i="17"/>
  <c r="D43" i="17"/>
  <c r="C43" i="17"/>
  <c r="B43" i="17"/>
  <c r="R42" i="17"/>
  <c r="Q42" i="17"/>
  <c r="P42" i="17"/>
  <c r="O42" i="17"/>
  <c r="N42" i="17"/>
  <c r="M42" i="17"/>
  <c r="L42" i="17"/>
  <c r="K42" i="17"/>
  <c r="J42" i="17"/>
  <c r="I42" i="17"/>
  <c r="H42" i="17"/>
  <c r="G42" i="17"/>
  <c r="F42" i="17"/>
  <c r="E42" i="17"/>
  <c r="D42" i="17"/>
  <c r="C42" i="17"/>
  <c r="B42" i="17"/>
  <c r="R41" i="17"/>
  <c r="Q41" i="17"/>
  <c r="P41" i="17"/>
  <c r="O41" i="17"/>
  <c r="N41" i="17"/>
  <c r="M41" i="17"/>
  <c r="L41" i="17"/>
  <c r="K41" i="17"/>
  <c r="J41" i="17"/>
  <c r="I41" i="17"/>
  <c r="H41" i="17"/>
  <c r="G41" i="17"/>
  <c r="F41" i="17"/>
  <c r="E41" i="17"/>
  <c r="D41" i="17"/>
  <c r="C41" i="17"/>
  <c r="B41" i="17"/>
  <c r="R40" i="17"/>
  <c r="Q40" i="17"/>
  <c r="P40" i="17"/>
  <c r="O40" i="17"/>
  <c r="N40" i="17"/>
  <c r="M40" i="17"/>
  <c r="L40" i="17"/>
  <c r="K40" i="17"/>
  <c r="J40" i="17"/>
  <c r="I40" i="17"/>
  <c r="H40" i="17"/>
  <c r="G40" i="17"/>
  <c r="F40" i="17"/>
  <c r="E40" i="17"/>
  <c r="D40" i="17"/>
  <c r="C40" i="17"/>
  <c r="B40" i="17"/>
  <c r="R39" i="17"/>
  <c r="Q39" i="17"/>
  <c r="P39" i="17"/>
  <c r="O39" i="17"/>
  <c r="N39" i="17"/>
  <c r="M39" i="17"/>
  <c r="L39" i="17"/>
  <c r="K39" i="17"/>
  <c r="J39" i="17"/>
  <c r="I39" i="17"/>
  <c r="H39" i="17"/>
  <c r="G39" i="17"/>
  <c r="F39" i="17"/>
  <c r="E39" i="17"/>
  <c r="D39" i="17"/>
  <c r="C39" i="17"/>
  <c r="B39" i="17"/>
  <c r="R38" i="17"/>
  <c r="Q38" i="17"/>
  <c r="P38" i="17"/>
  <c r="O38" i="17"/>
  <c r="N38" i="17"/>
  <c r="M38" i="17"/>
  <c r="L38" i="17"/>
  <c r="K38" i="17"/>
  <c r="J38" i="17"/>
  <c r="I38" i="17"/>
  <c r="H38" i="17"/>
  <c r="G38" i="17"/>
  <c r="F38" i="17"/>
  <c r="E38" i="17"/>
  <c r="D38" i="17"/>
  <c r="C38" i="17"/>
  <c r="B38" i="17"/>
  <c r="O37" i="17"/>
  <c r="O49" i="17" s="1"/>
  <c r="J37" i="17"/>
  <c r="J49" i="17" s="1"/>
  <c r="E37" i="17"/>
  <c r="E49" i="17" s="1"/>
  <c r="O36" i="17"/>
  <c r="O48" i="17" s="1"/>
  <c r="E36" i="17"/>
  <c r="E48" i="17" s="1"/>
  <c r="R35" i="17"/>
  <c r="Q35" i="17"/>
  <c r="P35" i="17"/>
  <c r="O35" i="17"/>
  <c r="N35" i="17"/>
  <c r="M35" i="17"/>
  <c r="L35" i="17"/>
  <c r="K35" i="17"/>
  <c r="J35" i="17"/>
  <c r="I35" i="17"/>
  <c r="H35" i="17"/>
  <c r="G35" i="17"/>
  <c r="F35" i="17"/>
  <c r="E35" i="17"/>
  <c r="D35" i="17"/>
  <c r="C35" i="17"/>
  <c r="B35" i="17"/>
  <c r="R34" i="17"/>
  <c r="Q34" i="17"/>
  <c r="P34" i="17"/>
  <c r="O34" i="17"/>
  <c r="N34" i="17"/>
  <c r="M34" i="17"/>
  <c r="L34" i="17"/>
  <c r="K34" i="17"/>
  <c r="J34" i="17"/>
  <c r="I34" i="17"/>
  <c r="H34" i="17"/>
  <c r="G34" i="17"/>
  <c r="F34" i="17"/>
  <c r="E34" i="17"/>
  <c r="D34" i="17"/>
  <c r="C34" i="17"/>
  <c r="B34" i="17"/>
  <c r="R33" i="17"/>
  <c r="Q33" i="17"/>
  <c r="P33" i="17"/>
  <c r="O33" i="17"/>
  <c r="N33" i="17"/>
  <c r="M33" i="17"/>
  <c r="L33" i="17"/>
  <c r="K33" i="17"/>
  <c r="J33" i="17"/>
  <c r="I33" i="17"/>
  <c r="H33" i="17"/>
  <c r="G33" i="17"/>
  <c r="F33" i="17"/>
  <c r="E33" i="17"/>
  <c r="D33" i="17"/>
  <c r="C33" i="17"/>
  <c r="B33" i="17"/>
  <c r="R32" i="17"/>
  <c r="Q32" i="17"/>
  <c r="P32" i="17"/>
  <c r="P37" i="17" s="1"/>
  <c r="P49" i="17" s="1"/>
  <c r="O32" i="17"/>
  <c r="N32" i="17"/>
  <c r="M32" i="17"/>
  <c r="L32" i="17"/>
  <c r="K32" i="17"/>
  <c r="J32" i="17"/>
  <c r="I32" i="17"/>
  <c r="H32" i="17"/>
  <c r="H37" i="17" s="1"/>
  <c r="H49" i="17" s="1"/>
  <c r="G32" i="17"/>
  <c r="F32" i="17"/>
  <c r="E32" i="17"/>
  <c r="D32" i="17"/>
  <c r="C32" i="17"/>
  <c r="B32" i="17"/>
  <c r="R31" i="17"/>
  <c r="Q31" i="17"/>
  <c r="P31" i="17"/>
  <c r="O31" i="17"/>
  <c r="N31" i="17"/>
  <c r="M31" i="17"/>
  <c r="L31" i="17"/>
  <c r="K31" i="17"/>
  <c r="J31" i="17"/>
  <c r="J36" i="17" s="1"/>
  <c r="J48" i="17" s="1"/>
  <c r="I31" i="17"/>
  <c r="H31" i="17"/>
  <c r="G31" i="17"/>
  <c r="F31" i="17"/>
  <c r="E31" i="17"/>
  <c r="D31" i="17"/>
  <c r="C31" i="17"/>
  <c r="B31" i="17"/>
  <c r="R30" i="17"/>
  <c r="Q30" i="17"/>
  <c r="P30" i="17"/>
  <c r="O30" i="17"/>
  <c r="N30" i="17"/>
  <c r="M30" i="17"/>
  <c r="L30" i="17"/>
  <c r="K30" i="17"/>
  <c r="J30" i="17"/>
  <c r="I30" i="17"/>
  <c r="H30" i="17"/>
  <c r="G30" i="17"/>
  <c r="F30" i="17"/>
  <c r="E30" i="17"/>
  <c r="D30" i="17"/>
  <c r="C30" i="17"/>
  <c r="R29" i="17"/>
  <c r="Q29" i="17"/>
  <c r="P29" i="17"/>
  <c r="O29" i="17"/>
  <c r="N29" i="17"/>
  <c r="M29" i="17"/>
  <c r="M37" i="17" s="1"/>
  <c r="M49" i="17" s="1"/>
  <c r="L29" i="17"/>
  <c r="K29" i="17"/>
  <c r="J29" i="17"/>
  <c r="I29" i="17"/>
  <c r="H29" i="17"/>
  <c r="G29" i="17"/>
  <c r="G37" i="17" s="1"/>
  <c r="G49" i="17" s="1"/>
  <c r="F29" i="17"/>
  <c r="E29" i="17"/>
  <c r="D29" i="17"/>
  <c r="C29" i="17"/>
  <c r="R26" i="17"/>
  <c r="Q26" i="17"/>
  <c r="P26" i="17"/>
  <c r="O26" i="17"/>
  <c r="N26" i="17"/>
  <c r="M26" i="17"/>
  <c r="L26" i="17"/>
  <c r="K26" i="17"/>
  <c r="J26" i="17"/>
  <c r="I26" i="17"/>
  <c r="H26" i="17"/>
  <c r="G26" i="17"/>
  <c r="F26" i="17"/>
  <c r="E26" i="17"/>
  <c r="D26" i="17"/>
  <c r="C26" i="17"/>
  <c r="B26" i="17"/>
  <c r="R25" i="17"/>
  <c r="Q25" i="17"/>
  <c r="P25" i="17"/>
  <c r="O25" i="17"/>
  <c r="N25" i="17"/>
  <c r="M25" i="17"/>
  <c r="L25" i="17"/>
  <c r="K25" i="17"/>
  <c r="J25" i="17"/>
  <c r="I25" i="17"/>
  <c r="H25" i="17"/>
  <c r="G25" i="17"/>
  <c r="F25" i="17"/>
  <c r="E25" i="17"/>
  <c r="D25" i="17"/>
  <c r="C25" i="17"/>
  <c r="B25" i="17"/>
  <c r="R24" i="17"/>
  <c r="Q24" i="17"/>
  <c r="P24" i="17"/>
  <c r="O24" i="17"/>
  <c r="N24" i="17"/>
  <c r="M24" i="17"/>
  <c r="L24" i="17"/>
  <c r="K24" i="17"/>
  <c r="J24" i="17"/>
  <c r="I24" i="17"/>
  <c r="H24" i="17"/>
  <c r="G24" i="17"/>
  <c r="F24" i="17"/>
  <c r="E24" i="17"/>
  <c r="D24" i="17"/>
  <c r="C24" i="17"/>
  <c r="B24" i="17"/>
  <c r="R23" i="17"/>
  <c r="Q23" i="17"/>
  <c r="P23" i="17"/>
  <c r="O23" i="17"/>
  <c r="N23" i="17"/>
  <c r="M23" i="17"/>
  <c r="L23" i="17"/>
  <c r="K23" i="17"/>
  <c r="J23" i="17"/>
  <c r="I23" i="17"/>
  <c r="H23" i="17"/>
  <c r="G23" i="17"/>
  <c r="F23" i="17"/>
  <c r="E23" i="17"/>
  <c r="D23" i="17"/>
  <c r="C23" i="17"/>
  <c r="B23" i="17"/>
  <c r="R22" i="17"/>
  <c r="Q22" i="17"/>
  <c r="P22" i="17"/>
  <c r="O22" i="17"/>
  <c r="N22" i="17"/>
  <c r="M22" i="17"/>
  <c r="L22" i="17"/>
  <c r="K22" i="17"/>
  <c r="J22" i="17"/>
  <c r="I22" i="17"/>
  <c r="H22" i="17"/>
  <c r="G22" i="17"/>
  <c r="F22" i="17"/>
  <c r="E22" i="17"/>
  <c r="D22" i="17"/>
  <c r="C22" i="17"/>
  <c r="B22" i="17"/>
  <c r="R21" i="17"/>
  <c r="Q21" i="17"/>
  <c r="P21" i="17"/>
  <c r="O21" i="17"/>
  <c r="N21" i="17"/>
  <c r="M21" i="17"/>
  <c r="L21" i="17"/>
  <c r="K21" i="17"/>
  <c r="J21" i="17"/>
  <c r="I21" i="17"/>
  <c r="H21" i="17"/>
  <c r="G21" i="17"/>
  <c r="F21" i="17"/>
  <c r="E21" i="17"/>
  <c r="D21" i="17"/>
  <c r="C21" i="17"/>
  <c r="B21" i="17"/>
  <c r="R20" i="17"/>
  <c r="Q20" i="17"/>
  <c r="P20" i="17"/>
  <c r="O20" i="17"/>
  <c r="N20" i="17"/>
  <c r="M20" i="17"/>
  <c r="L20" i="17"/>
  <c r="K20" i="17"/>
  <c r="J20" i="17"/>
  <c r="I20" i="17"/>
  <c r="H20" i="17"/>
  <c r="G20" i="17"/>
  <c r="F20" i="17"/>
  <c r="E20" i="17"/>
  <c r="D20" i="17"/>
  <c r="C20" i="17"/>
  <c r="B20" i="17"/>
  <c r="R19" i="17"/>
  <c r="Q19" i="17"/>
  <c r="P19" i="17"/>
  <c r="O19" i="17"/>
  <c r="N19" i="17"/>
  <c r="M19" i="17"/>
  <c r="L19" i="17"/>
  <c r="K19" i="17"/>
  <c r="J19" i="17"/>
  <c r="I19" i="17"/>
  <c r="H19" i="17"/>
  <c r="G19" i="17"/>
  <c r="F19" i="17"/>
  <c r="E19" i="17"/>
  <c r="D19" i="17"/>
  <c r="C19" i="17"/>
  <c r="B19" i="17"/>
  <c r="R18" i="17"/>
  <c r="Q18" i="17"/>
  <c r="P18" i="17"/>
  <c r="O18" i="17"/>
  <c r="N18" i="17"/>
  <c r="M18" i="17"/>
  <c r="L18" i="17"/>
  <c r="K18" i="17"/>
  <c r="J18" i="17"/>
  <c r="I18" i="17"/>
  <c r="H18" i="17"/>
  <c r="G18" i="17"/>
  <c r="F18" i="17"/>
  <c r="E18" i="17"/>
  <c r="D18" i="17"/>
  <c r="C18" i="17"/>
  <c r="B18" i="17"/>
  <c r="R17" i="17"/>
  <c r="Q17" i="17"/>
  <c r="P17" i="17"/>
  <c r="O17" i="17"/>
  <c r="N17" i="17"/>
  <c r="M17" i="17"/>
  <c r="L17" i="17"/>
  <c r="K17" i="17"/>
  <c r="J17" i="17"/>
  <c r="I17" i="17"/>
  <c r="H17" i="17"/>
  <c r="G17" i="17"/>
  <c r="F17" i="17"/>
  <c r="E17" i="17"/>
  <c r="D17" i="17"/>
  <c r="C17" i="17"/>
  <c r="B17" i="17"/>
  <c r="R16" i="17"/>
  <c r="R28" i="17" s="1"/>
  <c r="N16" i="17"/>
  <c r="P15" i="17"/>
  <c r="H15" i="17"/>
  <c r="E15" i="17"/>
  <c r="E27" i="17" s="1"/>
  <c r="R14" i="17"/>
  <c r="Q14" i="17"/>
  <c r="P14" i="17"/>
  <c r="O14" i="17"/>
  <c r="N14" i="17"/>
  <c r="M14" i="17"/>
  <c r="L14" i="17"/>
  <c r="K14" i="17"/>
  <c r="J14" i="17"/>
  <c r="I14" i="17"/>
  <c r="H14" i="17"/>
  <c r="G14" i="17"/>
  <c r="F14" i="17"/>
  <c r="F16" i="17" s="1"/>
  <c r="F28" i="17" s="1"/>
  <c r="E14" i="17"/>
  <c r="D14" i="17"/>
  <c r="C14" i="17"/>
  <c r="B14" i="17"/>
  <c r="R13" i="17"/>
  <c r="Q13" i="17"/>
  <c r="P13" i="17"/>
  <c r="O13" i="17"/>
  <c r="N13" i="17"/>
  <c r="M13" i="17"/>
  <c r="L13" i="17"/>
  <c r="K13" i="17"/>
  <c r="J13" i="17"/>
  <c r="I13" i="17"/>
  <c r="H13" i="17"/>
  <c r="G13" i="17"/>
  <c r="F13" i="17"/>
  <c r="E13" i="17"/>
  <c r="D13" i="17"/>
  <c r="C13" i="17"/>
  <c r="B13" i="17"/>
  <c r="R12" i="17"/>
  <c r="Q12" i="17"/>
  <c r="P12" i="17"/>
  <c r="O12" i="17"/>
  <c r="N12" i="17"/>
  <c r="M12" i="17"/>
  <c r="L12" i="17"/>
  <c r="K12" i="17"/>
  <c r="J12" i="17"/>
  <c r="I12" i="17"/>
  <c r="H12" i="17"/>
  <c r="G12" i="17"/>
  <c r="F12" i="17"/>
  <c r="E12" i="17"/>
  <c r="D12" i="17"/>
  <c r="C12" i="17"/>
  <c r="B12" i="17"/>
  <c r="R11" i="17"/>
  <c r="Q11" i="17"/>
  <c r="P11" i="17"/>
  <c r="O11" i="17"/>
  <c r="N11" i="17"/>
  <c r="M11" i="17"/>
  <c r="L11" i="17"/>
  <c r="K11" i="17"/>
  <c r="J11" i="17"/>
  <c r="I11" i="17"/>
  <c r="H11" i="17"/>
  <c r="G11" i="17"/>
  <c r="F11" i="17"/>
  <c r="E11" i="17"/>
  <c r="D11" i="17"/>
  <c r="C11" i="17"/>
  <c r="B11" i="17"/>
  <c r="R10" i="17"/>
  <c r="Q10" i="17"/>
  <c r="P10" i="17"/>
  <c r="O10" i="17"/>
  <c r="N10" i="17"/>
  <c r="M10" i="17"/>
  <c r="L10" i="17"/>
  <c r="K10" i="17"/>
  <c r="J10" i="17"/>
  <c r="J16" i="17" s="1"/>
  <c r="I10" i="17"/>
  <c r="H10" i="17"/>
  <c r="G10" i="17"/>
  <c r="F10" i="17"/>
  <c r="E10" i="17"/>
  <c r="D10" i="17"/>
  <c r="C10" i="17"/>
  <c r="B10" i="17"/>
  <c r="R9" i="17"/>
  <c r="R15" i="17" s="1"/>
  <c r="R27" i="17" s="1"/>
  <c r="Q9" i="17"/>
  <c r="P9" i="17"/>
  <c r="O9" i="17"/>
  <c r="O15" i="17" s="1"/>
  <c r="O27" i="17" s="1"/>
  <c r="N9" i="17"/>
  <c r="M9" i="17"/>
  <c r="M16" i="17" s="1"/>
  <c r="M28" i="17" s="1"/>
  <c r="L9" i="17"/>
  <c r="K9" i="17"/>
  <c r="J9" i="17"/>
  <c r="J15" i="17" s="1"/>
  <c r="J27" i="17" s="1"/>
  <c r="I9" i="17"/>
  <c r="H9" i="17"/>
  <c r="G9" i="17"/>
  <c r="G16" i="17" s="1"/>
  <c r="G28" i="17" s="1"/>
  <c r="F9" i="17"/>
  <c r="E9" i="17"/>
  <c r="D9" i="17"/>
  <c r="C9" i="17"/>
  <c r="B9" i="17"/>
  <c r="R8" i="17"/>
  <c r="Q8" i="17"/>
  <c r="P8" i="17"/>
  <c r="P16" i="17" s="1"/>
  <c r="P28" i="17" s="1"/>
  <c r="O8" i="17"/>
  <c r="N8" i="17"/>
  <c r="N15" i="17" s="1"/>
  <c r="N27" i="17" s="1"/>
  <c r="M8" i="17"/>
  <c r="L8" i="17"/>
  <c r="K8" i="17"/>
  <c r="J8" i="17"/>
  <c r="I8" i="17"/>
  <c r="H8" i="17"/>
  <c r="H16" i="17" s="1"/>
  <c r="H28" i="17" s="1"/>
  <c r="G8" i="17"/>
  <c r="F8" i="17"/>
  <c r="F15" i="17" s="1"/>
  <c r="F27" i="17" s="1"/>
  <c r="E8" i="17"/>
  <c r="E16" i="17" s="1"/>
  <c r="E28" i="17" s="1"/>
  <c r="D8" i="17"/>
  <c r="C8" i="17"/>
  <c r="B8" i="17"/>
  <c r="A1" i="17"/>
  <c r="O192" i="16"/>
  <c r="G192" i="16"/>
  <c r="F192" i="16"/>
  <c r="R190" i="16"/>
  <c r="Q190" i="16"/>
  <c r="P190" i="16"/>
  <c r="O190" i="16"/>
  <c r="N190" i="16"/>
  <c r="M190" i="16"/>
  <c r="L190" i="16"/>
  <c r="K190" i="16"/>
  <c r="J190" i="16"/>
  <c r="I190" i="16"/>
  <c r="H190" i="16"/>
  <c r="G190" i="16"/>
  <c r="F190" i="16"/>
  <c r="E190" i="16"/>
  <c r="D190" i="16"/>
  <c r="C190" i="16"/>
  <c r="R187" i="16"/>
  <c r="Q187" i="16"/>
  <c r="P187" i="16"/>
  <c r="O187" i="16"/>
  <c r="N187" i="16"/>
  <c r="M187" i="16"/>
  <c r="L187" i="16"/>
  <c r="K187" i="16"/>
  <c r="J187" i="16"/>
  <c r="I187" i="16"/>
  <c r="H187" i="16"/>
  <c r="G187" i="16"/>
  <c r="F187" i="16"/>
  <c r="E187" i="16"/>
  <c r="D187" i="16"/>
  <c r="C187" i="16"/>
  <c r="R186" i="16"/>
  <c r="Q186" i="16"/>
  <c r="P186" i="16"/>
  <c r="O186" i="16"/>
  <c r="N186" i="16"/>
  <c r="M186" i="16"/>
  <c r="L186" i="16"/>
  <c r="K186" i="16"/>
  <c r="J186" i="16"/>
  <c r="I186" i="16"/>
  <c r="H186" i="16"/>
  <c r="G186" i="16"/>
  <c r="F186" i="16"/>
  <c r="E186" i="16"/>
  <c r="D186" i="16"/>
  <c r="C186" i="16"/>
  <c r="R185" i="16"/>
  <c r="Q185" i="16"/>
  <c r="P185" i="16"/>
  <c r="O185" i="16"/>
  <c r="N185" i="16"/>
  <c r="M185" i="16"/>
  <c r="L185" i="16"/>
  <c r="K185" i="16"/>
  <c r="J185" i="16"/>
  <c r="I185" i="16"/>
  <c r="H185" i="16"/>
  <c r="G185" i="16"/>
  <c r="F185" i="16"/>
  <c r="E185" i="16"/>
  <c r="D185" i="16"/>
  <c r="C185" i="16"/>
  <c r="R184" i="16"/>
  <c r="R192" i="16" s="1"/>
  <c r="Q184" i="16"/>
  <c r="Q192" i="16" s="1"/>
  <c r="P184" i="16"/>
  <c r="P192" i="16" s="1"/>
  <c r="O184" i="16"/>
  <c r="N184" i="16"/>
  <c r="N192" i="16" s="1"/>
  <c r="N539" i="15" s="1"/>
  <c r="M184" i="16"/>
  <c r="M192" i="16" s="1"/>
  <c r="M539" i="15" s="1"/>
  <c r="L184" i="16"/>
  <c r="L192" i="16" s="1"/>
  <c r="K184" i="16"/>
  <c r="K192" i="16" s="1"/>
  <c r="J184" i="16"/>
  <c r="J192" i="16" s="1"/>
  <c r="I184" i="16"/>
  <c r="I192" i="16" s="1"/>
  <c r="H184" i="16"/>
  <c r="H192" i="16" s="1"/>
  <c r="G184" i="16"/>
  <c r="F184" i="16"/>
  <c r="E184" i="16"/>
  <c r="E192" i="16" s="1"/>
  <c r="D184" i="16"/>
  <c r="D192" i="16" s="1"/>
  <c r="C184" i="16"/>
  <c r="C192" i="16" s="1"/>
  <c r="R183" i="16"/>
  <c r="O183" i="16"/>
  <c r="J183" i="16"/>
  <c r="G183" i="16"/>
  <c r="E183" i="16"/>
  <c r="R181" i="16"/>
  <c r="Q181" i="16"/>
  <c r="P181" i="16"/>
  <c r="O181" i="16"/>
  <c r="N181" i="16"/>
  <c r="M181" i="16"/>
  <c r="L181" i="16"/>
  <c r="K181" i="16"/>
  <c r="J181" i="16"/>
  <c r="I181" i="16"/>
  <c r="H181" i="16"/>
  <c r="G181" i="16"/>
  <c r="F181" i="16"/>
  <c r="E181" i="16"/>
  <c r="D181" i="16"/>
  <c r="C181" i="16"/>
  <c r="R178" i="16"/>
  <c r="Q178" i="16"/>
  <c r="P178" i="16"/>
  <c r="O178" i="16"/>
  <c r="N178" i="16"/>
  <c r="M178" i="16"/>
  <c r="L178" i="16"/>
  <c r="K178" i="16"/>
  <c r="J178" i="16"/>
  <c r="I178" i="16"/>
  <c r="H178" i="16"/>
  <c r="G178" i="16"/>
  <c r="F178" i="16"/>
  <c r="E178" i="16"/>
  <c r="D178" i="16"/>
  <c r="C178" i="16"/>
  <c r="R177" i="16"/>
  <c r="Q177" i="16"/>
  <c r="P177" i="16"/>
  <c r="O177" i="16"/>
  <c r="N177" i="16"/>
  <c r="M177" i="16"/>
  <c r="L177" i="16"/>
  <c r="K177" i="16"/>
  <c r="J177" i="16"/>
  <c r="I177" i="16"/>
  <c r="H177" i="16"/>
  <c r="G177" i="16"/>
  <c r="F177" i="16"/>
  <c r="E177" i="16"/>
  <c r="D177" i="16"/>
  <c r="C177" i="16"/>
  <c r="R176" i="16"/>
  <c r="Q176" i="16"/>
  <c r="P176" i="16"/>
  <c r="O176" i="16"/>
  <c r="N176" i="16"/>
  <c r="M176" i="16"/>
  <c r="L176" i="16"/>
  <c r="K176" i="16"/>
  <c r="J176" i="16"/>
  <c r="I176" i="16"/>
  <c r="H176" i="16"/>
  <c r="G176" i="16"/>
  <c r="F176" i="16"/>
  <c r="E176" i="16"/>
  <c r="D176" i="16"/>
  <c r="C176" i="16"/>
  <c r="R175" i="16"/>
  <c r="Q175" i="16"/>
  <c r="Q183" i="16" s="1"/>
  <c r="P175" i="16"/>
  <c r="P183" i="16" s="1"/>
  <c r="O175" i="16"/>
  <c r="N175" i="16"/>
  <c r="N183" i="16" s="1"/>
  <c r="M175" i="16"/>
  <c r="M183" i="16" s="1"/>
  <c r="L175" i="16"/>
  <c r="L183" i="16" s="1"/>
  <c r="K175" i="16"/>
  <c r="K183" i="16" s="1"/>
  <c r="J175" i="16"/>
  <c r="I175" i="16"/>
  <c r="I183" i="16" s="1"/>
  <c r="H175" i="16"/>
  <c r="H183" i="16" s="1"/>
  <c r="G175" i="16"/>
  <c r="F175" i="16"/>
  <c r="F183" i="16" s="1"/>
  <c r="E175" i="16"/>
  <c r="D175" i="16"/>
  <c r="D183" i="16" s="1"/>
  <c r="C175" i="16"/>
  <c r="C183" i="16" s="1"/>
  <c r="Q174" i="16"/>
  <c r="L174" i="16"/>
  <c r="R172" i="16"/>
  <c r="Q172" i="16"/>
  <c r="P172" i="16"/>
  <c r="O172" i="16"/>
  <c r="N172" i="16"/>
  <c r="M172" i="16"/>
  <c r="L172" i="16"/>
  <c r="K172" i="16"/>
  <c r="J172" i="16"/>
  <c r="I172" i="16"/>
  <c r="H172" i="16"/>
  <c r="G172" i="16"/>
  <c r="F172" i="16"/>
  <c r="E172" i="16"/>
  <c r="D172" i="16"/>
  <c r="C172" i="16"/>
  <c r="R169" i="16"/>
  <c r="Q169" i="16"/>
  <c r="P169" i="16"/>
  <c r="O169" i="16"/>
  <c r="N169" i="16"/>
  <c r="M169" i="16"/>
  <c r="L169" i="16"/>
  <c r="K169" i="16"/>
  <c r="J169" i="16"/>
  <c r="I169" i="16"/>
  <c r="H169" i="16"/>
  <c r="G169" i="16"/>
  <c r="F169" i="16"/>
  <c r="E169" i="16"/>
  <c r="D169" i="16"/>
  <c r="C169" i="16"/>
  <c r="R168" i="16"/>
  <c r="Q168" i="16"/>
  <c r="P168" i="16"/>
  <c r="O168" i="16"/>
  <c r="N168" i="16"/>
  <c r="M168" i="16"/>
  <c r="L168" i="16"/>
  <c r="K168" i="16"/>
  <c r="J168" i="16"/>
  <c r="I168" i="16"/>
  <c r="H168" i="16"/>
  <c r="G168" i="16"/>
  <c r="F168" i="16"/>
  <c r="E168" i="16"/>
  <c r="D168" i="16"/>
  <c r="C168" i="16"/>
  <c r="R167" i="16"/>
  <c r="Q167" i="16"/>
  <c r="P167" i="16"/>
  <c r="O167" i="16"/>
  <c r="N167" i="16"/>
  <c r="M167" i="16"/>
  <c r="L167" i="16"/>
  <c r="K167" i="16"/>
  <c r="J167" i="16"/>
  <c r="I167" i="16"/>
  <c r="H167" i="16"/>
  <c r="G167" i="16"/>
  <c r="F167" i="16"/>
  <c r="E167" i="16"/>
  <c r="D167" i="16"/>
  <c r="C167" i="16"/>
  <c r="R166" i="16"/>
  <c r="R174" i="16" s="1"/>
  <c r="Q166" i="16"/>
  <c r="P166" i="16"/>
  <c r="P174" i="16" s="1"/>
  <c r="O166" i="16"/>
  <c r="O174" i="16" s="1"/>
  <c r="O483" i="15" s="1"/>
  <c r="N166" i="16"/>
  <c r="N174" i="16" s="1"/>
  <c r="N483" i="15" s="1"/>
  <c r="M166" i="16"/>
  <c r="M174" i="16" s="1"/>
  <c r="L166" i="16"/>
  <c r="K166" i="16"/>
  <c r="K174" i="16" s="1"/>
  <c r="J166" i="16"/>
  <c r="J174" i="16" s="1"/>
  <c r="I166" i="16"/>
  <c r="I174" i="16" s="1"/>
  <c r="H166" i="16"/>
  <c r="H174" i="16" s="1"/>
  <c r="G166" i="16"/>
  <c r="G174" i="16" s="1"/>
  <c r="G483" i="15" s="1"/>
  <c r="F166" i="16"/>
  <c r="F174" i="16" s="1"/>
  <c r="F483" i="15" s="1"/>
  <c r="E166" i="16"/>
  <c r="E174" i="16" s="1"/>
  <c r="D166" i="16"/>
  <c r="D174" i="16" s="1"/>
  <c r="D483" i="15" s="1"/>
  <c r="C166" i="16"/>
  <c r="C174" i="16" s="1"/>
  <c r="D165" i="16"/>
  <c r="R164" i="16"/>
  <c r="Q164" i="16"/>
  <c r="Q165" i="16" s="1"/>
  <c r="P164" i="16"/>
  <c r="O164" i="16"/>
  <c r="N164" i="16"/>
  <c r="M164" i="16"/>
  <c r="L164" i="16"/>
  <c r="K164" i="16"/>
  <c r="J164" i="16"/>
  <c r="I164" i="16"/>
  <c r="H164" i="16"/>
  <c r="G164" i="16"/>
  <c r="F164" i="16"/>
  <c r="E164" i="16"/>
  <c r="D164" i="16"/>
  <c r="C164" i="16"/>
  <c r="B164" i="16"/>
  <c r="R163" i="16"/>
  <c r="Q163" i="16"/>
  <c r="P163" i="16"/>
  <c r="O163" i="16"/>
  <c r="N163" i="16"/>
  <c r="M163" i="16"/>
  <c r="L163" i="16"/>
  <c r="K163" i="16"/>
  <c r="J163" i="16"/>
  <c r="I163" i="16"/>
  <c r="H163" i="16"/>
  <c r="G163" i="16"/>
  <c r="F163" i="16"/>
  <c r="E163" i="16"/>
  <c r="D163" i="16"/>
  <c r="C163" i="16"/>
  <c r="B163" i="16"/>
  <c r="R162" i="16"/>
  <c r="Q162" i="16"/>
  <c r="P162" i="16"/>
  <c r="O162" i="16"/>
  <c r="N162" i="16"/>
  <c r="M162" i="16"/>
  <c r="L162" i="16"/>
  <c r="K162" i="16"/>
  <c r="J162" i="16"/>
  <c r="I162" i="16"/>
  <c r="H162" i="16"/>
  <c r="G162" i="16"/>
  <c r="F162" i="16"/>
  <c r="E162" i="16"/>
  <c r="D162" i="16"/>
  <c r="C162" i="16"/>
  <c r="B162" i="16"/>
  <c r="R161" i="16"/>
  <c r="Q161" i="16"/>
  <c r="P161" i="16"/>
  <c r="O161" i="16"/>
  <c r="N161" i="16"/>
  <c r="M161" i="16"/>
  <c r="L161" i="16"/>
  <c r="L165" i="16" s="1"/>
  <c r="K161" i="16"/>
  <c r="J161" i="16"/>
  <c r="I161" i="16"/>
  <c r="H161" i="16"/>
  <c r="G161" i="16"/>
  <c r="F161" i="16"/>
  <c r="E161" i="16"/>
  <c r="D161" i="16"/>
  <c r="C161" i="16"/>
  <c r="B161" i="16"/>
  <c r="R160" i="16"/>
  <c r="Q160" i="16"/>
  <c r="P160" i="16"/>
  <c r="P165" i="16" s="1"/>
  <c r="O160" i="16"/>
  <c r="N160" i="16"/>
  <c r="M160" i="16"/>
  <c r="L160" i="16"/>
  <c r="K160" i="16"/>
  <c r="J160" i="16"/>
  <c r="I160" i="16"/>
  <c r="H160" i="16"/>
  <c r="H165" i="16" s="1"/>
  <c r="G160" i="16"/>
  <c r="F160" i="16"/>
  <c r="E160" i="16"/>
  <c r="D160" i="16"/>
  <c r="C160" i="16"/>
  <c r="B160" i="16"/>
  <c r="R159" i="16"/>
  <c r="Q159" i="16"/>
  <c r="P159" i="16"/>
  <c r="O159" i="16"/>
  <c r="N159" i="16"/>
  <c r="M159" i="16"/>
  <c r="L159" i="16"/>
  <c r="K159" i="16"/>
  <c r="J159" i="16"/>
  <c r="I159" i="16"/>
  <c r="H159" i="16"/>
  <c r="G159" i="16"/>
  <c r="F159" i="16"/>
  <c r="E159" i="16"/>
  <c r="D159" i="16"/>
  <c r="C159" i="16"/>
  <c r="R158" i="16"/>
  <c r="Q158" i="16"/>
  <c r="P158" i="16"/>
  <c r="O158" i="16"/>
  <c r="N158" i="16"/>
  <c r="M158" i="16"/>
  <c r="L158" i="16"/>
  <c r="K158" i="16"/>
  <c r="J158" i="16"/>
  <c r="I158" i="16"/>
  <c r="H158" i="16"/>
  <c r="G158" i="16"/>
  <c r="F158" i="16"/>
  <c r="E158" i="16"/>
  <c r="D158" i="16"/>
  <c r="C158" i="16"/>
  <c r="R157" i="16"/>
  <c r="Q157" i="16"/>
  <c r="P157" i="16"/>
  <c r="O157" i="16"/>
  <c r="O165" i="16" s="1"/>
  <c r="N157" i="16"/>
  <c r="N165" i="16" s="1"/>
  <c r="M157" i="16"/>
  <c r="L157" i="16"/>
  <c r="K157" i="16"/>
  <c r="J157" i="16"/>
  <c r="I157" i="16"/>
  <c r="I165" i="16" s="1"/>
  <c r="H157" i="16"/>
  <c r="G157" i="16"/>
  <c r="G165" i="16" s="1"/>
  <c r="F157" i="16"/>
  <c r="F165" i="16" s="1"/>
  <c r="E157" i="16"/>
  <c r="D157" i="16"/>
  <c r="C157" i="16"/>
  <c r="I156" i="16"/>
  <c r="F156" i="16"/>
  <c r="R155" i="16"/>
  <c r="Q155" i="16"/>
  <c r="P155" i="16"/>
  <c r="O155" i="16"/>
  <c r="N155" i="16"/>
  <c r="N156" i="16" s="1"/>
  <c r="M155" i="16"/>
  <c r="L155" i="16"/>
  <c r="K155" i="16"/>
  <c r="J155" i="16"/>
  <c r="I155" i="16"/>
  <c r="H155" i="16"/>
  <c r="G155" i="16"/>
  <c r="F155" i="16"/>
  <c r="E155" i="16"/>
  <c r="D155" i="16"/>
  <c r="C155" i="16"/>
  <c r="B155" i="16"/>
  <c r="R154" i="16"/>
  <c r="Q154" i="16"/>
  <c r="P154" i="16"/>
  <c r="O154" i="16"/>
  <c r="N154" i="16"/>
  <c r="M154" i="16"/>
  <c r="L154" i="16"/>
  <c r="K154" i="16"/>
  <c r="J154" i="16"/>
  <c r="I154" i="16"/>
  <c r="H154" i="16"/>
  <c r="G154" i="16"/>
  <c r="F154" i="16"/>
  <c r="E154" i="16"/>
  <c r="D154" i="16"/>
  <c r="C154" i="16"/>
  <c r="B154" i="16"/>
  <c r="R153" i="16"/>
  <c r="Q153" i="16"/>
  <c r="P153" i="16"/>
  <c r="O153" i="16"/>
  <c r="N153" i="16"/>
  <c r="M153" i="16"/>
  <c r="L153" i="16"/>
  <c r="K153" i="16"/>
  <c r="J153" i="16"/>
  <c r="I153" i="16"/>
  <c r="H153" i="16"/>
  <c r="G153" i="16"/>
  <c r="F153" i="16"/>
  <c r="E153" i="16"/>
  <c r="D153" i="16"/>
  <c r="C153" i="16"/>
  <c r="B153" i="16"/>
  <c r="R152" i="16"/>
  <c r="Q152" i="16"/>
  <c r="Q156" i="16" s="1"/>
  <c r="P152" i="16"/>
  <c r="O152" i="16"/>
  <c r="N152" i="16"/>
  <c r="M152" i="16"/>
  <c r="L152" i="16"/>
  <c r="L156" i="16" s="1"/>
  <c r="K152" i="16"/>
  <c r="J152" i="16"/>
  <c r="I152" i="16"/>
  <c r="H152" i="16"/>
  <c r="G152" i="16"/>
  <c r="F152" i="16"/>
  <c r="E152" i="16"/>
  <c r="D152" i="16"/>
  <c r="D156" i="16" s="1"/>
  <c r="C152" i="16"/>
  <c r="B152" i="16"/>
  <c r="R151" i="16"/>
  <c r="Q151" i="16"/>
  <c r="P151" i="16"/>
  <c r="O151" i="16"/>
  <c r="N151" i="16"/>
  <c r="M151" i="16"/>
  <c r="M156" i="16" s="1"/>
  <c r="L151" i="16"/>
  <c r="K151" i="16"/>
  <c r="J151" i="16"/>
  <c r="I151" i="16"/>
  <c r="H151" i="16"/>
  <c r="G151" i="16"/>
  <c r="F151" i="16"/>
  <c r="E151" i="16"/>
  <c r="E156" i="16" s="1"/>
  <c r="D151" i="16"/>
  <c r="C151" i="16"/>
  <c r="B151" i="16"/>
  <c r="R150" i="16"/>
  <c r="Q150" i="16"/>
  <c r="P150" i="16"/>
  <c r="O150" i="16"/>
  <c r="N150" i="16"/>
  <c r="M150" i="16"/>
  <c r="L150" i="16"/>
  <c r="K150" i="16"/>
  <c r="J150" i="16"/>
  <c r="I150" i="16"/>
  <c r="H150" i="16"/>
  <c r="G150" i="16"/>
  <c r="F150" i="16"/>
  <c r="E150" i="16"/>
  <c r="D150" i="16"/>
  <c r="C150" i="16"/>
  <c r="R149" i="16"/>
  <c r="Q149" i="16"/>
  <c r="P149" i="16"/>
  <c r="O149" i="16"/>
  <c r="N149" i="16"/>
  <c r="M149" i="16"/>
  <c r="L149" i="16"/>
  <c r="K149" i="16"/>
  <c r="J149" i="16"/>
  <c r="I149" i="16"/>
  <c r="H149" i="16"/>
  <c r="G149" i="16"/>
  <c r="F149" i="16"/>
  <c r="E149" i="16"/>
  <c r="D149" i="16"/>
  <c r="C149" i="16"/>
  <c r="R148" i="16"/>
  <c r="Q148" i="16"/>
  <c r="P148" i="16"/>
  <c r="P156" i="16" s="1"/>
  <c r="O148" i="16"/>
  <c r="O156" i="16" s="1"/>
  <c r="N148" i="16"/>
  <c r="M148" i="16"/>
  <c r="L148" i="16"/>
  <c r="K148" i="16"/>
  <c r="K156" i="16" s="1"/>
  <c r="J148" i="16"/>
  <c r="I148" i="16"/>
  <c r="H148" i="16"/>
  <c r="H156" i="16" s="1"/>
  <c r="G148" i="16"/>
  <c r="G156" i="16" s="1"/>
  <c r="F148" i="16"/>
  <c r="E148" i="16"/>
  <c r="D148" i="16"/>
  <c r="C148" i="16"/>
  <c r="C156" i="16" s="1"/>
  <c r="K147" i="16"/>
  <c r="F147" i="16"/>
  <c r="R146" i="16"/>
  <c r="Q146" i="16"/>
  <c r="P146" i="16"/>
  <c r="O146" i="16"/>
  <c r="N146" i="16"/>
  <c r="M146" i="16"/>
  <c r="L146" i="16"/>
  <c r="K146" i="16"/>
  <c r="J146" i="16"/>
  <c r="I146" i="16"/>
  <c r="H146" i="16"/>
  <c r="G146" i="16"/>
  <c r="F146" i="16"/>
  <c r="E146" i="16"/>
  <c r="D146" i="16"/>
  <c r="C146" i="16"/>
  <c r="C147" i="16" s="1"/>
  <c r="B146" i="16"/>
  <c r="R145" i="16"/>
  <c r="Q145" i="16"/>
  <c r="P145" i="16"/>
  <c r="O145" i="16"/>
  <c r="N145" i="16"/>
  <c r="M145" i="16"/>
  <c r="L145" i="16"/>
  <c r="K145" i="16"/>
  <c r="J145" i="16"/>
  <c r="I145" i="16"/>
  <c r="H145" i="16"/>
  <c r="G145" i="16"/>
  <c r="F145" i="16"/>
  <c r="E145" i="16"/>
  <c r="D145" i="16"/>
  <c r="C145" i="16"/>
  <c r="B145" i="16"/>
  <c r="R144" i="16"/>
  <c r="Q144" i="16"/>
  <c r="P144" i="16"/>
  <c r="O144" i="16"/>
  <c r="N144" i="16"/>
  <c r="M144" i="16"/>
  <c r="L144" i="16"/>
  <c r="K144" i="16"/>
  <c r="J144" i="16"/>
  <c r="I144" i="16"/>
  <c r="H144" i="16"/>
  <c r="G144" i="16"/>
  <c r="F144" i="16"/>
  <c r="E144" i="16"/>
  <c r="D144" i="16"/>
  <c r="C144" i="16"/>
  <c r="B144" i="16"/>
  <c r="R143" i="16"/>
  <c r="Q143" i="16"/>
  <c r="P143" i="16"/>
  <c r="O143" i="16"/>
  <c r="N143" i="16"/>
  <c r="N147" i="16" s="1"/>
  <c r="M143" i="16"/>
  <c r="L143" i="16"/>
  <c r="K143" i="16"/>
  <c r="J143" i="16"/>
  <c r="I143" i="16"/>
  <c r="H143" i="16"/>
  <c r="G143" i="16"/>
  <c r="F143" i="16"/>
  <c r="E143" i="16"/>
  <c r="D143" i="16"/>
  <c r="C143" i="16"/>
  <c r="B143" i="16"/>
  <c r="R142" i="16"/>
  <c r="R147" i="16" s="1"/>
  <c r="Q142" i="16"/>
  <c r="P142" i="16"/>
  <c r="O142" i="16"/>
  <c r="N142" i="16"/>
  <c r="M142" i="16"/>
  <c r="L142" i="16"/>
  <c r="K142" i="16"/>
  <c r="J142" i="16"/>
  <c r="J147" i="16" s="1"/>
  <c r="I142" i="16"/>
  <c r="H142" i="16"/>
  <c r="G142" i="16"/>
  <c r="F142" i="16"/>
  <c r="E142" i="16"/>
  <c r="D142" i="16"/>
  <c r="C142" i="16"/>
  <c r="B142" i="16"/>
  <c r="R141" i="16"/>
  <c r="Q141" i="16"/>
  <c r="P141" i="16"/>
  <c r="O141" i="16"/>
  <c r="N141" i="16"/>
  <c r="M141" i="16"/>
  <c r="L141" i="16"/>
  <c r="K141" i="16"/>
  <c r="J141" i="16"/>
  <c r="I141" i="16"/>
  <c r="H141" i="16"/>
  <c r="G141" i="16"/>
  <c r="F141" i="16"/>
  <c r="E141" i="16"/>
  <c r="D141" i="16"/>
  <c r="C141" i="16"/>
  <c r="R140" i="16"/>
  <c r="Q140" i="16"/>
  <c r="P140" i="16"/>
  <c r="O140" i="16"/>
  <c r="N140" i="16"/>
  <c r="M140" i="16"/>
  <c r="L140" i="16"/>
  <c r="K140" i="16"/>
  <c r="J140" i="16"/>
  <c r="I140" i="16"/>
  <c r="H140" i="16"/>
  <c r="G140" i="16"/>
  <c r="F140" i="16"/>
  <c r="E140" i="16"/>
  <c r="D140" i="16"/>
  <c r="C140" i="16"/>
  <c r="R139" i="16"/>
  <c r="Q139" i="16"/>
  <c r="Q147" i="16" s="1"/>
  <c r="P139" i="16"/>
  <c r="P147" i="16" s="1"/>
  <c r="O139" i="16"/>
  <c r="N139" i="16"/>
  <c r="M139" i="16"/>
  <c r="L139" i="16"/>
  <c r="K139" i="16"/>
  <c r="J139" i="16"/>
  <c r="I139" i="16"/>
  <c r="I147" i="16" s="1"/>
  <c r="H139" i="16"/>
  <c r="H147" i="16" s="1"/>
  <c r="G139" i="16"/>
  <c r="F139" i="16"/>
  <c r="E139" i="16"/>
  <c r="D139" i="16"/>
  <c r="C139" i="16"/>
  <c r="P138" i="16"/>
  <c r="K138" i="16"/>
  <c r="H138" i="16"/>
  <c r="R137" i="16"/>
  <c r="Q137" i="16"/>
  <c r="P137" i="16"/>
  <c r="O137" i="16"/>
  <c r="N137" i="16"/>
  <c r="M137" i="16"/>
  <c r="L137" i="16"/>
  <c r="K137" i="16"/>
  <c r="J137" i="16"/>
  <c r="I137" i="16"/>
  <c r="H137" i="16"/>
  <c r="G137" i="16"/>
  <c r="F137" i="16"/>
  <c r="E137" i="16"/>
  <c r="D137" i="16"/>
  <c r="C137" i="16"/>
  <c r="B137" i="16"/>
  <c r="R136" i="16"/>
  <c r="Q136" i="16"/>
  <c r="P136" i="16"/>
  <c r="O136" i="16"/>
  <c r="N136" i="16"/>
  <c r="M136" i="16"/>
  <c r="L136" i="16"/>
  <c r="K136" i="16"/>
  <c r="J136" i="16"/>
  <c r="I136" i="16"/>
  <c r="H136" i="16"/>
  <c r="G136" i="16"/>
  <c r="F136" i="16"/>
  <c r="E136" i="16"/>
  <c r="D136" i="16"/>
  <c r="C136" i="16"/>
  <c r="B136" i="16"/>
  <c r="R135" i="16"/>
  <c r="Q135" i="16"/>
  <c r="P135" i="16"/>
  <c r="O135" i="16"/>
  <c r="N135" i="16"/>
  <c r="M135" i="16"/>
  <c r="L135" i="16"/>
  <c r="K135" i="16"/>
  <c r="J135" i="16"/>
  <c r="I135" i="16"/>
  <c r="H135" i="16"/>
  <c r="G135" i="16"/>
  <c r="F135" i="16"/>
  <c r="E135" i="16"/>
  <c r="D135" i="16"/>
  <c r="C135" i="16"/>
  <c r="B135" i="16"/>
  <c r="R134" i="16"/>
  <c r="Q134" i="16"/>
  <c r="P134" i="16"/>
  <c r="O134" i="16"/>
  <c r="N134" i="16"/>
  <c r="M134" i="16"/>
  <c r="L134" i="16"/>
  <c r="K134" i="16"/>
  <c r="J134" i="16"/>
  <c r="I134" i="16"/>
  <c r="H134" i="16"/>
  <c r="G134" i="16"/>
  <c r="F134" i="16"/>
  <c r="E134" i="16"/>
  <c r="D134" i="16"/>
  <c r="C134" i="16"/>
  <c r="C138" i="16" s="1"/>
  <c r="B134" i="16"/>
  <c r="R133" i="16"/>
  <c r="Q133" i="16"/>
  <c r="P133" i="16"/>
  <c r="O133" i="16"/>
  <c r="O138" i="16" s="1"/>
  <c r="N133" i="16"/>
  <c r="M133" i="16"/>
  <c r="L133" i="16"/>
  <c r="K133" i="16"/>
  <c r="J133" i="16"/>
  <c r="I133" i="16"/>
  <c r="H133" i="16"/>
  <c r="G133" i="16"/>
  <c r="G138" i="16" s="1"/>
  <c r="F133" i="16"/>
  <c r="E133" i="16"/>
  <c r="D133" i="16"/>
  <c r="C133" i="16"/>
  <c r="B133" i="16"/>
  <c r="R132" i="16"/>
  <c r="Q132" i="16"/>
  <c r="P132" i="16"/>
  <c r="O132" i="16"/>
  <c r="N132" i="16"/>
  <c r="M132" i="16"/>
  <c r="L132" i="16"/>
  <c r="K132" i="16"/>
  <c r="J132" i="16"/>
  <c r="I132" i="16"/>
  <c r="H132" i="16"/>
  <c r="G132" i="16"/>
  <c r="F132" i="16"/>
  <c r="E132" i="16"/>
  <c r="D132" i="16"/>
  <c r="C132" i="16"/>
  <c r="R131" i="16"/>
  <c r="Q131" i="16"/>
  <c r="P131" i="16"/>
  <c r="O131" i="16"/>
  <c r="N131" i="16"/>
  <c r="M131" i="16"/>
  <c r="L131" i="16"/>
  <c r="K131" i="16"/>
  <c r="J131" i="16"/>
  <c r="I131" i="16"/>
  <c r="H131" i="16"/>
  <c r="G131" i="16"/>
  <c r="F131" i="16"/>
  <c r="E131" i="16"/>
  <c r="D131" i="16"/>
  <c r="C131" i="16"/>
  <c r="R130" i="16"/>
  <c r="R138" i="16" s="1"/>
  <c r="Q130" i="16"/>
  <c r="Q138" i="16" s="1"/>
  <c r="P130" i="16"/>
  <c r="O130" i="16"/>
  <c r="N130" i="16"/>
  <c r="N138" i="16" s="1"/>
  <c r="M130" i="16"/>
  <c r="M138" i="16" s="1"/>
  <c r="L130" i="16"/>
  <c r="K130" i="16"/>
  <c r="J130" i="16"/>
  <c r="J138" i="16" s="1"/>
  <c r="I130" i="16"/>
  <c r="I138" i="16" s="1"/>
  <c r="H130" i="16"/>
  <c r="G130" i="16"/>
  <c r="F130" i="16"/>
  <c r="F138" i="16" s="1"/>
  <c r="E130" i="16"/>
  <c r="E138" i="16" s="1"/>
  <c r="D130" i="16"/>
  <c r="C130" i="16"/>
  <c r="P129" i="16"/>
  <c r="R128" i="16"/>
  <c r="Q128" i="16"/>
  <c r="P128" i="16"/>
  <c r="O128" i="16"/>
  <c r="N128" i="16"/>
  <c r="M128" i="16"/>
  <c r="M129" i="16" s="1"/>
  <c r="L128" i="16"/>
  <c r="K128" i="16"/>
  <c r="J128" i="16"/>
  <c r="I128" i="16"/>
  <c r="H128" i="16"/>
  <c r="G128" i="16"/>
  <c r="F128" i="16"/>
  <c r="E128" i="16"/>
  <c r="D128" i="16"/>
  <c r="C128" i="16"/>
  <c r="B128" i="16"/>
  <c r="R127" i="16"/>
  <c r="Q127" i="16"/>
  <c r="P127" i="16"/>
  <c r="O127" i="16"/>
  <c r="N127" i="16"/>
  <c r="M127" i="16"/>
  <c r="L127" i="16"/>
  <c r="K127" i="16"/>
  <c r="J127" i="16"/>
  <c r="I127" i="16"/>
  <c r="H127" i="16"/>
  <c r="G127" i="16"/>
  <c r="F127" i="16"/>
  <c r="E127" i="16"/>
  <c r="D127" i="16"/>
  <c r="C127" i="16"/>
  <c r="B127" i="16"/>
  <c r="R126" i="16"/>
  <c r="Q126" i="16"/>
  <c r="P126" i="16"/>
  <c r="O126" i="16"/>
  <c r="N126" i="16"/>
  <c r="M126" i="16"/>
  <c r="L126" i="16"/>
  <c r="K126" i="16"/>
  <c r="J126" i="16"/>
  <c r="I126" i="16"/>
  <c r="H126" i="16"/>
  <c r="G126" i="16"/>
  <c r="F126" i="16"/>
  <c r="E126" i="16"/>
  <c r="D126" i="16"/>
  <c r="C126" i="16"/>
  <c r="B126" i="16"/>
  <c r="R125" i="16"/>
  <c r="Q125" i="16"/>
  <c r="P125" i="16"/>
  <c r="O125" i="16"/>
  <c r="N125" i="16"/>
  <c r="M125" i="16"/>
  <c r="L125" i="16"/>
  <c r="K125" i="16"/>
  <c r="J125" i="16"/>
  <c r="I125" i="16"/>
  <c r="H125" i="16"/>
  <c r="H129" i="16" s="1"/>
  <c r="G125" i="16"/>
  <c r="F125" i="16"/>
  <c r="E125" i="16"/>
  <c r="D125" i="16"/>
  <c r="C125" i="16"/>
  <c r="B125" i="16"/>
  <c r="R124" i="16"/>
  <c r="Q124" i="16"/>
  <c r="P124" i="16"/>
  <c r="O124" i="16"/>
  <c r="N124" i="16"/>
  <c r="M124" i="16"/>
  <c r="L124" i="16"/>
  <c r="L129" i="16" s="1"/>
  <c r="K124" i="16"/>
  <c r="J124" i="16"/>
  <c r="I124" i="16"/>
  <c r="H124" i="16"/>
  <c r="G124" i="16"/>
  <c r="F124" i="16"/>
  <c r="E124" i="16"/>
  <c r="D124" i="16"/>
  <c r="D129" i="16" s="1"/>
  <c r="C124" i="16"/>
  <c r="B124" i="16"/>
  <c r="R123" i="16"/>
  <c r="Q123" i="16"/>
  <c r="P123" i="16"/>
  <c r="O123" i="16"/>
  <c r="N123" i="16"/>
  <c r="M123" i="16"/>
  <c r="L123" i="16"/>
  <c r="K123" i="16"/>
  <c r="J123" i="16"/>
  <c r="I123" i="16"/>
  <c r="H123" i="16"/>
  <c r="G123" i="16"/>
  <c r="F123" i="16"/>
  <c r="E123" i="16"/>
  <c r="D123" i="16"/>
  <c r="C123" i="16"/>
  <c r="R122" i="16"/>
  <c r="Q122" i="16"/>
  <c r="P122" i="16"/>
  <c r="O122" i="16"/>
  <c r="N122" i="16"/>
  <c r="M122" i="16"/>
  <c r="L122" i="16"/>
  <c r="K122" i="16"/>
  <c r="J122" i="16"/>
  <c r="I122" i="16"/>
  <c r="H122" i="16"/>
  <c r="G122" i="16"/>
  <c r="F122" i="16"/>
  <c r="E122" i="16"/>
  <c r="D122" i="16"/>
  <c r="C122" i="16"/>
  <c r="R121" i="16"/>
  <c r="R129" i="16" s="1"/>
  <c r="Q121" i="16"/>
  <c r="P121" i="16"/>
  <c r="O121" i="16"/>
  <c r="N121" i="16"/>
  <c r="M121" i="16"/>
  <c r="L121" i="16"/>
  <c r="K121" i="16"/>
  <c r="K129" i="16" s="1"/>
  <c r="J121" i="16"/>
  <c r="J129" i="16" s="1"/>
  <c r="I121" i="16"/>
  <c r="H121" i="16"/>
  <c r="G121" i="16"/>
  <c r="F121" i="16"/>
  <c r="E121" i="16"/>
  <c r="E129" i="16" s="1"/>
  <c r="D121" i="16"/>
  <c r="C121" i="16"/>
  <c r="C129" i="16" s="1"/>
  <c r="R120" i="16"/>
  <c r="R119" i="16"/>
  <c r="Q119" i="16"/>
  <c r="P119" i="16"/>
  <c r="O119" i="16"/>
  <c r="N119" i="16"/>
  <c r="M119" i="16"/>
  <c r="L119" i="16"/>
  <c r="K119" i="16"/>
  <c r="J119" i="16"/>
  <c r="I119" i="16"/>
  <c r="H119" i="16"/>
  <c r="G119" i="16"/>
  <c r="F119" i="16"/>
  <c r="E119" i="16"/>
  <c r="D119" i="16"/>
  <c r="C119" i="16"/>
  <c r="B119" i="16"/>
  <c r="R118" i="16"/>
  <c r="Q118" i="16"/>
  <c r="P118" i="16"/>
  <c r="O118" i="16"/>
  <c r="N118" i="16"/>
  <c r="M118" i="16"/>
  <c r="L118" i="16"/>
  <c r="K118" i="16"/>
  <c r="J118" i="16"/>
  <c r="I118" i="16"/>
  <c r="H118" i="16"/>
  <c r="G118" i="16"/>
  <c r="F118" i="16"/>
  <c r="E118" i="16"/>
  <c r="D118" i="16"/>
  <c r="C118" i="16"/>
  <c r="B118" i="16"/>
  <c r="R117" i="16"/>
  <c r="Q117" i="16"/>
  <c r="P117" i="16"/>
  <c r="O117" i="16"/>
  <c r="N117" i="16"/>
  <c r="M117" i="16"/>
  <c r="L117" i="16"/>
  <c r="K117" i="16"/>
  <c r="J117" i="16"/>
  <c r="I117" i="16"/>
  <c r="H117" i="16"/>
  <c r="G117" i="16"/>
  <c r="F117" i="16"/>
  <c r="E117" i="16"/>
  <c r="D117" i="16"/>
  <c r="C117" i="16"/>
  <c r="B117" i="16"/>
  <c r="R116" i="16"/>
  <c r="Q116" i="16"/>
  <c r="P116" i="16"/>
  <c r="O116" i="16"/>
  <c r="N116" i="16"/>
  <c r="M116" i="16"/>
  <c r="M120" i="16" s="1"/>
  <c r="L116" i="16"/>
  <c r="K116" i="16"/>
  <c r="J116" i="16"/>
  <c r="I116" i="16"/>
  <c r="H116" i="16"/>
  <c r="G116" i="16"/>
  <c r="F116" i="16"/>
  <c r="E116" i="16"/>
  <c r="E120" i="16" s="1"/>
  <c r="D116" i="16"/>
  <c r="C116" i="16"/>
  <c r="B116" i="16"/>
  <c r="R115" i="16"/>
  <c r="Q115" i="16"/>
  <c r="Q120" i="16" s="1"/>
  <c r="P115" i="16"/>
  <c r="O115" i="16"/>
  <c r="N115" i="16"/>
  <c r="M115" i="16"/>
  <c r="L115" i="16"/>
  <c r="K115" i="16"/>
  <c r="J115" i="16"/>
  <c r="I115" i="16"/>
  <c r="I120" i="16" s="1"/>
  <c r="H115" i="16"/>
  <c r="G115" i="16"/>
  <c r="F115" i="16"/>
  <c r="E115" i="16"/>
  <c r="D115" i="16"/>
  <c r="C115" i="16"/>
  <c r="B115" i="16"/>
  <c r="R114" i="16"/>
  <c r="Q114" i="16"/>
  <c r="P114" i="16"/>
  <c r="O114" i="16"/>
  <c r="N114" i="16"/>
  <c r="M114" i="16"/>
  <c r="L114" i="16"/>
  <c r="K114" i="16"/>
  <c r="J114" i="16"/>
  <c r="I114" i="16"/>
  <c r="H114" i="16"/>
  <c r="G114" i="16"/>
  <c r="F114" i="16"/>
  <c r="E114" i="16"/>
  <c r="D114" i="16"/>
  <c r="C114" i="16"/>
  <c r="R113" i="16"/>
  <c r="Q113" i="16"/>
  <c r="P113" i="16"/>
  <c r="O113" i="16"/>
  <c r="N113" i="16"/>
  <c r="M113" i="16"/>
  <c r="L113" i="16"/>
  <c r="K113" i="16"/>
  <c r="J113" i="16"/>
  <c r="I113" i="16"/>
  <c r="H113" i="16"/>
  <c r="G113" i="16"/>
  <c r="F113" i="16"/>
  <c r="E113" i="16"/>
  <c r="D113" i="16"/>
  <c r="C113" i="16"/>
  <c r="R112" i="16"/>
  <c r="Q112" i="16"/>
  <c r="P112" i="16"/>
  <c r="P120" i="16" s="1"/>
  <c r="O112" i="16"/>
  <c r="O120" i="16" s="1"/>
  <c r="N112" i="16"/>
  <c r="M112" i="16"/>
  <c r="L112" i="16"/>
  <c r="L120" i="16" s="1"/>
  <c r="K112" i="16"/>
  <c r="K120" i="16" s="1"/>
  <c r="J112" i="16"/>
  <c r="J120" i="16" s="1"/>
  <c r="I112" i="16"/>
  <c r="H112" i="16"/>
  <c r="H120" i="16" s="1"/>
  <c r="G112" i="16"/>
  <c r="G120" i="16" s="1"/>
  <c r="F112" i="16"/>
  <c r="E112" i="16"/>
  <c r="D112" i="16"/>
  <c r="D120" i="16" s="1"/>
  <c r="C112" i="16"/>
  <c r="C120" i="16" s="1"/>
  <c r="R110" i="16"/>
  <c r="Q110" i="16"/>
  <c r="P110" i="16"/>
  <c r="O110" i="16"/>
  <c r="N110" i="16"/>
  <c r="M110" i="16"/>
  <c r="L110" i="16"/>
  <c r="K110" i="16"/>
  <c r="J110" i="16"/>
  <c r="I110" i="16"/>
  <c r="H110" i="16"/>
  <c r="G110" i="16"/>
  <c r="G111" i="16" s="1"/>
  <c r="F110" i="16"/>
  <c r="E110" i="16"/>
  <c r="D110" i="16"/>
  <c r="C110" i="16"/>
  <c r="B110" i="16"/>
  <c r="R109" i="16"/>
  <c r="Q109" i="16"/>
  <c r="P109" i="16"/>
  <c r="O109" i="16"/>
  <c r="N109" i="16"/>
  <c r="M109" i="16"/>
  <c r="L109" i="16"/>
  <c r="K109" i="16"/>
  <c r="J109" i="16"/>
  <c r="I109" i="16"/>
  <c r="H109" i="16"/>
  <c r="G109" i="16"/>
  <c r="F109" i="16"/>
  <c r="E109" i="16"/>
  <c r="D109" i="16"/>
  <c r="C109" i="16"/>
  <c r="B109" i="16"/>
  <c r="R108" i="16"/>
  <c r="Q108" i="16"/>
  <c r="P108" i="16"/>
  <c r="O108" i="16"/>
  <c r="N108" i="16"/>
  <c r="M108" i="16"/>
  <c r="L108" i="16"/>
  <c r="K108" i="16"/>
  <c r="J108" i="16"/>
  <c r="I108" i="16"/>
  <c r="H108" i="16"/>
  <c r="G108" i="16"/>
  <c r="F108" i="16"/>
  <c r="E108" i="16"/>
  <c r="D108" i="16"/>
  <c r="C108" i="16"/>
  <c r="B108" i="16"/>
  <c r="R107" i="16"/>
  <c r="R111" i="16" s="1"/>
  <c r="Q107" i="16"/>
  <c r="P107" i="16"/>
  <c r="O107" i="16"/>
  <c r="N107" i="16"/>
  <c r="M107" i="16"/>
  <c r="L107" i="16"/>
  <c r="K107" i="16"/>
  <c r="J107" i="16"/>
  <c r="J111" i="16" s="1"/>
  <c r="I107" i="16"/>
  <c r="H107" i="16"/>
  <c r="G107" i="16"/>
  <c r="F107" i="16"/>
  <c r="E107" i="16"/>
  <c r="D107" i="16"/>
  <c r="C107" i="16"/>
  <c r="B107" i="16"/>
  <c r="R106" i="16"/>
  <c r="Q106" i="16"/>
  <c r="P106" i="16"/>
  <c r="O106" i="16"/>
  <c r="N106" i="16"/>
  <c r="N111" i="16" s="1"/>
  <c r="M106" i="16"/>
  <c r="L106" i="16"/>
  <c r="K106" i="16"/>
  <c r="J106" i="16"/>
  <c r="I106" i="16"/>
  <c r="H106" i="16"/>
  <c r="G106" i="16"/>
  <c r="F106" i="16"/>
  <c r="F111" i="16" s="1"/>
  <c r="E106" i="16"/>
  <c r="D106" i="16"/>
  <c r="C106" i="16"/>
  <c r="B106" i="16"/>
  <c r="R105" i="16"/>
  <c r="Q105" i="16"/>
  <c r="P105" i="16"/>
  <c r="O105" i="16"/>
  <c r="N105" i="16"/>
  <c r="M105" i="16"/>
  <c r="L105" i="16"/>
  <c r="K105" i="16"/>
  <c r="J105" i="16"/>
  <c r="I105" i="16"/>
  <c r="H105" i="16"/>
  <c r="G105" i="16"/>
  <c r="F105" i="16"/>
  <c r="E105" i="16"/>
  <c r="D105" i="16"/>
  <c r="C105" i="16"/>
  <c r="R104" i="16"/>
  <c r="Q104" i="16"/>
  <c r="P104" i="16"/>
  <c r="O104" i="16"/>
  <c r="N104" i="16"/>
  <c r="M104" i="16"/>
  <c r="L104" i="16"/>
  <c r="K104" i="16"/>
  <c r="J104" i="16"/>
  <c r="I104" i="16"/>
  <c r="H104" i="16"/>
  <c r="G104" i="16"/>
  <c r="F104" i="16"/>
  <c r="E104" i="16"/>
  <c r="D104" i="16"/>
  <c r="C104" i="16"/>
  <c r="R103" i="16"/>
  <c r="Q103" i="16"/>
  <c r="P103" i="16"/>
  <c r="O103" i="16"/>
  <c r="O111" i="16" s="1"/>
  <c r="N103" i="16"/>
  <c r="M103" i="16"/>
  <c r="M111" i="16" s="1"/>
  <c r="L103" i="16"/>
  <c r="L111" i="16" s="1"/>
  <c r="K103" i="16"/>
  <c r="J103" i="16"/>
  <c r="I103" i="16"/>
  <c r="H103" i="16"/>
  <c r="G103" i="16"/>
  <c r="F103" i="16"/>
  <c r="E103" i="16"/>
  <c r="E111" i="16" s="1"/>
  <c r="D103" i="16"/>
  <c r="D111" i="16" s="1"/>
  <c r="C103" i="16"/>
  <c r="G102" i="16"/>
  <c r="R101" i="16"/>
  <c r="Q101" i="16"/>
  <c r="P101" i="16"/>
  <c r="O101" i="16"/>
  <c r="N101" i="16"/>
  <c r="M101" i="16"/>
  <c r="L101" i="16"/>
  <c r="K101" i="16"/>
  <c r="J101" i="16"/>
  <c r="I101" i="16"/>
  <c r="H101" i="16"/>
  <c r="G101" i="16"/>
  <c r="F101" i="16"/>
  <c r="E101" i="16"/>
  <c r="D101" i="16"/>
  <c r="C101" i="16"/>
  <c r="R100" i="16"/>
  <c r="Q100" i="16"/>
  <c r="P100" i="16"/>
  <c r="O100" i="16"/>
  <c r="N100" i="16"/>
  <c r="M100" i="16"/>
  <c r="L100" i="16"/>
  <c r="K100" i="16"/>
  <c r="J100" i="16"/>
  <c r="I100" i="16"/>
  <c r="H100" i="16"/>
  <c r="G100" i="16"/>
  <c r="F100" i="16"/>
  <c r="E100" i="16"/>
  <c r="D100" i="16"/>
  <c r="C100" i="16"/>
  <c r="R99" i="16"/>
  <c r="Q99" i="16"/>
  <c r="P99" i="16"/>
  <c r="O99" i="16"/>
  <c r="N99" i="16"/>
  <c r="M99" i="16"/>
  <c r="L99" i="16"/>
  <c r="K99" i="16"/>
  <c r="J99" i="16"/>
  <c r="I99" i="16"/>
  <c r="H99" i="16"/>
  <c r="G99" i="16"/>
  <c r="F99" i="16"/>
  <c r="E99" i="16"/>
  <c r="D99" i="16"/>
  <c r="C99" i="16"/>
  <c r="R98" i="16"/>
  <c r="Q98" i="16"/>
  <c r="P98" i="16"/>
  <c r="O98" i="16"/>
  <c r="N98" i="16"/>
  <c r="M98" i="16"/>
  <c r="L98" i="16"/>
  <c r="K98" i="16"/>
  <c r="J98" i="16"/>
  <c r="I98" i="16"/>
  <c r="H98" i="16"/>
  <c r="G98" i="16"/>
  <c r="F98" i="16"/>
  <c r="E98" i="16"/>
  <c r="D98" i="16"/>
  <c r="C98" i="16"/>
  <c r="R97" i="16"/>
  <c r="Q97" i="16"/>
  <c r="P97" i="16"/>
  <c r="O97" i="16"/>
  <c r="N97" i="16"/>
  <c r="M97" i="16"/>
  <c r="L97" i="16"/>
  <c r="K97" i="16"/>
  <c r="J97" i="16"/>
  <c r="I97" i="16"/>
  <c r="H97" i="16"/>
  <c r="G97" i="16"/>
  <c r="F97" i="16"/>
  <c r="E97" i="16"/>
  <c r="D97" i="16"/>
  <c r="C97" i="16"/>
  <c r="R96" i="16"/>
  <c r="Q96" i="16"/>
  <c r="P96" i="16"/>
  <c r="O96" i="16"/>
  <c r="N96" i="16"/>
  <c r="M96" i="16"/>
  <c r="L96" i="16"/>
  <c r="K96" i="16"/>
  <c r="J96" i="16"/>
  <c r="I96" i="16"/>
  <c r="H96" i="16"/>
  <c r="G96" i="16"/>
  <c r="F96" i="16"/>
  <c r="E96" i="16"/>
  <c r="D96" i="16"/>
  <c r="C96" i="16"/>
  <c r="R95" i="16"/>
  <c r="Q95" i="16"/>
  <c r="P95" i="16"/>
  <c r="O95" i="16"/>
  <c r="N95" i="16"/>
  <c r="M95" i="16"/>
  <c r="L95" i="16"/>
  <c r="K95" i="16"/>
  <c r="J95" i="16"/>
  <c r="I95" i="16"/>
  <c r="H95" i="16"/>
  <c r="G95" i="16"/>
  <c r="F95" i="16"/>
  <c r="E95" i="16"/>
  <c r="D95" i="16"/>
  <c r="C95" i="16"/>
  <c r="R94" i="16"/>
  <c r="R102" i="16" s="1"/>
  <c r="Q94" i="16"/>
  <c r="Q102" i="16" s="1"/>
  <c r="P94" i="16"/>
  <c r="P102" i="16" s="1"/>
  <c r="O94" i="16"/>
  <c r="O102" i="16" s="1"/>
  <c r="N94" i="16"/>
  <c r="N102" i="16" s="1"/>
  <c r="M94" i="16"/>
  <c r="M102" i="16" s="1"/>
  <c r="L94" i="16"/>
  <c r="L102" i="16" s="1"/>
  <c r="K94" i="16"/>
  <c r="K102" i="16" s="1"/>
  <c r="J94" i="16"/>
  <c r="J102" i="16" s="1"/>
  <c r="I94" i="16"/>
  <c r="I102" i="16" s="1"/>
  <c r="H94" i="16"/>
  <c r="H102" i="16" s="1"/>
  <c r="G94" i="16"/>
  <c r="F94" i="16"/>
  <c r="F102" i="16" s="1"/>
  <c r="E94" i="16"/>
  <c r="E102" i="16" s="1"/>
  <c r="D94" i="16"/>
  <c r="D102" i="16" s="1"/>
  <c r="C94" i="16"/>
  <c r="C102" i="16" s="1"/>
  <c r="O93" i="16"/>
  <c r="L93" i="16"/>
  <c r="R92" i="16"/>
  <c r="Q92" i="16"/>
  <c r="P92" i="16"/>
  <c r="O92" i="16"/>
  <c r="N92" i="16"/>
  <c r="M92" i="16"/>
  <c r="L92" i="16"/>
  <c r="K92" i="16"/>
  <c r="J92" i="16"/>
  <c r="I92" i="16"/>
  <c r="H92" i="16"/>
  <c r="G92" i="16"/>
  <c r="F92" i="16"/>
  <c r="E92" i="16"/>
  <c r="D92" i="16"/>
  <c r="C92" i="16"/>
  <c r="B92" i="16"/>
  <c r="R91" i="16"/>
  <c r="Q91" i="16"/>
  <c r="P91" i="16"/>
  <c r="O91" i="16"/>
  <c r="N91" i="16"/>
  <c r="M91" i="16"/>
  <c r="L91" i="16"/>
  <c r="K91" i="16"/>
  <c r="J91" i="16"/>
  <c r="I91" i="16"/>
  <c r="H91" i="16"/>
  <c r="G91" i="16"/>
  <c r="F91" i="16"/>
  <c r="E91" i="16"/>
  <c r="D91" i="16"/>
  <c r="C91" i="16"/>
  <c r="B91" i="16"/>
  <c r="R90" i="16"/>
  <c r="Q90" i="16"/>
  <c r="P90" i="16"/>
  <c r="O90" i="16"/>
  <c r="N90" i="16"/>
  <c r="M90" i="16"/>
  <c r="L90" i="16"/>
  <c r="K90" i="16"/>
  <c r="J90" i="16"/>
  <c r="I90" i="16"/>
  <c r="H90" i="16"/>
  <c r="G90" i="16"/>
  <c r="F90" i="16"/>
  <c r="E90" i="16"/>
  <c r="D90" i="16"/>
  <c r="C90" i="16"/>
  <c r="B90" i="16"/>
  <c r="R89" i="16"/>
  <c r="Q89" i="16"/>
  <c r="P89" i="16"/>
  <c r="O89" i="16"/>
  <c r="N89" i="16"/>
  <c r="M89" i="16"/>
  <c r="L89" i="16"/>
  <c r="K89" i="16"/>
  <c r="J89" i="16"/>
  <c r="I89" i="16"/>
  <c r="H89" i="16"/>
  <c r="G89" i="16"/>
  <c r="G93" i="16" s="1"/>
  <c r="F89" i="16"/>
  <c r="E89" i="16"/>
  <c r="D89" i="16"/>
  <c r="C89" i="16"/>
  <c r="B89" i="16"/>
  <c r="R88" i="16"/>
  <c r="Q88" i="16"/>
  <c r="P88" i="16"/>
  <c r="O88" i="16"/>
  <c r="N88" i="16"/>
  <c r="M88" i="16"/>
  <c r="L88" i="16"/>
  <c r="K88" i="16"/>
  <c r="K93" i="16" s="1"/>
  <c r="J88" i="16"/>
  <c r="I88" i="16"/>
  <c r="H88" i="16"/>
  <c r="G88" i="16"/>
  <c r="F88" i="16"/>
  <c r="E88" i="16"/>
  <c r="D88" i="16"/>
  <c r="C88" i="16"/>
  <c r="C93" i="16" s="1"/>
  <c r="B88" i="16"/>
  <c r="R87" i="16"/>
  <c r="Q87" i="16"/>
  <c r="P87" i="16"/>
  <c r="O87" i="16"/>
  <c r="N87" i="16"/>
  <c r="M87" i="16"/>
  <c r="L87" i="16"/>
  <c r="K87" i="16"/>
  <c r="J87" i="16"/>
  <c r="I87" i="16"/>
  <c r="H87" i="16"/>
  <c r="G87" i="16"/>
  <c r="F87" i="16"/>
  <c r="E87" i="16"/>
  <c r="D87" i="16"/>
  <c r="C87" i="16"/>
  <c r="R86" i="16"/>
  <c r="Q86" i="16"/>
  <c r="P86" i="16"/>
  <c r="O86" i="16"/>
  <c r="N86" i="16"/>
  <c r="M86" i="16"/>
  <c r="L86" i="16"/>
  <c r="K86" i="16"/>
  <c r="J86" i="16"/>
  <c r="I86" i="16"/>
  <c r="H86" i="16"/>
  <c r="G86" i="16"/>
  <c r="F86" i="16"/>
  <c r="E86" i="16"/>
  <c r="D86" i="16"/>
  <c r="C86" i="16"/>
  <c r="R85" i="16"/>
  <c r="R93" i="16" s="1"/>
  <c r="Q85" i="16"/>
  <c r="Q93" i="16" s="1"/>
  <c r="P85" i="16"/>
  <c r="O85" i="16"/>
  <c r="N85" i="16"/>
  <c r="M85" i="16"/>
  <c r="L85" i="16"/>
  <c r="K85" i="16"/>
  <c r="J85" i="16"/>
  <c r="J93" i="16" s="1"/>
  <c r="I85" i="16"/>
  <c r="I93" i="16" s="1"/>
  <c r="H85" i="16"/>
  <c r="G85" i="16"/>
  <c r="F85" i="16"/>
  <c r="E85" i="16"/>
  <c r="D85" i="16"/>
  <c r="D93" i="16" s="1"/>
  <c r="C85" i="16"/>
  <c r="Q84" i="16"/>
  <c r="L84" i="16"/>
  <c r="R83" i="16"/>
  <c r="Q83" i="16"/>
  <c r="P83" i="16"/>
  <c r="O83" i="16"/>
  <c r="N83" i="16"/>
  <c r="M83" i="16"/>
  <c r="L83" i="16"/>
  <c r="K83" i="16"/>
  <c r="J83" i="16"/>
  <c r="I83" i="16"/>
  <c r="H83" i="16"/>
  <c r="G83" i="16"/>
  <c r="F83" i="16"/>
  <c r="E83" i="16"/>
  <c r="D83" i="16"/>
  <c r="C83" i="16"/>
  <c r="B83" i="16"/>
  <c r="R82" i="16"/>
  <c r="Q82" i="16"/>
  <c r="P82" i="16"/>
  <c r="O82" i="16"/>
  <c r="N82" i="16"/>
  <c r="M82" i="16"/>
  <c r="L82" i="16"/>
  <c r="K82" i="16"/>
  <c r="J82" i="16"/>
  <c r="I82" i="16"/>
  <c r="H82" i="16"/>
  <c r="G82" i="16"/>
  <c r="F82" i="16"/>
  <c r="E82" i="16"/>
  <c r="D82" i="16"/>
  <c r="C82" i="16"/>
  <c r="B82" i="16"/>
  <c r="R81" i="16"/>
  <c r="Q81" i="16"/>
  <c r="P81" i="16"/>
  <c r="O81" i="16"/>
  <c r="N81" i="16"/>
  <c r="M81" i="16"/>
  <c r="L81" i="16"/>
  <c r="K81" i="16"/>
  <c r="J81" i="16"/>
  <c r="I81" i="16"/>
  <c r="H81" i="16"/>
  <c r="G81" i="16"/>
  <c r="F81" i="16"/>
  <c r="E81" i="16"/>
  <c r="D81" i="16"/>
  <c r="C81" i="16"/>
  <c r="B81" i="16"/>
  <c r="R80" i="16"/>
  <c r="Q80" i="16"/>
  <c r="P80" i="16"/>
  <c r="O80" i="16"/>
  <c r="N80" i="16"/>
  <c r="M80" i="16"/>
  <c r="L80" i="16"/>
  <c r="K80" i="16"/>
  <c r="J80" i="16"/>
  <c r="I80" i="16"/>
  <c r="H80" i="16"/>
  <c r="G80" i="16"/>
  <c r="F80" i="16"/>
  <c r="E80" i="16"/>
  <c r="D80" i="16"/>
  <c r="D84" i="16" s="1"/>
  <c r="C80" i="16"/>
  <c r="B80" i="16"/>
  <c r="R79" i="16"/>
  <c r="Q79" i="16"/>
  <c r="P79" i="16"/>
  <c r="P84" i="16" s="1"/>
  <c r="O79" i="16"/>
  <c r="N79" i="16"/>
  <c r="M79" i="16"/>
  <c r="L79" i="16"/>
  <c r="K79" i="16"/>
  <c r="J79" i="16"/>
  <c r="I79" i="16"/>
  <c r="H79" i="16"/>
  <c r="H84" i="16" s="1"/>
  <c r="G79" i="16"/>
  <c r="F79" i="16"/>
  <c r="E79" i="16"/>
  <c r="D79" i="16"/>
  <c r="C79" i="16"/>
  <c r="B79" i="16"/>
  <c r="R78" i="16"/>
  <c r="Q78" i="16"/>
  <c r="P78" i="16"/>
  <c r="O78" i="16"/>
  <c r="N78" i="16"/>
  <c r="M78" i="16"/>
  <c r="L78" i="16"/>
  <c r="K78" i="16"/>
  <c r="J78" i="16"/>
  <c r="I78" i="16"/>
  <c r="H78" i="16"/>
  <c r="G78" i="16"/>
  <c r="F78" i="16"/>
  <c r="E78" i="16"/>
  <c r="D78" i="16"/>
  <c r="C78" i="16"/>
  <c r="R77" i="16"/>
  <c r="Q77" i="16"/>
  <c r="P77" i="16"/>
  <c r="O77" i="16"/>
  <c r="N77" i="16"/>
  <c r="M77" i="16"/>
  <c r="L77" i="16"/>
  <c r="K77" i="16"/>
  <c r="J77" i="16"/>
  <c r="I77" i="16"/>
  <c r="H77" i="16"/>
  <c r="G77" i="16"/>
  <c r="F77" i="16"/>
  <c r="E77" i="16"/>
  <c r="D77" i="16"/>
  <c r="C77" i="16"/>
  <c r="R76" i="16"/>
  <c r="R84" i="16" s="1"/>
  <c r="Q76" i="16"/>
  <c r="P76" i="16"/>
  <c r="O76" i="16"/>
  <c r="O84" i="16" s="1"/>
  <c r="N76" i="16"/>
  <c r="N84" i="16" s="1"/>
  <c r="M76" i="16"/>
  <c r="L76" i="16"/>
  <c r="K76" i="16"/>
  <c r="K84" i="16" s="1"/>
  <c r="J76" i="16"/>
  <c r="J84" i="16" s="1"/>
  <c r="I76" i="16"/>
  <c r="I84" i="16" s="1"/>
  <c r="H76" i="16"/>
  <c r="G76" i="16"/>
  <c r="G84" i="16" s="1"/>
  <c r="F76" i="16"/>
  <c r="F84" i="16" s="1"/>
  <c r="E76" i="16"/>
  <c r="D76" i="16"/>
  <c r="C76" i="16"/>
  <c r="C84" i="16" s="1"/>
  <c r="R74" i="16"/>
  <c r="Q74" i="16"/>
  <c r="P74" i="16"/>
  <c r="O74" i="16"/>
  <c r="N74" i="16"/>
  <c r="M74" i="16"/>
  <c r="L74" i="16"/>
  <c r="K74" i="16"/>
  <c r="J74" i="16"/>
  <c r="I74" i="16"/>
  <c r="H74" i="16"/>
  <c r="G74" i="16"/>
  <c r="F74" i="16"/>
  <c r="E74" i="16"/>
  <c r="D74" i="16"/>
  <c r="C74" i="16"/>
  <c r="B74" i="16"/>
  <c r="R73" i="16"/>
  <c r="Q73" i="16"/>
  <c r="P73" i="16"/>
  <c r="O73" i="16"/>
  <c r="N73" i="16"/>
  <c r="M73" i="16"/>
  <c r="L73" i="16"/>
  <c r="K73" i="16"/>
  <c r="J73" i="16"/>
  <c r="I73" i="16"/>
  <c r="H73" i="16"/>
  <c r="G73" i="16"/>
  <c r="F73" i="16"/>
  <c r="E73" i="16"/>
  <c r="D73" i="16"/>
  <c r="C73" i="16"/>
  <c r="B73" i="16"/>
  <c r="R72" i="16"/>
  <c r="Q72" i="16"/>
  <c r="P72" i="16"/>
  <c r="O72" i="16"/>
  <c r="N72" i="16"/>
  <c r="M72" i="16"/>
  <c r="L72" i="16"/>
  <c r="K72" i="16"/>
  <c r="J72" i="16"/>
  <c r="I72" i="16"/>
  <c r="H72" i="16"/>
  <c r="G72" i="16"/>
  <c r="F72" i="16"/>
  <c r="E72" i="16"/>
  <c r="D72" i="16"/>
  <c r="C72" i="16"/>
  <c r="B72" i="16"/>
  <c r="R71" i="16"/>
  <c r="Q71" i="16"/>
  <c r="Q75" i="16" s="1"/>
  <c r="P71" i="16"/>
  <c r="O71" i="16"/>
  <c r="N71" i="16"/>
  <c r="M71" i="16"/>
  <c r="L71" i="16"/>
  <c r="K71" i="16"/>
  <c r="J71" i="16"/>
  <c r="I71" i="16"/>
  <c r="I75" i="16" s="1"/>
  <c r="H71" i="16"/>
  <c r="G71" i="16"/>
  <c r="F71" i="16"/>
  <c r="E71" i="16"/>
  <c r="D71" i="16"/>
  <c r="C71" i="16"/>
  <c r="B71" i="16"/>
  <c r="R70" i="16"/>
  <c r="Q70" i="16"/>
  <c r="P70" i="16"/>
  <c r="O70" i="16"/>
  <c r="N70" i="16"/>
  <c r="M70" i="16"/>
  <c r="M75" i="16" s="1"/>
  <c r="L70" i="16"/>
  <c r="K70" i="16"/>
  <c r="J70" i="16"/>
  <c r="I70" i="16"/>
  <c r="H70" i="16"/>
  <c r="G70" i="16"/>
  <c r="F70" i="16"/>
  <c r="E70" i="16"/>
  <c r="E75" i="16" s="1"/>
  <c r="D70" i="16"/>
  <c r="C70" i="16"/>
  <c r="B70" i="16"/>
  <c r="R69" i="16"/>
  <c r="Q69" i="16"/>
  <c r="P69" i="16"/>
  <c r="O69" i="16"/>
  <c r="N69" i="16"/>
  <c r="M69" i="16"/>
  <c r="L69" i="16"/>
  <c r="K69" i="16"/>
  <c r="J69" i="16"/>
  <c r="I69" i="16"/>
  <c r="H69" i="16"/>
  <c r="G69" i="16"/>
  <c r="F69" i="16"/>
  <c r="E69" i="16"/>
  <c r="D69" i="16"/>
  <c r="C69" i="16"/>
  <c r="R68" i="16"/>
  <c r="Q68" i="16"/>
  <c r="P68" i="16"/>
  <c r="O68" i="16"/>
  <c r="N68" i="16"/>
  <c r="M68" i="16"/>
  <c r="L68" i="16"/>
  <c r="K68" i="16"/>
  <c r="J68" i="16"/>
  <c r="I68" i="16"/>
  <c r="H68" i="16"/>
  <c r="G68" i="16"/>
  <c r="F68" i="16"/>
  <c r="E68" i="16"/>
  <c r="D68" i="16"/>
  <c r="C68" i="16"/>
  <c r="R67" i="16"/>
  <c r="Q67" i="16"/>
  <c r="P67" i="16"/>
  <c r="O67" i="16"/>
  <c r="N67" i="16"/>
  <c r="N75" i="16" s="1"/>
  <c r="M67" i="16"/>
  <c r="L67" i="16"/>
  <c r="L75" i="16" s="1"/>
  <c r="K67" i="16"/>
  <c r="K75" i="16" s="1"/>
  <c r="J67" i="16"/>
  <c r="I67" i="16"/>
  <c r="H67" i="16"/>
  <c r="G67" i="16"/>
  <c r="F67" i="16"/>
  <c r="F75" i="16" s="1"/>
  <c r="E67" i="16"/>
  <c r="D67" i="16"/>
  <c r="D75" i="16" s="1"/>
  <c r="C67" i="16"/>
  <c r="C75" i="16" s="1"/>
  <c r="R65" i="16"/>
  <c r="Q65" i="16"/>
  <c r="P65" i="16"/>
  <c r="O65" i="16"/>
  <c r="N65" i="16"/>
  <c r="M65" i="16"/>
  <c r="L65" i="16"/>
  <c r="K65" i="16"/>
  <c r="J65" i="16"/>
  <c r="I65" i="16"/>
  <c r="H65" i="16"/>
  <c r="G65" i="16"/>
  <c r="F65" i="16"/>
  <c r="E65" i="16"/>
  <c r="D65" i="16"/>
  <c r="C65" i="16"/>
  <c r="B65" i="16"/>
  <c r="R64" i="16"/>
  <c r="Q64" i="16"/>
  <c r="P64" i="16"/>
  <c r="O64" i="16"/>
  <c r="N64" i="16"/>
  <c r="M64" i="16"/>
  <c r="L64" i="16"/>
  <c r="K64" i="16"/>
  <c r="J64" i="16"/>
  <c r="I64" i="16"/>
  <c r="H64" i="16"/>
  <c r="G64" i="16"/>
  <c r="F64" i="16"/>
  <c r="E64" i="16"/>
  <c r="D64" i="16"/>
  <c r="C64" i="16"/>
  <c r="B64" i="16"/>
  <c r="R63" i="16"/>
  <c r="Q63" i="16"/>
  <c r="P63" i="16"/>
  <c r="O63" i="16"/>
  <c r="N63" i="16"/>
  <c r="M63" i="16"/>
  <c r="L63" i="16"/>
  <c r="K63" i="16"/>
  <c r="J63" i="16"/>
  <c r="I63" i="16"/>
  <c r="H63" i="16"/>
  <c r="G63" i="16"/>
  <c r="F63" i="16"/>
  <c r="E63" i="16"/>
  <c r="D63" i="16"/>
  <c r="C63" i="16"/>
  <c r="B63" i="16"/>
  <c r="R62" i="16"/>
  <c r="Q62" i="16"/>
  <c r="P62" i="16"/>
  <c r="O62" i="16"/>
  <c r="N62" i="16"/>
  <c r="N66" i="16" s="1"/>
  <c r="M62" i="16"/>
  <c r="L62" i="16"/>
  <c r="K62" i="16"/>
  <c r="J62" i="16"/>
  <c r="I62" i="16"/>
  <c r="H62" i="16"/>
  <c r="G62" i="16"/>
  <c r="F62" i="16"/>
  <c r="F66" i="16" s="1"/>
  <c r="E62" i="16"/>
  <c r="D62" i="16"/>
  <c r="C62" i="16"/>
  <c r="B62" i="16"/>
  <c r="R61" i="16"/>
  <c r="R66" i="16" s="1"/>
  <c r="Q61" i="16"/>
  <c r="P61" i="16"/>
  <c r="O61" i="16"/>
  <c r="N61" i="16"/>
  <c r="M61" i="16"/>
  <c r="L61" i="16"/>
  <c r="K61" i="16"/>
  <c r="J61" i="16"/>
  <c r="J66" i="16" s="1"/>
  <c r="I61" i="16"/>
  <c r="H61" i="16"/>
  <c r="G61" i="16"/>
  <c r="F61" i="16"/>
  <c r="E61" i="16"/>
  <c r="D61" i="16"/>
  <c r="C61" i="16"/>
  <c r="B61" i="16"/>
  <c r="R60" i="16"/>
  <c r="Q60" i="16"/>
  <c r="P60" i="16"/>
  <c r="O60" i="16"/>
  <c r="N60" i="16"/>
  <c r="M60" i="16"/>
  <c r="L60" i="16"/>
  <c r="K60" i="16"/>
  <c r="J60" i="16"/>
  <c r="I60" i="16"/>
  <c r="H60" i="16"/>
  <c r="G60" i="16"/>
  <c r="F60" i="16"/>
  <c r="E60" i="16"/>
  <c r="D60" i="16"/>
  <c r="C60" i="16"/>
  <c r="R59" i="16"/>
  <c r="Q59" i="16"/>
  <c r="P59" i="16"/>
  <c r="O59" i="16"/>
  <c r="N59" i="16"/>
  <c r="M59" i="16"/>
  <c r="L59" i="16"/>
  <c r="K59" i="16"/>
  <c r="J59" i="16"/>
  <c r="I59" i="16"/>
  <c r="H59" i="16"/>
  <c r="G59" i="16"/>
  <c r="F59" i="16"/>
  <c r="E59" i="16"/>
  <c r="D59" i="16"/>
  <c r="C59" i="16"/>
  <c r="R58" i="16"/>
  <c r="Q58" i="16"/>
  <c r="P58" i="16"/>
  <c r="O58" i="16"/>
  <c r="N58" i="16"/>
  <c r="M58" i="16"/>
  <c r="M66" i="16" s="1"/>
  <c r="L58" i="16"/>
  <c r="L66" i="16" s="1"/>
  <c r="K58" i="16"/>
  <c r="K66" i="16" s="1"/>
  <c r="J58" i="16"/>
  <c r="I58" i="16"/>
  <c r="H58" i="16"/>
  <c r="G58" i="16"/>
  <c r="F58" i="16"/>
  <c r="E58" i="16"/>
  <c r="E66" i="16" s="1"/>
  <c r="D58" i="16"/>
  <c r="D66" i="16" s="1"/>
  <c r="C58" i="16"/>
  <c r="C66" i="16" s="1"/>
  <c r="R56" i="16"/>
  <c r="Q56" i="16"/>
  <c r="P56" i="16"/>
  <c r="O56" i="16"/>
  <c r="N56" i="16"/>
  <c r="M56" i="16"/>
  <c r="L56" i="16"/>
  <c r="K56" i="16"/>
  <c r="J56" i="16"/>
  <c r="I56" i="16"/>
  <c r="H56" i="16"/>
  <c r="H57" i="16" s="1"/>
  <c r="G56" i="16"/>
  <c r="F56" i="16"/>
  <c r="E56" i="16"/>
  <c r="D56" i="16"/>
  <c r="C56" i="16"/>
  <c r="B56" i="16"/>
  <c r="R55" i="16"/>
  <c r="Q55" i="16"/>
  <c r="P55" i="16"/>
  <c r="O55" i="16"/>
  <c r="N55" i="16"/>
  <c r="M55" i="16"/>
  <c r="L55" i="16"/>
  <c r="K55" i="16"/>
  <c r="J55" i="16"/>
  <c r="I55" i="16"/>
  <c r="H55" i="16"/>
  <c r="G55" i="16"/>
  <c r="F55" i="16"/>
  <c r="E55" i="16"/>
  <c r="D55" i="16"/>
  <c r="C55" i="16"/>
  <c r="B55" i="16"/>
  <c r="R54" i="16"/>
  <c r="Q54" i="16"/>
  <c r="P54" i="16"/>
  <c r="O54" i="16"/>
  <c r="N54" i="16"/>
  <c r="M54" i="16"/>
  <c r="L54" i="16"/>
  <c r="K54" i="16"/>
  <c r="J54" i="16"/>
  <c r="I54" i="16"/>
  <c r="H54" i="16"/>
  <c r="G54" i="16"/>
  <c r="F54" i="16"/>
  <c r="E54" i="16"/>
  <c r="D54" i="16"/>
  <c r="C54" i="16"/>
  <c r="B54" i="16"/>
  <c r="R53" i="16"/>
  <c r="Q53" i="16"/>
  <c r="P53" i="16"/>
  <c r="O53" i="16"/>
  <c r="N53" i="16"/>
  <c r="M53" i="16"/>
  <c r="L53" i="16"/>
  <c r="K53" i="16"/>
  <c r="K57" i="16" s="1"/>
  <c r="J53" i="16"/>
  <c r="I53" i="16"/>
  <c r="H53" i="16"/>
  <c r="G53" i="16"/>
  <c r="F53" i="16"/>
  <c r="E53" i="16"/>
  <c r="D53" i="16"/>
  <c r="C53" i="16"/>
  <c r="C57" i="16" s="1"/>
  <c r="B53" i="16"/>
  <c r="R52" i="16"/>
  <c r="Q52" i="16"/>
  <c r="P52" i="16"/>
  <c r="O52" i="16"/>
  <c r="N52" i="16"/>
  <c r="M52" i="16"/>
  <c r="L52" i="16"/>
  <c r="K52" i="16"/>
  <c r="J52" i="16"/>
  <c r="I52" i="16"/>
  <c r="H52" i="16"/>
  <c r="G52" i="16"/>
  <c r="F52" i="16"/>
  <c r="E52" i="16"/>
  <c r="D52" i="16"/>
  <c r="C52" i="16"/>
  <c r="B52" i="16"/>
  <c r="R51" i="16"/>
  <c r="Q51" i="16"/>
  <c r="P51" i="16"/>
  <c r="P57" i="16" s="1"/>
  <c r="O51" i="16"/>
  <c r="N51" i="16"/>
  <c r="M51" i="16"/>
  <c r="M57" i="16" s="1"/>
  <c r="L51" i="16"/>
  <c r="K51" i="16"/>
  <c r="J51" i="16"/>
  <c r="I51" i="16"/>
  <c r="H51" i="16"/>
  <c r="G51" i="16"/>
  <c r="F51" i="16"/>
  <c r="E51" i="16"/>
  <c r="E57" i="16" s="1"/>
  <c r="D51" i="16"/>
  <c r="C51" i="16"/>
  <c r="B51" i="16"/>
  <c r="R50" i="16"/>
  <c r="Q50" i="16"/>
  <c r="P50" i="16"/>
  <c r="O50" i="16"/>
  <c r="N50" i="16"/>
  <c r="M50" i="16"/>
  <c r="L50" i="16"/>
  <c r="K50" i="16"/>
  <c r="J50" i="16"/>
  <c r="I50" i="16"/>
  <c r="H50" i="16"/>
  <c r="G50" i="16"/>
  <c r="F50" i="16"/>
  <c r="E50" i="16"/>
  <c r="D50" i="16"/>
  <c r="C50" i="16"/>
  <c r="B50" i="16"/>
  <c r="R49" i="16"/>
  <c r="Q49" i="16"/>
  <c r="P49" i="16"/>
  <c r="O49" i="16"/>
  <c r="N49" i="16"/>
  <c r="M49" i="16"/>
  <c r="L49" i="16"/>
  <c r="K49" i="16"/>
  <c r="J49" i="16"/>
  <c r="I49" i="16"/>
  <c r="H49" i="16"/>
  <c r="G49" i="16"/>
  <c r="F49" i="16"/>
  <c r="E49" i="16"/>
  <c r="D49" i="16"/>
  <c r="C49" i="16"/>
  <c r="R48" i="16"/>
  <c r="Q48" i="16"/>
  <c r="Q57" i="16" s="1"/>
  <c r="P48" i="16"/>
  <c r="O48" i="16"/>
  <c r="O57" i="16" s="1"/>
  <c r="N48" i="16"/>
  <c r="N57" i="16" s="1"/>
  <c r="M48" i="16"/>
  <c r="L48" i="16"/>
  <c r="K48" i="16"/>
  <c r="J48" i="16"/>
  <c r="I48" i="16"/>
  <c r="I57" i="16" s="1"/>
  <c r="H48" i="16"/>
  <c r="G48" i="16"/>
  <c r="G57" i="16" s="1"/>
  <c r="F48" i="16"/>
  <c r="F57" i="16" s="1"/>
  <c r="E48" i="16"/>
  <c r="D48" i="16"/>
  <c r="C48" i="16"/>
  <c r="R46" i="16"/>
  <c r="Q46" i="16"/>
  <c r="P46" i="16"/>
  <c r="O46" i="16"/>
  <c r="N46" i="16"/>
  <c r="M46" i="16"/>
  <c r="L46" i="16"/>
  <c r="K46" i="16"/>
  <c r="J46" i="16"/>
  <c r="J47" i="16" s="1"/>
  <c r="I46" i="16"/>
  <c r="H46" i="16"/>
  <c r="G46" i="16"/>
  <c r="F46" i="16"/>
  <c r="E46" i="16"/>
  <c r="D46" i="16"/>
  <c r="C46" i="16"/>
  <c r="B46" i="16"/>
  <c r="R45" i="16"/>
  <c r="Q45" i="16"/>
  <c r="P45" i="16"/>
  <c r="O45" i="16"/>
  <c r="N45" i="16"/>
  <c r="M45" i="16"/>
  <c r="L45" i="16"/>
  <c r="K45" i="16"/>
  <c r="J45" i="16"/>
  <c r="I45" i="16"/>
  <c r="H45" i="16"/>
  <c r="G45" i="16"/>
  <c r="F45" i="16"/>
  <c r="E45" i="16"/>
  <c r="D45" i="16"/>
  <c r="C45" i="16"/>
  <c r="B45" i="16"/>
  <c r="R44" i="16"/>
  <c r="Q44" i="16"/>
  <c r="P44" i="16"/>
  <c r="O44" i="16"/>
  <c r="N44" i="16"/>
  <c r="M44" i="16"/>
  <c r="L44" i="16"/>
  <c r="K44" i="16"/>
  <c r="J44" i="16"/>
  <c r="I44" i="16"/>
  <c r="H44" i="16"/>
  <c r="G44" i="16"/>
  <c r="F44" i="16"/>
  <c r="E44" i="16"/>
  <c r="D44" i="16"/>
  <c r="C44" i="16"/>
  <c r="B44" i="16"/>
  <c r="R43" i="16"/>
  <c r="R47" i="16" s="1"/>
  <c r="Q43" i="16"/>
  <c r="P43" i="16"/>
  <c r="O43" i="16"/>
  <c r="N43" i="16"/>
  <c r="M43" i="16"/>
  <c r="L43" i="16"/>
  <c r="K43" i="16"/>
  <c r="J43" i="16"/>
  <c r="I43" i="16"/>
  <c r="H43" i="16"/>
  <c r="G43" i="16"/>
  <c r="F43" i="16"/>
  <c r="E43" i="16"/>
  <c r="D43" i="16"/>
  <c r="C43" i="16"/>
  <c r="B43" i="16"/>
  <c r="R42" i="16"/>
  <c r="Q42" i="16"/>
  <c r="P42" i="16"/>
  <c r="O42" i="16"/>
  <c r="N42" i="16"/>
  <c r="N47" i="16" s="1"/>
  <c r="M42" i="16"/>
  <c r="L42" i="16"/>
  <c r="K42" i="16"/>
  <c r="J42" i="16"/>
  <c r="I42" i="16"/>
  <c r="H42" i="16"/>
  <c r="G42" i="16"/>
  <c r="F42" i="16"/>
  <c r="F47" i="16" s="1"/>
  <c r="E42" i="16"/>
  <c r="D42" i="16"/>
  <c r="C42" i="16"/>
  <c r="B42" i="16"/>
  <c r="R41" i="16"/>
  <c r="Q41" i="16"/>
  <c r="P41" i="16"/>
  <c r="O41" i="16"/>
  <c r="N41" i="16"/>
  <c r="M41" i="16"/>
  <c r="L41" i="16"/>
  <c r="K41" i="16"/>
  <c r="J41" i="16"/>
  <c r="I41" i="16"/>
  <c r="H41" i="16"/>
  <c r="G41" i="16"/>
  <c r="F41" i="16"/>
  <c r="E41" i="16"/>
  <c r="D41" i="16"/>
  <c r="C41" i="16"/>
  <c r="R40" i="16"/>
  <c r="Q40" i="16"/>
  <c r="P40" i="16"/>
  <c r="O40" i="16"/>
  <c r="N40" i="16"/>
  <c r="M40" i="16"/>
  <c r="L40" i="16"/>
  <c r="K40" i="16"/>
  <c r="J40" i="16"/>
  <c r="I40" i="16"/>
  <c r="H40" i="16"/>
  <c r="G40" i="16"/>
  <c r="F40" i="16"/>
  <c r="E40" i="16"/>
  <c r="D40" i="16"/>
  <c r="C40" i="16"/>
  <c r="R39" i="16"/>
  <c r="Q39" i="16"/>
  <c r="Q47" i="16" s="1"/>
  <c r="P39" i="16"/>
  <c r="O39" i="16"/>
  <c r="O47" i="16" s="1"/>
  <c r="N39" i="16"/>
  <c r="M39" i="16"/>
  <c r="L39" i="16"/>
  <c r="K39" i="16"/>
  <c r="J39" i="16"/>
  <c r="I39" i="16"/>
  <c r="I47" i="16" s="1"/>
  <c r="H39" i="16"/>
  <c r="G39" i="16"/>
  <c r="G47" i="16" s="1"/>
  <c r="F39" i="16"/>
  <c r="E39" i="16"/>
  <c r="D39" i="16"/>
  <c r="C39" i="16"/>
  <c r="R37" i="16"/>
  <c r="Q37" i="16"/>
  <c r="P37" i="16"/>
  <c r="O37" i="16"/>
  <c r="N37" i="16"/>
  <c r="M37" i="16"/>
  <c r="L37" i="16"/>
  <c r="K37" i="16"/>
  <c r="J37" i="16"/>
  <c r="I37" i="16"/>
  <c r="H37" i="16"/>
  <c r="G37" i="16"/>
  <c r="F37" i="16"/>
  <c r="E37" i="16"/>
  <c r="D37" i="16"/>
  <c r="C37" i="16"/>
  <c r="B37" i="16"/>
  <c r="R36" i="16"/>
  <c r="Q36" i="16"/>
  <c r="P36" i="16"/>
  <c r="O36" i="16"/>
  <c r="N36" i="16"/>
  <c r="M36" i="16"/>
  <c r="L36" i="16"/>
  <c r="K36" i="16"/>
  <c r="J36" i="16"/>
  <c r="I36" i="16"/>
  <c r="H36" i="16"/>
  <c r="G36" i="16"/>
  <c r="F36" i="16"/>
  <c r="E36" i="16"/>
  <c r="D36" i="16"/>
  <c r="C36" i="16"/>
  <c r="B36" i="16"/>
  <c r="R35" i="16"/>
  <c r="Q35" i="16"/>
  <c r="Q38" i="16" s="1"/>
  <c r="P35" i="16"/>
  <c r="O35" i="16"/>
  <c r="N35" i="16"/>
  <c r="M35" i="16"/>
  <c r="L35" i="16"/>
  <c r="K35" i="16"/>
  <c r="J35" i="16"/>
  <c r="I35" i="16"/>
  <c r="I38" i="16" s="1"/>
  <c r="H35" i="16"/>
  <c r="G35" i="16"/>
  <c r="F35" i="16"/>
  <c r="E35" i="16"/>
  <c r="D35" i="16"/>
  <c r="C35" i="16"/>
  <c r="B35" i="16"/>
  <c r="R34" i="16"/>
  <c r="Q34" i="16"/>
  <c r="P34" i="16"/>
  <c r="O34" i="16"/>
  <c r="N34" i="16"/>
  <c r="M34" i="16"/>
  <c r="L34" i="16"/>
  <c r="K34" i="16"/>
  <c r="J34" i="16"/>
  <c r="I34" i="16"/>
  <c r="H34" i="16"/>
  <c r="G34" i="16"/>
  <c r="F34" i="16"/>
  <c r="E34" i="16"/>
  <c r="D34" i="16"/>
  <c r="C34" i="16"/>
  <c r="B34" i="16"/>
  <c r="R33" i="16"/>
  <c r="Q33" i="16"/>
  <c r="P33" i="16"/>
  <c r="O33" i="16"/>
  <c r="N33" i="16"/>
  <c r="M33" i="16"/>
  <c r="L33" i="16"/>
  <c r="K33" i="16"/>
  <c r="J33" i="16"/>
  <c r="I33" i="16"/>
  <c r="H33" i="16"/>
  <c r="G33" i="16"/>
  <c r="F33" i="16"/>
  <c r="E33" i="16"/>
  <c r="D33" i="16"/>
  <c r="C33" i="16"/>
  <c r="B33" i="16"/>
  <c r="R32" i="16"/>
  <c r="Q32" i="16"/>
  <c r="P32" i="16"/>
  <c r="O32" i="16"/>
  <c r="N32" i="16"/>
  <c r="M32" i="16"/>
  <c r="L32" i="16"/>
  <c r="L38" i="16" s="1"/>
  <c r="K32" i="16"/>
  <c r="J32" i="16"/>
  <c r="I32" i="16"/>
  <c r="H32" i="16"/>
  <c r="G32" i="16"/>
  <c r="F32" i="16"/>
  <c r="E32" i="16"/>
  <c r="D32" i="16"/>
  <c r="D38" i="16" s="1"/>
  <c r="C32" i="16"/>
  <c r="B32" i="16"/>
  <c r="R31" i="16"/>
  <c r="Q31" i="16"/>
  <c r="P31" i="16"/>
  <c r="O31" i="16"/>
  <c r="N31" i="16"/>
  <c r="M31" i="16"/>
  <c r="L31" i="16"/>
  <c r="K31" i="16"/>
  <c r="J31" i="16"/>
  <c r="I31" i="16"/>
  <c r="H31" i="16"/>
  <c r="G31" i="16"/>
  <c r="F31" i="16"/>
  <c r="E31" i="16"/>
  <c r="E65" i="15" s="1"/>
  <c r="D31" i="16"/>
  <c r="C31" i="16"/>
  <c r="B31" i="16"/>
  <c r="R30" i="16"/>
  <c r="Q30" i="16"/>
  <c r="P30" i="16"/>
  <c r="O30" i="16"/>
  <c r="N30" i="16"/>
  <c r="N65" i="15" s="1"/>
  <c r="N9" i="4" s="1"/>
  <c r="M30" i="16"/>
  <c r="L30" i="16"/>
  <c r="K30" i="16"/>
  <c r="J30" i="16"/>
  <c r="I30" i="16"/>
  <c r="H30" i="16"/>
  <c r="G30" i="16"/>
  <c r="F30" i="16"/>
  <c r="F65" i="15" s="1"/>
  <c r="F9" i="4" s="1"/>
  <c r="E30" i="16"/>
  <c r="D30" i="16"/>
  <c r="C30" i="16"/>
  <c r="B30" i="16"/>
  <c r="R29" i="16"/>
  <c r="Q29" i="16"/>
  <c r="P29" i="16"/>
  <c r="O29" i="16"/>
  <c r="N29" i="16"/>
  <c r="M29" i="16"/>
  <c r="L29" i="16"/>
  <c r="K29" i="16"/>
  <c r="J29" i="16"/>
  <c r="I29" i="16"/>
  <c r="H29" i="16"/>
  <c r="G29" i="16"/>
  <c r="F29" i="16"/>
  <c r="E29" i="16"/>
  <c r="D29" i="16"/>
  <c r="C29" i="16"/>
  <c r="L28" i="16"/>
  <c r="I28" i="16"/>
  <c r="D28" i="16"/>
  <c r="R27" i="16"/>
  <c r="Q27" i="16"/>
  <c r="P27" i="16"/>
  <c r="O27" i="16"/>
  <c r="N27" i="16"/>
  <c r="M27" i="16"/>
  <c r="L27" i="16"/>
  <c r="K27" i="16"/>
  <c r="J27" i="16"/>
  <c r="I27" i="16"/>
  <c r="H27" i="16"/>
  <c r="G27" i="16"/>
  <c r="F27" i="16"/>
  <c r="E27" i="16"/>
  <c r="D27" i="16"/>
  <c r="C27" i="16"/>
  <c r="B27" i="16"/>
  <c r="R26" i="16"/>
  <c r="Q26" i="16"/>
  <c r="P26" i="16"/>
  <c r="O26" i="16"/>
  <c r="N26" i="16"/>
  <c r="M26" i="16"/>
  <c r="L26" i="16"/>
  <c r="K26" i="16"/>
  <c r="J26" i="16"/>
  <c r="I26" i="16"/>
  <c r="H26" i="16"/>
  <c r="G26" i="16"/>
  <c r="F26" i="16"/>
  <c r="E26" i="16"/>
  <c r="D26" i="16"/>
  <c r="C26" i="16"/>
  <c r="B26" i="16"/>
  <c r="R25" i="16"/>
  <c r="Q25" i="16"/>
  <c r="P25" i="16"/>
  <c r="O25" i="16"/>
  <c r="N25" i="16"/>
  <c r="M25" i="16"/>
  <c r="L25" i="16"/>
  <c r="K25" i="16"/>
  <c r="J25" i="16"/>
  <c r="I25" i="16"/>
  <c r="H25" i="16"/>
  <c r="G25" i="16"/>
  <c r="F25" i="16"/>
  <c r="E25" i="16"/>
  <c r="D25" i="16"/>
  <c r="C25" i="16"/>
  <c r="B25" i="16"/>
  <c r="R24" i="16"/>
  <c r="Q24" i="16"/>
  <c r="P24" i="16"/>
  <c r="O24" i="16"/>
  <c r="N24" i="16"/>
  <c r="M24" i="16"/>
  <c r="L24" i="16"/>
  <c r="K24" i="16"/>
  <c r="J24" i="16"/>
  <c r="I24" i="16"/>
  <c r="H24" i="16"/>
  <c r="G24" i="16"/>
  <c r="F24" i="16"/>
  <c r="E24" i="16"/>
  <c r="D24" i="16"/>
  <c r="C24" i="16"/>
  <c r="B24" i="16"/>
  <c r="R23" i="16"/>
  <c r="Q23" i="16"/>
  <c r="P23" i="16"/>
  <c r="O23" i="16"/>
  <c r="N23" i="16"/>
  <c r="M23" i="16"/>
  <c r="L23" i="16"/>
  <c r="K23" i="16"/>
  <c r="J23" i="16"/>
  <c r="I23" i="16"/>
  <c r="H23" i="16"/>
  <c r="G23" i="16"/>
  <c r="F23" i="16"/>
  <c r="E23" i="16"/>
  <c r="D23" i="16"/>
  <c r="C23" i="16"/>
  <c r="B23" i="16"/>
  <c r="R22" i="16"/>
  <c r="Q22" i="16"/>
  <c r="Q28" i="16" s="1"/>
  <c r="P22" i="16"/>
  <c r="O22" i="16"/>
  <c r="N22" i="16"/>
  <c r="M22" i="16"/>
  <c r="L22" i="16"/>
  <c r="K22" i="16"/>
  <c r="J22" i="16"/>
  <c r="I22" i="16"/>
  <c r="H22" i="16"/>
  <c r="G22" i="16"/>
  <c r="F22" i="16"/>
  <c r="E22" i="16"/>
  <c r="D22" i="16"/>
  <c r="C22" i="16"/>
  <c r="B22" i="16"/>
  <c r="R21" i="16"/>
  <c r="Q21" i="16"/>
  <c r="P21" i="16"/>
  <c r="O21" i="16"/>
  <c r="N21" i="16"/>
  <c r="M21" i="16"/>
  <c r="L21" i="16"/>
  <c r="K21" i="16"/>
  <c r="J21" i="16"/>
  <c r="I21" i="16"/>
  <c r="H21" i="16"/>
  <c r="G21" i="16"/>
  <c r="F21" i="16"/>
  <c r="E21" i="16"/>
  <c r="D21" i="16"/>
  <c r="C21" i="16"/>
  <c r="B21" i="16"/>
  <c r="R20" i="16"/>
  <c r="Q20" i="16"/>
  <c r="P20" i="16"/>
  <c r="O20" i="16"/>
  <c r="N20" i="16"/>
  <c r="M20" i="16"/>
  <c r="L20" i="16"/>
  <c r="K20" i="16"/>
  <c r="J20" i="16"/>
  <c r="I20" i="16"/>
  <c r="H20" i="16"/>
  <c r="G20" i="16"/>
  <c r="F20" i="16"/>
  <c r="E20" i="16"/>
  <c r="D20" i="16"/>
  <c r="C20" i="16"/>
  <c r="B20" i="16"/>
  <c r="R19" i="16"/>
  <c r="Q19" i="16"/>
  <c r="P19" i="16"/>
  <c r="O19" i="16"/>
  <c r="N19" i="16"/>
  <c r="M19" i="16"/>
  <c r="L19" i="16"/>
  <c r="K19" i="16"/>
  <c r="J19" i="16"/>
  <c r="I19" i="16"/>
  <c r="H19" i="16"/>
  <c r="G19" i="16"/>
  <c r="F19" i="16"/>
  <c r="E19" i="16"/>
  <c r="D19" i="16"/>
  <c r="C19" i="16"/>
  <c r="R18" i="16"/>
  <c r="Q18" i="16"/>
  <c r="P18" i="16"/>
  <c r="O18" i="16"/>
  <c r="O28" i="16" s="1"/>
  <c r="N18" i="16"/>
  <c r="N28" i="16" s="1"/>
  <c r="M18" i="16"/>
  <c r="M28" i="16" s="1"/>
  <c r="L18" i="16"/>
  <c r="K18" i="16"/>
  <c r="K28" i="16" s="1"/>
  <c r="J18" i="16"/>
  <c r="I18" i="16"/>
  <c r="H18" i="16"/>
  <c r="G18" i="16"/>
  <c r="G28" i="16" s="1"/>
  <c r="F18" i="16"/>
  <c r="F28" i="16" s="1"/>
  <c r="E18" i="16"/>
  <c r="E28" i="16" s="1"/>
  <c r="D18" i="16"/>
  <c r="C18" i="16"/>
  <c r="C28" i="16" s="1"/>
  <c r="G17" i="16"/>
  <c r="G7" i="15" s="1"/>
  <c r="R16" i="16"/>
  <c r="Q16" i="16"/>
  <c r="P16" i="16"/>
  <c r="O16" i="16"/>
  <c r="N16" i="16"/>
  <c r="M16" i="16"/>
  <c r="L16" i="16"/>
  <c r="K16" i="16"/>
  <c r="J16" i="16"/>
  <c r="I16" i="16"/>
  <c r="H16" i="16"/>
  <c r="G16" i="16"/>
  <c r="F16" i="16"/>
  <c r="E16" i="16"/>
  <c r="D16" i="16"/>
  <c r="D17" i="16" s="1"/>
  <c r="C16" i="16"/>
  <c r="B16" i="16"/>
  <c r="R15" i="16"/>
  <c r="Q15" i="16"/>
  <c r="P15" i="16"/>
  <c r="O15" i="16"/>
  <c r="N15" i="16"/>
  <c r="M15" i="16"/>
  <c r="L15" i="16"/>
  <c r="K15" i="16"/>
  <c r="J15" i="16"/>
  <c r="I15" i="16"/>
  <c r="H15" i="16"/>
  <c r="G15" i="16"/>
  <c r="F15" i="16"/>
  <c r="E15" i="16"/>
  <c r="D15" i="16"/>
  <c r="C15" i="16"/>
  <c r="B15" i="16"/>
  <c r="R14" i="16"/>
  <c r="Q14" i="16"/>
  <c r="P14" i="16"/>
  <c r="O14" i="16"/>
  <c r="N14" i="16"/>
  <c r="M14" i="16"/>
  <c r="L14" i="16"/>
  <c r="K14" i="16"/>
  <c r="J14" i="16"/>
  <c r="I14" i="16"/>
  <c r="H14" i="16"/>
  <c r="G14" i="16"/>
  <c r="F14" i="16"/>
  <c r="E14" i="16"/>
  <c r="D14" i="16"/>
  <c r="C14" i="16"/>
  <c r="B14" i="16"/>
  <c r="R13" i="16"/>
  <c r="Q13" i="16"/>
  <c r="P13" i="16"/>
  <c r="O13" i="16"/>
  <c r="N13" i="16"/>
  <c r="M13" i="16"/>
  <c r="L13" i="16"/>
  <c r="K13" i="16"/>
  <c r="J13" i="16"/>
  <c r="I13" i="16"/>
  <c r="H13" i="16"/>
  <c r="G13" i="16"/>
  <c r="F13" i="16"/>
  <c r="E13" i="16"/>
  <c r="D13" i="16"/>
  <c r="C13" i="16"/>
  <c r="B13" i="16"/>
  <c r="R12" i="16"/>
  <c r="Q12" i="16"/>
  <c r="P12" i="16"/>
  <c r="O12" i="16"/>
  <c r="N12" i="16"/>
  <c r="M12" i="16"/>
  <c r="L12" i="16"/>
  <c r="K12" i="16"/>
  <c r="J12" i="16"/>
  <c r="I12" i="16"/>
  <c r="H12" i="16"/>
  <c r="G12" i="16"/>
  <c r="F12" i="16"/>
  <c r="E12" i="16"/>
  <c r="D12" i="16"/>
  <c r="C12" i="16"/>
  <c r="B12" i="16"/>
  <c r="R11" i="16"/>
  <c r="Q11" i="16"/>
  <c r="P11" i="16"/>
  <c r="O11" i="16"/>
  <c r="N11" i="16"/>
  <c r="M11" i="16"/>
  <c r="L11" i="16"/>
  <c r="K11" i="16"/>
  <c r="J11" i="16"/>
  <c r="I11" i="16"/>
  <c r="H11" i="16"/>
  <c r="G11" i="16"/>
  <c r="F11" i="16"/>
  <c r="E11" i="16"/>
  <c r="D11" i="16"/>
  <c r="C11" i="16"/>
  <c r="R10" i="16"/>
  <c r="Q10" i="16"/>
  <c r="P10" i="16"/>
  <c r="O10" i="16"/>
  <c r="N10" i="16"/>
  <c r="M10" i="16"/>
  <c r="L10" i="16"/>
  <c r="K10" i="16"/>
  <c r="J10" i="16"/>
  <c r="I10" i="16"/>
  <c r="H10" i="16"/>
  <c r="G10" i="16"/>
  <c r="F10" i="16"/>
  <c r="E10" i="16"/>
  <c r="D10" i="16"/>
  <c r="C10" i="16"/>
  <c r="R9" i="16"/>
  <c r="Q9" i="16"/>
  <c r="P9" i="16"/>
  <c r="O9" i="16"/>
  <c r="N9" i="16"/>
  <c r="M9" i="16"/>
  <c r="L9" i="16"/>
  <c r="K9" i="16"/>
  <c r="J9" i="16"/>
  <c r="I9" i="16"/>
  <c r="H9" i="16"/>
  <c r="G9" i="16"/>
  <c r="F9" i="16"/>
  <c r="E9" i="16"/>
  <c r="D9" i="16"/>
  <c r="C9" i="16"/>
  <c r="R8" i="16"/>
  <c r="Q8" i="16"/>
  <c r="P8" i="16"/>
  <c r="O8" i="16"/>
  <c r="N8" i="16"/>
  <c r="M8" i="16"/>
  <c r="L8" i="16"/>
  <c r="K8" i="16"/>
  <c r="J8" i="16"/>
  <c r="I8" i="16"/>
  <c r="H8" i="16"/>
  <c r="G8" i="16"/>
  <c r="F8" i="16"/>
  <c r="E8" i="16"/>
  <c r="D8" i="16"/>
  <c r="C8" i="16"/>
  <c r="R7" i="16"/>
  <c r="Q7" i="16"/>
  <c r="Q17" i="16" s="1"/>
  <c r="P7" i="16"/>
  <c r="O7" i="16"/>
  <c r="N7" i="16"/>
  <c r="M7" i="16"/>
  <c r="L7" i="16"/>
  <c r="K7" i="16"/>
  <c r="J7" i="16"/>
  <c r="I7" i="16"/>
  <c r="I17" i="16" s="1"/>
  <c r="H7" i="16"/>
  <c r="G7" i="16"/>
  <c r="F7" i="16"/>
  <c r="E7" i="16"/>
  <c r="D7" i="16"/>
  <c r="C7" i="16"/>
  <c r="B1" i="16"/>
  <c r="X566" i="15"/>
  <c r="W566" i="15"/>
  <c r="X565" i="15"/>
  <c r="W565" i="15"/>
  <c r="X564" i="15"/>
  <c r="W564" i="15"/>
  <c r="O564" i="15"/>
  <c r="D564" i="15"/>
  <c r="X563" i="15"/>
  <c r="W563" i="15"/>
  <c r="M563" i="15"/>
  <c r="I563" i="15"/>
  <c r="E563" i="15"/>
  <c r="X562" i="15"/>
  <c r="W562" i="15"/>
  <c r="X561" i="15"/>
  <c r="W561" i="15"/>
  <c r="X560" i="15"/>
  <c r="W560" i="15"/>
  <c r="R560" i="15"/>
  <c r="Q560" i="15"/>
  <c r="P560" i="15"/>
  <c r="O560" i="15"/>
  <c r="N560" i="15"/>
  <c r="M560" i="15"/>
  <c r="L560" i="15"/>
  <c r="K560" i="15"/>
  <c r="J560" i="15"/>
  <c r="I560" i="15"/>
  <c r="H560" i="15"/>
  <c r="G560" i="15"/>
  <c r="F560" i="15"/>
  <c r="E560" i="15"/>
  <c r="D560" i="15"/>
  <c r="C560" i="15"/>
  <c r="X559" i="15"/>
  <c r="W559" i="15"/>
  <c r="R559" i="15"/>
  <c r="Q559" i="15"/>
  <c r="P559" i="15"/>
  <c r="O559" i="15"/>
  <c r="O563" i="15" s="1"/>
  <c r="N559" i="15"/>
  <c r="M559" i="15"/>
  <c r="L559" i="15"/>
  <c r="K559" i="15"/>
  <c r="J559" i="15"/>
  <c r="I559" i="15"/>
  <c r="H559" i="15"/>
  <c r="G559" i="15"/>
  <c r="G563" i="15" s="1"/>
  <c r="F559" i="15"/>
  <c r="E559" i="15"/>
  <c r="D559" i="15"/>
  <c r="C559" i="15"/>
  <c r="X558" i="15"/>
  <c r="W558" i="15"/>
  <c r="R558" i="15"/>
  <c r="R564" i="15" s="1"/>
  <c r="Q558" i="15"/>
  <c r="Q564" i="15" s="1"/>
  <c r="P558" i="15"/>
  <c r="P564" i="15" s="1"/>
  <c r="O558" i="15"/>
  <c r="N558" i="15"/>
  <c r="N564" i="15" s="1"/>
  <c r="M558" i="15"/>
  <c r="M564" i="15" s="1"/>
  <c r="L558" i="15"/>
  <c r="L564" i="15" s="1"/>
  <c r="K558" i="15"/>
  <c r="K564" i="15" s="1"/>
  <c r="J558" i="15"/>
  <c r="J564" i="15" s="1"/>
  <c r="I558" i="15"/>
  <c r="I564" i="15" s="1"/>
  <c r="H558" i="15"/>
  <c r="H564" i="15" s="1"/>
  <c r="G558" i="15"/>
  <c r="G564" i="15" s="1"/>
  <c r="F558" i="15"/>
  <c r="F564" i="15" s="1"/>
  <c r="E558" i="15"/>
  <c r="E564" i="15" s="1"/>
  <c r="D558" i="15"/>
  <c r="C558" i="15"/>
  <c r="X557" i="15"/>
  <c r="W557" i="15"/>
  <c r="R557" i="15"/>
  <c r="R563" i="15" s="1"/>
  <c r="Q557" i="15"/>
  <c r="Q563" i="15" s="1"/>
  <c r="P557" i="15"/>
  <c r="P563" i="15" s="1"/>
  <c r="O557" i="15"/>
  <c r="N557" i="15"/>
  <c r="N563" i="15" s="1"/>
  <c r="M557" i="15"/>
  <c r="L557" i="15"/>
  <c r="K557" i="15"/>
  <c r="K563" i="15" s="1"/>
  <c r="J557" i="15"/>
  <c r="J563" i="15" s="1"/>
  <c r="I557" i="15"/>
  <c r="H557" i="15"/>
  <c r="H563" i="15" s="1"/>
  <c r="G557" i="15"/>
  <c r="F557" i="15"/>
  <c r="F563" i="15" s="1"/>
  <c r="E557" i="15"/>
  <c r="D557" i="15"/>
  <c r="C557" i="15"/>
  <c r="C563" i="15" s="1"/>
  <c r="W556" i="15"/>
  <c r="X555" i="15"/>
  <c r="E555" i="15"/>
  <c r="E565" i="15" s="1"/>
  <c r="X554" i="15"/>
  <c r="W554" i="15"/>
  <c r="X553" i="15"/>
  <c r="W553" i="15"/>
  <c r="X552" i="15"/>
  <c r="W552" i="15"/>
  <c r="X551" i="15"/>
  <c r="W551" i="15"/>
  <c r="X550" i="15"/>
  <c r="W550" i="15"/>
  <c r="X549" i="15"/>
  <c r="W549" i="15"/>
  <c r="X548" i="15"/>
  <c r="W548" i="15"/>
  <c r="R548" i="15"/>
  <c r="M548" i="15"/>
  <c r="E548" i="15"/>
  <c r="D548" i="15"/>
  <c r="X547" i="15"/>
  <c r="W547" i="15"/>
  <c r="E547" i="15"/>
  <c r="X546" i="15"/>
  <c r="W546" i="15"/>
  <c r="R546" i="15"/>
  <c r="M546" i="15"/>
  <c r="J546" i="15"/>
  <c r="J548" i="15" s="1"/>
  <c r="G546" i="15"/>
  <c r="E546" i="15"/>
  <c r="D546" i="15"/>
  <c r="X545" i="15"/>
  <c r="W545" i="15"/>
  <c r="M545" i="15"/>
  <c r="M547" i="15" s="1"/>
  <c r="H545" i="15"/>
  <c r="E545" i="15"/>
  <c r="X544" i="15"/>
  <c r="W544" i="15"/>
  <c r="R544" i="15"/>
  <c r="Q544" i="15"/>
  <c r="P544" i="15"/>
  <c r="O544" i="15"/>
  <c r="N544" i="15"/>
  <c r="M544" i="15"/>
  <c r="L544" i="15"/>
  <c r="K544" i="15"/>
  <c r="J544" i="15"/>
  <c r="I544" i="15"/>
  <c r="H544" i="15"/>
  <c r="G544" i="15"/>
  <c r="G548" i="15" s="1"/>
  <c r="F544" i="15"/>
  <c r="E544" i="15"/>
  <c r="D544" i="15"/>
  <c r="C544" i="15"/>
  <c r="X543" i="15"/>
  <c r="W543" i="15"/>
  <c r="R543" i="15"/>
  <c r="Q543" i="15"/>
  <c r="P543" i="15"/>
  <c r="O543" i="15"/>
  <c r="N543" i="15"/>
  <c r="M543" i="15"/>
  <c r="L543" i="15"/>
  <c r="K543" i="15"/>
  <c r="J543" i="15"/>
  <c r="I543" i="15"/>
  <c r="H543" i="15"/>
  <c r="G543" i="15"/>
  <c r="F543" i="15"/>
  <c r="E543" i="15"/>
  <c r="D543" i="15"/>
  <c r="D556" i="15" s="1"/>
  <c r="D566" i="15" s="1"/>
  <c r="C543" i="15"/>
  <c r="S543" i="15" s="1"/>
  <c r="X542" i="15"/>
  <c r="W542" i="15"/>
  <c r="R542" i="15"/>
  <c r="Q542" i="15"/>
  <c r="P542" i="15"/>
  <c r="O542" i="15"/>
  <c r="N542" i="15"/>
  <c r="M542" i="15"/>
  <c r="L542" i="15"/>
  <c r="K542" i="15"/>
  <c r="J542" i="15"/>
  <c r="I542" i="15"/>
  <c r="H542" i="15"/>
  <c r="G542" i="15"/>
  <c r="F542" i="15"/>
  <c r="E542" i="15"/>
  <c r="D542" i="15"/>
  <c r="C542" i="15"/>
  <c r="X541" i="15"/>
  <c r="W541" i="15"/>
  <c r="R541" i="15"/>
  <c r="Q541" i="15"/>
  <c r="P541" i="15"/>
  <c r="O541" i="15"/>
  <c r="N541" i="15"/>
  <c r="M541" i="15"/>
  <c r="L541" i="15"/>
  <c r="K541" i="15"/>
  <c r="J541" i="15"/>
  <c r="I541" i="15"/>
  <c r="H541" i="15"/>
  <c r="G541" i="15"/>
  <c r="F541" i="15"/>
  <c r="E541" i="15"/>
  <c r="D541" i="15"/>
  <c r="C541" i="15"/>
  <c r="X540" i="15"/>
  <c r="W540" i="15"/>
  <c r="R540" i="15"/>
  <c r="Q540" i="15"/>
  <c r="P540" i="15"/>
  <c r="O540" i="15"/>
  <c r="N540" i="15"/>
  <c r="M540" i="15"/>
  <c r="M555" i="15" s="1"/>
  <c r="M565" i="15" s="1"/>
  <c r="L540" i="15"/>
  <c r="K540" i="15"/>
  <c r="J540" i="15"/>
  <c r="I540" i="15"/>
  <c r="H540" i="15"/>
  <c r="G540" i="15"/>
  <c r="F540" i="15"/>
  <c r="E540" i="15"/>
  <c r="D540" i="15"/>
  <c r="C540" i="15"/>
  <c r="X539" i="15"/>
  <c r="W539" i="15"/>
  <c r="R539" i="15"/>
  <c r="Q539" i="15"/>
  <c r="P539" i="15"/>
  <c r="O539" i="15"/>
  <c r="L539" i="15"/>
  <c r="K539" i="15"/>
  <c r="J539" i="15"/>
  <c r="I539" i="15"/>
  <c r="H539" i="15"/>
  <c r="G539" i="15"/>
  <c r="F539" i="15"/>
  <c r="E539" i="15"/>
  <c r="D539" i="15"/>
  <c r="C539" i="15"/>
  <c r="S539" i="15" s="1"/>
  <c r="X538" i="15"/>
  <c r="W538" i="15"/>
  <c r="X537" i="15"/>
  <c r="W537" i="15"/>
  <c r="N537" i="15"/>
  <c r="F537" i="15"/>
  <c r="X536" i="15"/>
  <c r="W536" i="15"/>
  <c r="N536" i="15"/>
  <c r="I536" i="15"/>
  <c r="H536" i="15"/>
  <c r="X535" i="15"/>
  <c r="W535" i="15"/>
  <c r="K535" i="15"/>
  <c r="I535" i="15"/>
  <c r="X534" i="15"/>
  <c r="W534" i="15"/>
  <c r="X533" i="15"/>
  <c r="W533" i="15"/>
  <c r="X532" i="15"/>
  <c r="W532" i="15"/>
  <c r="R532" i="15"/>
  <c r="Q532" i="15"/>
  <c r="P532" i="15"/>
  <c r="O532" i="15"/>
  <c r="N532" i="15"/>
  <c r="M532" i="15"/>
  <c r="L532" i="15"/>
  <c r="K532" i="15"/>
  <c r="J532" i="15"/>
  <c r="I532" i="15"/>
  <c r="H532" i="15"/>
  <c r="G532" i="15"/>
  <c r="F532" i="15"/>
  <c r="E532" i="15"/>
  <c r="D532" i="15"/>
  <c r="C532" i="15"/>
  <c r="S532" i="15" s="1"/>
  <c r="X531" i="15"/>
  <c r="W531" i="15"/>
  <c r="R531" i="15"/>
  <c r="Q531" i="15"/>
  <c r="P531" i="15"/>
  <c r="O531" i="15"/>
  <c r="N531" i="15"/>
  <c r="M531" i="15"/>
  <c r="L531" i="15"/>
  <c r="K531" i="15"/>
  <c r="J531" i="15"/>
  <c r="I531" i="15"/>
  <c r="H531" i="15"/>
  <c r="G531" i="15"/>
  <c r="F531" i="15"/>
  <c r="E531" i="15"/>
  <c r="D531" i="15"/>
  <c r="C531" i="15"/>
  <c r="C535" i="15" s="1"/>
  <c r="X530" i="15"/>
  <c r="W530" i="15"/>
  <c r="R530" i="15"/>
  <c r="R536" i="15" s="1"/>
  <c r="Q530" i="15"/>
  <c r="Q536" i="15" s="1"/>
  <c r="P530" i="15"/>
  <c r="P536" i="15" s="1"/>
  <c r="O530" i="15"/>
  <c r="O536" i="15" s="1"/>
  <c r="N530" i="15"/>
  <c r="M530" i="15"/>
  <c r="M536" i="15" s="1"/>
  <c r="L530" i="15"/>
  <c r="L536" i="15" s="1"/>
  <c r="K530" i="15"/>
  <c r="K536" i="15" s="1"/>
  <c r="J530" i="15"/>
  <c r="J536" i="15" s="1"/>
  <c r="I530" i="15"/>
  <c r="H530" i="15"/>
  <c r="G530" i="15"/>
  <c r="G536" i="15" s="1"/>
  <c r="F530" i="15"/>
  <c r="F536" i="15" s="1"/>
  <c r="E530" i="15"/>
  <c r="E536" i="15" s="1"/>
  <c r="D530" i="15"/>
  <c r="D536" i="15" s="1"/>
  <c r="C530" i="15"/>
  <c r="C536" i="15" s="1"/>
  <c r="X529" i="15"/>
  <c r="W529" i="15"/>
  <c r="R529" i="15"/>
  <c r="R535" i="15" s="1"/>
  <c r="Q529" i="15"/>
  <c r="Q535" i="15" s="1"/>
  <c r="P529" i="15"/>
  <c r="P535" i="15" s="1"/>
  <c r="O529" i="15"/>
  <c r="O535" i="15" s="1"/>
  <c r="N529" i="15"/>
  <c r="N535" i="15" s="1"/>
  <c r="M529" i="15"/>
  <c r="M535" i="15" s="1"/>
  <c r="L529" i="15"/>
  <c r="L535" i="15" s="1"/>
  <c r="K529" i="15"/>
  <c r="J529" i="15"/>
  <c r="J535" i="15" s="1"/>
  <c r="I529" i="15"/>
  <c r="H529" i="15"/>
  <c r="H535" i="15" s="1"/>
  <c r="G529" i="15"/>
  <c r="G535" i="15" s="1"/>
  <c r="F529" i="15"/>
  <c r="F535" i="15" s="1"/>
  <c r="E529" i="15"/>
  <c r="E535" i="15" s="1"/>
  <c r="D529" i="15"/>
  <c r="D535" i="15" s="1"/>
  <c r="C529" i="15"/>
  <c r="W528" i="15"/>
  <c r="X527" i="15"/>
  <c r="X526" i="15"/>
  <c r="W526" i="15"/>
  <c r="X525" i="15"/>
  <c r="W525" i="15"/>
  <c r="X524" i="15"/>
  <c r="W524" i="15"/>
  <c r="X523" i="15"/>
  <c r="W523" i="15"/>
  <c r="X522" i="15"/>
  <c r="W522" i="15"/>
  <c r="X521" i="15"/>
  <c r="W521" i="15"/>
  <c r="X520" i="15"/>
  <c r="W520" i="15"/>
  <c r="Q520" i="15"/>
  <c r="P520" i="15"/>
  <c r="N520" i="15"/>
  <c r="N528" i="15" s="1"/>
  <c r="N538" i="15" s="1"/>
  <c r="I520" i="15"/>
  <c r="H520" i="15"/>
  <c r="X519" i="15"/>
  <c r="W519" i="15"/>
  <c r="X518" i="15"/>
  <c r="W518" i="15"/>
  <c r="Q518" i="15"/>
  <c r="P518" i="15"/>
  <c r="N518" i="15"/>
  <c r="I518" i="15"/>
  <c r="H518" i="15"/>
  <c r="F518" i="15"/>
  <c r="F520" i="15" s="1"/>
  <c r="F528" i="15" s="1"/>
  <c r="F538" i="15" s="1"/>
  <c r="X517" i="15"/>
  <c r="W517" i="15"/>
  <c r="N517" i="15"/>
  <c r="F517" i="15"/>
  <c r="X516" i="15"/>
  <c r="W516" i="15"/>
  <c r="R516" i="15"/>
  <c r="Q516" i="15"/>
  <c r="P516" i="15"/>
  <c r="O516" i="15"/>
  <c r="N516" i="15"/>
  <c r="N519" i="15" s="1"/>
  <c r="M516" i="15"/>
  <c r="L516" i="15"/>
  <c r="K516" i="15"/>
  <c r="J516" i="15"/>
  <c r="I516" i="15"/>
  <c r="H516" i="15"/>
  <c r="G516" i="15"/>
  <c r="F516" i="15"/>
  <c r="F519" i="15" s="1"/>
  <c r="E516" i="15"/>
  <c r="D516" i="15"/>
  <c r="C516" i="15"/>
  <c r="X515" i="15"/>
  <c r="W515" i="15"/>
  <c r="R515" i="15"/>
  <c r="Q515" i="15"/>
  <c r="P515" i="15"/>
  <c r="O515" i="15"/>
  <c r="N515" i="15"/>
  <c r="M515" i="15"/>
  <c r="L515" i="15"/>
  <c r="K515" i="15"/>
  <c r="J515" i="15"/>
  <c r="I515" i="15"/>
  <c r="H515" i="15"/>
  <c r="G515" i="15"/>
  <c r="F515" i="15"/>
  <c r="E515" i="15"/>
  <c r="D515" i="15"/>
  <c r="C515" i="15"/>
  <c r="X514" i="15"/>
  <c r="W514" i="15"/>
  <c r="R514" i="15"/>
  <c r="Q514" i="15"/>
  <c r="P514" i="15"/>
  <c r="O514" i="15"/>
  <c r="N514" i="15"/>
  <c r="M514" i="15"/>
  <c r="L514" i="15"/>
  <c r="K514" i="15"/>
  <c r="J514" i="15"/>
  <c r="I514" i="15"/>
  <c r="H514" i="15"/>
  <c r="G514" i="15"/>
  <c r="F514" i="15"/>
  <c r="E514" i="15"/>
  <c r="D514" i="15"/>
  <c r="C514" i="15"/>
  <c r="X513" i="15"/>
  <c r="W513" i="15"/>
  <c r="R513" i="15"/>
  <c r="Q513" i="15"/>
  <c r="P513" i="15"/>
  <c r="O513" i="15"/>
  <c r="N513" i="15"/>
  <c r="M513" i="15"/>
  <c r="L513" i="15"/>
  <c r="K513" i="15"/>
  <c r="J513" i="15"/>
  <c r="I513" i="15"/>
  <c r="H513" i="15"/>
  <c r="G513" i="15"/>
  <c r="F513" i="15"/>
  <c r="E513" i="15"/>
  <c r="D513" i="15"/>
  <c r="C513" i="15"/>
  <c r="S513" i="15" s="1"/>
  <c r="X512" i="15"/>
  <c r="W512" i="15"/>
  <c r="R512" i="15"/>
  <c r="Q512" i="15"/>
  <c r="P512" i="15"/>
  <c r="O512" i="15"/>
  <c r="N512" i="15"/>
  <c r="N527" i="15" s="1"/>
  <c r="M512" i="15"/>
  <c r="L512" i="15"/>
  <c r="K512" i="15"/>
  <c r="J512" i="15"/>
  <c r="I512" i="15"/>
  <c r="H512" i="15"/>
  <c r="G512" i="15"/>
  <c r="F512" i="15"/>
  <c r="F527" i="15" s="1"/>
  <c r="E512" i="15"/>
  <c r="D512" i="15"/>
  <c r="C512" i="15"/>
  <c r="X511" i="15"/>
  <c r="W511" i="15"/>
  <c r="R511" i="15"/>
  <c r="Q511" i="15"/>
  <c r="P511" i="15"/>
  <c r="O511" i="15"/>
  <c r="N511" i="15"/>
  <c r="M511" i="15"/>
  <c r="L511" i="15"/>
  <c r="K511" i="15"/>
  <c r="J511" i="15"/>
  <c r="I511" i="15"/>
  <c r="I528" i="15" s="1"/>
  <c r="H511" i="15"/>
  <c r="G511" i="15"/>
  <c r="F511" i="15"/>
  <c r="E511" i="15"/>
  <c r="D511" i="15"/>
  <c r="C511" i="15"/>
  <c r="X510" i="15"/>
  <c r="W510" i="15"/>
  <c r="X509" i="15"/>
  <c r="W509" i="15"/>
  <c r="Q509" i="15"/>
  <c r="X508" i="15"/>
  <c r="W508" i="15"/>
  <c r="E508" i="15"/>
  <c r="D508" i="15"/>
  <c r="X507" i="15"/>
  <c r="W507" i="15"/>
  <c r="Q507" i="15"/>
  <c r="P507" i="15"/>
  <c r="M507" i="15"/>
  <c r="I507" i="15"/>
  <c r="H507" i="15"/>
  <c r="E507" i="15"/>
  <c r="X506" i="15"/>
  <c r="W506" i="15"/>
  <c r="X505" i="15"/>
  <c r="W505" i="15"/>
  <c r="X504" i="15"/>
  <c r="W504" i="15"/>
  <c r="R504" i="15"/>
  <c r="Q504" i="15"/>
  <c r="P504" i="15"/>
  <c r="O504" i="15"/>
  <c r="N504" i="15"/>
  <c r="M504" i="15"/>
  <c r="L504" i="15"/>
  <c r="K504" i="15"/>
  <c r="J504" i="15"/>
  <c r="I504" i="15"/>
  <c r="H504" i="15"/>
  <c r="G504" i="15"/>
  <c r="F504" i="15"/>
  <c r="E504" i="15"/>
  <c r="D504" i="15"/>
  <c r="C504" i="15"/>
  <c r="X503" i="15"/>
  <c r="W503" i="15"/>
  <c r="R503" i="15"/>
  <c r="Q503" i="15"/>
  <c r="P503" i="15"/>
  <c r="O503" i="15"/>
  <c r="N503" i="15"/>
  <c r="M503" i="15"/>
  <c r="L503" i="15"/>
  <c r="K503" i="15"/>
  <c r="J503" i="15"/>
  <c r="I503" i="15"/>
  <c r="H503" i="15"/>
  <c r="G503" i="15"/>
  <c r="F503" i="15"/>
  <c r="E503" i="15"/>
  <c r="D503" i="15"/>
  <c r="C503" i="15"/>
  <c r="S503" i="15" s="1"/>
  <c r="X502" i="15"/>
  <c r="W502" i="15"/>
  <c r="R502" i="15"/>
  <c r="R508" i="15" s="1"/>
  <c r="Q502" i="15"/>
  <c r="Q508" i="15" s="1"/>
  <c r="P502" i="15"/>
  <c r="O502" i="15"/>
  <c r="N502" i="15"/>
  <c r="N508" i="15" s="1"/>
  <c r="M502" i="15"/>
  <c r="M508" i="15" s="1"/>
  <c r="L502" i="15"/>
  <c r="L508" i="15" s="1"/>
  <c r="K502" i="15"/>
  <c r="K508" i="15" s="1"/>
  <c r="J502" i="15"/>
  <c r="J508" i="15" s="1"/>
  <c r="I502" i="15"/>
  <c r="I508" i="15" s="1"/>
  <c r="H502" i="15"/>
  <c r="G502" i="15"/>
  <c r="F502" i="15"/>
  <c r="F508" i="15" s="1"/>
  <c r="E502" i="15"/>
  <c r="D502" i="15"/>
  <c r="C502" i="15"/>
  <c r="C508" i="15" s="1"/>
  <c r="X501" i="15"/>
  <c r="W501" i="15"/>
  <c r="R501" i="15"/>
  <c r="R507" i="15" s="1"/>
  <c r="Q501" i="15"/>
  <c r="P501" i="15"/>
  <c r="O501" i="15"/>
  <c r="O507" i="15" s="1"/>
  <c r="N501" i="15"/>
  <c r="N507" i="15" s="1"/>
  <c r="M501" i="15"/>
  <c r="L501" i="15"/>
  <c r="L507" i="15" s="1"/>
  <c r="K501" i="15"/>
  <c r="J501" i="15"/>
  <c r="J507" i="15" s="1"/>
  <c r="I501" i="15"/>
  <c r="H501" i="15"/>
  <c r="G501" i="15"/>
  <c r="G507" i="15" s="1"/>
  <c r="F501" i="15"/>
  <c r="F507" i="15" s="1"/>
  <c r="E501" i="15"/>
  <c r="D501" i="15"/>
  <c r="D507" i="15" s="1"/>
  <c r="C501" i="15"/>
  <c r="W500" i="15"/>
  <c r="X499" i="15"/>
  <c r="X498" i="15"/>
  <c r="W498" i="15"/>
  <c r="X497" i="15"/>
  <c r="W497" i="15"/>
  <c r="X496" i="15"/>
  <c r="W496" i="15"/>
  <c r="X495" i="15"/>
  <c r="W495" i="15"/>
  <c r="X494" i="15"/>
  <c r="W494" i="15"/>
  <c r="X493" i="15"/>
  <c r="W493" i="15"/>
  <c r="X492" i="15"/>
  <c r="W492" i="15"/>
  <c r="M492" i="15"/>
  <c r="J492" i="15"/>
  <c r="E492" i="15"/>
  <c r="X491" i="15"/>
  <c r="W491" i="15"/>
  <c r="Q491" i="15"/>
  <c r="Q499" i="15" s="1"/>
  <c r="K491" i="15"/>
  <c r="K499" i="15" s="1"/>
  <c r="C491" i="15"/>
  <c r="X490" i="15"/>
  <c r="W490" i="15"/>
  <c r="R490" i="15"/>
  <c r="Q490" i="15"/>
  <c r="N490" i="15"/>
  <c r="N492" i="15" s="1"/>
  <c r="M490" i="15"/>
  <c r="K490" i="15"/>
  <c r="J490" i="15"/>
  <c r="I490" i="15"/>
  <c r="G490" i="15"/>
  <c r="E490" i="15"/>
  <c r="D490" i="15"/>
  <c r="C490" i="15"/>
  <c r="X489" i="15"/>
  <c r="W489" i="15"/>
  <c r="Q489" i="15"/>
  <c r="K489" i="15"/>
  <c r="I489" i="15"/>
  <c r="C489" i="15"/>
  <c r="X488" i="15"/>
  <c r="W488" i="15"/>
  <c r="R488" i="15"/>
  <c r="Q488" i="15"/>
  <c r="Q492" i="15" s="1"/>
  <c r="P488" i="15"/>
  <c r="O488" i="15"/>
  <c r="N488" i="15"/>
  <c r="M488" i="15"/>
  <c r="L488" i="15"/>
  <c r="K488" i="15"/>
  <c r="J488" i="15"/>
  <c r="I488" i="15"/>
  <c r="H488" i="15"/>
  <c r="G488" i="15"/>
  <c r="G492" i="15" s="1"/>
  <c r="F488" i="15"/>
  <c r="E488" i="15"/>
  <c r="D488" i="15"/>
  <c r="C488" i="15"/>
  <c r="X487" i="15"/>
  <c r="W487" i="15"/>
  <c r="R487" i="15"/>
  <c r="Q487" i="15"/>
  <c r="P487" i="15"/>
  <c r="O487" i="15"/>
  <c r="N487" i="15"/>
  <c r="M487" i="15"/>
  <c r="L487" i="15"/>
  <c r="K487" i="15"/>
  <c r="J487" i="15"/>
  <c r="I487" i="15"/>
  <c r="H487" i="15"/>
  <c r="G487" i="15"/>
  <c r="F487" i="15"/>
  <c r="E487" i="15"/>
  <c r="D487" i="15"/>
  <c r="C487" i="15"/>
  <c r="X486" i="15"/>
  <c r="W486" i="15"/>
  <c r="R486" i="15"/>
  <c r="Q486" i="15"/>
  <c r="P486" i="15"/>
  <c r="O486" i="15"/>
  <c r="N486" i="15"/>
  <c r="M486" i="15"/>
  <c r="L486" i="15"/>
  <c r="K486" i="15"/>
  <c r="J486" i="15"/>
  <c r="I486" i="15"/>
  <c r="H486" i="15"/>
  <c r="G486" i="15"/>
  <c r="F486" i="15"/>
  <c r="E486" i="15"/>
  <c r="D486" i="15"/>
  <c r="C486" i="15"/>
  <c r="X485" i="15"/>
  <c r="W485" i="15"/>
  <c r="R485" i="15"/>
  <c r="Q485" i="15"/>
  <c r="P485" i="15"/>
  <c r="O485" i="15"/>
  <c r="N485" i="15"/>
  <c r="M485" i="15"/>
  <c r="L485" i="15"/>
  <c r="K485" i="15"/>
  <c r="J485" i="15"/>
  <c r="J500" i="15" s="1"/>
  <c r="J510" i="15" s="1"/>
  <c r="I485" i="15"/>
  <c r="H485" i="15"/>
  <c r="G485" i="15"/>
  <c r="F485" i="15"/>
  <c r="E485" i="15"/>
  <c r="D485" i="15"/>
  <c r="C485" i="15"/>
  <c r="X484" i="15"/>
  <c r="W484" i="15"/>
  <c r="R484" i="15"/>
  <c r="Q484" i="15"/>
  <c r="P484" i="15"/>
  <c r="O484" i="15"/>
  <c r="N484" i="15"/>
  <c r="M484" i="15"/>
  <c r="L484" i="15"/>
  <c r="K484" i="15"/>
  <c r="J484" i="15"/>
  <c r="I484" i="15"/>
  <c r="H484" i="15"/>
  <c r="G484" i="15"/>
  <c r="F484" i="15"/>
  <c r="E484" i="15"/>
  <c r="D484" i="15"/>
  <c r="C484" i="15"/>
  <c r="S484" i="15" s="1"/>
  <c r="X483" i="15"/>
  <c r="W483" i="15"/>
  <c r="R483" i="15"/>
  <c r="Q483" i="15"/>
  <c r="P483" i="15"/>
  <c r="M483" i="15"/>
  <c r="M500" i="15" s="1"/>
  <c r="L483" i="15"/>
  <c r="K483" i="15"/>
  <c r="J483" i="15"/>
  <c r="I483" i="15"/>
  <c r="H483" i="15"/>
  <c r="E483" i="15"/>
  <c r="C483" i="15"/>
  <c r="X482" i="15"/>
  <c r="W482" i="15"/>
  <c r="X481" i="15"/>
  <c r="W481" i="15"/>
  <c r="C481" i="15"/>
  <c r="X480" i="15"/>
  <c r="W480" i="15"/>
  <c r="R480" i="15"/>
  <c r="P480" i="15"/>
  <c r="H480" i="15"/>
  <c r="G480" i="15"/>
  <c r="F480" i="15"/>
  <c r="X479" i="15"/>
  <c r="W479" i="15"/>
  <c r="R479" i="15"/>
  <c r="J479" i="15"/>
  <c r="I479" i="15"/>
  <c r="C479" i="15"/>
  <c r="X478" i="15"/>
  <c r="W478" i="15"/>
  <c r="X477" i="15"/>
  <c r="W477" i="15"/>
  <c r="X476" i="15"/>
  <c r="W476" i="15"/>
  <c r="R476" i="15"/>
  <c r="Q476" i="15"/>
  <c r="P476" i="15"/>
  <c r="O476" i="15"/>
  <c r="N476" i="15"/>
  <c r="M476" i="15"/>
  <c r="L476" i="15"/>
  <c r="K476" i="15"/>
  <c r="J476" i="15"/>
  <c r="I476" i="15"/>
  <c r="H476" i="15"/>
  <c r="G476" i="15"/>
  <c r="F476" i="15"/>
  <c r="E476" i="15"/>
  <c r="D476" i="15"/>
  <c r="C476" i="15"/>
  <c r="S476" i="15" s="1"/>
  <c r="X475" i="15"/>
  <c r="W475" i="15"/>
  <c r="R475" i="15"/>
  <c r="Q475" i="15"/>
  <c r="P475" i="15"/>
  <c r="O475" i="15"/>
  <c r="O479" i="15" s="1"/>
  <c r="N475" i="15"/>
  <c r="M475" i="15"/>
  <c r="L475" i="15"/>
  <c r="K475" i="15"/>
  <c r="J475" i="15"/>
  <c r="I475" i="15"/>
  <c r="H475" i="15"/>
  <c r="G475" i="15"/>
  <c r="F475" i="15"/>
  <c r="E475" i="15"/>
  <c r="D475" i="15"/>
  <c r="C475" i="15"/>
  <c r="X474" i="15"/>
  <c r="W474" i="15"/>
  <c r="R474" i="15"/>
  <c r="Q474" i="15"/>
  <c r="Q480" i="15" s="1"/>
  <c r="P474" i="15"/>
  <c r="O474" i="15"/>
  <c r="O480" i="15" s="1"/>
  <c r="N474" i="15"/>
  <c r="M474" i="15"/>
  <c r="M480" i="15" s="1"/>
  <c r="L474" i="15"/>
  <c r="L480" i="15" s="1"/>
  <c r="K474" i="15"/>
  <c r="J474" i="15"/>
  <c r="J480" i="15" s="1"/>
  <c r="I474" i="15"/>
  <c r="I480" i="15" s="1"/>
  <c r="H474" i="15"/>
  <c r="G474" i="15"/>
  <c r="F474" i="15"/>
  <c r="E474" i="15"/>
  <c r="E480" i="15" s="1"/>
  <c r="D474" i="15"/>
  <c r="D480" i="15" s="1"/>
  <c r="C474" i="15"/>
  <c r="X473" i="15"/>
  <c r="W473" i="15"/>
  <c r="R473" i="15"/>
  <c r="Q473" i="15"/>
  <c r="Q479" i="15" s="1"/>
  <c r="P473" i="15"/>
  <c r="P479" i="15" s="1"/>
  <c r="O473" i="15"/>
  <c r="N473" i="15"/>
  <c r="M473" i="15"/>
  <c r="M479" i="15" s="1"/>
  <c r="L473" i="15"/>
  <c r="L479" i="15" s="1"/>
  <c r="K473" i="15"/>
  <c r="K479" i="15" s="1"/>
  <c r="J473" i="15"/>
  <c r="I473" i="15"/>
  <c r="H473" i="15"/>
  <c r="H479" i="15" s="1"/>
  <c r="G473" i="15"/>
  <c r="F473" i="15"/>
  <c r="E473" i="15"/>
  <c r="E479" i="15" s="1"/>
  <c r="D473" i="15"/>
  <c r="D479" i="15" s="1"/>
  <c r="C473" i="15"/>
  <c r="S473" i="15" s="1"/>
  <c r="W472" i="15"/>
  <c r="N472" i="15"/>
  <c r="M472" i="15"/>
  <c r="M482" i="15" s="1"/>
  <c r="X471" i="15"/>
  <c r="R471" i="15"/>
  <c r="R481" i="15" s="1"/>
  <c r="K471" i="15"/>
  <c r="K481" i="15" s="1"/>
  <c r="J471" i="15"/>
  <c r="I471" i="15"/>
  <c r="X470" i="15"/>
  <c r="W470" i="15"/>
  <c r="X469" i="15"/>
  <c r="W469" i="15"/>
  <c r="X468" i="15"/>
  <c r="W468" i="15"/>
  <c r="X467" i="15"/>
  <c r="W467" i="15"/>
  <c r="X466" i="15"/>
  <c r="W466" i="15"/>
  <c r="X465" i="15"/>
  <c r="W465" i="15"/>
  <c r="X464" i="15"/>
  <c r="W464" i="15"/>
  <c r="X463" i="15"/>
  <c r="W463" i="15"/>
  <c r="X462" i="15"/>
  <c r="W462" i="15"/>
  <c r="X461" i="15"/>
  <c r="W461" i="15"/>
  <c r="X460" i="15"/>
  <c r="W460" i="15"/>
  <c r="X459" i="15"/>
  <c r="W459" i="15"/>
  <c r="X458" i="15"/>
  <c r="W458" i="15"/>
  <c r="X457" i="15"/>
  <c r="W457" i="15"/>
  <c r="R457" i="15"/>
  <c r="Q457" i="15"/>
  <c r="Q472" i="15" s="1"/>
  <c r="P457" i="15"/>
  <c r="O457" i="15"/>
  <c r="N457" i="15"/>
  <c r="M457" i="15"/>
  <c r="L457" i="15"/>
  <c r="K457" i="15"/>
  <c r="J457" i="15"/>
  <c r="I457" i="15"/>
  <c r="I472" i="15" s="1"/>
  <c r="H457" i="15"/>
  <c r="G457" i="15"/>
  <c r="F457" i="15"/>
  <c r="F472" i="15" s="1"/>
  <c r="F482" i="15" s="1"/>
  <c r="E457" i="15"/>
  <c r="E472" i="15" s="1"/>
  <c r="E482" i="15" s="1"/>
  <c r="D457" i="15"/>
  <c r="D472" i="15" s="1"/>
  <c r="D482" i="15" s="1"/>
  <c r="C457" i="15"/>
  <c r="X456" i="15"/>
  <c r="W456" i="15"/>
  <c r="R456" i="15"/>
  <c r="Q456" i="15"/>
  <c r="Q471" i="15" s="1"/>
  <c r="P456" i="15"/>
  <c r="P471" i="15" s="1"/>
  <c r="P481" i="15" s="1"/>
  <c r="O456" i="15"/>
  <c r="O471" i="15" s="1"/>
  <c r="N456" i="15"/>
  <c r="N471" i="15" s="1"/>
  <c r="M456" i="15"/>
  <c r="M471" i="15" s="1"/>
  <c r="M481" i="15" s="1"/>
  <c r="L456" i="15"/>
  <c r="L471" i="15" s="1"/>
  <c r="L481" i="15" s="1"/>
  <c r="K456" i="15"/>
  <c r="J456" i="15"/>
  <c r="I456" i="15"/>
  <c r="H456" i="15"/>
  <c r="H471" i="15" s="1"/>
  <c r="H481" i="15" s="1"/>
  <c r="G456" i="15"/>
  <c r="G471" i="15" s="1"/>
  <c r="F456" i="15"/>
  <c r="F471" i="15" s="1"/>
  <c r="E456" i="15"/>
  <c r="E471" i="15" s="1"/>
  <c r="E481" i="15" s="1"/>
  <c r="D456" i="15"/>
  <c r="D471" i="15" s="1"/>
  <c r="C456" i="15"/>
  <c r="C471" i="15" s="1"/>
  <c r="X455" i="15"/>
  <c r="W455" i="15"/>
  <c r="R455" i="15"/>
  <c r="Q455" i="15"/>
  <c r="P455" i="15"/>
  <c r="P472" i="15" s="1"/>
  <c r="P482" i="15" s="1"/>
  <c r="O455" i="15"/>
  <c r="O472" i="15" s="1"/>
  <c r="O482" i="15" s="1"/>
  <c r="N455" i="15"/>
  <c r="M455" i="15"/>
  <c r="L455" i="15"/>
  <c r="K455" i="15"/>
  <c r="K472" i="15" s="1"/>
  <c r="J455" i="15"/>
  <c r="I455" i="15"/>
  <c r="H455" i="15"/>
  <c r="H472" i="15" s="1"/>
  <c r="G455" i="15"/>
  <c r="G472" i="15" s="1"/>
  <c r="G482" i="15" s="1"/>
  <c r="F455" i="15"/>
  <c r="E455" i="15"/>
  <c r="D455" i="15"/>
  <c r="C455" i="15"/>
  <c r="C472" i="15" s="1"/>
  <c r="X454" i="15"/>
  <c r="W454" i="15"/>
  <c r="X453" i="15"/>
  <c r="W453" i="15"/>
  <c r="X452" i="15"/>
  <c r="W452" i="15"/>
  <c r="N452" i="15"/>
  <c r="L452" i="15"/>
  <c r="I452" i="15"/>
  <c r="X451" i="15"/>
  <c r="W451" i="15"/>
  <c r="R451" i="15"/>
  <c r="Q451" i="15"/>
  <c r="I451" i="15"/>
  <c r="G451" i="15"/>
  <c r="X450" i="15"/>
  <c r="W450" i="15"/>
  <c r="X449" i="15"/>
  <c r="W449" i="15"/>
  <c r="X448" i="15"/>
  <c r="W448" i="15"/>
  <c r="R448" i="15"/>
  <c r="Q448" i="15"/>
  <c r="P448" i="15"/>
  <c r="O448" i="15"/>
  <c r="N448" i="15"/>
  <c r="M448" i="15"/>
  <c r="L448" i="15"/>
  <c r="K448" i="15"/>
  <c r="K452" i="15" s="1"/>
  <c r="J448" i="15"/>
  <c r="I448" i="15"/>
  <c r="H448" i="15"/>
  <c r="G448" i="15"/>
  <c r="F448" i="15"/>
  <c r="F452" i="15" s="1"/>
  <c r="E448" i="15"/>
  <c r="D448" i="15"/>
  <c r="C448" i="15"/>
  <c r="S448" i="15" s="1"/>
  <c r="X447" i="15"/>
  <c r="W447" i="15"/>
  <c r="R447" i="15"/>
  <c r="Q447" i="15"/>
  <c r="P447" i="15"/>
  <c r="O447" i="15"/>
  <c r="N447" i="15"/>
  <c r="M447" i="15"/>
  <c r="L447" i="15"/>
  <c r="K447" i="15"/>
  <c r="J447" i="15"/>
  <c r="I447" i="15"/>
  <c r="H447" i="15"/>
  <c r="H451" i="15" s="1"/>
  <c r="G447" i="15"/>
  <c r="F447" i="15"/>
  <c r="E447" i="15"/>
  <c r="D447" i="15"/>
  <c r="C447" i="15"/>
  <c r="X446" i="15"/>
  <c r="W446" i="15"/>
  <c r="R446" i="15"/>
  <c r="Q446" i="15"/>
  <c r="Q452" i="15" s="1"/>
  <c r="P446" i="15"/>
  <c r="P452" i="15" s="1"/>
  <c r="O446" i="15"/>
  <c r="O452" i="15" s="1"/>
  <c r="N446" i="15"/>
  <c r="M446" i="15"/>
  <c r="L446" i="15"/>
  <c r="K446" i="15"/>
  <c r="J446" i="15"/>
  <c r="I446" i="15"/>
  <c r="H446" i="15"/>
  <c r="H452" i="15" s="1"/>
  <c r="G446" i="15"/>
  <c r="G452" i="15" s="1"/>
  <c r="F446" i="15"/>
  <c r="E446" i="15"/>
  <c r="E452" i="15" s="1"/>
  <c r="D446" i="15"/>
  <c r="D452" i="15" s="1"/>
  <c r="C446" i="15"/>
  <c r="X445" i="15"/>
  <c r="W445" i="15"/>
  <c r="R445" i="15"/>
  <c r="Q445" i="15"/>
  <c r="P445" i="15"/>
  <c r="P451" i="15" s="1"/>
  <c r="O445" i="15"/>
  <c r="O451" i="15" s="1"/>
  <c r="N445" i="15"/>
  <c r="N451" i="15" s="1"/>
  <c r="M445" i="15"/>
  <c r="L445" i="15"/>
  <c r="L451" i="15" s="1"/>
  <c r="K445" i="15"/>
  <c r="K451" i="15" s="1"/>
  <c r="J445" i="15"/>
  <c r="I445" i="15"/>
  <c r="H445" i="15"/>
  <c r="G445" i="15"/>
  <c r="F445" i="15"/>
  <c r="F451" i="15" s="1"/>
  <c r="E445" i="15"/>
  <c r="D445" i="15"/>
  <c r="D451" i="15" s="1"/>
  <c r="C445" i="15"/>
  <c r="C451" i="15" s="1"/>
  <c r="W444" i="15"/>
  <c r="X443" i="15"/>
  <c r="N443" i="15"/>
  <c r="N453" i="15" s="1"/>
  <c r="X442" i="15"/>
  <c r="W442" i="15"/>
  <c r="R442" i="15"/>
  <c r="Q442" i="15"/>
  <c r="P442" i="15"/>
  <c r="O442" i="15"/>
  <c r="N442" i="15"/>
  <c r="M442" i="15"/>
  <c r="L442" i="15"/>
  <c r="K442" i="15"/>
  <c r="J442" i="15"/>
  <c r="I442" i="15"/>
  <c r="H442" i="15"/>
  <c r="G442" i="15"/>
  <c r="F442" i="15"/>
  <c r="E442" i="15"/>
  <c r="D442" i="15"/>
  <c r="C442" i="15"/>
  <c r="S442" i="15" s="1"/>
  <c r="X441" i="15"/>
  <c r="W441" i="15"/>
  <c r="R441" i="15"/>
  <c r="Q441" i="15"/>
  <c r="P441" i="15"/>
  <c r="O441" i="15"/>
  <c r="N441" i="15"/>
  <c r="M441" i="15"/>
  <c r="L441" i="15"/>
  <c r="K441" i="15"/>
  <c r="J441" i="15"/>
  <c r="I441" i="15"/>
  <c r="H441" i="15"/>
  <c r="G441" i="15"/>
  <c r="F441" i="15"/>
  <c r="E441" i="15"/>
  <c r="D441" i="15"/>
  <c r="C441" i="15"/>
  <c r="S441" i="15" s="1"/>
  <c r="X440" i="15"/>
  <c r="W440" i="15"/>
  <c r="X439" i="15"/>
  <c r="W439" i="15"/>
  <c r="X438" i="15"/>
  <c r="W438" i="15"/>
  <c r="X437" i="15"/>
  <c r="W437" i="15"/>
  <c r="X436" i="15"/>
  <c r="W436" i="15"/>
  <c r="F436" i="15"/>
  <c r="X435" i="15"/>
  <c r="W435" i="15"/>
  <c r="X434" i="15"/>
  <c r="W434" i="15"/>
  <c r="P434" i="15"/>
  <c r="N434" i="15"/>
  <c r="M434" i="15"/>
  <c r="H434" i="15"/>
  <c r="F434" i="15"/>
  <c r="E434" i="15"/>
  <c r="D434" i="15"/>
  <c r="D436" i="15" s="1"/>
  <c r="X433" i="15"/>
  <c r="W433" i="15"/>
  <c r="N433" i="15"/>
  <c r="E433" i="15"/>
  <c r="X432" i="15"/>
  <c r="W432" i="15"/>
  <c r="R432" i="15"/>
  <c r="Q432" i="15"/>
  <c r="P432" i="15"/>
  <c r="O432" i="15"/>
  <c r="N432" i="15"/>
  <c r="N435" i="15" s="1"/>
  <c r="M432" i="15"/>
  <c r="L432" i="15"/>
  <c r="K432" i="15"/>
  <c r="J432" i="15"/>
  <c r="I432" i="15"/>
  <c r="H432" i="15"/>
  <c r="G432" i="15"/>
  <c r="F432" i="15"/>
  <c r="E432" i="15"/>
  <c r="D432" i="15"/>
  <c r="C432" i="15"/>
  <c r="X431" i="15"/>
  <c r="W431" i="15"/>
  <c r="R431" i="15"/>
  <c r="Q431" i="15"/>
  <c r="P431" i="15"/>
  <c r="O431" i="15"/>
  <c r="N431" i="15"/>
  <c r="M431" i="15"/>
  <c r="L431" i="15"/>
  <c r="K431" i="15"/>
  <c r="J431" i="15"/>
  <c r="I431" i="15"/>
  <c r="H431" i="15"/>
  <c r="G431" i="15"/>
  <c r="F431" i="15"/>
  <c r="E431" i="15"/>
  <c r="D431" i="15"/>
  <c r="C431" i="15"/>
  <c r="X430" i="15"/>
  <c r="W430" i="15"/>
  <c r="R430" i="15"/>
  <c r="Q430" i="15"/>
  <c r="P430" i="15"/>
  <c r="O430" i="15"/>
  <c r="N430" i="15"/>
  <c r="M430" i="15"/>
  <c r="L430" i="15"/>
  <c r="K430" i="15"/>
  <c r="J430" i="15"/>
  <c r="I430" i="15"/>
  <c r="H430" i="15"/>
  <c r="G430" i="15"/>
  <c r="F430" i="15"/>
  <c r="E430" i="15"/>
  <c r="D430" i="15"/>
  <c r="C430" i="15"/>
  <c r="S430" i="15" s="1"/>
  <c r="X429" i="15"/>
  <c r="W429" i="15"/>
  <c r="R429" i="15"/>
  <c r="Q429" i="15"/>
  <c r="P429" i="15"/>
  <c r="O429" i="15"/>
  <c r="N429" i="15"/>
  <c r="M429" i="15"/>
  <c r="L429" i="15"/>
  <c r="K429" i="15"/>
  <c r="J429" i="15"/>
  <c r="I429" i="15"/>
  <c r="H429" i="15"/>
  <c r="G429" i="15"/>
  <c r="F429" i="15"/>
  <c r="E429" i="15"/>
  <c r="D429" i="15"/>
  <c r="C429" i="15"/>
  <c r="X428" i="15"/>
  <c r="W428" i="15"/>
  <c r="R428" i="15"/>
  <c r="Q428" i="15"/>
  <c r="P428" i="15"/>
  <c r="O428" i="15"/>
  <c r="N428" i="15"/>
  <c r="M428" i="15"/>
  <c r="L428" i="15"/>
  <c r="K428" i="15"/>
  <c r="J428" i="15"/>
  <c r="I428" i="15"/>
  <c r="H428" i="15"/>
  <c r="G428" i="15"/>
  <c r="F428" i="15"/>
  <c r="E428" i="15"/>
  <c r="D428" i="15"/>
  <c r="C428" i="15"/>
  <c r="X427" i="15"/>
  <c r="W427" i="15"/>
  <c r="R427" i="15"/>
  <c r="Q427" i="15"/>
  <c r="P427" i="15"/>
  <c r="O427" i="15"/>
  <c r="N427" i="15"/>
  <c r="M427" i="15"/>
  <c r="L427" i="15"/>
  <c r="K427" i="15"/>
  <c r="J427" i="15"/>
  <c r="I427" i="15"/>
  <c r="H427" i="15"/>
  <c r="G427" i="15"/>
  <c r="F427" i="15"/>
  <c r="F444" i="15" s="1"/>
  <c r="F454" i="15" s="1"/>
  <c r="E427" i="15"/>
  <c r="D427" i="15"/>
  <c r="C427" i="15"/>
  <c r="S427" i="15" s="1"/>
  <c r="V426" i="15"/>
  <c r="U426" i="15"/>
  <c r="V425" i="15"/>
  <c r="U425" i="15"/>
  <c r="V424" i="15"/>
  <c r="U424" i="15"/>
  <c r="R424" i="15"/>
  <c r="Q424" i="15"/>
  <c r="P424" i="15"/>
  <c r="O424" i="15"/>
  <c r="N424" i="15"/>
  <c r="M424" i="15"/>
  <c r="L424" i="15"/>
  <c r="K424" i="15"/>
  <c r="J424" i="15"/>
  <c r="I424" i="15"/>
  <c r="H424" i="15"/>
  <c r="G424" i="15"/>
  <c r="F424" i="15"/>
  <c r="E424" i="15"/>
  <c r="D424" i="15"/>
  <c r="C424" i="15"/>
  <c r="V423" i="15"/>
  <c r="U423" i="15"/>
  <c r="R423" i="15"/>
  <c r="Q423" i="15"/>
  <c r="P423" i="15"/>
  <c r="O423" i="15"/>
  <c r="N423" i="15"/>
  <c r="M423" i="15"/>
  <c r="L423" i="15"/>
  <c r="K423" i="15"/>
  <c r="J423" i="15"/>
  <c r="I423" i="15"/>
  <c r="H423" i="15"/>
  <c r="G423" i="15"/>
  <c r="F423" i="15"/>
  <c r="E423" i="15"/>
  <c r="D423" i="15"/>
  <c r="C423" i="15"/>
  <c r="V422" i="15"/>
  <c r="U422" i="15"/>
  <c r="V421" i="15"/>
  <c r="U421" i="15"/>
  <c r="V420" i="15"/>
  <c r="U420" i="15"/>
  <c r="V419" i="15"/>
  <c r="U419" i="15"/>
  <c r="V418" i="15"/>
  <c r="U418" i="15"/>
  <c r="V417" i="15"/>
  <c r="U417" i="15"/>
  <c r="U416" i="15"/>
  <c r="G416" i="15"/>
  <c r="G426" i="15" s="1"/>
  <c r="V415" i="15"/>
  <c r="Q415" i="15"/>
  <c r="Q425" i="15" s="1"/>
  <c r="I415" i="15"/>
  <c r="I425" i="15" s="1"/>
  <c r="V414" i="15"/>
  <c r="U414" i="15"/>
  <c r="V413" i="15"/>
  <c r="U413" i="15"/>
  <c r="V412" i="15"/>
  <c r="U412" i="15"/>
  <c r="V411" i="15"/>
  <c r="U411" i="15"/>
  <c r="V410" i="15"/>
  <c r="U410" i="15"/>
  <c r="V409" i="15"/>
  <c r="U409" i="15"/>
  <c r="V408" i="15"/>
  <c r="U408" i="15"/>
  <c r="V407" i="15"/>
  <c r="U407" i="15"/>
  <c r="V406" i="15"/>
  <c r="U406" i="15"/>
  <c r="V405" i="15"/>
  <c r="U405" i="15"/>
  <c r="V404" i="15"/>
  <c r="U404" i="15"/>
  <c r="V403" i="15"/>
  <c r="U403" i="15"/>
  <c r="V402" i="15"/>
  <c r="U402" i="15"/>
  <c r="V401" i="15"/>
  <c r="U401" i="15"/>
  <c r="R401" i="15"/>
  <c r="R416" i="15" s="1"/>
  <c r="R426" i="15" s="1"/>
  <c r="Q401" i="15"/>
  <c r="Q416" i="15" s="1"/>
  <c r="Q426" i="15" s="1"/>
  <c r="P401" i="15"/>
  <c r="P416" i="15" s="1"/>
  <c r="P426" i="15" s="1"/>
  <c r="O401" i="15"/>
  <c r="N401" i="15"/>
  <c r="N416" i="15" s="1"/>
  <c r="N426" i="15" s="1"/>
  <c r="M401" i="15"/>
  <c r="L401" i="15"/>
  <c r="K401" i="15"/>
  <c r="J401" i="15"/>
  <c r="J416" i="15" s="1"/>
  <c r="J426" i="15" s="1"/>
  <c r="I401" i="15"/>
  <c r="I416" i="15" s="1"/>
  <c r="I426" i="15" s="1"/>
  <c r="H401" i="15"/>
  <c r="H416" i="15" s="1"/>
  <c r="H426" i="15" s="1"/>
  <c r="G401" i="15"/>
  <c r="F401" i="15"/>
  <c r="F416" i="15" s="1"/>
  <c r="F426" i="15" s="1"/>
  <c r="E401" i="15"/>
  <c r="D401" i="15"/>
  <c r="C401" i="15"/>
  <c r="S401" i="15" s="1"/>
  <c r="V400" i="15"/>
  <c r="U400" i="15"/>
  <c r="R400" i="15"/>
  <c r="R415" i="15" s="1"/>
  <c r="R425" i="15" s="1"/>
  <c r="Q400" i="15"/>
  <c r="P400" i="15"/>
  <c r="P415" i="15" s="1"/>
  <c r="P425" i="15" s="1"/>
  <c r="O400" i="15"/>
  <c r="O415" i="15" s="1"/>
  <c r="N400" i="15"/>
  <c r="N415" i="15" s="1"/>
  <c r="N425" i="15" s="1"/>
  <c r="M400" i="15"/>
  <c r="M415" i="15" s="1"/>
  <c r="M425" i="15" s="1"/>
  <c r="L400" i="15"/>
  <c r="L415" i="15" s="1"/>
  <c r="L425" i="15" s="1"/>
  <c r="K400" i="15"/>
  <c r="K415" i="15" s="1"/>
  <c r="K425" i="15" s="1"/>
  <c r="J400" i="15"/>
  <c r="J415" i="15" s="1"/>
  <c r="J425" i="15" s="1"/>
  <c r="I400" i="15"/>
  <c r="H400" i="15"/>
  <c r="H415" i="15" s="1"/>
  <c r="H425" i="15" s="1"/>
  <c r="G400" i="15"/>
  <c r="G415" i="15" s="1"/>
  <c r="F400" i="15"/>
  <c r="F415" i="15" s="1"/>
  <c r="F425" i="15" s="1"/>
  <c r="E400" i="15"/>
  <c r="E415" i="15" s="1"/>
  <c r="E425" i="15" s="1"/>
  <c r="D400" i="15"/>
  <c r="D415" i="15" s="1"/>
  <c r="D425" i="15" s="1"/>
  <c r="C400" i="15"/>
  <c r="C415" i="15" s="1"/>
  <c r="V399" i="15"/>
  <c r="U399" i="15"/>
  <c r="R399" i="15"/>
  <c r="Q399" i="15"/>
  <c r="P399" i="15"/>
  <c r="O399" i="15"/>
  <c r="O416" i="15" s="1"/>
  <c r="O426" i="15" s="1"/>
  <c r="N399" i="15"/>
  <c r="M399" i="15"/>
  <c r="M416" i="15" s="1"/>
  <c r="M426" i="15" s="1"/>
  <c r="L399" i="15"/>
  <c r="L416" i="15" s="1"/>
  <c r="L426" i="15" s="1"/>
  <c r="K399" i="15"/>
  <c r="K416" i="15" s="1"/>
  <c r="K426" i="15" s="1"/>
  <c r="J399" i="15"/>
  <c r="I399" i="15"/>
  <c r="H399" i="15"/>
  <c r="G399" i="15"/>
  <c r="F399" i="15"/>
  <c r="E399" i="15"/>
  <c r="E416" i="15" s="1"/>
  <c r="E426" i="15" s="1"/>
  <c r="D399" i="15"/>
  <c r="D416" i="15" s="1"/>
  <c r="D426" i="15" s="1"/>
  <c r="C399" i="15"/>
  <c r="V398" i="15"/>
  <c r="U398" i="15"/>
  <c r="V397" i="15"/>
  <c r="U397" i="15"/>
  <c r="V396" i="15"/>
  <c r="U396" i="15"/>
  <c r="P396" i="15"/>
  <c r="N396" i="15"/>
  <c r="M396" i="15"/>
  <c r="H396" i="15"/>
  <c r="F396" i="15"/>
  <c r="E396" i="15"/>
  <c r="V395" i="15"/>
  <c r="U395" i="15"/>
  <c r="Q395" i="15"/>
  <c r="P395" i="15"/>
  <c r="K395" i="15"/>
  <c r="I395" i="15"/>
  <c r="H395" i="15"/>
  <c r="V394" i="15"/>
  <c r="U394" i="15"/>
  <c r="S394" i="15"/>
  <c r="V393" i="15"/>
  <c r="U393" i="15"/>
  <c r="S393" i="15"/>
  <c r="V392" i="15"/>
  <c r="U392" i="15"/>
  <c r="R392" i="15"/>
  <c r="Q392" i="15"/>
  <c r="P392" i="15"/>
  <c r="O392" i="15"/>
  <c r="N392" i="15"/>
  <c r="M392" i="15"/>
  <c r="L392" i="15"/>
  <c r="K392" i="15"/>
  <c r="J392" i="15"/>
  <c r="I392" i="15"/>
  <c r="H392" i="15"/>
  <c r="G392" i="15"/>
  <c r="F392" i="15"/>
  <c r="E392" i="15"/>
  <c r="D392" i="15"/>
  <c r="C392" i="15"/>
  <c r="V391" i="15"/>
  <c r="U391" i="15"/>
  <c r="R391" i="15"/>
  <c r="Q391" i="15"/>
  <c r="P391" i="15"/>
  <c r="O391" i="15"/>
  <c r="N391" i="15"/>
  <c r="M391" i="15"/>
  <c r="L391" i="15"/>
  <c r="K391" i="15"/>
  <c r="J391" i="15"/>
  <c r="I391" i="15"/>
  <c r="H391" i="15"/>
  <c r="G391" i="15"/>
  <c r="F391" i="15"/>
  <c r="E391" i="15"/>
  <c r="D391" i="15"/>
  <c r="C391" i="15"/>
  <c r="S391" i="15" s="1"/>
  <c r="V390" i="15"/>
  <c r="U390" i="15"/>
  <c r="R390" i="15"/>
  <c r="R396" i="15" s="1"/>
  <c r="Q390" i="15"/>
  <c r="P390" i="15"/>
  <c r="O390" i="15"/>
  <c r="O396" i="15" s="1"/>
  <c r="N390" i="15"/>
  <c r="M390" i="15"/>
  <c r="L390" i="15"/>
  <c r="K390" i="15"/>
  <c r="K396" i="15" s="1"/>
  <c r="J390" i="15"/>
  <c r="J396" i="15" s="1"/>
  <c r="I390" i="15"/>
  <c r="H390" i="15"/>
  <c r="G390" i="15"/>
  <c r="G396" i="15" s="1"/>
  <c r="F390" i="15"/>
  <c r="E390" i="15"/>
  <c r="D390" i="15"/>
  <c r="C390" i="15"/>
  <c r="C396" i="15" s="1"/>
  <c r="V389" i="15"/>
  <c r="U389" i="15"/>
  <c r="R389" i="15"/>
  <c r="R395" i="15" s="1"/>
  <c r="Q389" i="15"/>
  <c r="P389" i="15"/>
  <c r="O389" i="15"/>
  <c r="O395" i="15" s="1"/>
  <c r="N389" i="15"/>
  <c r="N395" i="15" s="1"/>
  <c r="M389" i="15"/>
  <c r="M395" i="15" s="1"/>
  <c r="L389" i="15"/>
  <c r="K389" i="15"/>
  <c r="J389" i="15"/>
  <c r="J395" i="15" s="1"/>
  <c r="I389" i="15"/>
  <c r="H389" i="15"/>
  <c r="G389" i="15"/>
  <c r="G395" i="15" s="1"/>
  <c r="F389" i="15"/>
  <c r="F395" i="15" s="1"/>
  <c r="E389" i="15"/>
  <c r="E395" i="15" s="1"/>
  <c r="D389" i="15"/>
  <c r="D395" i="15" s="1"/>
  <c r="C389" i="15"/>
  <c r="S389" i="15" s="1"/>
  <c r="U388" i="15"/>
  <c r="V387" i="15"/>
  <c r="V386" i="15"/>
  <c r="U386" i="15"/>
  <c r="R386" i="15"/>
  <c r="Q386" i="15"/>
  <c r="P386" i="15"/>
  <c r="O386" i="15"/>
  <c r="N386" i="15"/>
  <c r="M386" i="15"/>
  <c r="L386" i="15"/>
  <c r="K386" i="15"/>
  <c r="J386" i="15"/>
  <c r="I386" i="15"/>
  <c r="H386" i="15"/>
  <c r="G386" i="15"/>
  <c r="F386" i="15"/>
  <c r="E386" i="15"/>
  <c r="D386" i="15"/>
  <c r="C386" i="15"/>
  <c r="S386" i="15" s="1"/>
  <c r="V385" i="15"/>
  <c r="U385" i="15"/>
  <c r="R385" i="15"/>
  <c r="Q385" i="15"/>
  <c r="P385" i="15"/>
  <c r="O385" i="15"/>
  <c r="N385" i="15"/>
  <c r="M385" i="15"/>
  <c r="L385" i="15"/>
  <c r="K385" i="15"/>
  <c r="J385" i="15"/>
  <c r="I385" i="15"/>
  <c r="H385" i="15"/>
  <c r="G385" i="15"/>
  <c r="F385" i="15"/>
  <c r="E385" i="15"/>
  <c r="D385" i="15"/>
  <c r="C385" i="15"/>
  <c r="S385" i="15" s="1"/>
  <c r="V384" i="15"/>
  <c r="U384" i="15"/>
  <c r="V383" i="15"/>
  <c r="U383" i="15"/>
  <c r="V382" i="15"/>
  <c r="U382" i="15"/>
  <c r="V381" i="15"/>
  <c r="U381" i="15"/>
  <c r="V380" i="15"/>
  <c r="U380" i="15"/>
  <c r="V379" i="15"/>
  <c r="U379" i="15"/>
  <c r="O379" i="15"/>
  <c r="V378" i="15"/>
  <c r="U378" i="15"/>
  <c r="O378" i="15"/>
  <c r="H378" i="15"/>
  <c r="V377" i="15"/>
  <c r="U377" i="15"/>
  <c r="O377" i="15"/>
  <c r="H377" i="15"/>
  <c r="V376" i="15"/>
  <c r="U376" i="15"/>
  <c r="R376" i="15"/>
  <c r="Q376" i="15"/>
  <c r="P376" i="15"/>
  <c r="O376" i="15"/>
  <c r="N376" i="15"/>
  <c r="M376" i="15"/>
  <c r="L376" i="15"/>
  <c r="K376" i="15"/>
  <c r="J376" i="15"/>
  <c r="I376" i="15"/>
  <c r="H376" i="15"/>
  <c r="G376" i="15"/>
  <c r="F376" i="15"/>
  <c r="E376" i="15"/>
  <c r="D376" i="15"/>
  <c r="C376" i="15"/>
  <c r="V375" i="15"/>
  <c r="U375" i="15"/>
  <c r="R375" i="15"/>
  <c r="Q375" i="15"/>
  <c r="P375" i="15"/>
  <c r="O375" i="15"/>
  <c r="N375" i="15"/>
  <c r="M375" i="15"/>
  <c r="L375" i="15"/>
  <c r="K375" i="15"/>
  <c r="J375" i="15"/>
  <c r="I375" i="15"/>
  <c r="H375" i="15"/>
  <c r="G375" i="15"/>
  <c r="F375" i="15"/>
  <c r="E375" i="15"/>
  <c r="D375" i="15"/>
  <c r="C375" i="15"/>
  <c r="S375" i="15" s="1"/>
  <c r="V374" i="15"/>
  <c r="U374" i="15"/>
  <c r="R374" i="15"/>
  <c r="Q374" i="15"/>
  <c r="P374" i="15"/>
  <c r="O374" i="15"/>
  <c r="N374" i="15"/>
  <c r="M374" i="15"/>
  <c r="L374" i="15"/>
  <c r="K374" i="15"/>
  <c r="J374" i="15"/>
  <c r="I374" i="15"/>
  <c r="H374" i="15"/>
  <c r="G374" i="15"/>
  <c r="F374" i="15"/>
  <c r="E374" i="15"/>
  <c r="D374" i="15"/>
  <c r="C374" i="15"/>
  <c r="V373" i="15"/>
  <c r="U373" i="15"/>
  <c r="R373" i="15"/>
  <c r="Q373" i="15"/>
  <c r="P373" i="15"/>
  <c r="O373" i="15"/>
  <c r="N373" i="15"/>
  <c r="M373" i="15"/>
  <c r="L373" i="15"/>
  <c r="K373" i="15"/>
  <c r="J373" i="15"/>
  <c r="I373" i="15"/>
  <c r="H373" i="15"/>
  <c r="G373" i="15"/>
  <c r="F373" i="15"/>
  <c r="E373" i="15"/>
  <c r="D373" i="15"/>
  <c r="C373" i="15"/>
  <c r="V372" i="15"/>
  <c r="U372" i="15"/>
  <c r="R372" i="15"/>
  <c r="Q372" i="15"/>
  <c r="P372" i="15"/>
  <c r="O372" i="15"/>
  <c r="N372" i="15"/>
  <c r="M372" i="15"/>
  <c r="L372" i="15"/>
  <c r="K372" i="15"/>
  <c r="J372" i="15"/>
  <c r="I372" i="15"/>
  <c r="H372" i="15"/>
  <c r="G372" i="15"/>
  <c r="F372" i="15"/>
  <c r="E372" i="15"/>
  <c r="D372" i="15"/>
  <c r="C372" i="15"/>
  <c r="V371" i="15"/>
  <c r="U371" i="15"/>
  <c r="R371" i="15"/>
  <c r="Q371" i="15"/>
  <c r="P371" i="15"/>
  <c r="O371" i="15"/>
  <c r="N371" i="15"/>
  <c r="M371" i="15"/>
  <c r="K371" i="15"/>
  <c r="J371" i="15"/>
  <c r="I371" i="15"/>
  <c r="H371" i="15"/>
  <c r="G371" i="15"/>
  <c r="F371" i="15"/>
  <c r="E371" i="15"/>
  <c r="C371" i="15"/>
  <c r="V370" i="15"/>
  <c r="U370" i="15"/>
  <c r="V369" i="15"/>
  <c r="U369" i="15"/>
  <c r="V368" i="15"/>
  <c r="U368" i="15"/>
  <c r="P368" i="15"/>
  <c r="N368" i="15"/>
  <c r="M368" i="15"/>
  <c r="F368" i="15"/>
  <c r="E368" i="15"/>
  <c r="V367" i="15"/>
  <c r="U367" i="15"/>
  <c r="Q367" i="15"/>
  <c r="P367" i="15"/>
  <c r="K367" i="15"/>
  <c r="I367" i="15"/>
  <c r="H367" i="15"/>
  <c r="V366" i="15"/>
  <c r="U366" i="15"/>
  <c r="S366" i="15"/>
  <c r="V365" i="15"/>
  <c r="U365" i="15"/>
  <c r="S365" i="15"/>
  <c r="V364" i="15"/>
  <c r="U364" i="15"/>
  <c r="R364" i="15"/>
  <c r="Q364" i="15"/>
  <c r="P364" i="15"/>
  <c r="O364" i="15"/>
  <c r="N364" i="15"/>
  <c r="M364" i="15"/>
  <c r="L364" i="15"/>
  <c r="K364" i="15"/>
  <c r="J364" i="15"/>
  <c r="I364" i="15"/>
  <c r="H364" i="15"/>
  <c r="G364" i="15"/>
  <c r="F364" i="15"/>
  <c r="E364" i="15"/>
  <c r="D364" i="15"/>
  <c r="C364" i="15"/>
  <c r="S364" i="15" s="1"/>
  <c r="V363" i="15"/>
  <c r="U363" i="15"/>
  <c r="R363" i="15"/>
  <c r="Q363" i="15"/>
  <c r="P363" i="15"/>
  <c r="O363" i="15"/>
  <c r="N363" i="15"/>
  <c r="M363" i="15"/>
  <c r="L363" i="15"/>
  <c r="K363" i="15"/>
  <c r="J363" i="15"/>
  <c r="I363" i="15"/>
  <c r="H363" i="15"/>
  <c r="G363" i="15"/>
  <c r="F363" i="15"/>
  <c r="E363" i="15"/>
  <c r="D363" i="15"/>
  <c r="C363" i="15"/>
  <c r="V362" i="15"/>
  <c r="U362" i="15"/>
  <c r="R362" i="15"/>
  <c r="R368" i="15" s="1"/>
  <c r="Q362" i="15"/>
  <c r="P362" i="15"/>
  <c r="O362" i="15"/>
  <c r="O368" i="15" s="1"/>
  <c r="N362" i="15"/>
  <c r="M362" i="15"/>
  <c r="L362" i="15"/>
  <c r="L368" i="15" s="1"/>
  <c r="K362" i="15"/>
  <c r="J362" i="15"/>
  <c r="J368" i="15" s="1"/>
  <c r="I362" i="15"/>
  <c r="H362" i="15"/>
  <c r="H368" i="15" s="1"/>
  <c r="G362" i="15"/>
  <c r="G368" i="15" s="1"/>
  <c r="F362" i="15"/>
  <c r="E362" i="15"/>
  <c r="D362" i="15"/>
  <c r="D368" i="15" s="1"/>
  <c r="C362" i="15"/>
  <c r="V361" i="15"/>
  <c r="U361" i="15"/>
  <c r="R361" i="15"/>
  <c r="R367" i="15" s="1"/>
  <c r="Q361" i="15"/>
  <c r="P361" i="15"/>
  <c r="O361" i="15"/>
  <c r="O367" i="15" s="1"/>
  <c r="N361" i="15"/>
  <c r="N367" i="15" s="1"/>
  <c r="M361" i="15"/>
  <c r="L361" i="15"/>
  <c r="K361" i="15"/>
  <c r="J361" i="15"/>
  <c r="J367" i="15" s="1"/>
  <c r="I361" i="15"/>
  <c r="H361" i="15"/>
  <c r="G361" i="15"/>
  <c r="G367" i="15" s="1"/>
  <c r="F361" i="15"/>
  <c r="F367" i="15" s="1"/>
  <c r="E361" i="15"/>
  <c r="D361" i="15"/>
  <c r="C361" i="15"/>
  <c r="C367" i="15" s="1"/>
  <c r="U360" i="15"/>
  <c r="V359" i="15"/>
  <c r="V358" i="15"/>
  <c r="U358" i="15"/>
  <c r="R358" i="15"/>
  <c r="Q358" i="15"/>
  <c r="P358" i="15"/>
  <c r="O358" i="15"/>
  <c r="N358" i="15"/>
  <c r="M358" i="15"/>
  <c r="L358" i="15"/>
  <c r="K358" i="15"/>
  <c r="J358" i="15"/>
  <c r="I358" i="15"/>
  <c r="H358" i="15"/>
  <c r="G358" i="15"/>
  <c r="F358" i="15"/>
  <c r="E358" i="15"/>
  <c r="D358" i="15"/>
  <c r="C358" i="15"/>
  <c r="V357" i="15"/>
  <c r="U357" i="15"/>
  <c r="R357" i="15"/>
  <c r="Q357" i="15"/>
  <c r="P357" i="15"/>
  <c r="O357" i="15"/>
  <c r="N357" i="15"/>
  <c r="M357" i="15"/>
  <c r="L357" i="15"/>
  <c r="K357" i="15"/>
  <c r="J357" i="15"/>
  <c r="I357" i="15"/>
  <c r="H357" i="15"/>
  <c r="G357" i="15"/>
  <c r="F357" i="15"/>
  <c r="E357" i="15"/>
  <c r="D357" i="15"/>
  <c r="C357" i="15"/>
  <c r="V356" i="15"/>
  <c r="U356" i="15"/>
  <c r="V355" i="15"/>
  <c r="U355" i="15"/>
  <c r="V354" i="15"/>
  <c r="U354" i="15"/>
  <c r="V353" i="15"/>
  <c r="U353" i="15"/>
  <c r="V352" i="15"/>
  <c r="U352" i="15"/>
  <c r="V351" i="15"/>
  <c r="U351" i="15"/>
  <c r="V350" i="15"/>
  <c r="U350" i="15"/>
  <c r="R350" i="15"/>
  <c r="R352" i="15" s="1"/>
  <c r="M350" i="15"/>
  <c r="V349" i="15"/>
  <c r="U349" i="15"/>
  <c r="E349" i="15"/>
  <c r="C349" i="15"/>
  <c r="C351" i="15" s="1"/>
  <c r="V348" i="15"/>
  <c r="U348" i="15"/>
  <c r="R348" i="15"/>
  <c r="Q348" i="15"/>
  <c r="P348" i="15"/>
  <c r="O348" i="15"/>
  <c r="N348" i="15"/>
  <c r="M348" i="15"/>
  <c r="L348" i="15"/>
  <c r="K348" i="15"/>
  <c r="J348" i="15"/>
  <c r="I348" i="15"/>
  <c r="H348" i="15"/>
  <c r="G348" i="15"/>
  <c r="F348" i="15"/>
  <c r="E348" i="15"/>
  <c r="D348" i="15"/>
  <c r="C348" i="15"/>
  <c r="V347" i="15"/>
  <c r="U347" i="15"/>
  <c r="R347" i="15"/>
  <c r="Q347" i="15"/>
  <c r="P347" i="15"/>
  <c r="O347" i="15"/>
  <c r="N347" i="15"/>
  <c r="M347" i="15"/>
  <c r="L347" i="15"/>
  <c r="K347" i="15"/>
  <c r="J347" i="15"/>
  <c r="I347" i="15"/>
  <c r="H347" i="15"/>
  <c r="G347" i="15"/>
  <c r="F347" i="15"/>
  <c r="E347" i="15"/>
  <c r="D347" i="15"/>
  <c r="C347" i="15"/>
  <c r="S347" i="15" s="1"/>
  <c r="V346" i="15"/>
  <c r="U346" i="15"/>
  <c r="R346" i="15"/>
  <c r="Q346" i="15"/>
  <c r="P346" i="15"/>
  <c r="O346" i="15"/>
  <c r="N346" i="15"/>
  <c r="M346" i="15"/>
  <c r="L346" i="15"/>
  <c r="K346" i="15"/>
  <c r="J346" i="15"/>
  <c r="I346" i="15"/>
  <c r="H346" i="15"/>
  <c r="G346" i="15"/>
  <c r="F346" i="15"/>
  <c r="E346" i="15"/>
  <c r="D346" i="15"/>
  <c r="C346" i="15"/>
  <c r="S346" i="15" s="1"/>
  <c r="V345" i="15"/>
  <c r="U345" i="15"/>
  <c r="R345" i="15"/>
  <c r="Q345" i="15"/>
  <c r="P345" i="15"/>
  <c r="O345" i="15"/>
  <c r="N345" i="15"/>
  <c r="M345" i="15"/>
  <c r="L345" i="15"/>
  <c r="K345" i="15"/>
  <c r="J345" i="15"/>
  <c r="I345" i="15"/>
  <c r="H345" i="15"/>
  <c r="G345" i="15"/>
  <c r="F345" i="15"/>
  <c r="E345" i="15"/>
  <c r="D345" i="15"/>
  <c r="C345" i="15"/>
  <c r="V344" i="15"/>
  <c r="U344" i="15"/>
  <c r="R344" i="15"/>
  <c r="Q344" i="15"/>
  <c r="P344" i="15"/>
  <c r="O344" i="15"/>
  <c r="N344" i="15"/>
  <c r="M344" i="15"/>
  <c r="L344" i="15"/>
  <c r="K344" i="15"/>
  <c r="J344" i="15"/>
  <c r="I344" i="15"/>
  <c r="H344" i="15"/>
  <c r="G344" i="15"/>
  <c r="F344" i="15"/>
  <c r="E344" i="15"/>
  <c r="D344" i="15"/>
  <c r="C344" i="15"/>
  <c r="S344" i="15" s="1"/>
  <c r="V343" i="15"/>
  <c r="U343" i="15"/>
  <c r="R343" i="15"/>
  <c r="Q343" i="15"/>
  <c r="P343" i="15"/>
  <c r="O343" i="15"/>
  <c r="N343" i="15"/>
  <c r="M343" i="15"/>
  <c r="L343" i="15"/>
  <c r="K343" i="15"/>
  <c r="J343" i="15"/>
  <c r="I343" i="15"/>
  <c r="H343" i="15"/>
  <c r="G343" i="15"/>
  <c r="F343" i="15"/>
  <c r="E343" i="15"/>
  <c r="D343" i="15"/>
  <c r="C343" i="15"/>
  <c r="V342" i="15"/>
  <c r="U342" i="15"/>
  <c r="V341" i="15"/>
  <c r="U341" i="15"/>
  <c r="V340" i="15"/>
  <c r="U340" i="15"/>
  <c r="P340" i="15"/>
  <c r="O340" i="15"/>
  <c r="N340" i="15"/>
  <c r="M340" i="15"/>
  <c r="F340" i="15"/>
  <c r="E340" i="15"/>
  <c r="V339" i="15"/>
  <c r="U339" i="15"/>
  <c r="Q339" i="15"/>
  <c r="P339" i="15"/>
  <c r="K339" i="15"/>
  <c r="I339" i="15"/>
  <c r="H339" i="15"/>
  <c r="V338" i="15"/>
  <c r="U338" i="15"/>
  <c r="S338" i="15"/>
  <c r="V337" i="15"/>
  <c r="U337" i="15"/>
  <c r="S337" i="15"/>
  <c r="V336" i="15"/>
  <c r="U336" i="15"/>
  <c r="R336" i="15"/>
  <c r="Q336" i="15"/>
  <c r="P336" i="15"/>
  <c r="O336" i="15"/>
  <c r="N336" i="15"/>
  <c r="M336" i="15"/>
  <c r="L336" i="15"/>
  <c r="L340" i="15" s="1"/>
  <c r="K336" i="15"/>
  <c r="J336" i="15"/>
  <c r="I336" i="15"/>
  <c r="H336" i="15"/>
  <c r="G336" i="15"/>
  <c r="F336" i="15"/>
  <c r="E336" i="15"/>
  <c r="D336" i="15"/>
  <c r="D340" i="15" s="1"/>
  <c r="C336" i="15"/>
  <c r="S336" i="15" s="1"/>
  <c r="V335" i="15"/>
  <c r="U335" i="15"/>
  <c r="R335" i="15"/>
  <c r="Q335" i="15"/>
  <c r="P335" i="15"/>
  <c r="O335" i="15"/>
  <c r="O339" i="15" s="1"/>
  <c r="N335" i="15"/>
  <c r="M335" i="15"/>
  <c r="L335" i="15"/>
  <c r="K335" i="15"/>
  <c r="J335" i="15"/>
  <c r="I335" i="15"/>
  <c r="H335" i="15"/>
  <c r="G335" i="15"/>
  <c r="G339" i="15" s="1"/>
  <c r="F335" i="15"/>
  <c r="E335" i="15"/>
  <c r="D335" i="15"/>
  <c r="C335" i="15"/>
  <c r="V334" i="15"/>
  <c r="U334" i="15"/>
  <c r="R334" i="15"/>
  <c r="R340" i="15" s="1"/>
  <c r="Q334" i="15"/>
  <c r="Q340" i="15" s="1"/>
  <c r="P334" i="15"/>
  <c r="O334" i="15"/>
  <c r="N334" i="15"/>
  <c r="M334" i="15"/>
  <c r="L334" i="15"/>
  <c r="K334" i="15"/>
  <c r="J334" i="15"/>
  <c r="J340" i="15" s="1"/>
  <c r="I334" i="15"/>
  <c r="I340" i="15" s="1"/>
  <c r="H334" i="15"/>
  <c r="H340" i="15" s="1"/>
  <c r="G334" i="15"/>
  <c r="G340" i="15" s="1"/>
  <c r="F334" i="15"/>
  <c r="E334" i="15"/>
  <c r="D334" i="15"/>
  <c r="C334" i="15"/>
  <c r="V333" i="15"/>
  <c r="U333" i="15"/>
  <c r="R333" i="15"/>
  <c r="R339" i="15" s="1"/>
  <c r="Q333" i="15"/>
  <c r="P333" i="15"/>
  <c r="O333" i="15"/>
  <c r="N333" i="15"/>
  <c r="M333" i="15"/>
  <c r="L333" i="15"/>
  <c r="L339" i="15" s="1"/>
  <c r="K333" i="15"/>
  <c r="J333" i="15"/>
  <c r="J339" i="15" s="1"/>
  <c r="I333" i="15"/>
  <c r="H333" i="15"/>
  <c r="G333" i="15"/>
  <c r="F333" i="15"/>
  <c r="E333" i="15"/>
  <c r="E339" i="15" s="1"/>
  <c r="D333" i="15"/>
  <c r="D339" i="15" s="1"/>
  <c r="C333" i="15"/>
  <c r="C339" i="15" s="1"/>
  <c r="U332" i="15"/>
  <c r="V331" i="15"/>
  <c r="V330" i="15"/>
  <c r="U330" i="15"/>
  <c r="S330" i="15"/>
  <c r="V329" i="15"/>
  <c r="U329" i="15"/>
  <c r="S329" i="15"/>
  <c r="V328" i="15"/>
  <c r="U328" i="15"/>
  <c r="V327" i="15"/>
  <c r="U327" i="15"/>
  <c r="S327" i="15"/>
  <c r="V326" i="15"/>
  <c r="U326" i="15"/>
  <c r="V325" i="15"/>
  <c r="U325" i="15"/>
  <c r="V324" i="15"/>
  <c r="U324" i="15"/>
  <c r="F324" i="15"/>
  <c r="V323" i="15"/>
  <c r="U323" i="15"/>
  <c r="O323" i="15"/>
  <c r="V322" i="15"/>
  <c r="U322" i="15"/>
  <c r="P322" i="15"/>
  <c r="F322" i="15"/>
  <c r="V321" i="15"/>
  <c r="U321" i="15"/>
  <c r="O321" i="15"/>
  <c r="L321" i="15"/>
  <c r="E321" i="15"/>
  <c r="E323" i="15" s="1"/>
  <c r="V320" i="15"/>
  <c r="U320" i="15"/>
  <c r="R320" i="15"/>
  <c r="Q320" i="15"/>
  <c r="P320" i="15"/>
  <c r="P324" i="15" s="1"/>
  <c r="O320" i="15"/>
  <c r="N320" i="15"/>
  <c r="M320" i="15"/>
  <c r="L320" i="15"/>
  <c r="K320" i="15"/>
  <c r="J320" i="15"/>
  <c r="I320" i="15"/>
  <c r="H320" i="15"/>
  <c r="G320" i="15"/>
  <c r="F320" i="15"/>
  <c r="E320" i="15"/>
  <c r="D320" i="15"/>
  <c r="C320" i="15"/>
  <c r="V319" i="15"/>
  <c r="U319" i="15"/>
  <c r="R319" i="15"/>
  <c r="Q319" i="15"/>
  <c r="P319" i="15"/>
  <c r="O319" i="15"/>
  <c r="N319" i="15"/>
  <c r="M319" i="15"/>
  <c r="L319" i="15"/>
  <c r="K319" i="15"/>
  <c r="J319" i="15"/>
  <c r="I319" i="15"/>
  <c r="H319" i="15"/>
  <c r="G319" i="15"/>
  <c r="F319" i="15"/>
  <c r="E319" i="15"/>
  <c r="D319" i="15"/>
  <c r="C319" i="15"/>
  <c r="V318" i="15"/>
  <c r="U318" i="15"/>
  <c r="R318" i="15"/>
  <c r="Q318" i="15"/>
  <c r="P318" i="15"/>
  <c r="O318" i="15"/>
  <c r="N318" i="15"/>
  <c r="M318" i="15"/>
  <c r="L318" i="15"/>
  <c r="K318" i="15"/>
  <c r="J318" i="15"/>
  <c r="I318" i="15"/>
  <c r="H318" i="15"/>
  <c r="G318" i="15"/>
  <c r="F318" i="15"/>
  <c r="E318" i="15"/>
  <c r="D318" i="15"/>
  <c r="C318" i="15"/>
  <c r="V317" i="15"/>
  <c r="U317" i="15"/>
  <c r="R317" i="15"/>
  <c r="Q317" i="15"/>
  <c r="P317" i="15"/>
  <c r="O317" i="15"/>
  <c r="N317" i="15"/>
  <c r="M317" i="15"/>
  <c r="L317" i="15"/>
  <c r="K317" i="15"/>
  <c r="J317" i="15"/>
  <c r="I317" i="15"/>
  <c r="H317" i="15"/>
  <c r="G317" i="15"/>
  <c r="F317" i="15"/>
  <c r="E317" i="15"/>
  <c r="D317" i="15"/>
  <c r="C317" i="15"/>
  <c r="S317" i="15" s="1"/>
  <c r="V316" i="15"/>
  <c r="U316" i="15"/>
  <c r="R316" i="15"/>
  <c r="Q316" i="15"/>
  <c r="P316" i="15"/>
  <c r="O316" i="15"/>
  <c r="N316" i="15"/>
  <c r="M316" i="15"/>
  <c r="L316" i="15"/>
  <c r="K316" i="15"/>
  <c r="J316" i="15"/>
  <c r="I316" i="15"/>
  <c r="H316" i="15"/>
  <c r="G316" i="15"/>
  <c r="F316" i="15"/>
  <c r="E316" i="15"/>
  <c r="D316" i="15"/>
  <c r="C316" i="15"/>
  <c r="S316" i="15" s="1"/>
  <c r="V315" i="15"/>
  <c r="U315" i="15"/>
  <c r="R315" i="15"/>
  <c r="Q315" i="15"/>
  <c r="P315" i="15"/>
  <c r="O315" i="15"/>
  <c r="M315" i="15"/>
  <c r="L315" i="15"/>
  <c r="K315" i="15"/>
  <c r="J315" i="15"/>
  <c r="I315" i="15"/>
  <c r="H315" i="15"/>
  <c r="G315" i="15"/>
  <c r="E315" i="15"/>
  <c r="D315" i="15"/>
  <c r="C315" i="15"/>
  <c r="V314" i="15"/>
  <c r="U314" i="15"/>
  <c r="V313" i="15"/>
  <c r="U313" i="15"/>
  <c r="V312" i="15"/>
  <c r="U312" i="15"/>
  <c r="R312" i="15"/>
  <c r="P312" i="15"/>
  <c r="O312" i="15"/>
  <c r="I312" i="15"/>
  <c r="H312" i="15"/>
  <c r="G312" i="15"/>
  <c r="V311" i="15"/>
  <c r="U311" i="15"/>
  <c r="R311" i="15"/>
  <c r="L311" i="15"/>
  <c r="K311" i="15"/>
  <c r="J311" i="15"/>
  <c r="E311" i="15"/>
  <c r="C311" i="15"/>
  <c r="V310" i="15"/>
  <c r="U310" i="15"/>
  <c r="S310" i="15"/>
  <c r="V309" i="15"/>
  <c r="U309" i="15"/>
  <c r="S309" i="15"/>
  <c r="V308" i="15"/>
  <c r="U308" i="15"/>
  <c r="R308" i="15"/>
  <c r="Q308" i="15"/>
  <c r="P308" i="15"/>
  <c r="O308" i="15"/>
  <c r="N308" i="15"/>
  <c r="N312" i="15" s="1"/>
  <c r="M308" i="15"/>
  <c r="L308" i="15"/>
  <c r="K308" i="15"/>
  <c r="J308" i="15"/>
  <c r="I308" i="15"/>
  <c r="H308" i="15"/>
  <c r="G308" i="15"/>
  <c r="F308" i="15"/>
  <c r="F312" i="15" s="1"/>
  <c r="E308" i="15"/>
  <c r="D308" i="15"/>
  <c r="C308" i="15"/>
  <c r="V307" i="15"/>
  <c r="U307" i="15"/>
  <c r="R307" i="15"/>
  <c r="Q307" i="15"/>
  <c r="Q311" i="15" s="1"/>
  <c r="P307" i="15"/>
  <c r="O307" i="15"/>
  <c r="N307" i="15"/>
  <c r="M307" i="15"/>
  <c r="L307" i="15"/>
  <c r="K307" i="15"/>
  <c r="J307" i="15"/>
  <c r="I307" i="15"/>
  <c r="I311" i="15" s="1"/>
  <c r="H307" i="15"/>
  <c r="G307" i="15"/>
  <c r="F307" i="15"/>
  <c r="E307" i="15"/>
  <c r="D307" i="15"/>
  <c r="C307" i="15"/>
  <c r="V306" i="15"/>
  <c r="U306" i="15"/>
  <c r="R306" i="15"/>
  <c r="Q306" i="15"/>
  <c r="Q312" i="15" s="1"/>
  <c r="P306" i="15"/>
  <c r="O306" i="15"/>
  <c r="N306" i="15"/>
  <c r="M306" i="15"/>
  <c r="L306" i="15"/>
  <c r="K306" i="15"/>
  <c r="K312" i="15" s="1"/>
  <c r="J306" i="15"/>
  <c r="J312" i="15" s="1"/>
  <c r="I306" i="15"/>
  <c r="H306" i="15"/>
  <c r="G306" i="15"/>
  <c r="F306" i="15"/>
  <c r="E306" i="15"/>
  <c r="D306" i="15"/>
  <c r="C306" i="15"/>
  <c r="C312" i="15" s="1"/>
  <c r="V305" i="15"/>
  <c r="U305" i="15"/>
  <c r="R305" i="15"/>
  <c r="Q305" i="15"/>
  <c r="P305" i="15"/>
  <c r="O305" i="15"/>
  <c r="N305" i="15"/>
  <c r="M305" i="15"/>
  <c r="M311" i="15" s="1"/>
  <c r="L305" i="15"/>
  <c r="K305" i="15"/>
  <c r="J305" i="15"/>
  <c r="I305" i="15"/>
  <c r="H305" i="15"/>
  <c r="G305" i="15"/>
  <c r="F305" i="15"/>
  <c r="E305" i="15"/>
  <c r="D305" i="15"/>
  <c r="D311" i="15" s="1"/>
  <c r="C305" i="15"/>
  <c r="U304" i="15"/>
  <c r="V303" i="15"/>
  <c r="V302" i="15"/>
  <c r="U302" i="15"/>
  <c r="R302" i="15"/>
  <c r="Q302" i="15"/>
  <c r="P302" i="15"/>
  <c r="O302" i="15"/>
  <c r="N302" i="15"/>
  <c r="M302" i="15"/>
  <c r="L302" i="15"/>
  <c r="K302" i="15"/>
  <c r="J302" i="15"/>
  <c r="I302" i="15"/>
  <c r="H302" i="15"/>
  <c r="G302" i="15"/>
  <c r="F302" i="15"/>
  <c r="E302" i="15"/>
  <c r="D302" i="15"/>
  <c r="C302" i="15"/>
  <c r="V301" i="15"/>
  <c r="U301" i="15"/>
  <c r="R301" i="15"/>
  <c r="Q301" i="15"/>
  <c r="P301" i="15"/>
  <c r="O301" i="15"/>
  <c r="N301" i="15"/>
  <c r="M301" i="15"/>
  <c r="L301" i="15"/>
  <c r="K301" i="15"/>
  <c r="J301" i="15"/>
  <c r="I301" i="15"/>
  <c r="H301" i="15"/>
  <c r="G301" i="15"/>
  <c r="F301" i="15"/>
  <c r="E301" i="15"/>
  <c r="D301" i="15"/>
  <c r="C301" i="15"/>
  <c r="V300" i="15"/>
  <c r="U300" i="15"/>
  <c r="S300" i="15"/>
  <c r="V299" i="15"/>
  <c r="U299" i="15"/>
  <c r="S299" i="15"/>
  <c r="V298" i="15"/>
  <c r="U298" i="15"/>
  <c r="V297" i="15"/>
  <c r="U297" i="15"/>
  <c r="V296" i="15"/>
  <c r="U296" i="15"/>
  <c r="N296" i="15"/>
  <c r="V295" i="15"/>
  <c r="U295" i="15"/>
  <c r="K295" i="15"/>
  <c r="V294" i="15"/>
  <c r="U294" i="15"/>
  <c r="N294" i="15"/>
  <c r="J294" i="15"/>
  <c r="E294" i="15"/>
  <c r="V293" i="15"/>
  <c r="U293" i="15"/>
  <c r="Q293" i="15"/>
  <c r="K293" i="15"/>
  <c r="V292" i="15"/>
  <c r="U292" i="15"/>
  <c r="R292" i="15"/>
  <c r="Q292" i="15"/>
  <c r="P292" i="15"/>
  <c r="O292" i="15"/>
  <c r="N292" i="15"/>
  <c r="M292" i="15"/>
  <c r="L292" i="15"/>
  <c r="K292" i="15"/>
  <c r="J292" i="15"/>
  <c r="I292" i="15"/>
  <c r="H292" i="15"/>
  <c r="G292" i="15"/>
  <c r="F292" i="15"/>
  <c r="E292" i="15"/>
  <c r="D292" i="15"/>
  <c r="C292" i="15"/>
  <c r="V291" i="15"/>
  <c r="U291" i="15"/>
  <c r="R291" i="15"/>
  <c r="Q291" i="15"/>
  <c r="P291" i="15"/>
  <c r="O291" i="15"/>
  <c r="N291" i="15"/>
  <c r="M291" i="15"/>
  <c r="L291" i="15"/>
  <c r="K291" i="15"/>
  <c r="J291" i="15"/>
  <c r="I291" i="15"/>
  <c r="H291" i="15"/>
  <c r="G291" i="15"/>
  <c r="F291" i="15"/>
  <c r="E291" i="15"/>
  <c r="D291" i="15"/>
  <c r="C291" i="15"/>
  <c r="V290" i="15"/>
  <c r="U290" i="15"/>
  <c r="R290" i="15"/>
  <c r="Q290" i="15"/>
  <c r="P290" i="15"/>
  <c r="O290" i="15"/>
  <c r="N290" i="15"/>
  <c r="M290" i="15"/>
  <c r="L290" i="15"/>
  <c r="K290" i="15"/>
  <c r="J290" i="15"/>
  <c r="I290" i="15"/>
  <c r="H290" i="15"/>
  <c r="G290" i="15"/>
  <c r="F290" i="15"/>
  <c r="E290" i="15"/>
  <c r="D290" i="15"/>
  <c r="C290" i="15"/>
  <c r="V289" i="15"/>
  <c r="U289" i="15"/>
  <c r="R289" i="15"/>
  <c r="Q289" i="15"/>
  <c r="P289" i="15"/>
  <c r="O289" i="15"/>
  <c r="N289" i="15"/>
  <c r="N304" i="15" s="1"/>
  <c r="N314" i="15" s="1"/>
  <c r="M289" i="15"/>
  <c r="L289" i="15"/>
  <c r="K289" i="15"/>
  <c r="J289" i="15"/>
  <c r="I289" i="15"/>
  <c r="H289" i="15"/>
  <c r="G289" i="15"/>
  <c r="F289" i="15"/>
  <c r="E289" i="15"/>
  <c r="D289" i="15"/>
  <c r="C289" i="15"/>
  <c r="S289" i="15" s="1"/>
  <c r="V288" i="15"/>
  <c r="U288" i="15"/>
  <c r="R288" i="15"/>
  <c r="Q288" i="15"/>
  <c r="P288" i="15"/>
  <c r="O288" i="15"/>
  <c r="N288" i="15"/>
  <c r="M288" i="15"/>
  <c r="L288" i="15"/>
  <c r="K288" i="15"/>
  <c r="J288" i="15"/>
  <c r="I288" i="15"/>
  <c r="H288" i="15"/>
  <c r="G288" i="15"/>
  <c r="F288" i="15"/>
  <c r="E288" i="15"/>
  <c r="D288" i="15"/>
  <c r="C288" i="15"/>
  <c r="V287" i="15"/>
  <c r="U287" i="15"/>
  <c r="R287" i="15"/>
  <c r="Q287" i="15"/>
  <c r="P287" i="15"/>
  <c r="O287" i="15"/>
  <c r="N287" i="15"/>
  <c r="M287" i="15"/>
  <c r="L287" i="15"/>
  <c r="K287" i="15"/>
  <c r="J287" i="15"/>
  <c r="I287" i="15"/>
  <c r="H287" i="15"/>
  <c r="G287" i="15"/>
  <c r="F287" i="15"/>
  <c r="E287" i="15"/>
  <c r="D287" i="15"/>
  <c r="C287" i="15"/>
  <c r="V286" i="15"/>
  <c r="U286" i="15"/>
  <c r="V285" i="15"/>
  <c r="U285" i="15"/>
  <c r="V284" i="15"/>
  <c r="U284" i="15"/>
  <c r="P284" i="15"/>
  <c r="M284" i="15"/>
  <c r="I284" i="15"/>
  <c r="H284" i="15"/>
  <c r="E284" i="15"/>
  <c r="D284" i="15"/>
  <c r="C284" i="15"/>
  <c r="V283" i="15"/>
  <c r="U283" i="15"/>
  <c r="P283" i="15"/>
  <c r="M283" i="15"/>
  <c r="K283" i="15"/>
  <c r="F283" i="15"/>
  <c r="C283" i="15"/>
  <c r="V282" i="15"/>
  <c r="U282" i="15"/>
  <c r="S282" i="15"/>
  <c r="V281" i="15"/>
  <c r="U281" i="15"/>
  <c r="S281" i="15"/>
  <c r="V280" i="15"/>
  <c r="U280" i="15"/>
  <c r="R280" i="15"/>
  <c r="Q280" i="15"/>
  <c r="Q284" i="15" s="1"/>
  <c r="P280" i="15"/>
  <c r="O280" i="15"/>
  <c r="N280" i="15"/>
  <c r="M280" i="15"/>
  <c r="L280" i="15"/>
  <c r="K280" i="15"/>
  <c r="J280" i="15"/>
  <c r="I280" i="15"/>
  <c r="H280" i="15"/>
  <c r="G280" i="15"/>
  <c r="F280" i="15"/>
  <c r="E280" i="15"/>
  <c r="D280" i="15"/>
  <c r="C280" i="15"/>
  <c r="V279" i="15"/>
  <c r="U279" i="15"/>
  <c r="R279" i="15"/>
  <c r="Q279" i="15"/>
  <c r="P279" i="15"/>
  <c r="O279" i="15"/>
  <c r="N279" i="15"/>
  <c r="M279" i="15"/>
  <c r="L279" i="15"/>
  <c r="L283" i="15" s="1"/>
  <c r="K279" i="15"/>
  <c r="J279" i="15"/>
  <c r="I279" i="15"/>
  <c r="H279" i="15"/>
  <c r="G279" i="15"/>
  <c r="F279" i="15"/>
  <c r="E279" i="15"/>
  <c r="D279" i="15"/>
  <c r="D283" i="15" s="1"/>
  <c r="C279" i="15"/>
  <c r="V278" i="15"/>
  <c r="U278" i="15"/>
  <c r="R278" i="15"/>
  <c r="R284" i="15" s="1"/>
  <c r="Q278" i="15"/>
  <c r="P278" i="15"/>
  <c r="O278" i="15"/>
  <c r="O284" i="15" s="1"/>
  <c r="N278" i="15"/>
  <c r="M278" i="15"/>
  <c r="L278" i="15"/>
  <c r="L284" i="15" s="1"/>
  <c r="K278" i="15"/>
  <c r="K284" i="15" s="1"/>
  <c r="J278" i="15"/>
  <c r="J284" i="15" s="1"/>
  <c r="I278" i="15"/>
  <c r="H278" i="15"/>
  <c r="G278" i="15"/>
  <c r="G284" i="15" s="1"/>
  <c r="F278" i="15"/>
  <c r="E278" i="15"/>
  <c r="D278" i="15"/>
  <c r="C278" i="15"/>
  <c r="S278" i="15" s="1"/>
  <c r="V277" i="15"/>
  <c r="U277" i="15"/>
  <c r="R277" i="15"/>
  <c r="R283" i="15" s="1"/>
  <c r="Q277" i="15"/>
  <c r="P277" i="15"/>
  <c r="O277" i="15"/>
  <c r="O283" i="15" s="1"/>
  <c r="N277" i="15"/>
  <c r="N283" i="15" s="1"/>
  <c r="M277" i="15"/>
  <c r="L277" i="15"/>
  <c r="K277" i="15"/>
  <c r="J277" i="15"/>
  <c r="J283" i="15" s="1"/>
  <c r="I277" i="15"/>
  <c r="H277" i="15"/>
  <c r="H283" i="15" s="1"/>
  <c r="G277" i="15"/>
  <c r="G283" i="15" s="1"/>
  <c r="F277" i="15"/>
  <c r="E277" i="15"/>
  <c r="E283" i="15" s="1"/>
  <c r="D277" i="15"/>
  <c r="C277" i="15"/>
  <c r="S277" i="15" s="1"/>
  <c r="U276" i="15"/>
  <c r="V275" i="15"/>
  <c r="V274" i="15"/>
  <c r="U274" i="15"/>
  <c r="V273" i="15"/>
  <c r="U273" i="15"/>
  <c r="V272" i="15"/>
  <c r="U272" i="15"/>
  <c r="V271" i="15"/>
  <c r="U271" i="15"/>
  <c r="V270" i="15"/>
  <c r="U270" i="15"/>
  <c r="V269" i="15"/>
  <c r="U269" i="15"/>
  <c r="V268" i="15"/>
  <c r="U268" i="15"/>
  <c r="V267" i="15"/>
  <c r="U267" i="15"/>
  <c r="M267" i="15"/>
  <c r="V266" i="15"/>
  <c r="U266" i="15"/>
  <c r="F266" i="15"/>
  <c r="E266" i="15"/>
  <c r="E268" i="15" s="1"/>
  <c r="V265" i="15"/>
  <c r="U265" i="15"/>
  <c r="N265" i="15"/>
  <c r="N267" i="15" s="1"/>
  <c r="N275" i="15" s="1"/>
  <c r="N285" i="15" s="1"/>
  <c r="M265" i="15"/>
  <c r="F265" i="15"/>
  <c r="V264" i="15"/>
  <c r="U264" i="15"/>
  <c r="R264" i="15"/>
  <c r="Q264" i="15"/>
  <c r="P264" i="15"/>
  <c r="O264" i="15"/>
  <c r="N264" i="15"/>
  <c r="M264" i="15"/>
  <c r="L264" i="15"/>
  <c r="K264" i="15"/>
  <c r="J264" i="15"/>
  <c r="I264" i="15"/>
  <c r="H264" i="15"/>
  <c r="G264" i="15"/>
  <c r="F264" i="15"/>
  <c r="F268" i="15" s="1"/>
  <c r="E264" i="15"/>
  <c r="D264" i="15"/>
  <c r="C264" i="15"/>
  <c r="V263" i="15"/>
  <c r="U263" i="15"/>
  <c r="R263" i="15"/>
  <c r="Q263" i="15"/>
  <c r="P263" i="15"/>
  <c r="O263" i="15"/>
  <c r="N263" i="15"/>
  <c r="M263" i="15"/>
  <c r="L263" i="15"/>
  <c r="K263" i="15"/>
  <c r="J263" i="15"/>
  <c r="I263" i="15"/>
  <c r="H263" i="15"/>
  <c r="G263" i="15"/>
  <c r="F263" i="15"/>
  <c r="E263" i="15"/>
  <c r="D263" i="15"/>
  <c r="C263" i="15"/>
  <c r="S263" i="15" s="1"/>
  <c r="V262" i="15"/>
  <c r="U262" i="15"/>
  <c r="R262" i="15"/>
  <c r="Q262" i="15"/>
  <c r="P262" i="15"/>
  <c r="O262" i="15"/>
  <c r="N262" i="15"/>
  <c r="M262" i="15"/>
  <c r="L262" i="15"/>
  <c r="K262" i="15"/>
  <c r="J262" i="15"/>
  <c r="I262" i="15"/>
  <c r="H262" i="15"/>
  <c r="G262" i="15"/>
  <c r="F262" i="15"/>
  <c r="E262" i="15"/>
  <c r="D262" i="15"/>
  <c r="C262" i="15"/>
  <c r="V261" i="15"/>
  <c r="U261" i="15"/>
  <c r="R261" i="15"/>
  <c r="Q261" i="15"/>
  <c r="P261" i="15"/>
  <c r="O261" i="15"/>
  <c r="N261" i="15"/>
  <c r="M261" i="15"/>
  <c r="L261" i="15"/>
  <c r="K261" i="15"/>
  <c r="J261" i="15"/>
  <c r="I261" i="15"/>
  <c r="H261" i="15"/>
  <c r="G261" i="15"/>
  <c r="F261" i="15"/>
  <c r="E261" i="15"/>
  <c r="D261" i="15"/>
  <c r="C261" i="15"/>
  <c r="V260" i="15"/>
  <c r="U260" i="15"/>
  <c r="R260" i="15"/>
  <c r="Q260" i="15"/>
  <c r="P260" i="15"/>
  <c r="O260" i="15"/>
  <c r="N260" i="15"/>
  <c r="M260" i="15"/>
  <c r="M275" i="15" s="1"/>
  <c r="L260" i="15"/>
  <c r="K260" i="15"/>
  <c r="J260" i="15"/>
  <c r="I260" i="15"/>
  <c r="H260" i="15"/>
  <c r="G260" i="15"/>
  <c r="F260" i="15"/>
  <c r="E260" i="15"/>
  <c r="D260" i="15"/>
  <c r="C260" i="15"/>
  <c r="V259" i="15"/>
  <c r="U259" i="15"/>
  <c r="R259" i="15"/>
  <c r="Q259" i="15"/>
  <c r="P259" i="15"/>
  <c r="O259" i="15"/>
  <c r="N259" i="15"/>
  <c r="M259" i="15"/>
  <c r="L259" i="15"/>
  <c r="K259" i="15"/>
  <c r="J259" i="15"/>
  <c r="I259" i="15"/>
  <c r="H259" i="15"/>
  <c r="G259" i="15"/>
  <c r="F259" i="15"/>
  <c r="E259" i="15"/>
  <c r="E276" i="15" s="1"/>
  <c r="E286" i="15" s="1"/>
  <c r="D259" i="15"/>
  <c r="C259" i="15"/>
  <c r="V258" i="15"/>
  <c r="U258" i="15"/>
  <c r="V257" i="15"/>
  <c r="U257" i="15"/>
  <c r="V256" i="15"/>
  <c r="U256" i="15"/>
  <c r="R256" i="15"/>
  <c r="O256" i="15"/>
  <c r="L256" i="15"/>
  <c r="I256" i="15"/>
  <c r="V255" i="15"/>
  <c r="U255" i="15"/>
  <c r="O255" i="15"/>
  <c r="J255" i="15"/>
  <c r="F255" i="15"/>
  <c r="V254" i="15"/>
  <c r="U254" i="15"/>
  <c r="V253" i="15"/>
  <c r="U253" i="15"/>
  <c r="V252" i="15"/>
  <c r="U252" i="15"/>
  <c r="R252" i="15"/>
  <c r="Q252" i="15"/>
  <c r="P252" i="15"/>
  <c r="P256" i="15" s="1"/>
  <c r="O252" i="15"/>
  <c r="N252" i="15"/>
  <c r="M252" i="15"/>
  <c r="L252" i="15"/>
  <c r="K252" i="15"/>
  <c r="J252" i="15"/>
  <c r="I252" i="15"/>
  <c r="H252" i="15"/>
  <c r="H256" i="15" s="1"/>
  <c r="G252" i="15"/>
  <c r="F252" i="15"/>
  <c r="E252" i="15"/>
  <c r="D252" i="15"/>
  <c r="C252" i="15"/>
  <c r="V251" i="15"/>
  <c r="U251" i="15"/>
  <c r="R251" i="15"/>
  <c r="Q251" i="15"/>
  <c r="P251" i="15"/>
  <c r="O251" i="15"/>
  <c r="N251" i="15"/>
  <c r="M251" i="15"/>
  <c r="L251" i="15"/>
  <c r="K251" i="15"/>
  <c r="K255" i="15" s="1"/>
  <c r="J251" i="15"/>
  <c r="I251" i="15"/>
  <c r="H251" i="15"/>
  <c r="G251" i="15"/>
  <c r="F251" i="15"/>
  <c r="E251" i="15"/>
  <c r="D251" i="15"/>
  <c r="C251" i="15"/>
  <c r="S251" i="15" s="1"/>
  <c r="V250" i="15"/>
  <c r="U250" i="15"/>
  <c r="R250" i="15"/>
  <c r="Q250" i="15"/>
  <c r="Q256" i="15" s="1"/>
  <c r="P250" i="15"/>
  <c r="O250" i="15"/>
  <c r="N250" i="15"/>
  <c r="N256" i="15" s="1"/>
  <c r="M250" i="15"/>
  <c r="L250" i="15"/>
  <c r="K250" i="15"/>
  <c r="K256" i="15" s="1"/>
  <c r="J250" i="15"/>
  <c r="J256" i="15" s="1"/>
  <c r="I250" i="15"/>
  <c r="H250" i="15"/>
  <c r="G250" i="15"/>
  <c r="G256" i="15" s="1"/>
  <c r="F250" i="15"/>
  <c r="F256" i="15" s="1"/>
  <c r="E250" i="15"/>
  <c r="D250" i="15"/>
  <c r="D256" i="15" s="1"/>
  <c r="C250" i="15"/>
  <c r="C256" i="15" s="1"/>
  <c r="V249" i="15"/>
  <c r="U249" i="15"/>
  <c r="R249" i="15"/>
  <c r="R255" i="15" s="1"/>
  <c r="Q249" i="15"/>
  <c r="Q255" i="15" s="1"/>
  <c r="P249" i="15"/>
  <c r="O249" i="15"/>
  <c r="N249" i="15"/>
  <c r="N255" i="15" s="1"/>
  <c r="M249" i="15"/>
  <c r="M255" i="15" s="1"/>
  <c r="L249" i="15"/>
  <c r="L255" i="15" s="1"/>
  <c r="K249" i="15"/>
  <c r="J249" i="15"/>
  <c r="I249" i="15"/>
  <c r="I255" i="15" s="1"/>
  <c r="H249" i="15"/>
  <c r="G249" i="15"/>
  <c r="G255" i="15" s="1"/>
  <c r="F249" i="15"/>
  <c r="E249" i="15"/>
  <c r="E255" i="15" s="1"/>
  <c r="D249" i="15"/>
  <c r="D255" i="15" s="1"/>
  <c r="C249" i="15"/>
  <c r="U248" i="15"/>
  <c r="V247" i="15"/>
  <c r="V246" i="15"/>
  <c r="U246" i="15"/>
  <c r="S246" i="15"/>
  <c r="V245" i="15"/>
  <c r="U245" i="15"/>
  <c r="S245" i="15"/>
  <c r="V244" i="15"/>
  <c r="U244" i="15"/>
  <c r="V243" i="15"/>
  <c r="U243" i="15"/>
  <c r="V242" i="15"/>
  <c r="U242" i="15"/>
  <c r="V241" i="15"/>
  <c r="U241" i="15"/>
  <c r="V240" i="15"/>
  <c r="U240" i="15"/>
  <c r="V239" i="15"/>
  <c r="U239" i="15"/>
  <c r="V238" i="15"/>
  <c r="U238" i="15"/>
  <c r="L238" i="15"/>
  <c r="I238" i="15"/>
  <c r="H238" i="15"/>
  <c r="H240" i="15" s="1"/>
  <c r="V237" i="15"/>
  <c r="U237" i="15"/>
  <c r="L237" i="15"/>
  <c r="I237" i="15"/>
  <c r="D237" i="15"/>
  <c r="V236" i="15"/>
  <c r="U236" i="15"/>
  <c r="R236" i="15"/>
  <c r="Q236" i="15"/>
  <c r="P236" i="15"/>
  <c r="O236" i="15"/>
  <c r="N236" i="15"/>
  <c r="M236" i="15"/>
  <c r="L236" i="15"/>
  <c r="L240" i="15" s="1"/>
  <c r="K236" i="15"/>
  <c r="J236" i="15"/>
  <c r="I236" i="15"/>
  <c r="I239" i="15" s="1"/>
  <c r="H236" i="15"/>
  <c r="G236" i="15"/>
  <c r="F236" i="15"/>
  <c r="E236" i="15"/>
  <c r="D236" i="15"/>
  <c r="C236" i="15"/>
  <c r="V235" i="15"/>
  <c r="U235" i="15"/>
  <c r="R235" i="15"/>
  <c r="Q235" i="15"/>
  <c r="P235" i="15"/>
  <c r="O235" i="15"/>
  <c r="N235" i="15"/>
  <c r="M235" i="15"/>
  <c r="L235" i="15"/>
  <c r="K235" i="15"/>
  <c r="J235" i="15"/>
  <c r="I235" i="15"/>
  <c r="H235" i="15"/>
  <c r="G235" i="15"/>
  <c r="F235" i="15"/>
  <c r="E235" i="15"/>
  <c r="D235" i="15"/>
  <c r="C235" i="15"/>
  <c r="V234" i="15"/>
  <c r="U234" i="15"/>
  <c r="R234" i="15"/>
  <c r="Q234" i="15"/>
  <c r="P234" i="15"/>
  <c r="O234" i="15"/>
  <c r="N234" i="15"/>
  <c r="M234" i="15"/>
  <c r="L234" i="15"/>
  <c r="K234" i="15"/>
  <c r="J234" i="15"/>
  <c r="I234" i="15"/>
  <c r="I247" i="15" s="1"/>
  <c r="I257" i="15" s="1"/>
  <c r="H234" i="15"/>
  <c r="G234" i="15"/>
  <c r="F234" i="15"/>
  <c r="E234" i="15"/>
  <c r="D234" i="15"/>
  <c r="C234" i="15"/>
  <c r="V233" i="15"/>
  <c r="U233" i="15"/>
  <c r="R233" i="15"/>
  <c r="Q233" i="15"/>
  <c r="P233" i="15"/>
  <c r="O233" i="15"/>
  <c r="N233" i="15"/>
  <c r="M233" i="15"/>
  <c r="L233" i="15"/>
  <c r="K233" i="15"/>
  <c r="J233" i="15"/>
  <c r="I233" i="15"/>
  <c r="H233" i="15"/>
  <c r="G233" i="15"/>
  <c r="F233" i="15"/>
  <c r="E233" i="15"/>
  <c r="D233" i="15"/>
  <c r="C233" i="15"/>
  <c r="S233" i="15" s="1"/>
  <c r="V232" i="15"/>
  <c r="U232" i="15"/>
  <c r="R232" i="15"/>
  <c r="Q232" i="15"/>
  <c r="P232" i="15"/>
  <c r="O232" i="15"/>
  <c r="N232" i="15"/>
  <c r="M232" i="15"/>
  <c r="L232" i="15"/>
  <c r="K232" i="15"/>
  <c r="J232" i="15"/>
  <c r="I232" i="15"/>
  <c r="H232" i="15"/>
  <c r="G232" i="15"/>
  <c r="F232" i="15"/>
  <c r="E232" i="15"/>
  <c r="D232" i="15"/>
  <c r="C232" i="15"/>
  <c r="V231" i="15"/>
  <c r="U231" i="15"/>
  <c r="R231" i="15"/>
  <c r="Q231" i="15"/>
  <c r="P231" i="15"/>
  <c r="O231" i="15"/>
  <c r="N231" i="15"/>
  <c r="M231" i="15"/>
  <c r="L231" i="15"/>
  <c r="K231" i="15"/>
  <c r="J231" i="15"/>
  <c r="I231" i="15"/>
  <c r="H231" i="15"/>
  <c r="G231" i="15"/>
  <c r="F231" i="15"/>
  <c r="E231" i="15"/>
  <c r="D231" i="15"/>
  <c r="C231" i="15"/>
  <c r="V230" i="15"/>
  <c r="U230" i="15"/>
  <c r="V229" i="15"/>
  <c r="U229" i="15"/>
  <c r="V228" i="15"/>
  <c r="U228" i="15"/>
  <c r="N228" i="15"/>
  <c r="C228" i="15"/>
  <c r="V227" i="15"/>
  <c r="U227" i="15"/>
  <c r="Q227" i="15"/>
  <c r="I227" i="15"/>
  <c r="V226" i="15"/>
  <c r="U226" i="15"/>
  <c r="V225" i="15"/>
  <c r="U225" i="15"/>
  <c r="V224" i="15"/>
  <c r="U224" i="15"/>
  <c r="R224" i="15"/>
  <c r="Q224" i="15"/>
  <c r="P224" i="15"/>
  <c r="O224" i="15"/>
  <c r="N224" i="15"/>
  <c r="M224" i="15"/>
  <c r="L224" i="15"/>
  <c r="K224" i="15"/>
  <c r="J224" i="15"/>
  <c r="I224" i="15"/>
  <c r="H224" i="15"/>
  <c r="G224" i="15"/>
  <c r="F224" i="15"/>
  <c r="E224" i="15"/>
  <c r="D224" i="15"/>
  <c r="C224" i="15"/>
  <c r="V223" i="15"/>
  <c r="U223" i="15"/>
  <c r="R223" i="15"/>
  <c r="Q223" i="15"/>
  <c r="P223" i="15"/>
  <c r="O223" i="15"/>
  <c r="N223" i="15"/>
  <c r="M223" i="15"/>
  <c r="L223" i="15"/>
  <c r="K223" i="15"/>
  <c r="J223" i="15"/>
  <c r="I223" i="15"/>
  <c r="H223" i="15"/>
  <c r="G223" i="15"/>
  <c r="F223" i="15"/>
  <c r="E223" i="15"/>
  <c r="D223" i="15"/>
  <c r="C223" i="15"/>
  <c r="S223" i="15" s="1"/>
  <c r="V222" i="15"/>
  <c r="U222" i="15"/>
  <c r="R222" i="15"/>
  <c r="R228" i="15" s="1"/>
  <c r="Q222" i="15"/>
  <c r="Q228" i="15" s="1"/>
  <c r="P222" i="15"/>
  <c r="P228" i="15" s="1"/>
  <c r="O222" i="15"/>
  <c r="O228" i="15" s="1"/>
  <c r="N222" i="15"/>
  <c r="M222" i="15"/>
  <c r="M228" i="15" s="1"/>
  <c r="L222" i="15"/>
  <c r="L228" i="15" s="1"/>
  <c r="K222" i="15"/>
  <c r="K228" i="15" s="1"/>
  <c r="J222" i="15"/>
  <c r="J228" i="15" s="1"/>
  <c r="I222" i="15"/>
  <c r="I228" i="15" s="1"/>
  <c r="H222" i="15"/>
  <c r="H228" i="15" s="1"/>
  <c r="G222" i="15"/>
  <c r="G228" i="15" s="1"/>
  <c r="F222" i="15"/>
  <c r="F228" i="15" s="1"/>
  <c r="E222" i="15"/>
  <c r="E228" i="15" s="1"/>
  <c r="D222" i="15"/>
  <c r="D228" i="15" s="1"/>
  <c r="C222" i="15"/>
  <c r="S222" i="15" s="1"/>
  <c r="V221" i="15"/>
  <c r="U221" i="15"/>
  <c r="R221" i="15"/>
  <c r="R227" i="15" s="1"/>
  <c r="Q221" i="15"/>
  <c r="P221" i="15"/>
  <c r="O221" i="15"/>
  <c r="O227" i="15" s="1"/>
  <c r="N221" i="15"/>
  <c r="N227" i="15" s="1"/>
  <c r="M221" i="15"/>
  <c r="M227" i="15" s="1"/>
  <c r="L221" i="15"/>
  <c r="L227" i="15" s="1"/>
  <c r="K221" i="15"/>
  <c r="K227" i="15" s="1"/>
  <c r="J221" i="15"/>
  <c r="J227" i="15" s="1"/>
  <c r="I221" i="15"/>
  <c r="H221" i="15"/>
  <c r="G221" i="15"/>
  <c r="G227" i="15" s="1"/>
  <c r="F221" i="15"/>
  <c r="F227" i="15" s="1"/>
  <c r="E221" i="15"/>
  <c r="E227" i="15" s="1"/>
  <c r="D221" i="15"/>
  <c r="D227" i="15" s="1"/>
  <c r="C221" i="15"/>
  <c r="C227" i="15" s="1"/>
  <c r="U220" i="15"/>
  <c r="V219" i="15"/>
  <c r="V218" i="15"/>
  <c r="U218" i="15"/>
  <c r="R218" i="15"/>
  <c r="Q218" i="15"/>
  <c r="P218" i="15"/>
  <c r="O218" i="15"/>
  <c r="N218" i="15"/>
  <c r="M218" i="15"/>
  <c r="L218" i="15"/>
  <c r="K218" i="15"/>
  <c r="J218" i="15"/>
  <c r="I218" i="15"/>
  <c r="H218" i="15"/>
  <c r="G218" i="15"/>
  <c r="F218" i="15"/>
  <c r="E218" i="15"/>
  <c r="D218" i="15"/>
  <c r="C218" i="15"/>
  <c r="V217" i="15"/>
  <c r="U217" i="15"/>
  <c r="S217" i="15"/>
  <c r="V216" i="15"/>
  <c r="U216" i="15"/>
  <c r="V215" i="15"/>
  <c r="U215" i="15"/>
  <c r="V214" i="15"/>
  <c r="U214" i="15"/>
  <c r="V213" i="15"/>
  <c r="U213" i="15"/>
  <c r="V212" i="15"/>
  <c r="U212" i="15"/>
  <c r="M212" i="15"/>
  <c r="E212" i="15"/>
  <c r="V211" i="15"/>
  <c r="U211" i="15"/>
  <c r="C211" i="15"/>
  <c r="V210" i="15"/>
  <c r="U210" i="15"/>
  <c r="N210" i="15"/>
  <c r="N212" i="15" s="1"/>
  <c r="M210" i="15"/>
  <c r="L210" i="15"/>
  <c r="E210" i="15"/>
  <c r="V209" i="15"/>
  <c r="U209" i="15"/>
  <c r="O209" i="15"/>
  <c r="M209" i="15"/>
  <c r="E209" i="15"/>
  <c r="D209" i="15"/>
  <c r="C209" i="15"/>
  <c r="V208" i="15"/>
  <c r="U208" i="15"/>
  <c r="R208" i="15"/>
  <c r="Q208" i="15"/>
  <c r="P208" i="15"/>
  <c r="O208" i="15"/>
  <c r="N208" i="15"/>
  <c r="M208" i="15"/>
  <c r="M211" i="15" s="1"/>
  <c r="L208" i="15"/>
  <c r="K208" i="15"/>
  <c r="J208" i="15"/>
  <c r="I208" i="15"/>
  <c r="H208" i="15"/>
  <c r="G208" i="15"/>
  <c r="F208" i="15"/>
  <c r="E208" i="15"/>
  <c r="E211" i="15" s="1"/>
  <c r="D208" i="15"/>
  <c r="C208" i="15"/>
  <c r="S208" i="15" s="1"/>
  <c r="V207" i="15"/>
  <c r="U207" i="15"/>
  <c r="R207" i="15"/>
  <c r="Q207" i="15"/>
  <c r="P207" i="15"/>
  <c r="O207" i="15"/>
  <c r="N207" i="15"/>
  <c r="M207" i="15"/>
  <c r="L207" i="15"/>
  <c r="K207" i="15"/>
  <c r="J207" i="15"/>
  <c r="I207" i="15"/>
  <c r="H207" i="15"/>
  <c r="G207" i="15"/>
  <c r="F207" i="15"/>
  <c r="E207" i="15"/>
  <c r="D207" i="15"/>
  <c r="C207" i="15"/>
  <c r="V206" i="15"/>
  <c r="U206" i="15"/>
  <c r="R206" i="15"/>
  <c r="Q206" i="15"/>
  <c r="P206" i="15"/>
  <c r="O206" i="15"/>
  <c r="N206" i="15"/>
  <c r="M206" i="15"/>
  <c r="L206" i="15"/>
  <c r="K206" i="15"/>
  <c r="J206" i="15"/>
  <c r="I206" i="15"/>
  <c r="H206" i="15"/>
  <c r="G206" i="15"/>
  <c r="F206" i="15"/>
  <c r="E206" i="15"/>
  <c r="D206" i="15"/>
  <c r="C206" i="15"/>
  <c r="V205" i="15"/>
  <c r="U205" i="15"/>
  <c r="R205" i="15"/>
  <c r="Q205" i="15"/>
  <c r="P205" i="15"/>
  <c r="O205" i="15"/>
  <c r="N205" i="15"/>
  <c r="M205" i="15"/>
  <c r="L205" i="15"/>
  <c r="K205" i="15"/>
  <c r="J205" i="15"/>
  <c r="I205" i="15"/>
  <c r="H205" i="15"/>
  <c r="G205" i="15"/>
  <c r="F205" i="15"/>
  <c r="E205" i="15"/>
  <c r="D205" i="15"/>
  <c r="C205" i="15"/>
  <c r="V204" i="15"/>
  <c r="U204" i="15"/>
  <c r="R204" i="15"/>
  <c r="Q204" i="15"/>
  <c r="P204" i="15"/>
  <c r="O204" i="15"/>
  <c r="N204" i="15"/>
  <c r="M204" i="15"/>
  <c r="L204" i="15"/>
  <c r="K204" i="15"/>
  <c r="J204" i="15"/>
  <c r="I204" i="15"/>
  <c r="H204" i="15"/>
  <c r="G204" i="15"/>
  <c r="F204" i="15"/>
  <c r="E204" i="15"/>
  <c r="D204" i="15"/>
  <c r="C204" i="15"/>
  <c r="C219" i="15" s="1"/>
  <c r="V203" i="15"/>
  <c r="U203" i="15"/>
  <c r="R203" i="15"/>
  <c r="Q203" i="15"/>
  <c r="P203" i="15"/>
  <c r="O203" i="15"/>
  <c r="N203" i="15"/>
  <c r="M203" i="15"/>
  <c r="L203" i="15"/>
  <c r="K203" i="15"/>
  <c r="J203" i="15"/>
  <c r="I203" i="15"/>
  <c r="H203" i="15"/>
  <c r="G203" i="15"/>
  <c r="F203" i="15"/>
  <c r="E203" i="15"/>
  <c r="D203" i="15"/>
  <c r="C203" i="15"/>
  <c r="V202" i="15"/>
  <c r="U202" i="15"/>
  <c r="V201" i="15"/>
  <c r="U201" i="15"/>
  <c r="R201" i="15"/>
  <c r="J201" i="15"/>
  <c r="E201" i="15"/>
  <c r="V200" i="15"/>
  <c r="U200" i="15"/>
  <c r="P200" i="15"/>
  <c r="M200" i="15"/>
  <c r="H200" i="15"/>
  <c r="V199" i="15"/>
  <c r="U199" i="15"/>
  <c r="R199" i="15"/>
  <c r="P199" i="15"/>
  <c r="K199" i="15"/>
  <c r="J199" i="15"/>
  <c r="H199" i="15"/>
  <c r="C199" i="15"/>
  <c r="V198" i="15"/>
  <c r="U198" i="15"/>
  <c r="S198" i="15"/>
  <c r="V197" i="15"/>
  <c r="U197" i="15"/>
  <c r="S197" i="15"/>
  <c r="V196" i="15"/>
  <c r="U196" i="15"/>
  <c r="R196" i="15"/>
  <c r="Q196" i="15"/>
  <c r="P196" i="15"/>
  <c r="O196" i="15"/>
  <c r="N196" i="15"/>
  <c r="M196" i="15"/>
  <c r="L196" i="15"/>
  <c r="K196" i="15"/>
  <c r="J196" i="15"/>
  <c r="I196" i="15"/>
  <c r="H196" i="15"/>
  <c r="G196" i="15"/>
  <c r="F196" i="15"/>
  <c r="E196" i="15"/>
  <c r="E200" i="15" s="1"/>
  <c r="D196" i="15"/>
  <c r="C196" i="15"/>
  <c r="S196" i="15" s="1"/>
  <c r="V195" i="15"/>
  <c r="U195" i="15"/>
  <c r="R195" i="15"/>
  <c r="Q195" i="15"/>
  <c r="P195" i="15"/>
  <c r="O195" i="15"/>
  <c r="N195" i="15"/>
  <c r="M195" i="15"/>
  <c r="L195" i="15"/>
  <c r="K195" i="15"/>
  <c r="J195" i="15"/>
  <c r="I195" i="15"/>
  <c r="H195" i="15"/>
  <c r="G195" i="15"/>
  <c r="G199" i="15" s="1"/>
  <c r="F195" i="15"/>
  <c r="E195" i="15"/>
  <c r="D195" i="15"/>
  <c r="C195" i="15"/>
  <c r="V194" i="15"/>
  <c r="U194" i="15"/>
  <c r="R194" i="15"/>
  <c r="R200" i="15" s="1"/>
  <c r="Q194" i="15"/>
  <c r="Q200" i="15" s="1"/>
  <c r="P194" i="15"/>
  <c r="O194" i="15"/>
  <c r="O200" i="15" s="1"/>
  <c r="N194" i="15"/>
  <c r="N200" i="15" s="1"/>
  <c r="M194" i="15"/>
  <c r="L194" i="15"/>
  <c r="L200" i="15" s="1"/>
  <c r="K194" i="15"/>
  <c r="K200" i="15" s="1"/>
  <c r="J194" i="15"/>
  <c r="J200" i="15" s="1"/>
  <c r="I194" i="15"/>
  <c r="I200" i="15" s="1"/>
  <c r="H194" i="15"/>
  <c r="G194" i="15"/>
  <c r="G200" i="15" s="1"/>
  <c r="F194" i="15"/>
  <c r="E194" i="15"/>
  <c r="D194" i="15"/>
  <c r="D200" i="15" s="1"/>
  <c r="C194" i="15"/>
  <c r="C200" i="15" s="1"/>
  <c r="V193" i="15"/>
  <c r="U193" i="15"/>
  <c r="R193" i="15"/>
  <c r="Q193" i="15"/>
  <c r="P193" i="15"/>
  <c r="O193" i="15"/>
  <c r="N193" i="15"/>
  <c r="N199" i="15" s="1"/>
  <c r="N201" i="15" s="1"/>
  <c r="M193" i="15"/>
  <c r="M199" i="15" s="1"/>
  <c r="L193" i="15"/>
  <c r="L199" i="15" s="1"/>
  <c r="K193" i="15"/>
  <c r="J193" i="15"/>
  <c r="I193" i="15"/>
  <c r="H193" i="15"/>
  <c r="G193" i="15"/>
  <c r="F193" i="15"/>
  <c r="F199" i="15" s="1"/>
  <c r="E193" i="15"/>
  <c r="E199" i="15" s="1"/>
  <c r="D193" i="15"/>
  <c r="D199" i="15" s="1"/>
  <c r="C193" i="15"/>
  <c r="U192" i="15"/>
  <c r="P192" i="15"/>
  <c r="P202" i="15" s="1"/>
  <c r="M192" i="15"/>
  <c r="M202" i="15" s="1"/>
  <c r="E192" i="15"/>
  <c r="V191" i="15"/>
  <c r="R191" i="15"/>
  <c r="P191" i="15"/>
  <c r="O191" i="15"/>
  <c r="M191" i="15"/>
  <c r="M201" i="15" s="1"/>
  <c r="K191" i="15"/>
  <c r="K201" i="15" s="1"/>
  <c r="J191" i="15"/>
  <c r="G191" i="15"/>
  <c r="C191" i="15"/>
  <c r="V190" i="15"/>
  <c r="U190" i="15"/>
  <c r="R190" i="15"/>
  <c r="Q190" i="15"/>
  <c r="P190" i="15"/>
  <c r="O190" i="15"/>
  <c r="N190" i="15"/>
  <c r="M190" i="15"/>
  <c r="L190" i="15"/>
  <c r="K190" i="15"/>
  <c r="J190" i="15"/>
  <c r="I190" i="15"/>
  <c r="H190" i="15"/>
  <c r="G190" i="15"/>
  <c r="F190" i="15"/>
  <c r="E190" i="15"/>
  <c r="D190" i="15"/>
  <c r="C190" i="15"/>
  <c r="S190" i="15" s="1"/>
  <c r="V189" i="15"/>
  <c r="U189" i="15"/>
  <c r="V188" i="15"/>
  <c r="U188" i="15"/>
  <c r="V187" i="15"/>
  <c r="U187" i="15"/>
  <c r="V186" i="15"/>
  <c r="U186" i="15"/>
  <c r="V185" i="15"/>
  <c r="U185" i="15"/>
  <c r="V184" i="15"/>
  <c r="U184" i="15"/>
  <c r="V183" i="15"/>
  <c r="U183" i="15"/>
  <c r="V182" i="15"/>
  <c r="U182" i="15"/>
  <c r="V181" i="15"/>
  <c r="U181" i="15"/>
  <c r="V180" i="15"/>
  <c r="U180" i="15"/>
  <c r="V179" i="15"/>
  <c r="U179" i="15"/>
  <c r="V178" i="15"/>
  <c r="U178" i="15"/>
  <c r="V177" i="15"/>
  <c r="U177" i="15"/>
  <c r="R177" i="15"/>
  <c r="R192" i="15" s="1"/>
  <c r="R202" i="15" s="1"/>
  <c r="Q177" i="15"/>
  <c r="P177" i="15"/>
  <c r="O177" i="15"/>
  <c r="N177" i="15"/>
  <c r="M177" i="15"/>
  <c r="L177" i="15"/>
  <c r="K177" i="15"/>
  <c r="J177" i="15"/>
  <c r="J192" i="15" s="1"/>
  <c r="J202" i="15" s="1"/>
  <c r="I177" i="15"/>
  <c r="I192" i="15" s="1"/>
  <c r="I202" i="15" s="1"/>
  <c r="H177" i="15"/>
  <c r="G177" i="15"/>
  <c r="F177" i="15"/>
  <c r="E177" i="15"/>
  <c r="D177" i="15"/>
  <c r="C177" i="15"/>
  <c r="V176" i="15"/>
  <c r="U176" i="15"/>
  <c r="R176" i="15"/>
  <c r="Q176" i="15"/>
  <c r="Q191" i="15" s="1"/>
  <c r="P176" i="15"/>
  <c r="O176" i="15"/>
  <c r="N176" i="15"/>
  <c r="N191" i="15" s="1"/>
  <c r="M176" i="15"/>
  <c r="L176" i="15"/>
  <c r="L191" i="15" s="1"/>
  <c r="L201" i="15" s="1"/>
  <c r="K176" i="15"/>
  <c r="J176" i="15"/>
  <c r="I176" i="15"/>
  <c r="I191" i="15" s="1"/>
  <c r="H176" i="15"/>
  <c r="H191" i="15" s="1"/>
  <c r="H201" i="15" s="1"/>
  <c r="G176" i="15"/>
  <c r="F176" i="15"/>
  <c r="F191" i="15" s="1"/>
  <c r="F201" i="15" s="1"/>
  <c r="E176" i="15"/>
  <c r="E191" i="15" s="1"/>
  <c r="D176" i="15"/>
  <c r="D191" i="15" s="1"/>
  <c r="D201" i="15" s="1"/>
  <c r="C176" i="15"/>
  <c r="V175" i="15"/>
  <c r="U175" i="15"/>
  <c r="R175" i="15"/>
  <c r="Q175" i="15"/>
  <c r="P175" i="15"/>
  <c r="O175" i="15"/>
  <c r="O192" i="15" s="1"/>
  <c r="N175" i="15"/>
  <c r="M175" i="15"/>
  <c r="L175" i="15"/>
  <c r="L192" i="15" s="1"/>
  <c r="K175" i="15"/>
  <c r="J175" i="15"/>
  <c r="I175" i="15"/>
  <c r="H175" i="15"/>
  <c r="H192" i="15" s="1"/>
  <c r="H202" i="15" s="1"/>
  <c r="G175" i="15"/>
  <c r="G192" i="15" s="1"/>
  <c r="F175" i="15"/>
  <c r="E175" i="15"/>
  <c r="D175" i="15"/>
  <c r="D192" i="15" s="1"/>
  <c r="C175" i="15"/>
  <c r="V174" i="15"/>
  <c r="U174" i="15"/>
  <c r="D174" i="15"/>
  <c r="V173" i="15"/>
  <c r="U173" i="15"/>
  <c r="V172" i="15"/>
  <c r="U172" i="15"/>
  <c r="R172" i="15"/>
  <c r="Q172" i="15"/>
  <c r="P172" i="15"/>
  <c r="O172" i="15"/>
  <c r="N172" i="15"/>
  <c r="M172" i="15"/>
  <c r="L172" i="15"/>
  <c r="K172" i="15"/>
  <c r="J172" i="15"/>
  <c r="I172" i="15"/>
  <c r="H172" i="15"/>
  <c r="G172" i="15"/>
  <c r="F172" i="15"/>
  <c r="E172" i="15"/>
  <c r="D172" i="15"/>
  <c r="C172" i="15"/>
  <c r="V171" i="15"/>
  <c r="U171" i="15"/>
  <c r="R171" i="15"/>
  <c r="Q171" i="15"/>
  <c r="P171" i="15"/>
  <c r="O171" i="15"/>
  <c r="N171" i="15"/>
  <c r="M171" i="15"/>
  <c r="L171" i="15"/>
  <c r="L173" i="15" s="1"/>
  <c r="K171" i="15"/>
  <c r="J171" i="15"/>
  <c r="I171" i="15"/>
  <c r="H171" i="15"/>
  <c r="G171" i="15"/>
  <c r="F171" i="15"/>
  <c r="E171" i="15"/>
  <c r="D171" i="15"/>
  <c r="C171" i="15"/>
  <c r="V170" i="15"/>
  <c r="U170" i="15"/>
  <c r="V169" i="15"/>
  <c r="U169" i="15"/>
  <c r="V168" i="15"/>
  <c r="U168" i="15"/>
  <c r="V167" i="15"/>
  <c r="U167" i="15"/>
  <c r="V166" i="15"/>
  <c r="U166" i="15"/>
  <c r="V165" i="15"/>
  <c r="U165" i="15"/>
  <c r="U164" i="15"/>
  <c r="M164" i="15"/>
  <c r="M174" i="15" s="1"/>
  <c r="F164" i="15"/>
  <c r="F174" i="15" s="1"/>
  <c r="D164" i="15"/>
  <c r="V163" i="15"/>
  <c r="P163" i="15"/>
  <c r="P173" i="15" s="1"/>
  <c r="N163" i="15"/>
  <c r="N173" i="15" s="1"/>
  <c r="L163" i="15"/>
  <c r="G163" i="15"/>
  <c r="G173" i="15" s="1"/>
  <c r="E163" i="15"/>
  <c r="E173" i="15" s="1"/>
  <c r="D163" i="15"/>
  <c r="D173" i="15" s="1"/>
  <c r="V162" i="15"/>
  <c r="U162" i="15"/>
  <c r="R162" i="15"/>
  <c r="Q162" i="15"/>
  <c r="Q164" i="15" s="1"/>
  <c r="Q174" i="15" s="1"/>
  <c r="P162" i="15"/>
  <c r="O162" i="15"/>
  <c r="O164" i="15" s="1"/>
  <c r="O174" i="15" s="1"/>
  <c r="N162" i="15"/>
  <c r="M162" i="15"/>
  <c r="L162" i="15"/>
  <c r="K162" i="15"/>
  <c r="J162" i="15"/>
  <c r="I162" i="15"/>
  <c r="I164" i="15" s="1"/>
  <c r="I174" i="15" s="1"/>
  <c r="H162" i="15"/>
  <c r="G162" i="15"/>
  <c r="F162" i="15"/>
  <c r="E162" i="15"/>
  <c r="D162" i="15"/>
  <c r="C162" i="15"/>
  <c r="V161" i="15"/>
  <c r="U161" i="15"/>
  <c r="V160" i="15"/>
  <c r="U160" i="15"/>
  <c r="V159" i="15"/>
  <c r="U159" i="15"/>
  <c r="V158" i="15"/>
  <c r="U158" i="15"/>
  <c r="V157" i="15"/>
  <c r="U157" i="15"/>
  <c r="V156" i="15"/>
  <c r="U156" i="15"/>
  <c r="V155" i="15"/>
  <c r="U155" i="15"/>
  <c r="V154" i="15"/>
  <c r="U154" i="15"/>
  <c r="V153" i="15"/>
  <c r="U153" i="15"/>
  <c r="V152" i="15"/>
  <c r="U152" i="15"/>
  <c r="V151" i="15"/>
  <c r="U151" i="15"/>
  <c r="V150" i="15"/>
  <c r="U150" i="15"/>
  <c r="V149" i="15"/>
  <c r="U149" i="15"/>
  <c r="R149" i="15"/>
  <c r="Q149" i="15"/>
  <c r="P149" i="15"/>
  <c r="O149" i="15"/>
  <c r="N149" i="15"/>
  <c r="M149" i="15"/>
  <c r="L149" i="15"/>
  <c r="K149" i="15"/>
  <c r="J149" i="15"/>
  <c r="I149" i="15"/>
  <c r="H149" i="15"/>
  <c r="G149" i="15"/>
  <c r="F149" i="15"/>
  <c r="E149" i="15"/>
  <c r="D149" i="15"/>
  <c r="C149" i="15"/>
  <c r="S149" i="15" s="1"/>
  <c r="V148" i="15"/>
  <c r="U148" i="15"/>
  <c r="R148" i="15"/>
  <c r="R163" i="15" s="1"/>
  <c r="R173" i="15" s="1"/>
  <c r="Q148" i="15"/>
  <c r="Q163" i="15" s="1"/>
  <c r="Q173" i="15" s="1"/>
  <c r="P148" i="15"/>
  <c r="O148" i="15"/>
  <c r="O163" i="15" s="1"/>
  <c r="O173" i="15" s="1"/>
  <c r="N148" i="15"/>
  <c r="M148" i="15"/>
  <c r="M163" i="15" s="1"/>
  <c r="M173" i="15" s="1"/>
  <c r="L148" i="15"/>
  <c r="K148" i="15"/>
  <c r="K163" i="15" s="1"/>
  <c r="J148" i="15"/>
  <c r="J163" i="15" s="1"/>
  <c r="J173" i="15" s="1"/>
  <c r="I148" i="15"/>
  <c r="I163" i="15" s="1"/>
  <c r="I173" i="15" s="1"/>
  <c r="H148" i="15"/>
  <c r="H163" i="15" s="1"/>
  <c r="H173" i="15" s="1"/>
  <c r="G148" i="15"/>
  <c r="F148" i="15"/>
  <c r="F163" i="15" s="1"/>
  <c r="F173" i="15" s="1"/>
  <c r="E148" i="15"/>
  <c r="D148" i="15"/>
  <c r="C148" i="15"/>
  <c r="C163" i="15" s="1"/>
  <c r="V147" i="15"/>
  <c r="U147" i="15"/>
  <c r="R147" i="15"/>
  <c r="R164" i="15" s="1"/>
  <c r="R174" i="15" s="1"/>
  <c r="Q147" i="15"/>
  <c r="P147" i="15"/>
  <c r="P164" i="15" s="1"/>
  <c r="P174" i="15" s="1"/>
  <c r="O147" i="15"/>
  <c r="N147" i="15"/>
  <c r="N164" i="15" s="1"/>
  <c r="N174" i="15" s="1"/>
  <c r="M147" i="15"/>
  <c r="L147" i="15"/>
  <c r="L164" i="15" s="1"/>
  <c r="L174" i="15" s="1"/>
  <c r="K147" i="15"/>
  <c r="K164" i="15" s="1"/>
  <c r="K174" i="15" s="1"/>
  <c r="J147" i="15"/>
  <c r="J164" i="15" s="1"/>
  <c r="J174" i="15" s="1"/>
  <c r="I147" i="15"/>
  <c r="H147" i="15"/>
  <c r="H164" i="15" s="1"/>
  <c r="H174" i="15" s="1"/>
  <c r="G147" i="15"/>
  <c r="F147" i="15"/>
  <c r="E147" i="15"/>
  <c r="E164" i="15" s="1"/>
  <c r="E174" i="15" s="1"/>
  <c r="D147" i="15"/>
  <c r="C147" i="15"/>
  <c r="C164" i="15" s="1"/>
  <c r="V146" i="15"/>
  <c r="U146" i="15"/>
  <c r="V145" i="15"/>
  <c r="U145" i="15"/>
  <c r="V144" i="15"/>
  <c r="U144" i="15"/>
  <c r="R144" i="15"/>
  <c r="N144" i="15"/>
  <c r="L144" i="15"/>
  <c r="V143" i="15"/>
  <c r="U143" i="15"/>
  <c r="R143" i="15"/>
  <c r="O143" i="15"/>
  <c r="M143" i="15"/>
  <c r="V142" i="15"/>
  <c r="U142" i="15"/>
  <c r="V141" i="15"/>
  <c r="U141" i="15"/>
  <c r="V140" i="15"/>
  <c r="U140" i="15"/>
  <c r="R140" i="15"/>
  <c r="Q140" i="15"/>
  <c r="P140" i="15"/>
  <c r="O140" i="15"/>
  <c r="O144" i="15" s="1"/>
  <c r="N140" i="15"/>
  <c r="M140" i="15"/>
  <c r="L140" i="15"/>
  <c r="K140" i="15"/>
  <c r="J140" i="15"/>
  <c r="I140" i="15"/>
  <c r="H140" i="15"/>
  <c r="G140" i="15"/>
  <c r="G144" i="15" s="1"/>
  <c r="F140" i="15"/>
  <c r="E140" i="15"/>
  <c r="E144" i="15" s="1"/>
  <c r="D140" i="15"/>
  <c r="C140" i="15"/>
  <c r="V139" i="15"/>
  <c r="U139" i="15"/>
  <c r="R139" i="15"/>
  <c r="Q139" i="15"/>
  <c r="P139" i="15"/>
  <c r="O139" i="15"/>
  <c r="N139" i="15"/>
  <c r="M139" i="15"/>
  <c r="L139" i="15"/>
  <c r="K139" i="15"/>
  <c r="J139" i="15"/>
  <c r="I139" i="15"/>
  <c r="H139" i="15"/>
  <c r="G139" i="15"/>
  <c r="F139" i="15"/>
  <c r="E139" i="15"/>
  <c r="D139" i="15"/>
  <c r="C139" i="15"/>
  <c r="V138" i="15"/>
  <c r="U138" i="15"/>
  <c r="R138" i="15"/>
  <c r="Q138" i="15"/>
  <c r="Q144" i="15" s="1"/>
  <c r="P138" i="15"/>
  <c r="O138" i="15"/>
  <c r="N138" i="15"/>
  <c r="M138" i="15"/>
  <c r="L138" i="15"/>
  <c r="K138" i="15"/>
  <c r="J138" i="15"/>
  <c r="J144" i="15" s="1"/>
  <c r="I138" i="15"/>
  <c r="I144" i="15" s="1"/>
  <c r="H138" i="15"/>
  <c r="G138" i="15"/>
  <c r="F138" i="15"/>
  <c r="F144" i="15" s="1"/>
  <c r="E138" i="15"/>
  <c r="D138" i="15"/>
  <c r="D144" i="15" s="1"/>
  <c r="C138" i="15"/>
  <c r="C144" i="15" s="1"/>
  <c r="V137" i="15"/>
  <c r="U137" i="15"/>
  <c r="R137" i="15"/>
  <c r="Q137" i="15"/>
  <c r="Q143" i="15" s="1"/>
  <c r="P137" i="15"/>
  <c r="P143" i="15" s="1"/>
  <c r="O137" i="15"/>
  <c r="N137" i="15"/>
  <c r="M137" i="15"/>
  <c r="L137" i="15"/>
  <c r="K137" i="15"/>
  <c r="J137" i="15"/>
  <c r="J143" i="15" s="1"/>
  <c r="I137" i="15"/>
  <c r="I143" i="15" s="1"/>
  <c r="H137" i="15"/>
  <c r="H143" i="15" s="1"/>
  <c r="G137" i="15"/>
  <c r="G143" i="15" s="1"/>
  <c r="F137" i="15"/>
  <c r="F143" i="15" s="1"/>
  <c r="E137" i="15"/>
  <c r="E143" i="15" s="1"/>
  <c r="D137" i="15"/>
  <c r="C137" i="15"/>
  <c r="C143" i="15" s="1"/>
  <c r="U136" i="15"/>
  <c r="V135" i="15"/>
  <c r="V134" i="15"/>
  <c r="U134" i="15"/>
  <c r="V133" i="15"/>
  <c r="U133" i="15"/>
  <c r="V132" i="15"/>
  <c r="U132" i="15"/>
  <c r="V131" i="15"/>
  <c r="U131" i="15"/>
  <c r="V130" i="15"/>
  <c r="U130" i="15"/>
  <c r="V129" i="15"/>
  <c r="U129" i="15"/>
  <c r="V128" i="15"/>
  <c r="U128" i="15"/>
  <c r="F128" i="15"/>
  <c r="V127" i="15"/>
  <c r="U127" i="15"/>
  <c r="N127" i="15"/>
  <c r="V126" i="15"/>
  <c r="U126" i="15"/>
  <c r="R126" i="15"/>
  <c r="F126" i="15"/>
  <c r="V125" i="15"/>
  <c r="U125" i="15"/>
  <c r="N125" i="15"/>
  <c r="V124" i="15"/>
  <c r="U124" i="15"/>
  <c r="R124" i="15"/>
  <c r="Q124" i="15"/>
  <c r="P124" i="15"/>
  <c r="O124" i="15"/>
  <c r="N124" i="15"/>
  <c r="M124" i="15"/>
  <c r="L124" i="15"/>
  <c r="K124" i="15"/>
  <c r="J124" i="15"/>
  <c r="I124" i="15"/>
  <c r="H124" i="15"/>
  <c r="G124" i="15"/>
  <c r="F124" i="15"/>
  <c r="E124" i="15"/>
  <c r="D124" i="15"/>
  <c r="C124" i="15"/>
  <c r="V123" i="15"/>
  <c r="U123" i="15"/>
  <c r="R123" i="15"/>
  <c r="Q123" i="15"/>
  <c r="P123" i="15"/>
  <c r="O123" i="15"/>
  <c r="N123" i="15"/>
  <c r="M123" i="15"/>
  <c r="L123" i="15"/>
  <c r="K123" i="15"/>
  <c r="J123" i="15"/>
  <c r="I123" i="15"/>
  <c r="H123" i="15"/>
  <c r="G123" i="15"/>
  <c r="F123" i="15"/>
  <c r="E123" i="15"/>
  <c r="D123" i="15"/>
  <c r="C123" i="15"/>
  <c r="S123" i="15" s="1"/>
  <c r="V122" i="15"/>
  <c r="U122" i="15"/>
  <c r="R122" i="15"/>
  <c r="Q122" i="15"/>
  <c r="P122" i="15"/>
  <c r="O122" i="15"/>
  <c r="N122" i="15"/>
  <c r="M122" i="15"/>
  <c r="L122" i="15"/>
  <c r="K122" i="15"/>
  <c r="J122" i="15"/>
  <c r="I122" i="15"/>
  <c r="H122" i="15"/>
  <c r="G122" i="15"/>
  <c r="F122" i="15"/>
  <c r="E122" i="15"/>
  <c r="D122" i="15"/>
  <c r="C122" i="15"/>
  <c r="S122" i="15" s="1"/>
  <c r="V121" i="15"/>
  <c r="U121" i="15"/>
  <c r="R121" i="15"/>
  <c r="Q121" i="15"/>
  <c r="P121" i="15"/>
  <c r="O121" i="15"/>
  <c r="N121" i="15"/>
  <c r="M121" i="15"/>
  <c r="L121" i="15"/>
  <c r="K121" i="15"/>
  <c r="J121" i="15"/>
  <c r="I121" i="15"/>
  <c r="H121" i="15"/>
  <c r="G121" i="15"/>
  <c r="F121" i="15"/>
  <c r="E121" i="15"/>
  <c r="D121" i="15"/>
  <c r="C121" i="15"/>
  <c r="V120" i="15"/>
  <c r="U120" i="15"/>
  <c r="R120" i="15"/>
  <c r="Q120" i="15"/>
  <c r="P120" i="15"/>
  <c r="O120" i="15"/>
  <c r="N120" i="15"/>
  <c r="M120" i="15"/>
  <c r="L120" i="15"/>
  <c r="K120" i="15"/>
  <c r="J120" i="15"/>
  <c r="I120" i="15"/>
  <c r="H120" i="15"/>
  <c r="G120" i="15"/>
  <c r="F120" i="15"/>
  <c r="E120" i="15"/>
  <c r="D120" i="15"/>
  <c r="C120" i="15"/>
  <c r="V119" i="15"/>
  <c r="U119" i="15"/>
  <c r="R119" i="15"/>
  <c r="Q119" i="15"/>
  <c r="P119" i="15"/>
  <c r="O119" i="15"/>
  <c r="N119" i="15"/>
  <c r="M119" i="15"/>
  <c r="L119" i="15"/>
  <c r="K119" i="15"/>
  <c r="J119" i="15"/>
  <c r="I119" i="15"/>
  <c r="H119" i="15"/>
  <c r="G119" i="15"/>
  <c r="F119" i="15"/>
  <c r="F136" i="15" s="1"/>
  <c r="F146" i="15" s="1"/>
  <c r="E119" i="15"/>
  <c r="D119" i="15"/>
  <c r="C119" i="15"/>
  <c r="V118" i="15"/>
  <c r="U118" i="15"/>
  <c r="V117" i="15"/>
  <c r="U117" i="15"/>
  <c r="V116" i="15"/>
  <c r="U116" i="15"/>
  <c r="J116" i="15"/>
  <c r="I116" i="15"/>
  <c r="V115" i="15"/>
  <c r="U115" i="15"/>
  <c r="H115" i="15"/>
  <c r="V114" i="15"/>
  <c r="U114" i="15"/>
  <c r="V113" i="15"/>
  <c r="U113" i="15"/>
  <c r="V112" i="15"/>
  <c r="U112" i="15"/>
  <c r="R112" i="15"/>
  <c r="Q112" i="15"/>
  <c r="P112" i="15"/>
  <c r="O112" i="15"/>
  <c r="N112" i="15"/>
  <c r="M112" i="15"/>
  <c r="L112" i="15"/>
  <c r="K112" i="15"/>
  <c r="J112" i="15"/>
  <c r="I112" i="15"/>
  <c r="H112" i="15"/>
  <c r="G112" i="15"/>
  <c r="G29" i="4" s="1"/>
  <c r="F112" i="15"/>
  <c r="E112" i="15"/>
  <c r="D112" i="15"/>
  <c r="C112" i="15"/>
  <c r="V111" i="15"/>
  <c r="U111" i="15"/>
  <c r="R111" i="15"/>
  <c r="Q111" i="15"/>
  <c r="P111" i="15"/>
  <c r="O111" i="15"/>
  <c r="N111" i="15"/>
  <c r="M111" i="15"/>
  <c r="L111" i="15"/>
  <c r="K111" i="15"/>
  <c r="J111" i="15"/>
  <c r="I111" i="15"/>
  <c r="H111" i="15"/>
  <c r="G111" i="15"/>
  <c r="F111" i="15"/>
  <c r="E111" i="15"/>
  <c r="D111" i="15"/>
  <c r="C111" i="15"/>
  <c r="V110" i="15"/>
  <c r="U110" i="15"/>
  <c r="R110" i="15"/>
  <c r="R116" i="15" s="1"/>
  <c r="Q110" i="15"/>
  <c r="Q116" i="15" s="1"/>
  <c r="P110" i="15"/>
  <c r="P116" i="15" s="1"/>
  <c r="O110" i="15"/>
  <c r="N110" i="15"/>
  <c r="N116" i="15" s="1"/>
  <c r="M110" i="15"/>
  <c r="M116" i="15" s="1"/>
  <c r="L110" i="15"/>
  <c r="K110" i="15"/>
  <c r="K116" i="15" s="1"/>
  <c r="J110" i="15"/>
  <c r="I110" i="15"/>
  <c r="H110" i="15"/>
  <c r="H116" i="15" s="1"/>
  <c r="G110" i="15"/>
  <c r="F110" i="15"/>
  <c r="F116" i="15" s="1"/>
  <c r="E110" i="15"/>
  <c r="E116" i="15" s="1"/>
  <c r="D110" i="15"/>
  <c r="C110" i="15"/>
  <c r="C116" i="15" s="1"/>
  <c r="V109" i="15"/>
  <c r="U109" i="15"/>
  <c r="R109" i="15"/>
  <c r="R115" i="15" s="1"/>
  <c r="Q109" i="15"/>
  <c r="Q115" i="15" s="1"/>
  <c r="P109" i="15"/>
  <c r="P115" i="15" s="1"/>
  <c r="O109" i="15"/>
  <c r="O115" i="15" s="1"/>
  <c r="N109" i="15"/>
  <c r="M109" i="15"/>
  <c r="M115" i="15" s="1"/>
  <c r="L109" i="15"/>
  <c r="L115" i="15" s="1"/>
  <c r="K109" i="15"/>
  <c r="K115" i="15" s="1"/>
  <c r="J109" i="15"/>
  <c r="J115" i="15" s="1"/>
  <c r="I109" i="15"/>
  <c r="I115" i="15" s="1"/>
  <c r="H109" i="15"/>
  <c r="G109" i="15"/>
  <c r="G115" i="15" s="1"/>
  <c r="F109" i="15"/>
  <c r="E109" i="15"/>
  <c r="D109" i="15"/>
  <c r="D115" i="15" s="1"/>
  <c r="C109" i="15"/>
  <c r="C115" i="15" s="1"/>
  <c r="U108" i="15"/>
  <c r="K108" i="15"/>
  <c r="V107" i="15"/>
  <c r="V106" i="15"/>
  <c r="U106" i="15"/>
  <c r="R106" i="15"/>
  <c r="Q106" i="15"/>
  <c r="P106" i="15"/>
  <c r="O106" i="15"/>
  <c r="N106" i="15"/>
  <c r="M106" i="15"/>
  <c r="L106" i="15"/>
  <c r="K106" i="15"/>
  <c r="J106" i="15"/>
  <c r="I106" i="15"/>
  <c r="H106" i="15"/>
  <c r="G106" i="15"/>
  <c r="F106" i="15"/>
  <c r="E106" i="15"/>
  <c r="D106" i="15"/>
  <c r="C106" i="15"/>
  <c r="V105" i="15"/>
  <c r="U105" i="15"/>
  <c r="S105" i="15"/>
  <c r="V104" i="15"/>
  <c r="U104" i="15"/>
  <c r="S104" i="15"/>
  <c r="V103" i="15"/>
  <c r="U103" i="15"/>
  <c r="S103" i="15"/>
  <c r="V102" i="15"/>
  <c r="U102" i="15"/>
  <c r="V101" i="15"/>
  <c r="U101" i="15"/>
  <c r="V100" i="15"/>
  <c r="U100" i="15"/>
  <c r="K100" i="15"/>
  <c r="V99" i="15"/>
  <c r="U99" i="15"/>
  <c r="I99" i="15"/>
  <c r="V98" i="15"/>
  <c r="U98" i="15"/>
  <c r="R98" i="15"/>
  <c r="Q98" i="15"/>
  <c r="Q100" i="15" s="1"/>
  <c r="M98" i="15"/>
  <c r="L98" i="15"/>
  <c r="L100" i="15" s="1"/>
  <c r="K98" i="15"/>
  <c r="I98" i="15"/>
  <c r="E98" i="15"/>
  <c r="D98" i="15"/>
  <c r="D100" i="15" s="1"/>
  <c r="C98" i="15"/>
  <c r="C100" i="15" s="1"/>
  <c r="V97" i="15"/>
  <c r="U97" i="15"/>
  <c r="J97" i="15"/>
  <c r="I97" i="15"/>
  <c r="V96" i="15"/>
  <c r="U96" i="15"/>
  <c r="R96" i="15"/>
  <c r="Q96" i="15"/>
  <c r="P96" i="15"/>
  <c r="O96" i="15"/>
  <c r="N96" i="15"/>
  <c r="M96" i="15"/>
  <c r="L96" i="15"/>
  <c r="K96" i="15"/>
  <c r="J96" i="15"/>
  <c r="I96" i="15"/>
  <c r="I100" i="15" s="1"/>
  <c r="H96" i="15"/>
  <c r="G96" i="15"/>
  <c r="F96" i="15"/>
  <c r="E96" i="15"/>
  <c r="D96" i="15"/>
  <c r="C96" i="15"/>
  <c r="V95" i="15"/>
  <c r="U95" i="15"/>
  <c r="R95" i="15"/>
  <c r="Q95" i="15"/>
  <c r="P95" i="15"/>
  <c r="O95" i="15"/>
  <c r="N95" i="15"/>
  <c r="M95" i="15"/>
  <c r="L95" i="15"/>
  <c r="K95" i="15"/>
  <c r="J95" i="15"/>
  <c r="I95" i="15"/>
  <c r="H95" i="15"/>
  <c r="G95" i="15"/>
  <c r="F95" i="15"/>
  <c r="E95" i="15"/>
  <c r="D95" i="15"/>
  <c r="C95" i="15"/>
  <c r="V94" i="15"/>
  <c r="U94" i="15"/>
  <c r="R94" i="15"/>
  <c r="Q94" i="15"/>
  <c r="P94" i="15"/>
  <c r="O94" i="15"/>
  <c r="N94" i="15"/>
  <c r="M94" i="15"/>
  <c r="L94" i="15"/>
  <c r="K94" i="15"/>
  <c r="J94" i="15"/>
  <c r="I94" i="15"/>
  <c r="H94" i="15"/>
  <c r="G94" i="15"/>
  <c r="F94" i="15"/>
  <c r="E94" i="15"/>
  <c r="D94" i="15"/>
  <c r="C94" i="15"/>
  <c r="S94" i="15" s="1"/>
  <c r="V93" i="15"/>
  <c r="U93" i="15"/>
  <c r="R93" i="15"/>
  <c r="Q93" i="15"/>
  <c r="P93" i="15"/>
  <c r="O93" i="15"/>
  <c r="N93" i="15"/>
  <c r="M93" i="15"/>
  <c r="L93" i="15"/>
  <c r="K93" i="15"/>
  <c r="J93" i="15"/>
  <c r="I93" i="15"/>
  <c r="H93" i="15"/>
  <c r="G93" i="15"/>
  <c r="F93" i="15"/>
  <c r="E93" i="15"/>
  <c r="D93" i="15"/>
  <c r="C93" i="15"/>
  <c r="V92" i="15"/>
  <c r="U92" i="15"/>
  <c r="R92" i="15"/>
  <c r="Q92" i="15"/>
  <c r="P92" i="15"/>
  <c r="O92" i="15"/>
  <c r="N92" i="15"/>
  <c r="M92" i="15"/>
  <c r="L92" i="15"/>
  <c r="K92" i="15"/>
  <c r="J92" i="15"/>
  <c r="I92" i="15"/>
  <c r="I107" i="15" s="1"/>
  <c r="I117" i="15" s="1"/>
  <c r="H92" i="15"/>
  <c r="G92" i="15"/>
  <c r="F92" i="15"/>
  <c r="E92" i="15"/>
  <c r="D92" i="15"/>
  <c r="C92" i="15"/>
  <c r="S92" i="15" s="1"/>
  <c r="V91" i="15"/>
  <c r="U91" i="15"/>
  <c r="R91" i="15"/>
  <c r="Q91" i="15"/>
  <c r="P91" i="15"/>
  <c r="O91" i="15"/>
  <c r="N91" i="15"/>
  <c r="M91" i="15"/>
  <c r="L91" i="15"/>
  <c r="K91" i="15"/>
  <c r="J91" i="15"/>
  <c r="I91" i="15"/>
  <c r="H91" i="15"/>
  <c r="G91" i="15"/>
  <c r="F91" i="15"/>
  <c r="E91" i="15"/>
  <c r="D91" i="15"/>
  <c r="C91" i="15"/>
  <c r="S91" i="15" s="1"/>
  <c r="V90" i="15"/>
  <c r="U90" i="15"/>
  <c r="V89" i="15"/>
  <c r="U89" i="15"/>
  <c r="V88" i="15"/>
  <c r="U88" i="15"/>
  <c r="R88" i="15"/>
  <c r="M88" i="15"/>
  <c r="J88" i="15"/>
  <c r="V87" i="15"/>
  <c r="U87" i="15"/>
  <c r="L87" i="15"/>
  <c r="E87" i="15"/>
  <c r="E89" i="15" s="1"/>
  <c r="D87" i="15"/>
  <c r="V86" i="15"/>
  <c r="U86" i="15"/>
  <c r="V85" i="15"/>
  <c r="U85" i="15"/>
  <c r="V84" i="15"/>
  <c r="U84" i="15"/>
  <c r="R84" i="15"/>
  <c r="Q84" i="15"/>
  <c r="P84" i="15"/>
  <c r="O84" i="15"/>
  <c r="N84" i="15"/>
  <c r="M84" i="15"/>
  <c r="L84" i="15"/>
  <c r="K84" i="15"/>
  <c r="J84" i="15"/>
  <c r="I84" i="15"/>
  <c r="H84" i="15"/>
  <c r="G84" i="15"/>
  <c r="F84" i="15"/>
  <c r="E84" i="15"/>
  <c r="D84" i="15"/>
  <c r="C84" i="15"/>
  <c r="V83" i="15"/>
  <c r="U83" i="15"/>
  <c r="R83" i="15"/>
  <c r="Q83" i="15"/>
  <c r="P83" i="15"/>
  <c r="O83" i="15"/>
  <c r="N83" i="15"/>
  <c r="M83" i="15"/>
  <c r="L83" i="15"/>
  <c r="K83" i="15"/>
  <c r="J83" i="15"/>
  <c r="I83" i="15"/>
  <c r="H83" i="15"/>
  <c r="G83" i="15"/>
  <c r="F83" i="15"/>
  <c r="E83" i="15"/>
  <c r="D83" i="15"/>
  <c r="C83" i="15"/>
  <c r="V82" i="15"/>
  <c r="U82" i="15"/>
  <c r="R82" i="15"/>
  <c r="Q82" i="15"/>
  <c r="Q88" i="15" s="1"/>
  <c r="P82" i="15"/>
  <c r="O82" i="15"/>
  <c r="O88" i="15" s="1"/>
  <c r="N82" i="15"/>
  <c r="N88" i="15" s="1"/>
  <c r="M82" i="15"/>
  <c r="L82" i="15"/>
  <c r="K82" i="15"/>
  <c r="J82" i="15"/>
  <c r="I82" i="15"/>
  <c r="I88" i="15" s="1"/>
  <c r="H82" i="15"/>
  <c r="G82" i="15"/>
  <c r="G88" i="15" s="1"/>
  <c r="F82" i="15"/>
  <c r="F88" i="15" s="1"/>
  <c r="E82" i="15"/>
  <c r="E88" i="15" s="1"/>
  <c r="D82" i="15"/>
  <c r="C82" i="15"/>
  <c r="V81" i="15"/>
  <c r="U81" i="15"/>
  <c r="R81" i="15"/>
  <c r="R87" i="15" s="1"/>
  <c r="Q81" i="15"/>
  <c r="Q87" i="15" s="1"/>
  <c r="P81" i="15"/>
  <c r="P87" i="15" s="1"/>
  <c r="O81" i="15"/>
  <c r="O87" i="15" s="1"/>
  <c r="N81" i="15"/>
  <c r="M81" i="15"/>
  <c r="M87" i="15" s="1"/>
  <c r="L81" i="15"/>
  <c r="K81" i="15"/>
  <c r="J81" i="15"/>
  <c r="J87" i="15" s="1"/>
  <c r="I81" i="15"/>
  <c r="I87" i="15" s="1"/>
  <c r="H81" i="15"/>
  <c r="H87" i="15" s="1"/>
  <c r="G81" i="15"/>
  <c r="G87" i="15" s="1"/>
  <c r="F81" i="15"/>
  <c r="E81" i="15"/>
  <c r="D81" i="15"/>
  <c r="C81" i="15"/>
  <c r="U80" i="15"/>
  <c r="V79" i="15"/>
  <c r="V78" i="15"/>
  <c r="U78" i="15"/>
  <c r="R78" i="15"/>
  <c r="Q78" i="15"/>
  <c r="P78" i="15"/>
  <c r="O78" i="15"/>
  <c r="N78" i="15"/>
  <c r="M78" i="15"/>
  <c r="L78" i="15"/>
  <c r="K78" i="15"/>
  <c r="J78" i="15"/>
  <c r="I78" i="15"/>
  <c r="H78" i="15"/>
  <c r="G78" i="15"/>
  <c r="F78" i="15"/>
  <c r="E78" i="15"/>
  <c r="D78" i="15"/>
  <c r="C78" i="15"/>
  <c r="S78" i="15" s="1"/>
  <c r="V77" i="15"/>
  <c r="U77" i="15"/>
  <c r="S77" i="15"/>
  <c r="V76" i="15"/>
  <c r="U76" i="15"/>
  <c r="S76" i="15"/>
  <c r="V75" i="15"/>
  <c r="U75" i="15"/>
  <c r="S75" i="15"/>
  <c r="V74" i="15"/>
  <c r="U74" i="15"/>
  <c r="V73" i="15"/>
  <c r="U73" i="15"/>
  <c r="V72" i="15"/>
  <c r="U72" i="15"/>
  <c r="V71" i="15"/>
  <c r="U71" i="15"/>
  <c r="V70" i="15"/>
  <c r="U70" i="15"/>
  <c r="L70" i="15"/>
  <c r="V69" i="15"/>
  <c r="U69" i="15"/>
  <c r="M69" i="15"/>
  <c r="E69" i="15"/>
  <c r="V68" i="15"/>
  <c r="U68" i="15"/>
  <c r="R68" i="15"/>
  <c r="Q68" i="15"/>
  <c r="P68" i="15"/>
  <c r="O68" i="15"/>
  <c r="N68" i="15"/>
  <c r="M68" i="15"/>
  <c r="M71" i="15" s="1"/>
  <c r="L68" i="15"/>
  <c r="K68" i="15"/>
  <c r="J68" i="15"/>
  <c r="I68" i="15"/>
  <c r="H68" i="15"/>
  <c r="G68" i="15"/>
  <c r="F68" i="15"/>
  <c r="E68" i="15"/>
  <c r="E71" i="15" s="1"/>
  <c r="D68" i="15"/>
  <c r="C68" i="15"/>
  <c r="V67" i="15"/>
  <c r="U67" i="15"/>
  <c r="R67" i="15"/>
  <c r="Q67" i="15"/>
  <c r="P67" i="15"/>
  <c r="O67" i="15"/>
  <c r="N67" i="15"/>
  <c r="M67" i="15"/>
  <c r="L67" i="15"/>
  <c r="K67" i="15"/>
  <c r="J67" i="15"/>
  <c r="I67" i="15"/>
  <c r="H67" i="15"/>
  <c r="G67" i="15"/>
  <c r="F67" i="15"/>
  <c r="E67" i="15"/>
  <c r="D67" i="15"/>
  <c r="C67" i="15"/>
  <c r="S67" i="15" s="1"/>
  <c r="V66" i="15"/>
  <c r="U66" i="15"/>
  <c r="R66" i="15"/>
  <c r="Q66" i="15"/>
  <c r="P66" i="15"/>
  <c r="O66" i="15"/>
  <c r="N66" i="15"/>
  <c r="M66" i="15"/>
  <c r="L66" i="15"/>
  <c r="K66" i="15"/>
  <c r="J66" i="15"/>
  <c r="I66" i="15"/>
  <c r="H66" i="15"/>
  <c r="G66" i="15"/>
  <c r="F66" i="15"/>
  <c r="E66" i="15"/>
  <c r="D66" i="15"/>
  <c r="C66" i="15"/>
  <c r="V65" i="15"/>
  <c r="U65" i="15"/>
  <c r="R65" i="15"/>
  <c r="Q65" i="15"/>
  <c r="P65" i="15"/>
  <c r="O65" i="15"/>
  <c r="M65" i="15"/>
  <c r="L65" i="15"/>
  <c r="K65" i="15"/>
  <c r="J65" i="15"/>
  <c r="I65" i="15"/>
  <c r="H65" i="15"/>
  <c r="G65" i="15"/>
  <c r="D65" i="15"/>
  <c r="C65" i="15"/>
  <c r="V64" i="15"/>
  <c r="U64" i="15"/>
  <c r="R64" i="15"/>
  <c r="Q64" i="15"/>
  <c r="P64" i="15"/>
  <c r="O64" i="15"/>
  <c r="N64" i="15"/>
  <c r="M64" i="15"/>
  <c r="M79" i="15" s="1"/>
  <c r="M89" i="15" s="1"/>
  <c r="L64" i="15"/>
  <c r="K64" i="15"/>
  <c r="J64" i="15"/>
  <c r="I64" i="15"/>
  <c r="H64" i="15"/>
  <c r="G64" i="15"/>
  <c r="F64" i="15"/>
  <c r="E64" i="15"/>
  <c r="E79" i="15" s="1"/>
  <c r="D64" i="15"/>
  <c r="C64" i="15"/>
  <c r="V63" i="15"/>
  <c r="U63" i="15"/>
  <c r="R63" i="15"/>
  <c r="Q63" i="15"/>
  <c r="P63" i="15"/>
  <c r="N63" i="15"/>
  <c r="M63" i="15"/>
  <c r="L63" i="15"/>
  <c r="K63" i="15"/>
  <c r="J63" i="15"/>
  <c r="I63" i="15"/>
  <c r="H63" i="15"/>
  <c r="F63" i="15"/>
  <c r="E63" i="15"/>
  <c r="D63" i="15"/>
  <c r="C63" i="15"/>
  <c r="V62" i="15"/>
  <c r="U62" i="15"/>
  <c r="V61" i="15"/>
  <c r="U61" i="15"/>
  <c r="V60" i="15"/>
  <c r="U60" i="15"/>
  <c r="V59" i="15"/>
  <c r="U59" i="15"/>
  <c r="E59" i="15"/>
  <c r="V58" i="15"/>
  <c r="U58" i="15"/>
  <c r="V57" i="15"/>
  <c r="U57" i="15"/>
  <c r="V56" i="15"/>
  <c r="U56" i="15"/>
  <c r="R56" i="15"/>
  <c r="Q56" i="15"/>
  <c r="P56" i="15"/>
  <c r="O56" i="15"/>
  <c r="N56" i="15"/>
  <c r="M56" i="15"/>
  <c r="L56" i="15"/>
  <c r="K56" i="15"/>
  <c r="J56" i="15"/>
  <c r="I56" i="15"/>
  <c r="H56" i="15"/>
  <c r="G56" i="15"/>
  <c r="F56" i="15"/>
  <c r="E56" i="15"/>
  <c r="D56" i="15"/>
  <c r="D29" i="4" s="1"/>
  <c r="C56" i="15"/>
  <c r="V55" i="15"/>
  <c r="U55" i="15"/>
  <c r="R55" i="15"/>
  <c r="Q55" i="15"/>
  <c r="P55" i="15"/>
  <c r="O55" i="15"/>
  <c r="O28" i="4" s="1"/>
  <c r="N55" i="15"/>
  <c r="M55" i="15"/>
  <c r="L55" i="15"/>
  <c r="K55" i="15"/>
  <c r="J55" i="15"/>
  <c r="I55" i="15"/>
  <c r="H55" i="15"/>
  <c r="G55" i="15"/>
  <c r="G28" i="4" s="1"/>
  <c r="F55" i="15"/>
  <c r="E55" i="15"/>
  <c r="D55" i="15"/>
  <c r="C55" i="15"/>
  <c r="S55" i="15" s="1"/>
  <c r="V54" i="15"/>
  <c r="U54" i="15"/>
  <c r="R54" i="15"/>
  <c r="R27" i="4" s="1"/>
  <c r="R33" i="4" s="1"/>
  <c r="Q54" i="15"/>
  <c r="Q60" i="15" s="1"/>
  <c r="P54" i="15"/>
  <c r="P60" i="15" s="1"/>
  <c r="O54" i="15"/>
  <c r="O60" i="15" s="1"/>
  <c r="N54" i="15"/>
  <c r="N60" i="15" s="1"/>
  <c r="M54" i="15"/>
  <c r="M60" i="15" s="1"/>
  <c r="L54" i="15"/>
  <c r="K54" i="15"/>
  <c r="K60" i="15" s="1"/>
  <c r="J54" i="15"/>
  <c r="J27" i="4" s="1"/>
  <c r="J33" i="4" s="1"/>
  <c r="I54" i="15"/>
  <c r="I60" i="15" s="1"/>
  <c r="H54" i="15"/>
  <c r="H60" i="15" s="1"/>
  <c r="G54" i="15"/>
  <c r="G60" i="15" s="1"/>
  <c r="F54" i="15"/>
  <c r="F60" i="15" s="1"/>
  <c r="E54" i="15"/>
  <c r="E60" i="15" s="1"/>
  <c r="D54" i="15"/>
  <c r="C54" i="15"/>
  <c r="C60" i="15" s="1"/>
  <c r="V53" i="15"/>
  <c r="U53" i="15"/>
  <c r="R53" i="15"/>
  <c r="R59" i="15" s="1"/>
  <c r="Q53" i="15"/>
  <c r="Q59" i="15" s="1"/>
  <c r="P53" i="15"/>
  <c r="P59" i="15" s="1"/>
  <c r="O53" i="15"/>
  <c r="O59" i="15" s="1"/>
  <c r="N53" i="15"/>
  <c r="N59" i="15" s="1"/>
  <c r="M53" i="15"/>
  <c r="M59" i="15" s="1"/>
  <c r="L53" i="15"/>
  <c r="L59" i="15" s="1"/>
  <c r="K53" i="15"/>
  <c r="K59" i="15" s="1"/>
  <c r="J53" i="15"/>
  <c r="J59" i="15" s="1"/>
  <c r="I53" i="15"/>
  <c r="I59" i="15" s="1"/>
  <c r="H53" i="15"/>
  <c r="H59" i="15" s="1"/>
  <c r="G53" i="15"/>
  <c r="G59" i="15" s="1"/>
  <c r="F53" i="15"/>
  <c r="F59" i="15" s="1"/>
  <c r="E53" i="15"/>
  <c r="D53" i="15"/>
  <c r="D59" i="15" s="1"/>
  <c r="C53" i="15"/>
  <c r="C59" i="15" s="1"/>
  <c r="U52" i="15"/>
  <c r="V51" i="15"/>
  <c r="V50" i="15"/>
  <c r="U50" i="15"/>
  <c r="R50" i="15"/>
  <c r="Q50" i="15"/>
  <c r="P50" i="15"/>
  <c r="O50" i="15"/>
  <c r="N50" i="15"/>
  <c r="M50" i="15"/>
  <c r="L50" i="15"/>
  <c r="K50" i="15"/>
  <c r="J50" i="15"/>
  <c r="I50" i="15"/>
  <c r="H50" i="15"/>
  <c r="G50" i="15"/>
  <c r="F50" i="15"/>
  <c r="E50" i="15"/>
  <c r="D50" i="15"/>
  <c r="C50" i="15"/>
  <c r="S50" i="15" s="1"/>
  <c r="V49" i="15"/>
  <c r="U49" i="15"/>
  <c r="R49" i="15"/>
  <c r="Q49" i="15"/>
  <c r="Q22" i="4" s="1"/>
  <c r="P49" i="15"/>
  <c r="O49" i="15"/>
  <c r="N49" i="15"/>
  <c r="M49" i="15"/>
  <c r="L49" i="15"/>
  <c r="K49" i="15"/>
  <c r="J49" i="15"/>
  <c r="I49" i="15"/>
  <c r="H49" i="15"/>
  <c r="G49" i="15"/>
  <c r="F49" i="15"/>
  <c r="E49" i="15"/>
  <c r="D49" i="15"/>
  <c r="C49" i="15"/>
  <c r="V48" i="15"/>
  <c r="U48" i="15"/>
  <c r="V47" i="15"/>
  <c r="U47" i="15"/>
  <c r="V46" i="15"/>
  <c r="U46" i="15"/>
  <c r="V45" i="15"/>
  <c r="U45" i="15"/>
  <c r="V44" i="15"/>
  <c r="U44" i="15"/>
  <c r="V43" i="15"/>
  <c r="U43" i="15"/>
  <c r="O43" i="15"/>
  <c r="V42" i="15"/>
  <c r="U42" i="15"/>
  <c r="P42" i="15"/>
  <c r="O42" i="15"/>
  <c r="M42" i="15"/>
  <c r="J42" i="15"/>
  <c r="H42" i="15"/>
  <c r="G42" i="15"/>
  <c r="E42" i="15"/>
  <c r="V41" i="15"/>
  <c r="U41" i="15"/>
  <c r="O41" i="15"/>
  <c r="J41" i="15"/>
  <c r="E41" i="15"/>
  <c r="V40" i="15"/>
  <c r="U40" i="15"/>
  <c r="R40" i="15"/>
  <c r="Q40" i="15"/>
  <c r="P40" i="15"/>
  <c r="O40" i="15"/>
  <c r="O44" i="15" s="1"/>
  <c r="N40" i="15"/>
  <c r="M40" i="15"/>
  <c r="L40" i="15"/>
  <c r="K40" i="15"/>
  <c r="J40" i="15"/>
  <c r="J44" i="15" s="1"/>
  <c r="I40" i="15"/>
  <c r="H40" i="15"/>
  <c r="G40" i="15"/>
  <c r="G44" i="15" s="1"/>
  <c r="F40" i="15"/>
  <c r="E40" i="15"/>
  <c r="E43" i="15" s="1"/>
  <c r="D40" i="15"/>
  <c r="C40" i="15"/>
  <c r="V39" i="15"/>
  <c r="U39" i="15"/>
  <c r="R39" i="15"/>
  <c r="Q39" i="15"/>
  <c r="P39" i="15"/>
  <c r="O39" i="15"/>
  <c r="N39" i="15"/>
  <c r="M39" i="15"/>
  <c r="L39" i="15"/>
  <c r="K39" i="15"/>
  <c r="J39" i="15"/>
  <c r="I39" i="15"/>
  <c r="H39" i="15"/>
  <c r="G39" i="15"/>
  <c r="F39" i="15"/>
  <c r="E39" i="15"/>
  <c r="D39" i="15"/>
  <c r="C39" i="15"/>
  <c r="S39" i="15" s="1"/>
  <c r="V38" i="15"/>
  <c r="U38" i="15"/>
  <c r="R38" i="15"/>
  <c r="Q38" i="15"/>
  <c r="P38" i="15"/>
  <c r="O38" i="15"/>
  <c r="N38" i="15"/>
  <c r="M38" i="15"/>
  <c r="L38" i="15"/>
  <c r="K38" i="15"/>
  <c r="J38" i="15"/>
  <c r="I38" i="15"/>
  <c r="H38" i="15"/>
  <c r="G38" i="15"/>
  <c r="F38" i="15"/>
  <c r="E38" i="15"/>
  <c r="D38" i="15"/>
  <c r="C38" i="15"/>
  <c r="V37" i="15"/>
  <c r="U37" i="15"/>
  <c r="R37" i="15"/>
  <c r="Q37" i="15"/>
  <c r="P37" i="15"/>
  <c r="O37" i="15"/>
  <c r="N37" i="15"/>
  <c r="M37" i="15"/>
  <c r="L37" i="15"/>
  <c r="K37" i="15"/>
  <c r="J37" i="15"/>
  <c r="I37" i="15"/>
  <c r="H37" i="15"/>
  <c r="G37" i="15"/>
  <c r="F37" i="15"/>
  <c r="E37" i="15"/>
  <c r="D37" i="15"/>
  <c r="C37" i="15"/>
  <c r="S37" i="15" s="1"/>
  <c r="V36" i="15"/>
  <c r="U36" i="15"/>
  <c r="R36" i="15"/>
  <c r="Q36" i="15"/>
  <c r="P36" i="15"/>
  <c r="O36" i="15"/>
  <c r="O51" i="15" s="1"/>
  <c r="O61" i="15" s="1"/>
  <c r="N36" i="15"/>
  <c r="M36" i="15"/>
  <c r="L36" i="15"/>
  <c r="K36" i="15"/>
  <c r="J36" i="15"/>
  <c r="I36" i="15"/>
  <c r="H36" i="15"/>
  <c r="G36" i="15"/>
  <c r="F36" i="15"/>
  <c r="E36" i="15"/>
  <c r="E51" i="15" s="1"/>
  <c r="E61" i="15" s="1"/>
  <c r="D36" i="15"/>
  <c r="C36" i="15"/>
  <c r="V35" i="15"/>
  <c r="U35" i="15"/>
  <c r="R35" i="15"/>
  <c r="Q35" i="15"/>
  <c r="P35" i="15"/>
  <c r="O35" i="15"/>
  <c r="N35" i="15"/>
  <c r="M35" i="15"/>
  <c r="L35" i="15"/>
  <c r="K35" i="15"/>
  <c r="J35" i="15"/>
  <c r="J52" i="15" s="1"/>
  <c r="I35" i="15"/>
  <c r="H35" i="15"/>
  <c r="G35" i="15"/>
  <c r="F35" i="15"/>
  <c r="E35" i="15"/>
  <c r="D35" i="15"/>
  <c r="C35" i="15"/>
  <c r="V34" i="15"/>
  <c r="U34" i="15"/>
  <c r="V33" i="15"/>
  <c r="U33" i="15"/>
  <c r="M33" i="15"/>
  <c r="V32" i="15"/>
  <c r="U32" i="15"/>
  <c r="V31" i="15"/>
  <c r="U31" i="15"/>
  <c r="V30" i="15"/>
  <c r="U30" i="15"/>
  <c r="V29" i="15"/>
  <c r="U29" i="15"/>
  <c r="V28" i="15"/>
  <c r="U28" i="15"/>
  <c r="V27" i="15"/>
  <c r="U27" i="15"/>
  <c r="V26" i="15"/>
  <c r="U26" i="15"/>
  <c r="V25" i="15"/>
  <c r="U25" i="15"/>
  <c r="U24" i="15"/>
  <c r="V23" i="15"/>
  <c r="R23" i="15"/>
  <c r="R33" i="15" s="1"/>
  <c r="K23" i="15"/>
  <c r="K33" i="15" s="1"/>
  <c r="J23" i="15"/>
  <c r="J33" i="15" s="1"/>
  <c r="C23" i="15"/>
  <c r="R22" i="15"/>
  <c r="Q22" i="15"/>
  <c r="P22" i="15"/>
  <c r="O22" i="15"/>
  <c r="N22" i="15"/>
  <c r="M22" i="15"/>
  <c r="L22" i="15"/>
  <c r="K22" i="15"/>
  <c r="J22" i="15"/>
  <c r="I22" i="15"/>
  <c r="H22" i="15"/>
  <c r="G22" i="15"/>
  <c r="F22" i="15"/>
  <c r="E22" i="15"/>
  <c r="D22" i="15"/>
  <c r="C22" i="15"/>
  <c r="S22" i="15" s="1"/>
  <c r="S21" i="15"/>
  <c r="R9" i="15"/>
  <c r="Q9" i="15"/>
  <c r="P9" i="15"/>
  <c r="O9" i="15"/>
  <c r="N9" i="15"/>
  <c r="M9" i="15"/>
  <c r="L9" i="15"/>
  <c r="K9" i="15"/>
  <c r="J9" i="15"/>
  <c r="I9" i="15"/>
  <c r="H9" i="15"/>
  <c r="G9" i="15"/>
  <c r="F9" i="15"/>
  <c r="E9" i="15"/>
  <c r="D9" i="15"/>
  <c r="C9" i="15"/>
  <c r="R8" i="15"/>
  <c r="Q8" i="15"/>
  <c r="Q23" i="15" s="1"/>
  <c r="Q33" i="15" s="1"/>
  <c r="P8" i="15"/>
  <c r="P23" i="15" s="1"/>
  <c r="P33" i="15" s="1"/>
  <c r="O8" i="15"/>
  <c r="O23" i="15" s="1"/>
  <c r="O33" i="15" s="1"/>
  <c r="N8" i="15"/>
  <c r="N23" i="15" s="1"/>
  <c r="N33" i="15" s="1"/>
  <c r="M8" i="15"/>
  <c r="M23" i="15" s="1"/>
  <c r="L8" i="15"/>
  <c r="L23" i="15" s="1"/>
  <c r="L33" i="15" s="1"/>
  <c r="K8" i="15"/>
  <c r="J8" i="15"/>
  <c r="I8" i="15"/>
  <c r="I23" i="15" s="1"/>
  <c r="I33" i="15" s="1"/>
  <c r="H8" i="15"/>
  <c r="H23" i="15" s="1"/>
  <c r="H33" i="15" s="1"/>
  <c r="G8" i="15"/>
  <c r="G23" i="15" s="1"/>
  <c r="G33" i="15" s="1"/>
  <c r="F8" i="15"/>
  <c r="F23" i="15" s="1"/>
  <c r="F33" i="15" s="1"/>
  <c r="E8" i="15"/>
  <c r="E23" i="15" s="1"/>
  <c r="E33" i="15" s="1"/>
  <c r="D8" i="15"/>
  <c r="D23" i="15" s="1"/>
  <c r="D33" i="15" s="1"/>
  <c r="C8" i="15"/>
  <c r="Q7" i="15"/>
  <c r="Q24" i="15" s="1"/>
  <c r="Q34" i="15" s="1"/>
  <c r="I7" i="15"/>
  <c r="I24" i="15" s="1"/>
  <c r="I34" i="15" s="1"/>
  <c r="D7" i="15"/>
  <c r="D24" i="15" s="1"/>
  <c r="D34" i="15" s="1"/>
  <c r="C7" i="15"/>
  <c r="C24" i="15" s="1"/>
  <c r="A1" i="15"/>
  <c r="R23" i="14"/>
  <c r="Q23" i="14"/>
  <c r="J23" i="14"/>
  <c r="I23" i="14"/>
  <c r="R16" i="14"/>
  <c r="Q16" i="14"/>
  <c r="P16" i="14"/>
  <c r="P23" i="14" s="1"/>
  <c r="O16" i="14"/>
  <c r="O23" i="14" s="1"/>
  <c r="N16" i="14"/>
  <c r="N23" i="14" s="1"/>
  <c r="M16" i="14"/>
  <c r="M23" i="14" s="1"/>
  <c r="L16" i="14"/>
  <c r="L23" i="14" s="1"/>
  <c r="K16" i="14"/>
  <c r="K23" i="14" s="1"/>
  <c r="J16" i="14"/>
  <c r="I16" i="14"/>
  <c r="H16" i="14"/>
  <c r="H23" i="14" s="1"/>
  <c r="G16" i="14"/>
  <c r="G23" i="14" s="1"/>
  <c r="F16" i="14"/>
  <c r="F23" i="14" s="1"/>
  <c r="E16" i="14"/>
  <c r="E23" i="14" s="1"/>
  <c r="D16" i="14"/>
  <c r="D23" i="14" s="1"/>
  <c r="C16" i="14"/>
  <c r="C23" i="14" s="1"/>
  <c r="L15" i="14"/>
  <c r="D15" i="14"/>
  <c r="R14" i="14"/>
  <c r="Q14" i="14"/>
  <c r="P14" i="14"/>
  <c r="O14" i="14"/>
  <c r="N14" i="14"/>
  <c r="M14" i="14"/>
  <c r="L14" i="14"/>
  <c r="K14" i="14"/>
  <c r="J14" i="14"/>
  <c r="I14" i="14"/>
  <c r="H14" i="14"/>
  <c r="G14" i="14"/>
  <c r="F14" i="14"/>
  <c r="E14" i="14"/>
  <c r="D14" i="14"/>
  <c r="C14" i="14"/>
  <c r="S14" i="14" s="1"/>
  <c r="R13" i="14"/>
  <c r="Q13" i="14"/>
  <c r="P13" i="14"/>
  <c r="O13" i="14"/>
  <c r="N13" i="14"/>
  <c r="M13" i="14"/>
  <c r="L13" i="14"/>
  <c r="K13" i="14"/>
  <c r="J13" i="14"/>
  <c r="I13" i="14"/>
  <c r="H13" i="14"/>
  <c r="G13" i="14"/>
  <c r="F13" i="14"/>
  <c r="E13" i="14"/>
  <c r="D13" i="14"/>
  <c r="C13" i="14"/>
  <c r="S13" i="14" s="1"/>
  <c r="R12" i="14"/>
  <c r="Q12" i="14"/>
  <c r="P12" i="14"/>
  <c r="O12" i="14"/>
  <c r="N12" i="14"/>
  <c r="M12" i="14"/>
  <c r="L12" i="14"/>
  <c r="K12" i="14"/>
  <c r="J12" i="14"/>
  <c r="I12" i="14"/>
  <c r="H12" i="14"/>
  <c r="G12" i="14"/>
  <c r="F12" i="14"/>
  <c r="E12" i="14"/>
  <c r="D12" i="14"/>
  <c r="C12" i="14"/>
  <c r="R11" i="14"/>
  <c r="Q11" i="14"/>
  <c r="P11" i="14"/>
  <c r="O11" i="14"/>
  <c r="N11" i="14"/>
  <c r="M11" i="14"/>
  <c r="L11" i="14"/>
  <c r="K11" i="14"/>
  <c r="J11" i="14"/>
  <c r="I11" i="14"/>
  <c r="H11" i="14"/>
  <c r="G11" i="14"/>
  <c r="F11" i="14"/>
  <c r="E11" i="14"/>
  <c r="D11" i="14"/>
  <c r="C11" i="14"/>
  <c r="S11" i="14" s="1"/>
  <c r="R10" i="14"/>
  <c r="Q10" i="14"/>
  <c r="P10" i="14"/>
  <c r="O10" i="14"/>
  <c r="N10" i="14"/>
  <c r="M10" i="14"/>
  <c r="L10" i="14"/>
  <c r="K10" i="14"/>
  <c r="J10" i="14"/>
  <c r="I10" i="14"/>
  <c r="H10" i="14"/>
  <c r="G10" i="14"/>
  <c r="F10" i="14"/>
  <c r="E10" i="14"/>
  <c r="D10" i="14"/>
  <c r="C10" i="14"/>
  <c r="S10" i="14" s="1"/>
  <c r="R9" i="14"/>
  <c r="Q9" i="14"/>
  <c r="P9" i="14"/>
  <c r="O9" i="14"/>
  <c r="N9" i="14"/>
  <c r="M9" i="14"/>
  <c r="L9" i="14"/>
  <c r="K9" i="14"/>
  <c r="J9" i="14"/>
  <c r="I9" i="14"/>
  <c r="H9" i="14"/>
  <c r="G9" i="14"/>
  <c r="F9" i="14"/>
  <c r="E9" i="14"/>
  <c r="D9" i="14"/>
  <c r="C9" i="14"/>
  <c r="R8" i="14"/>
  <c r="Q8" i="14"/>
  <c r="Q15" i="14" s="1"/>
  <c r="P8" i="14"/>
  <c r="P15" i="14" s="1"/>
  <c r="O8" i="14"/>
  <c r="N8" i="14"/>
  <c r="N15" i="14" s="1"/>
  <c r="M8" i="14"/>
  <c r="M15" i="14" s="1"/>
  <c r="L8" i="14"/>
  <c r="K8" i="14"/>
  <c r="K15" i="14" s="1"/>
  <c r="J8" i="14"/>
  <c r="I8" i="14"/>
  <c r="H8" i="14"/>
  <c r="H15" i="14" s="1"/>
  <c r="G8" i="14"/>
  <c r="F8" i="14"/>
  <c r="E8" i="14"/>
  <c r="E15" i="14" s="1"/>
  <c r="D8" i="14"/>
  <c r="C8" i="14"/>
  <c r="C15" i="14" s="1"/>
  <c r="A1" i="14"/>
  <c r="A1" i="13"/>
  <c r="R49" i="12"/>
  <c r="Q49" i="12"/>
  <c r="P49" i="12"/>
  <c r="O49" i="12"/>
  <c r="N49" i="12"/>
  <c r="M49" i="12"/>
  <c r="L49" i="12"/>
  <c r="K49" i="12"/>
  <c r="J49" i="12"/>
  <c r="I49" i="12"/>
  <c r="H49" i="12"/>
  <c r="G49" i="12"/>
  <c r="F49" i="12"/>
  <c r="E49" i="12"/>
  <c r="D49" i="12"/>
  <c r="C49" i="12"/>
  <c r="R20" i="12"/>
  <c r="P20" i="12"/>
  <c r="O20" i="12"/>
  <c r="N20" i="12"/>
  <c r="M20" i="12"/>
  <c r="L20" i="12"/>
  <c r="K20" i="12"/>
  <c r="J20" i="12"/>
  <c r="I20" i="12"/>
  <c r="H20" i="12"/>
  <c r="F20" i="12"/>
  <c r="E20" i="12"/>
  <c r="D20" i="12"/>
  <c r="C20" i="12"/>
  <c r="R19" i="12"/>
  <c r="O19" i="12"/>
  <c r="N19" i="12"/>
  <c r="M19" i="12"/>
  <c r="L19" i="12"/>
  <c r="K19" i="12"/>
  <c r="J19" i="12"/>
  <c r="I19" i="12"/>
  <c r="H19" i="12"/>
  <c r="G19" i="12"/>
  <c r="F19" i="12"/>
  <c r="E19" i="12"/>
  <c r="D19" i="12"/>
  <c r="C19" i="12"/>
  <c r="S19" i="12" s="1"/>
  <c r="R18" i="12"/>
  <c r="O18" i="12"/>
  <c r="N18" i="12"/>
  <c r="M18" i="12"/>
  <c r="L18" i="12"/>
  <c r="K18" i="12"/>
  <c r="J18" i="12"/>
  <c r="I18" i="12"/>
  <c r="H18" i="12"/>
  <c r="G18" i="12"/>
  <c r="F18" i="12"/>
  <c r="E18" i="12"/>
  <c r="D18" i="12"/>
  <c r="C18" i="12"/>
  <c r="S18" i="12" s="1"/>
  <c r="R17" i="12"/>
  <c r="O17" i="12"/>
  <c r="N17" i="12"/>
  <c r="M17" i="12"/>
  <c r="L17" i="12"/>
  <c r="K17" i="12"/>
  <c r="J17" i="12"/>
  <c r="I17" i="12"/>
  <c r="H17" i="12"/>
  <c r="G17" i="12"/>
  <c r="F17" i="12"/>
  <c r="E17" i="12"/>
  <c r="D17" i="12"/>
  <c r="C17" i="12"/>
  <c r="G7" i="12"/>
  <c r="Q19" i="10"/>
  <c r="I19" i="10"/>
  <c r="R18" i="10"/>
  <c r="Q18" i="10"/>
  <c r="P18" i="10"/>
  <c r="O18" i="10"/>
  <c r="N18" i="10"/>
  <c r="M18" i="10"/>
  <c r="L18" i="10"/>
  <c r="K18" i="10"/>
  <c r="J18" i="10"/>
  <c r="I18" i="10"/>
  <c r="H18" i="10"/>
  <c r="G18" i="10"/>
  <c r="F18" i="10"/>
  <c r="E18" i="10"/>
  <c r="D18" i="10"/>
  <c r="C18" i="10"/>
  <c r="R17" i="10"/>
  <c r="Q17" i="10"/>
  <c r="P17" i="10"/>
  <c r="O17" i="10"/>
  <c r="N17" i="10"/>
  <c r="M17" i="10"/>
  <c r="L17" i="10"/>
  <c r="K17" i="10"/>
  <c r="J17" i="10"/>
  <c r="I17" i="10"/>
  <c r="H17" i="10"/>
  <c r="G17" i="10"/>
  <c r="F17" i="10"/>
  <c r="E17" i="10"/>
  <c r="D17" i="10"/>
  <c r="C17" i="10"/>
  <c r="R16" i="10"/>
  <c r="R19" i="10" s="1"/>
  <c r="Q16" i="10"/>
  <c r="P16" i="10"/>
  <c r="P19" i="10" s="1"/>
  <c r="O16" i="10"/>
  <c r="O19" i="10" s="1"/>
  <c r="N16" i="10"/>
  <c r="N19" i="10" s="1"/>
  <c r="M16" i="10"/>
  <c r="M19" i="10" s="1"/>
  <c r="L16" i="10"/>
  <c r="L19" i="10" s="1"/>
  <c r="K16" i="10"/>
  <c r="K19" i="10" s="1"/>
  <c r="J16" i="10"/>
  <c r="J19" i="10" s="1"/>
  <c r="I16" i="10"/>
  <c r="H16" i="10"/>
  <c r="H19" i="10" s="1"/>
  <c r="G16" i="10"/>
  <c r="G19" i="10" s="1"/>
  <c r="F16" i="10"/>
  <c r="F19" i="10" s="1"/>
  <c r="E16" i="10"/>
  <c r="E19" i="10" s="1"/>
  <c r="D16" i="10"/>
  <c r="D19" i="10" s="1"/>
  <c r="C16" i="10"/>
  <c r="C19" i="10" s="1"/>
  <c r="R32" i="8"/>
  <c r="Q32" i="8"/>
  <c r="P32" i="8"/>
  <c r="O32" i="8"/>
  <c r="N32" i="8"/>
  <c r="M32" i="8"/>
  <c r="L32" i="8"/>
  <c r="K32" i="8"/>
  <c r="J32" i="8"/>
  <c r="I32" i="8"/>
  <c r="H32" i="8"/>
  <c r="G32" i="8"/>
  <c r="F32" i="8"/>
  <c r="E32" i="8"/>
  <c r="D32" i="8"/>
  <c r="C32" i="8"/>
  <c r="R31" i="8"/>
  <c r="Q31" i="8"/>
  <c r="P31" i="8"/>
  <c r="O31" i="8"/>
  <c r="N31" i="8"/>
  <c r="M31" i="8"/>
  <c r="L31" i="8"/>
  <c r="K31" i="8"/>
  <c r="J31" i="8"/>
  <c r="I31" i="8"/>
  <c r="H31" i="8"/>
  <c r="G31" i="8"/>
  <c r="F31" i="8"/>
  <c r="E31" i="8"/>
  <c r="D31" i="8"/>
  <c r="C31" i="8"/>
  <c r="S31" i="8" s="1"/>
  <c r="R30" i="8"/>
  <c r="Q30" i="8"/>
  <c r="P30" i="8"/>
  <c r="O30" i="8"/>
  <c r="N30" i="8"/>
  <c r="M30" i="8"/>
  <c r="L30" i="8"/>
  <c r="K30" i="8"/>
  <c r="J30" i="8"/>
  <c r="I30" i="8"/>
  <c r="H30" i="8"/>
  <c r="G30" i="8"/>
  <c r="F30" i="8"/>
  <c r="E30" i="8"/>
  <c r="D30" i="8"/>
  <c r="C30" i="8"/>
  <c r="S30" i="8" s="1"/>
  <c r="R29" i="8"/>
  <c r="Q29" i="8"/>
  <c r="P29" i="8"/>
  <c r="O29" i="8"/>
  <c r="N29" i="8"/>
  <c r="M29" i="8"/>
  <c r="L29" i="8"/>
  <c r="K29" i="8"/>
  <c r="J29" i="8"/>
  <c r="I29" i="8"/>
  <c r="H29" i="8"/>
  <c r="G29" i="8"/>
  <c r="F29" i="8"/>
  <c r="E29" i="8"/>
  <c r="D29" i="8"/>
  <c r="C29" i="8"/>
  <c r="R28" i="8"/>
  <c r="Q28" i="8"/>
  <c r="P28" i="8"/>
  <c r="O28" i="8"/>
  <c r="N28" i="8"/>
  <c r="M28" i="8"/>
  <c r="L28" i="8"/>
  <c r="K28" i="8"/>
  <c r="J28" i="8"/>
  <c r="I28" i="8"/>
  <c r="H28" i="8"/>
  <c r="G28" i="8"/>
  <c r="F28" i="8"/>
  <c r="E28" i="8"/>
  <c r="D28" i="8"/>
  <c r="C28" i="8"/>
  <c r="S28" i="8" s="1"/>
  <c r="R27" i="8"/>
  <c r="Q27" i="8"/>
  <c r="P27" i="8"/>
  <c r="O27" i="8"/>
  <c r="N27" i="8"/>
  <c r="M27" i="8"/>
  <c r="L27" i="8"/>
  <c r="K27" i="8"/>
  <c r="J27" i="8"/>
  <c r="I27" i="8"/>
  <c r="H27" i="8"/>
  <c r="G27" i="8"/>
  <c r="F27" i="8"/>
  <c r="E27" i="8"/>
  <c r="D27" i="8"/>
  <c r="C27" i="8"/>
  <c r="S27" i="8" s="1"/>
  <c r="R26" i="8"/>
  <c r="Q26" i="8"/>
  <c r="P26" i="8"/>
  <c r="O26" i="8"/>
  <c r="N26" i="8"/>
  <c r="M26" i="8"/>
  <c r="L26" i="8"/>
  <c r="K26" i="8"/>
  <c r="J26" i="8"/>
  <c r="I26" i="8"/>
  <c r="H26" i="8"/>
  <c r="G26" i="8"/>
  <c r="F26" i="8"/>
  <c r="E26" i="8"/>
  <c r="D26" i="8"/>
  <c r="C26" i="8"/>
  <c r="R25" i="8"/>
  <c r="Q25" i="8"/>
  <c r="P25" i="8"/>
  <c r="O25" i="8"/>
  <c r="N25" i="8"/>
  <c r="M25" i="8"/>
  <c r="L25" i="8"/>
  <c r="K25" i="8"/>
  <c r="J25" i="8"/>
  <c r="I25" i="8"/>
  <c r="H25" i="8"/>
  <c r="G25" i="8"/>
  <c r="F25" i="8"/>
  <c r="E25" i="8"/>
  <c r="D25" i="8"/>
  <c r="C25" i="8"/>
  <c r="S25" i="8" s="1"/>
  <c r="R24" i="8"/>
  <c r="Q24" i="8"/>
  <c r="P24" i="8"/>
  <c r="O24" i="8"/>
  <c r="N24" i="8"/>
  <c r="M24" i="8"/>
  <c r="L24" i="8"/>
  <c r="K24" i="8"/>
  <c r="J24" i="8"/>
  <c r="I24" i="8"/>
  <c r="H24" i="8"/>
  <c r="G24" i="8"/>
  <c r="F24" i="8"/>
  <c r="E24" i="8"/>
  <c r="D24" i="8"/>
  <c r="C24" i="8"/>
  <c r="S24" i="8" s="1"/>
  <c r="R23" i="8"/>
  <c r="Q23" i="8"/>
  <c r="P23" i="8"/>
  <c r="O23" i="8"/>
  <c r="N23" i="8"/>
  <c r="M23" i="8"/>
  <c r="L23" i="8"/>
  <c r="K23" i="8"/>
  <c r="J23" i="8"/>
  <c r="I23" i="8"/>
  <c r="H23" i="8"/>
  <c r="G23" i="8"/>
  <c r="F23" i="8"/>
  <c r="E23" i="8"/>
  <c r="D23" i="8"/>
  <c r="C23" i="8"/>
  <c r="S23" i="8" s="1"/>
  <c r="R18" i="8"/>
  <c r="Q18" i="8"/>
  <c r="P18" i="8"/>
  <c r="O18" i="8"/>
  <c r="N18" i="8"/>
  <c r="M18" i="8"/>
  <c r="L18" i="8"/>
  <c r="K18" i="8"/>
  <c r="J18" i="8"/>
  <c r="I18" i="8"/>
  <c r="H18" i="8"/>
  <c r="G18" i="8"/>
  <c r="F18" i="8"/>
  <c r="E18" i="8"/>
  <c r="D18" i="8"/>
  <c r="C18" i="8"/>
  <c r="S18" i="8" s="1"/>
  <c r="R17" i="8"/>
  <c r="Q17" i="8"/>
  <c r="P17" i="8"/>
  <c r="O17" i="8"/>
  <c r="N17" i="8"/>
  <c r="M17" i="8"/>
  <c r="L17" i="8"/>
  <c r="K17" i="8"/>
  <c r="J17" i="8"/>
  <c r="I17" i="8"/>
  <c r="H17" i="8"/>
  <c r="G17" i="8"/>
  <c r="F17" i="8"/>
  <c r="E17" i="8"/>
  <c r="D17" i="8"/>
  <c r="C17" i="8"/>
  <c r="S17" i="8" s="1"/>
  <c r="R16" i="8"/>
  <c r="Q16" i="8"/>
  <c r="P16" i="8"/>
  <c r="O16" i="8"/>
  <c r="N16" i="8"/>
  <c r="M16" i="8"/>
  <c r="L16" i="8"/>
  <c r="K16" i="8"/>
  <c r="J16" i="8"/>
  <c r="I16" i="8"/>
  <c r="H16" i="8"/>
  <c r="G16" i="8"/>
  <c r="F16" i="8"/>
  <c r="E16" i="8"/>
  <c r="D16" i="8"/>
  <c r="C16" i="8"/>
  <c r="R15" i="8"/>
  <c r="Q15" i="8"/>
  <c r="P15" i="8"/>
  <c r="O15" i="8"/>
  <c r="N15" i="8"/>
  <c r="M15" i="8"/>
  <c r="L15" i="8"/>
  <c r="K15" i="8"/>
  <c r="J15" i="8"/>
  <c r="I15" i="8"/>
  <c r="H15" i="8"/>
  <c r="G15" i="8"/>
  <c r="F15" i="8"/>
  <c r="E15" i="8"/>
  <c r="D15" i="8"/>
  <c r="C15" i="8"/>
  <c r="S15" i="8" s="1"/>
  <c r="R14" i="8"/>
  <c r="Q14" i="8"/>
  <c r="P14" i="8"/>
  <c r="O14" i="8"/>
  <c r="N14" i="8"/>
  <c r="M14" i="8"/>
  <c r="L14" i="8"/>
  <c r="K14" i="8"/>
  <c r="J14" i="8"/>
  <c r="I14" i="8"/>
  <c r="H14" i="8"/>
  <c r="G14" i="8"/>
  <c r="F14" i="8"/>
  <c r="E14" i="8"/>
  <c r="D14" i="8"/>
  <c r="C14" i="8"/>
  <c r="S14" i="8" s="1"/>
  <c r="R13" i="8"/>
  <c r="Q13" i="8"/>
  <c r="P13" i="8"/>
  <c r="O13" i="8"/>
  <c r="N13" i="8"/>
  <c r="M13" i="8"/>
  <c r="L13" i="8"/>
  <c r="K13" i="8"/>
  <c r="J13" i="8"/>
  <c r="I13" i="8"/>
  <c r="H13" i="8"/>
  <c r="G13" i="8"/>
  <c r="F13" i="8"/>
  <c r="E13" i="8"/>
  <c r="D13" i="8"/>
  <c r="C13" i="8"/>
  <c r="S13" i="8" s="1"/>
  <c r="R12" i="8"/>
  <c r="Q12" i="8"/>
  <c r="P12" i="8"/>
  <c r="O12" i="8"/>
  <c r="N12" i="8"/>
  <c r="M12" i="8"/>
  <c r="L12" i="8"/>
  <c r="K12" i="8"/>
  <c r="J12" i="8"/>
  <c r="I12" i="8"/>
  <c r="H12" i="8"/>
  <c r="G12" i="8"/>
  <c r="F12" i="8"/>
  <c r="E12" i="8"/>
  <c r="D12" i="8"/>
  <c r="C12" i="8"/>
  <c r="S12" i="8" s="1"/>
  <c r="R11" i="8"/>
  <c r="Q11" i="8"/>
  <c r="P11" i="8"/>
  <c r="O11" i="8"/>
  <c r="N11" i="8"/>
  <c r="M11" i="8"/>
  <c r="L11" i="8"/>
  <c r="K11" i="8"/>
  <c r="J11" i="8"/>
  <c r="I11" i="8"/>
  <c r="H11" i="8"/>
  <c r="G11" i="8"/>
  <c r="F11" i="8"/>
  <c r="E11" i="8"/>
  <c r="D11" i="8"/>
  <c r="C11" i="8"/>
  <c r="S11" i="8" s="1"/>
  <c r="R10" i="8"/>
  <c r="Q10" i="8"/>
  <c r="P10" i="8"/>
  <c r="O10" i="8"/>
  <c r="N10" i="8"/>
  <c r="M10" i="8"/>
  <c r="L10" i="8"/>
  <c r="K10" i="8"/>
  <c r="J10" i="8"/>
  <c r="I10" i="8"/>
  <c r="H10" i="8"/>
  <c r="G10" i="8"/>
  <c r="F10" i="8"/>
  <c r="E10" i="8"/>
  <c r="D10" i="8"/>
  <c r="C10" i="8"/>
  <c r="S10" i="8" s="1"/>
  <c r="R9" i="8"/>
  <c r="Q9" i="8"/>
  <c r="P9" i="8"/>
  <c r="O9" i="8"/>
  <c r="N9" i="8"/>
  <c r="M9" i="8"/>
  <c r="L9" i="8"/>
  <c r="K9" i="8"/>
  <c r="J9" i="8"/>
  <c r="I9" i="8"/>
  <c r="H9" i="8"/>
  <c r="G9" i="8"/>
  <c r="F9" i="8"/>
  <c r="E9" i="8"/>
  <c r="D9" i="8"/>
  <c r="C9" i="8"/>
  <c r="S9" i="8" s="1"/>
  <c r="A1" i="8"/>
  <c r="A1" i="6"/>
  <c r="D20" i="5"/>
  <c r="Q14" i="5"/>
  <c r="P14" i="5"/>
  <c r="O14" i="5"/>
  <c r="J20" i="5" s="1"/>
  <c r="N14" i="5"/>
  <c r="M14" i="5"/>
  <c r="L14" i="5"/>
  <c r="K14" i="5"/>
  <c r="J14" i="5"/>
  <c r="I14" i="5"/>
  <c r="H14" i="5"/>
  <c r="G14" i="5"/>
  <c r="F14" i="5"/>
  <c r="E14" i="5"/>
  <c r="P13" i="5"/>
  <c r="O13" i="5"/>
  <c r="N13" i="5"/>
  <c r="M13" i="5"/>
  <c r="L13" i="5"/>
  <c r="K13" i="5"/>
  <c r="J13" i="5"/>
  <c r="I13" i="5"/>
  <c r="H13" i="5"/>
  <c r="G13" i="5"/>
  <c r="F13" i="5"/>
  <c r="E13" i="5"/>
  <c r="D13" i="5"/>
  <c r="C13" i="5"/>
  <c r="Q7" i="5"/>
  <c r="P7" i="5"/>
  <c r="O7" i="5"/>
  <c r="N7" i="5"/>
  <c r="M7" i="5"/>
  <c r="L7" i="5"/>
  <c r="K7" i="5"/>
  <c r="H20" i="5" s="1"/>
  <c r="J7" i="5"/>
  <c r="I7" i="5"/>
  <c r="H7" i="5"/>
  <c r="G7" i="5"/>
  <c r="Q6" i="5"/>
  <c r="P6" i="5"/>
  <c r="O6" i="5"/>
  <c r="N6" i="5"/>
  <c r="K20" i="5" s="1"/>
  <c r="M6" i="5"/>
  <c r="I20" i="5" s="1"/>
  <c r="L6" i="5"/>
  <c r="K6" i="5"/>
  <c r="J6" i="5"/>
  <c r="I6" i="5"/>
  <c r="H6" i="5"/>
  <c r="G6" i="5"/>
  <c r="F6" i="5"/>
  <c r="E6" i="5"/>
  <c r="G20" i="5" s="1"/>
  <c r="D6" i="5"/>
  <c r="C6" i="5"/>
  <c r="B6" i="5"/>
  <c r="J61" i="4"/>
  <c r="J60" i="4"/>
  <c r="R59" i="4"/>
  <c r="Q59" i="4"/>
  <c r="P59" i="4"/>
  <c r="P32" i="3" s="1"/>
  <c r="O59" i="4"/>
  <c r="N59" i="4"/>
  <c r="M59" i="4"/>
  <c r="L59" i="4"/>
  <c r="L32" i="3" s="1"/>
  <c r="K59" i="4"/>
  <c r="J59" i="4"/>
  <c r="I59" i="4"/>
  <c r="H59" i="4"/>
  <c r="G59" i="4"/>
  <c r="F59" i="4"/>
  <c r="E59" i="4"/>
  <c r="D59" i="4"/>
  <c r="D32" i="3" s="1"/>
  <c r="C59" i="4"/>
  <c r="R58" i="4"/>
  <c r="Q58" i="4"/>
  <c r="P58" i="4"/>
  <c r="P31" i="3" s="1"/>
  <c r="O58" i="4"/>
  <c r="N58" i="4"/>
  <c r="M58" i="4"/>
  <c r="L58" i="4"/>
  <c r="K58" i="4"/>
  <c r="K31" i="3" s="1"/>
  <c r="J58" i="4"/>
  <c r="I58" i="4"/>
  <c r="H58" i="4"/>
  <c r="H31" i="3" s="1"/>
  <c r="G58" i="4"/>
  <c r="F58" i="4"/>
  <c r="E58" i="4"/>
  <c r="D58" i="4"/>
  <c r="C58" i="4"/>
  <c r="S58" i="4" s="1"/>
  <c r="R57" i="4"/>
  <c r="Q57" i="4"/>
  <c r="P57" i="4"/>
  <c r="P30" i="3" s="1"/>
  <c r="O57" i="4"/>
  <c r="N57" i="4"/>
  <c r="M57" i="4"/>
  <c r="L57" i="4"/>
  <c r="L29" i="2" s="1"/>
  <c r="K57" i="4"/>
  <c r="K29" i="2" s="1"/>
  <c r="J57" i="4"/>
  <c r="I57" i="4"/>
  <c r="H57" i="4"/>
  <c r="G57" i="4"/>
  <c r="F57" i="4"/>
  <c r="E57" i="4"/>
  <c r="D57" i="4"/>
  <c r="D29" i="2" s="1"/>
  <c r="C57" i="4"/>
  <c r="S57" i="4" s="1"/>
  <c r="R56" i="4"/>
  <c r="Q56" i="4"/>
  <c r="P56" i="4"/>
  <c r="P28" i="2" s="1"/>
  <c r="O56" i="4"/>
  <c r="N56" i="4"/>
  <c r="M56" i="4"/>
  <c r="L56" i="4"/>
  <c r="L29" i="3" s="1"/>
  <c r="K56" i="4"/>
  <c r="K29" i="3" s="1"/>
  <c r="J56" i="4"/>
  <c r="I56" i="4"/>
  <c r="H56" i="4"/>
  <c r="H28" i="2" s="1"/>
  <c r="G56" i="4"/>
  <c r="F56" i="4"/>
  <c r="E56" i="4"/>
  <c r="D56" i="4"/>
  <c r="C56" i="4"/>
  <c r="S56" i="4" s="1"/>
  <c r="R55" i="4"/>
  <c r="R61" i="4" s="1"/>
  <c r="Q55" i="4"/>
  <c r="Q61" i="4" s="1"/>
  <c r="P55" i="4"/>
  <c r="P61" i="4" s="1"/>
  <c r="O55" i="4"/>
  <c r="O61" i="4" s="1"/>
  <c r="N55" i="4"/>
  <c r="N61" i="4" s="1"/>
  <c r="M55" i="4"/>
  <c r="M61" i="4" s="1"/>
  <c r="L55" i="4"/>
  <c r="L61" i="4" s="1"/>
  <c r="K55" i="4"/>
  <c r="K61" i="4" s="1"/>
  <c r="J55" i="4"/>
  <c r="I55" i="4"/>
  <c r="I61" i="4" s="1"/>
  <c r="H55" i="4"/>
  <c r="H61" i="4" s="1"/>
  <c r="G55" i="4"/>
  <c r="G61" i="4" s="1"/>
  <c r="F55" i="4"/>
  <c r="F61" i="4" s="1"/>
  <c r="E55" i="4"/>
  <c r="E61" i="4" s="1"/>
  <c r="D55" i="4"/>
  <c r="D61" i="4" s="1"/>
  <c r="C55" i="4"/>
  <c r="S55" i="4" s="1"/>
  <c r="R54" i="4"/>
  <c r="R60" i="4" s="1"/>
  <c r="Q54" i="4"/>
  <c r="Q60" i="4" s="1"/>
  <c r="P54" i="4"/>
  <c r="P60" i="4" s="1"/>
  <c r="O54" i="4"/>
  <c r="O60" i="4" s="1"/>
  <c r="N54" i="4"/>
  <c r="N60" i="4" s="1"/>
  <c r="M54" i="4"/>
  <c r="M60" i="4" s="1"/>
  <c r="L54" i="4"/>
  <c r="L60" i="4" s="1"/>
  <c r="K54" i="4"/>
  <c r="K60" i="4" s="1"/>
  <c r="J54" i="4"/>
  <c r="I54" i="4"/>
  <c r="I60" i="4" s="1"/>
  <c r="H54" i="4"/>
  <c r="H60" i="4" s="1"/>
  <c r="G54" i="4"/>
  <c r="G60" i="4" s="1"/>
  <c r="F54" i="4"/>
  <c r="F60" i="4" s="1"/>
  <c r="E54" i="4"/>
  <c r="E60" i="4" s="1"/>
  <c r="D54" i="4"/>
  <c r="D60" i="4" s="1"/>
  <c r="C54" i="4"/>
  <c r="S54" i="4" s="1"/>
  <c r="M51" i="4"/>
  <c r="E51" i="4"/>
  <c r="R50" i="4"/>
  <c r="R23" i="3" s="1"/>
  <c r="Q50" i="4"/>
  <c r="P50" i="4"/>
  <c r="O50" i="4"/>
  <c r="N50" i="4"/>
  <c r="M50" i="4"/>
  <c r="L50" i="4"/>
  <c r="K50" i="4"/>
  <c r="J50" i="4"/>
  <c r="I50" i="4"/>
  <c r="H50" i="4"/>
  <c r="G50" i="4"/>
  <c r="F50" i="4"/>
  <c r="E50" i="4"/>
  <c r="D50" i="4"/>
  <c r="C50" i="4"/>
  <c r="R47" i="4"/>
  <c r="R18" i="2" s="1"/>
  <c r="Q47" i="4"/>
  <c r="P47" i="4"/>
  <c r="O47" i="4"/>
  <c r="O18" i="2" s="1"/>
  <c r="N47" i="4"/>
  <c r="M47" i="4"/>
  <c r="L47" i="4"/>
  <c r="L19" i="3" s="1"/>
  <c r="K47" i="4"/>
  <c r="K19" i="3" s="1"/>
  <c r="J47" i="4"/>
  <c r="J18" i="2" s="1"/>
  <c r="I47" i="4"/>
  <c r="H47" i="4"/>
  <c r="G47" i="4"/>
  <c r="G18" i="2" s="1"/>
  <c r="F47" i="4"/>
  <c r="E47" i="4"/>
  <c r="D47" i="4"/>
  <c r="D19" i="3" s="1"/>
  <c r="C47" i="4"/>
  <c r="R46" i="4"/>
  <c r="R18" i="3" s="1"/>
  <c r="Q46" i="4"/>
  <c r="P46" i="4"/>
  <c r="O46" i="4"/>
  <c r="O18" i="3" s="1"/>
  <c r="N46" i="4"/>
  <c r="M46" i="4"/>
  <c r="M18" i="3" s="1"/>
  <c r="L46" i="4"/>
  <c r="L18" i="3" s="1"/>
  <c r="K46" i="4"/>
  <c r="K18" i="3" s="1"/>
  <c r="J46" i="4"/>
  <c r="J17" i="2" s="1"/>
  <c r="I46" i="4"/>
  <c r="H46" i="4"/>
  <c r="G46" i="4"/>
  <c r="G18" i="3" s="1"/>
  <c r="F46" i="4"/>
  <c r="E46" i="4"/>
  <c r="E18" i="3" s="1"/>
  <c r="D46" i="4"/>
  <c r="D18" i="3" s="1"/>
  <c r="C46" i="4"/>
  <c r="R41" i="4"/>
  <c r="R12" i="2" s="1"/>
  <c r="Q41" i="4"/>
  <c r="P41" i="4"/>
  <c r="O41" i="4"/>
  <c r="N41" i="4"/>
  <c r="M41" i="4"/>
  <c r="L41" i="4"/>
  <c r="K41" i="4"/>
  <c r="J41" i="4"/>
  <c r="I41" i="4"/>
  <c r="H41" i="4"/>
  <c r="G41" i="4"/>
  <c r="F41" i="4"/>
  <c r="E41" i="4"/>
  <c r="D41" i="4"/>
  <c r="C41" i="4"/>
  <c r="C12" i="2" s="1"/>
  <c r="R40" i="4"/>
  <c r="R11" i="2" s="1"/>
  <c r="Q40" i="4"/>
  <c r="P40" i="4"/>
  <c r="O40" i="4"/>
  <c r="O11" i="2" s="1"/>
  <c r="N40" i="4"/>
  <c r="M40" i="4"/>
  <c r="L40" i="4"/>
  <c r="K40" i="4"/>
  <c r="K11" i="3" s="1"/>
  <c r="J40" i="4"/>
  <c r="I40" i="4"/>
  <c r="H40" i="4"/>
  <c r="G40" i="4"/>
  <c r="F40" i="4"/>
  <c r="E40" i="4"/>
  <c r="D40" i="4"/>
  <c r="C40" i="4"/>
  <c r="R39" i="4"/>
  <c r="Q39" i="4"/>
  <c r="P39" i="4"/>
  <c r="O39" i="4"/>
  <c r="O10" i="3" s="1"/>
  <c r="N39" i="4"/>
  <c r="M39" i="4"/>
  <c r="L39" i="4"/>
  <c r="K39" i="4"/>
  <c r="K10" i="2" s="1"/>
  <c r="J39" i="4"/>
  <c r="I39" i="4"/>
  <c r="H39" i="4"/>
  <c r="G39" i="4"/>
  <c r="G10" i="3" s="1"/>
  <c r="F39" i="4"/>
  <c r="E39" i="4"/>
  <c r="D39" i="4"/>
  <c r="C39" i="4"/>
  <c r="R38" i="4"/>
  <c r="R9" i="3" s="1"/>
  <c r="Q38" i="4"/>
  <c r="P38" i="4"/>
  <c r="O38" i="4"/>
  <c r="O9" i="2" s="1"/>
  <c r="N38" i="4"/>
  <c r="M38" i="4"/>
  <c r="L38" i="4"/>
  <c r="K38" i="4"/>
  <c r="K9" i="3" s="1"/>
  <c r="J38" i="4"/>
  <c r="J9" i="2" s="1"/>
  <c r="I38" i="4"/>
  <c r="H38" i="4"/>
  <c r="G38" i="4"/>
  <c r="G9" i="2" s="1"/>
  <c r="F38" i="4"/>
  <c r="E38" i="4"/>
  <c r="D38" i="4"/>
  <c r="C38" i="4"/>
  <c r="R37" i="4"/>
  <c r="Q37" i="4"/>
  <c r="P37" i="4"/>
  <c r="O37" i="4"/>
  <c r="N37" i="4"/>
  <c r="M37" i="4"/>
  <c r="L37" i="4"/>
  <c r="K37" i="4"/>
  <c r="K8" i="3" s="1"/>
  <c r="J37" i="4"/>
  <c r="I37" i="4"/>
  <c r="H37" i="4"/>
  <c r="G37" i="4"/>
  <c r="F37" i="4"/>
  <c r="E37" i="4"/>
  <c r="D37" i="4"/>
  <c r="C37" i="4"/>
  <c r="C8" i="3" s="1"/>
  <c r="R36" i="4"/>
  <c r="Q36" i="4"/>
  <c r="P36" i="4"/>
  <c r="O36" i="4"/>
  <c r="N36" i="4"/>
  <c r="M36" i="4"/>
  <c r="L36" i="4"/>
  <c r="K36" i="4"/>
  <c r="J36" i="4"/>
  <c r="I36" i="4"/>
  <c r="H36" i="4"/>
  <c r="G36" i="4"/>
  <c r="F36" i="4"/>
  <c r="E36" i="4"/>
  <c r="D36" i="4"/>
  <c r="C36" i="4"/>
  <c r="C7" i="2" s="1"/>
  <c r="S31" i="4"/>
  <c r="R31" i="4"/>
  <c r="R31" i="2" s="1"/>
  <c r="Q31" i="4"/>
  <c r="Q31" i="2" s="1"/>
  <c r="P31" i="4"/>
  <c r="O31" i="4"/>
  <c r="N31" i="4"/>
  <c r="N31" i="2" s="1"/>
  <c r="M31" i="4"/>
  <c r="L31" i="4"/>
  <c r="K31" i="4"/>
  <c r="J31" i="4"/>
  <c r="J32" i="3" s="1"/>
  <c r="I31" i="4"/>
  <c r="I32" i="3" s="1"/>
  <c r="H31" i="4"/>
  <c r="G31" i="4"/>
  <c r="F31" i="4"/>
  <c r="F31" i="2" s="1"/>
  <c r="E31" i="4"/>
  <c r="D31" i="4"/>
  <c r="C31" i="4"/>
  <c r="R30" i="4"/>
  <c r="R31" i="3" s="1"/>
  <c r="Q30" i="4"/>
  <c r="Q31" i="3" s="1"/>
  <c r="P30" i="4"/>
  <c r="O30" i="4"/>
  <c r="N30" i="4"/>
  <c r="N30" i="2" s="1"/>
  <c r="M30" i="4"/>
  <c r="L30" i="4"/>
  <c r="K30" i="4"/>
  <c r="J30" i="4"/>
  <c r="J31" i="3" s="1"/>
  <c r="I30" i="4"/>
  <c r="I31" i="3" s="1"/>
  <c r="H30" i="4"/>
  <c r="G30" i="4"/>
  <c r="F30" i="4"/>
  <c r="F30" i="2" s="1"/>
  <c r="E30" i="4"/>
  <c r="D30" i="4"/>
  <c r="C30" i="4"/>
  <c r="R29" i="4"/>
  <c r="R29" i="2" s="1"/>
  <c r="Q29" i="4"/>
  <c r="Q30" i="3" s="1"/>
  <c r="P29" i="4"/>
  <c r="N29" i="4"/>
  <c r="M29" i="4"/>
  <c r="M29" i="2" s="1"/>
  <c r="L29" i="4"/>
  <c r="K29" i="4"/>
  <c r="J29" i="4"/>
  <c r="I29" i="4"/>
  <c r="I29" i="2" s="1"/>
  <c r="H29" i="4"/>
  <c r="H30" i="3" s="1"/>
  <c r="F29" i="4"/>
  <c r="E29" i="4"/>
  <c r="E30" i="3" s="1"/>
  <c r="C29" i="4"/>
  <c r="R28" i="4"/>
  <c r="Q28" i="4"/>
  <c r="P28" i="4"/>
  <c r="N28" i="4"/>
  <c r="N29" i="3" s="1"/>
  <c r="M28" i="4"/>
  <c r="M28" i="2" s="1"/>
  <c r="L28" i="4"/>
  <c r="K28" i="4"/>
  <c r="J28" i="4"/>
  <c r="J29" i="3" s="1"/>
  <c r="I28" i="4"/>
  <c r="H28" i="4"/>
  <c r="F28" i="4"/>
  <c r="F29" i="3" s="1"/>
  <c r="E28" i="4"/>
  <c r="E28" i="2" s="1"/>
  <c r="D28" i="4"/>
  <c r="D28" i="2" s="1"/>
  <c r="C28" i="4"/>
  <c r="Q27" i="4"/>
  <c r="O27" i="4"/>
  <c r="N27" i="4"/>
  <c r="M27" i="4"/>
  <c r="L27" i="4"/>
  <c r="K27" i="4"/>
  <c r="K27" i="2" s="1"/>
  <c r="I27" i="4"/>
  <c r="I27" i="2" s="1"/>
  <c r="G27" i="4"/>
  <c r="F27" i="4"/>
  <c r="E27" i="4"/>
  <c r="D27" i="4"/>
  <c r="D33" i="4" s="1"/>
  <c r="C27" i="4"/>
  <c r="R26" i="4"/>
  <c r="R32" i="4" s="1"/>
  <c r="Q26" i="4"/>
  <c r="Q26" i="2" s="1"/>
  <c r="P26" i="4"/>
  <c r="P32" i="4" s="1"/>
  <c r="O26" i="4"/>
  <c r="O32" i="4" s="1"/>
  <c r="N26" i="4"/>
  <c r="M26" i="4"/>
  <c r="J26" i="4"/>
  <c r="J32" i="4" s="1"/>
  <c r="I26" i="4"/>
  <c r="I32" i="4" s="1"/>
  <c r="H26" i="4"/>
  <c r="H32" i="4" s="1"/>
  <c r="G26" i="4"/>
  <c r="G32" i="4" s="1"/>
  <c r="F26" i="4"/>
  <c r="F26" i="2" s="1"/>
  <c r="R22" i="4"/>
  <c r="P22" i="4"/>
  <c r="O22" i="4"/>
  <c r="O23" i="3" s="1"/>
  <c r="N22" i="4"/>
  <c r="M22" i="4"/>
  <c r="L22" i="4"/>
  <c r="K22" i="4"/>
  <c r="K23" i="3" s="1"/>
  <c r="J22" i="4"/>
  <c r="J22" i="2" s="1"/>
  <c r="I22" i="4"/>
  <c r="H22" i="4"/>
  <c r="G22" i="4"/>
  <c r="G23" i="3" s="1"/>
  <c r="F22" i="4"/>
  <c r="E22" i="4"/>
  <c r="D22" i="4"/>
  <c r="C22" i="4"/>
  <c r="C22" i="2" s="1"/>
  <c r="R21" i="4"/>
  <c r="Q21" i="4"/>
  <c r="P21" i="4"/>
  <c r="O21" i="4"/>
  <c r="N21" i="4"/>
  <c r="M21" i="4"/>
  <c r="L21" i="4"/>
  <c r="K21" i="4"/>
  <c r="J21" i="4"/>
  <c r="I21" i="4"/>
  <c r="H21" i="4"/>
  <c r="G21" i="4"/>
  <c r="F21" i="4"/>
  <c r="E21" i="4"/>
  <c r="D21" i="4"/>
  <c r="C21" i="4"/>
  <c r="S20" i="3"/>
  <c r="R12" i="4"/>
  <c r="Q12" i="4"/>
  <c r="Q12" i="2" s="1"/>
  <c r="P12" i="4"/>
  <c r="P12" i="2" s="1"/>
  <c r="O12" i="4"/>
  <c r="N12" i="4"/>
  <c r="N12" i="2" s="1"/>
  <c r="L12" i="4"/>
  <c r="K12" i="4"/>
  <c r="K12" i="3" s="1"/>
  <c r="J12" i="4"/>
  <c r="J12" i="3" s="1"/>
  <c r="I12" i="4"/>
  <c r="I12" i="2" s="1"/>
  <c r="H12" i="4"/>
  <c r="G12" i="4"/>
  <c r="F12" i="4"/>
  <c r="F12" i="2" s="1"/>
  <c r="D12" i="4"/>
  <c r="D12" i="3" s="1"/>
  <c r="C12" i="4"/>
  <c r="R11" i="4"/>
  <c r="Q11" i="4"/>
  <c r="Q11" i="2" s="1"/>
  <c r="P11" i="4"/>
  <c r="P11" i="2" s="1"/>
  <c r="O11" i="4"/>
  <c r="N11" i="4"/>
  <c r="N11" i="2" s="1"/>
  <c r="M11" i="4"/>
  <c r="M11" i="3" s="1"/>
  <c r="L11" i="4"/>
  <c r="K11" i="4"/>
  <c r="J11" i="4"/>
  <c r="J11" i="2" s="1"/>
  <c r="I11" i="4"/>
  <c r="I11" i="2" s="1"/>
  <c r="H11" i="4"/>
  <c r="H11" i="2" s="1"/>
  <c r="G11" i="4"/>
  <c r="F11" i="4"/>
  <c r="F11" i="2" s="1"/>
  <c r="E11" i="4"/>
  <c r="E11" i="3" s="1"/>
  <c r="D11" i="4"/>
  <c r="C11" i="4"/>
  <c r="R10" i="4"/>
  <c r="Q10" i="4"/>
  <c r="Q10" i="2" s="1"/>
  <c r="P10" i="4"/>
  <c r="O10" i="4"/>
  <c r="N10" i="4"/>
  <c r="N10" i="3" s="1"/>
  <c r="M10" i="4"/>
  <c r="L10" i="4"/>
  <c r="K10" i="4"/>
  <c r="J10" i="4"/>
  <c r="J10" i="3" s="1"/>
  <c r="I10" i="4"/>
  <c r="I10" i="2" s="1"/>
  <c r="H10" i="4"/>
  <c r="G10" i="4"/>
  <c r="F10" i="4"/>
  <c r="F10" i="3" s="1"/>
  <c r="E10" i="4"/>
  <c r="D10" i="4"/>
  <c r="C10" i="4"/>
  <c r="R9" i="4"/>
  <c r="R9" i="2" s="1"/>
  <c r="Q9" i="4"/>
  <c r="Q9" i="2" s="1"/>
  <c r="P9" i="4"/>
  <c r="O9" i="4"/>
  <c r="M9" i="4"/>
  <c r="M9" i="3" s="1"/>
  <c r="L9" i="4"/>
  <c r="K9" i="4"/>
  <c r="J9" i="4"/>
  <c r="I9" i="4"/>
  <c r="I9" i="3" s="1"/>
  <c r="H9" i="4"/>
  <c r="H9" i="2" s="1"/>
  <c r="G9" i="4"/>
  <c r="D9" i="4"/>
  <c r="C9" i="4"/>
  <c r="C9" i="2" s="1"/>
  <c r="Q8" i="4"/>
  <c r="P8" i="4"/>
  <c r="O8" i="4"/>
  <c r="N8" i="4"/>
  <c r="N8" i="2" s="1"/>
  <c r="M8" i="4"/>
  <c r="L8" i="4"/>
  <c r="K8" i="4"/>
  <c r="I8" i="4"/>
  <c r="I8" i="2" s="1"/>
  <c r="H8" i="4"/>
  <c r="G8" i="4"/>
  <c r="F8" i="4"/>
  <c r="E8" i="4"/>
  <c r="D8" i="4"/>
  <c r="D8" i="2" s="1"/>
  <c r="C8" i="4"/>
  <c r="Q7" i="4"/>
  <c r="I7" i="4"/>
  <c r="C7" i="4"/>
  <c r="A1" i="4"/>
  <c r="S32" i="3"/>
  <c r="R32" i="3"/>
  <c r="Q32" i="3"/>
  <c r="O32" i="3"/>
  <c r="N32" i="3"/>
  <c r="M32" i="3"/>
  <c r="H32" i="3"/>
  <c r="G32" i="3"/>
  <c r="E32" i="3"/>
  <c r="O31" i="3"/>
  <c r="M31" i="3"/>
  <c r="G31" i="3"/>
  <c r="F31" i="3"/>
  <c r="E31" i="3"/>
  <c r="R30" i="3"/>
  <c r="N30" i="3"/>
  <c r="K30" i="3"/>
  <c r="J30" i="3"/>
  <c r="G30" i="3"/>
  <c r="F30" i="3"/>
  <c r="R29" i="3"/>
  <c r="Q29" i="3"/>
  <c r="P29" i="3"/>
  <c r="O29" i="3"/>
  <c r="I29" i="3"/>
  <c r="H29" i="3"/>
  <c r="G29" i="3"/>
  <c r="Q28" i="3"/>
  <c r="M28" i="3"/>
  <c r="L28" i="3"/>
  <c r="F28" i="3"/>
  <c r="R27" i="3"/>
  <c r="Q27" i="3"/>
  <c r="O27" i="3"/>
  <c r="N27" i="3"/>
  <c r="J27" i="3"/>
  <c r="I27" i="3"/>
  <c r="Q23" i="3"/>
  <c r="P23" i="3"/>
  <c r="N23" i="3"/>
  <c r="M23" i="3"/>
  <c r="L23" i="3"/>
  <c r="H23" i="3"/>
  <c r="F23" i="3"/>
  <c r="E23" i="3"/>
  <c r="D23" i="3"/>
  <c r="C23" i="3"/>
  <c r="R22" i="3"/>
  <c r="Q22" i="3"/>
  <c r="P22" i="3"/>
  <c r="O22" i="3"/>
  <c r="N22" i="3"/>
  <c r="M22" i="3"/>
  <c r="L22" i="3"/>
  <c r="K22" i="3"/>
  <c r="J22" i="3"/>
  <c r="I22" i="3"/>
  <c r="H22" i="3"/>
  <c r="G22" i="3"/>
  <c r="F22" i="3"/>
  <c r="E22" i="3"/>
  <c r="D22" i="3"/>
  <c r="C22" i="3"/>
  <c r="M21" i="3"/>
  <c r="J21" i="3"/>
  <c r="I21" i="3"/>
  <c r="H21" i="3"/>
  <c r="G21" i="3"/>
  <c r="E21" i="3"/>
  <c r="R20" i="3"/>
  <c r="Q20" i="3"/>
  <c r="P20" i="3"/>
  <c r="O20" i="3"/>
  <c r="M20" i="3"/>
  <c r="J20" i="3"/>
  <c r="I20" i="3"/>
  <c r="H20" i="3"/>
  <c r="G20" i="3"/>
  <c r="E20" i="3"/>
  <c r="C20" i="3"/>
  <c r="Q19" i="3"/>
  <c r="P19" i="3"/>
  <c r="N19" i="3"/>
  <c r="M19" i="3"/>
  <c r="I19" i="3"/>
  <c r="H19" i="3"/>
  <c r="G19" i="3"/>
  <c r="F19" i="3"/>
  <c r="E19" i="3"/>
  <c r="C19" i="3"/>
  <c r="Q18" i="3"/>
  <c r="P18" i="3"/>
  <c r="N18" i="3"/>
  <c r="I18" i="3"/>
  <c r="H18" i="3"/>
  <c r="F18" i="3"/>
  <c r="C18" i="3"/>
  <c r="U17" i="3"/>
  <c r="N12" i="3"/>
  <c r="L12" i="3"/>
  <c r="H12" i="3"/>
  <c r="F12" i="3"/>
  <c r="Q11" i="3"/>
  <c r="P11" i="3"/>
  <c r="N11" i="3"/>
  <c r="L11" i="3"/>
  <c r="H11" i="3"/>
  <c r="G11" i="3"/>
  <c r="D11" i="3"/>
  <c r="C11" i="3"/>
  <c r="P10" i="3"/>
  <c r="M10" i="3"/>
  <c r="L10" i="3"/>
  <c r="H10" i="3"/>
  <c r="E10" i="3"/>
  <c r="D10" i="3"/>
  <c r="Q9" i="3"/>
  <c r="P8" i="3"/>
  <c r="L8" i="3"/>
  <c r="H8" i="3"/>
  <c r="A1" i="3"/>
  <c r="S31" i="2"/>
  <c r="P31" i="2"/>
  <c r="O31" i="2"/>
  <c r="M31" i="2"/>
  <c r="L31" i="2"/>
  <c r="K31" i="2"/>
  <c r="H31" i="2"/>
  <c r="G31" i="2"/>
  <c r="E31" i="2"/>
  <c r="D31" i="2"/>
  <c r="C31" i="2"/>
  <c r="P30" i="2"/>
  <c r="O30" i="2"/>
  <c r="M30" i="2"/>
  <c r="L30" i="2"/>
  <c r="K30" i="2"/>
  <c r="H30" i="2"/>
  <c r="G30" i="2"/>
  <c r="E30" i="2"/>
  <c r="D30" i="2"/>
  <c r="C30" i="2"/>
  <c r="P29" i="2"/>
  <c r="N29" i="2"/>
  <c r="J29" i="2"/>
  <c r="G29" i="2"/>
  <c r="F29" i="2"/>
  <c r="E29" i="2"/>
  <c r="R28" i="2"/>
  <c r="Q28" i="2"/>
  <c r="O28" i="2"/>
  <c r="N28" i="2"/>
  <c r="I28" i="2"/>
  <c r="G28" i="2"/>
  <c r="F28" i="2"/>
  <c r="Q27" i="2"/>
  <c r="N27" i="2"/>
  <c r="M27" i="2"/>
  <c r="L27" i="2"/>
  <c r="G27" i="2"/>
  <c r="F27" i="2"/>
  <c r="R26" i="2"/>
  <c r="O26" i="2"/>
  <c r="N26" i="2"/>
  <c r="J26" i="2"/>
  <c r="I26" i="2"/>
  <c r="G26" i="2"/>
  <c r="Q22" i="2"/>
  <c r="P22" i="2"/>
  <c r="N22" i="2"/>
  <c r="M22" i="2"/>
  <c r="L22" i="2"/>
  <c r="K22" i="2"/>
  <c r="H22" i="2"/>
  <c r="F22" i="2"/>
  <c r="E22" i="2"/>
  <c r="D22" i="2"/>
  <c r="R21" i="2"/>
  <c r="Q21" i="2"/>
  <c r="P21" i="2"/>
  <c r="O21" i="2"/>
  <c r="N21" i="2"/>
  <c r="M21" i="2"/>
  <c r="L21" i="2"/>
  <c r="K21" i="2"/>
  <c r="J21" i="2"/>
  <c r="I21" i="2"/>
  <c r="H21" i="2"/>
  <c r="G21" i="2"/>
  <c r="F21" i="2"/>
  <c r="E21" i="2"/>
  <c r="D21" i="2"/>
  <c r="C21" i="2"/>
  <c r="M20" i="2"/>
  <c r="L20" i="2"/>
  <c r="J20" i="2"/>
  <c r="I20" i="2"/>
  <c r="H20" i="2"/>
  <c r="G20" i="2"/>
  <c r="E20" i="2"/>
  <c r="R19" i="2"/>
  <c r="Q19" i="2"/>
  <c r="P19" i="2"/>
  <c r="O19" i="2"/>
  <c r="M19" i="2"/>
  <c r="J19" i="2"/>
  <c r="I19" i="2"/>
  <c r="H19" i="2"/>
  <c r="G19" i="2"/>
  <c r="E19" i="2"/>
  <c r="C19" i="2"/>
  <c r="Q18" i="2"/>
  <c r="P18" i="2"/>
  <c r="N18" i="2"/>
  <c r="M18" i="2"/>
  <c r="L18" i="2"/>
  <c r="K18" i="2"/>
  <c r="I18" i="2"/>
  <c r="H18" i="2"/>
  <c r="F18" i="2"/>
  <c r="E18" i="2"/>
  <c r="D18" i="2"/>
  <c r="C18" i="2"/>
  <c r="Q17" i="2"/>
  <c r="P17" i="2"/>
  <c r="N17" i="2"/>
  <c r="M17" i="2"/>
  <c r="L17" i="2"/>
  <c r="K17" i="2"/>
  <c r="I17" i="2"/>
  <c r="H17" i="2"/>
  <c r="F17" i="2"/>
  <c r="E17" i="2"/>
  <c r="D17" i="2"/>
  <c r="C17" i="2"/>
  <c r="L12" i="2"/>
  <c r="K12" i="2"/>
  <c r="J12" i="2"/>
  <c r="H12" i="2"/>
  <c r="M11" i="2"/>
  <c r="L11" i="2"/>
  <c r="G11" i="2"/>
  <c r="E11" i="2"/>
  <c r="D11" i="2"/>
  <c r="C11" i="2"/>
  <c r="P10" i="2"/>
  <c r="M10" i="2"/>
  <c r="L10" i="2"/>
  <c r="H10" i="2"/>
  <c r="F10" i="2"/>
  <c r="E10" i="2"/>
  <c r="D10" i="2"/>
  <c r="C10" i="2"/>
  <c r="P9" i="2"/>
  <c r="K9" i="2"/>
  <c r="Q8" i="2"/>
  <c r="P8" i="2"/>
  <c r="O8" i="2"/>
  <c r="L8" i="2"/>
  <c r="K8" i="2"/>
  <c r="H8" i="2"/>
  <c r="F8" i="2"/>
  <c r="C8" i="2"/>
  <c r="A1" i="2"/>
  <c r="K20" i="1"/>
  <c r="J20" i="1"/>
  <c r="I20" i="1"/>
  <c r="H20" i="1"/>
  <c r="G20" i="1"/>
  <c r="F20" i="1"/>
  <c r="E20" i="1"/>
  <c r="D20" i="1"/>
  <c r="Q20" i="2" l="1"/>
  <c r="Q21" i="3"/>
  <c r="R20" i="2"/>
  <c r="R21" i="3"/>
  <c r="K20" i="2"/>
  <c r="O21" i="3"/>
  <c r="O20" i="2"/>
  <c r="P20" i="4"/>
  <c r="S20" i="4" s="1"/>
  <c r="L20" i="3"/>
  <c r="D20" i="3"/>
  <c r="D20" i="2"/>
  <c r="K20" i="3"/>
  <c r="C21" i="3"/>
  <c r="K21" i="3"/>
  <c r="F19" i="2"/>
  <c r="N19" i="2"/>
  <c r="F20" i="2"/>
  <c r="N20" i="2"/>
  <c r="S328" i="15"/>
  <c r="S32" i="23"/>
  <c r="AI26" i="23"/>
  <c r="G20" i="12"/>
  <c r="S7" i="12"/>
  <c r="S17" i="12"/>
  <c r="S20" i="12"/>
  <c r="W10" i="12"/>
  <c r="T8" i="12"/>
  <c r="T9" i="12"/>
  <c r="T11" i="12"/>
  <c r="T12" i="12"/>
  <c r="T13" i="12"/>
  <c r="T14" i="12"/>
  <c r="T15" i="12"/>
  <c r="T16" i="12"/>
  <c r="T18" i="12"/>
  <c r="T19" i="12"/>
  <c r="T10" i="12"/>
  <c r="U8" i="12" s="1"/>
  <c r="L23" i="4"/>
  <c r="F32" i="2"/>
  <c r="D8" i="3"/>
  <c r="M32" i="4"/>
  <c r="Q32" i="4"/>
  <c r="S60" i="4"/>
  <c r="I9" i="2"/>
  <c r="N10" i="2"/>
  <c r="H26" i="2"/>
  <c r="C27" i="2"/>
  <c r="M33" i="2"/>
  <c r="H29" i="2"/>
  <c r="Q29" i="2"/>
  <c r="Q33" i="2" s="1"/>
  <c r="I30" i="2"/>
  <c r="Q30" i="2"/>
  <c r="Q32" i="2" s="1"/>
  <c r="I31" i="2"/>
  <c r="O11" i="3"/>
  <c r="P12" i="3"/>
  <c r="J18" i="3"/>
  <c r="J28" i="3"/>
  <c r="E29" i="3"/>
  <c r="I30" i="3"/>
  <c r="I34" i="3" s="1"/>
  <c r="C31" i="3"/>
  <c r="F32" i="3"/>
  <c r="N32" i="4"/>
  <c r="F33" i="4"/>
  <c r="H9" i="3"/>
  <c r="P9" i="3"/>
  <c r="D30" i="3"/>
  <c r="S19" i="2"/>
  <c r="L33" i="2"/>
  <c r="J9" i="3"/>
  <c r="I28" i="3"/>
  <c r="D29" i="3"/>
  <c r="M29" i="3"/>
  <c r="O10" i="2"/>
  <c r="K11" i="2"/>
  <c r="D27" i="2"/>
  <c r="D33" i="2" s="1"/>
  <c r="J30" i="2"/>
  <c r="R30" i="2"/>
  <c r="R32" i="2" s="1"/>
  <c r="J31" i="2"/>
  <c r="O9" i="3"/>
  <c r="F11" i="3"/>
  <c r="S11" i="3" s="1"/>
  <c r="R12" i="3"/>
  <c r="O19" i="3"/>
  <c r="O33" i="3"/>
  <c r="K28" i="3"/>
  <c r="N31" i="3"/>
  <c r="R22" i="2"/>
  <c r="I33" i="4"/>
  <c r="Q33" i="4"/>
  <c r="S59" i="4"/>
  <c r="O17" i="2"/>
  <c r="J28" i="2"/>
  <c r="S36" i="4"/>
  <c r="S40" i="4"/>
  <c r="S50" i="4"/>
  <c r="C60" i="4"/>
  <c r="O22" i="2"/>
  <c r="R33" i="3"/>
  <c r="M30" i="3"/>
  <c r="M34" i="3" s="1"/>
  <c r="R10" i="2"/>
  <c r="S39" i="4"/>
  <c r="S47" i="4"/>
  <c r="C28" i="2"/>
  <c r="K28" i="2"/>
  <c r="C9" i="3"/>
  <c r="I11" i="3"/>
  <c r="R19" i="3"/>
  <c r="J23" i="3"/>
  <c r="F27" i="3"/>
  <c r="C28" i="3"/>
  <c r="Q34" i="3"/>
  <c r="C10" i="3"/>
  <c r="K10" i="3"/>
  <c r="S10" i="3" s="1"/>
  <c r="S11" i="4"/>
  <c r="C12" i="3"/>
  <c r="S30" i="4"/>
  <c r="G17" i="2"/>
  <c r="J11" i="3"/>
  <c r="G22" i="2"/>
  <c r="P26" i="2"/>
  <c r="P32" i="2" s="1"/>
  <c r="J27" i="2"/>
  <c r="J33" i="2" s="1"/>
  <c r="L28" i="2"/>
  <c r="G9" i="3"/>
  <c r="Q10" i="3"/>
  <c r="J19" i="3"/>
  <c r="G27" i="3"/>
  <c r="G33" i="3" s="1"/>
  <c r="D28" i="3"/>
  <c r="D34" i="3" s="1"/>
  <c r="R28" i="3"/>
  <c r="R34" i="3" s="1"/>
  <c r="D31" i="3"/>
  <c r="L31" i="3"/>
  <c r="G10" i="2"/>
  <c r="R27" i="2"/>
  <c r="J10" i="2"/>
  <c r="R11" i="3"/>
  <c r="R17" i="2"/>
  <c r="N33" i="2"/>
  <c r="R10" i="3"/>
  <c r="F34" i="3"/>
  <c r="C29" i="3"/>
  <c r="L30" i="3"/>
  <c r="L34" i="3" s="1"/>
  <c r="H32" i="2"/>
  <c r="I33" i="3"/>
  <c r="S21" i="2"/>
  <c r="I32" i="2"/>
  <c r="R33" i="2"/>
  <c r="Q33" i="3"/>
  <c r="F33" i="2"/>
  <c r="K33" i="2"/>
  <c r="J33" i="3"/>
  <c r="G32" i="2"/>
  <c r="N32" i="2"/>
  <c r="O32" i="2"/>
  <c r="I33" i="2"/>
  <c r="N33" i="3"/>
  <c r="G33" i="2"/>
  <c r="F33" i="3"/>
  <c r="E16" i="13"/>
  <c r="M16" i="13"/>
  <c r="G23" i="4"/>
  <c r="G23" i="2" s="1"/>
  <c r="O23" i="4"/>
  <c r="O24" i="3" s="1"/>
  <c r="E23" i="4"/>
  <c r="E24" i="3" s="1"/>
  <c r="M23" i="4"/>
  <c r="M23" i="2" s="1"/>
  <c r="D23" i="4"/>
  <c r="C23" i="4"/>
  <c r="C23" i="2" s="1"/>
  <c r="K23" i="4"/>
  <c r="K24" i="3" s="1"/>
  <c r="I23" i="4"/>
  <c r="I24" i="3" s="1"/>
  <c r="Q23" i="4"/>
  <c r="Q24" i="3" s="1"/>
  <c r="H23" i="4"/>
  <c r="H24" i="3" s="1"/>
  <c r="P23" i="4"/>
  <c r="P24" i="3" s="1"/>
  <c r="K23" i="2"/>
  <c r="G16" i="13"/>
  <c r="O16" i="13"/>
  <c r="S12" i="13"/>
  <c r="I16" i="13"/>
  <c r="Q16" i="13"/>
  <c r="J16" i="13"/>
  <c r="R16" i="13"/>
  <c r="S8" i="13"/>
  <c r="K16" i="13"/>
  <c r="S10" i="13"/>
  <c r="F23" i="4"/>
  <c r="N23" i="4"/>
  <c r="S11" i="13"/>
  <c r="C29" i="2"/>
  <c r="C30" i="3"/>
  <c r="G24" i="15"/>
  <c r="G34" i="15" s="1"/>
  <c r="G38" i="16"/>
  <c r="G63" i="15"/>
  <c r="G7" i="4" s="1"/>
  <c r="O38" i="16"/>
  <c r="O63" i="15"/>
  <c r="F9" i="2"/>
  <c r="F9" i="3"/>
  <c r="N9" i="2"/>
  <c r="N9" i="3"/>
  <c r="S65" i="15"/>
  <c r="M27" i="3"/>
  <c r="E9" i="4"/>
  <c r="E115" i="15"/>
  <c r="E26" i="4"/>
  <c r="O29" i="4"/>
  <c r="O116" i="15"/>
  <c r="O33" i="4"/>
  <c r="O28" i="3"/>
  <c r="M26" i="2"/>
  <c r="M32" i="2" s="1"/>
  <c r="I10" i="3"/>
  <c r="J34" i="3"/>
  <c r="M8" i="2"/>
  <c r="M8" i="3"/>
  <c r="S21" i="4"/>
  <c r="I23" i="3"/>
  <c r="S23" i="3" s="1"/>
  <c r="I22" i="2"/>
  <c r="O27" i="2"/>
  <c r="E8" i="2"/>
  <c r="E8" i="3"/>
  <c r="N8" i="3"/>
  <c r="G12" i="2"/>
  <c r="G12" i="3"/>
  <c r="O12" i="2"/>
  <c r="O12" i="3"/>
  <c r="E33" i="4"/>
  <c r="E27" i="2"/>
  <c r="E33" i="2" s="1"/>
  <c r="E28" i="3"/>
  <c r="F8" i="3"/>
  <c r="C33" i="15"/>
  <c r="S33" i="15" s="1"/>
  <c r="S23" i="15"/>
  <c r="U23" i="15" s="1"/>
  <c r="D9" i="2"/>
  <c r="D9" i="3"/>
  <c r="S22" i="3"/>
  <c r="I7" i="2"/>
  <c r="I7" i="3"/>
  <c r="C32" i="3"/>
  <c r="K32" i="3"/>
  <c r="I8" i="3"/>
  <c r="Q8" i="3"/>
  <c r="M9" i="2"/>
  <c r="J8" i="4"/>
  <c r="R8" i="4"/>
  <c r="S11" i="2"/>
  <c r="D12" i="2"/>
  <c r="Q7" i="2"/>
  <c r="Q7" i="3"/>
  <c r="S9" i="4"/>
  <c r="L9" i="2"/>
  <c r="L9" i="3"/>
  <c r="N33" i="4"/>
  <c r="N28" i="3"/>
  <c r="N34" i="3" s="1"/>
  <c r="S8" i="14"/>
  <c r="E100" i="15"/>
  <c r="E12" i="4"/>
  <c r="M100" i="15"/>
  <c r="M108" i="15" s="1"/>
  <c r="M118" i="15" s="1"/>
  <c r="M12" i="4"/>
  <c r="S22" i="4"/>
  <c r="S26" i="8"/>
  <c r="S29" i="8"/>
  <c r="S32" i="8"/>
  <c r="F16" i="13"/>
  <c r="N16" i="13"/>
  <c r="S9" i="14"/>
  <c r="S12" i="14"/>
  <c r="C34" i="15"/>
  <c r="S35" i="15"/>
  <c r="H44" i="15"/>
  <c r="P44" i="15"/>
  <c r="S59" i="15"/>
  <c r="J60" i="15"/>
  <c r="J62" i="15" s="1"/>
  <c r="R128" i="15"/>
  <c r="M444" i="15"/>
  <c r="S10" i="4"/>
  <c r="G33" i="4"/>
  <c r="S28" i="4"/>
  <c r="S37" i="4"/>
  <c r="S38" i="4"/>
  <c r="E20" i="5"/>
  <c r="F20" i="5"/>
  <c r="R60" i="15"/>
  <c r="S140" i="15"/>
  <c r="H27" i="3"/>
  <c r="H33" i="3" s="1"/>
  <c r="P27" i="3"/>
  <c r="P33" i="3" s="1"/>
  <c r="G28" i="3"/>
  <c r="G34" i="3" s="1"/>
  <c r="F32" i="4"/>
  <c r="H16" i="13"/>
  <c r="P16" i="13"/>
  <c r="S13" i="13"/>
  <c r="F15" i="14"/>
  <c r="S15" i="14" s="1"/>
  <c r="S23" i="14"/>
  <c r="S16" i="14"/>
  <c r="S36" i="15"/>
  <c r="S84" i="15"/>
  <c r="K118" i="15"/>
  <c r="R136" i="15"/>
  <c r="R146" i="15" s="1"/>
  <c r="G8" i="3"/>
  <c r="O8" i="3"/>
  <c r="I12" i="3"/>
  <c r="Q12" i="3"/>
  <c r="K33" i="4"/>
  <c r="S41" i="4"/>
  <c r="S14" i="13"/>
  <c r="G15" i="14"/>
  <c r="O15" i="14"/>
  <c r="D60" i="15"/>
  <c r="S60" i="15" s="1"/>
  <c r="L60" i="15"/>
  <c r="C87" i="15"/>
  <c r="C26" i="4"/>
  <c r="K26" i="4"/>
  <c r="K87" i="15"/>
  <c r="S81" i="15"/>
  <c r="H88" i="15"/>
  <c r="H27" i="4"/>
  <c r="S27" i="4" s="1"/>
  <c r="P88" i="15"/>
  <c r="P27" i="4"/>
  <c r="S95" i="15"/>
  <c r="G116" i="15"/>
  <c r="S112" i="15"/>
  <c r="S199" i="15"/>
  <c r="L33" i="4"/>
  <c r="S15" i="13"/>
  <c r="G52" i="15"/>
  <c r="G62" i="15" s="1"/>
  <c r="O52" i="15"/>
  <c r="O62" i="15" s="1"/>
  <c r="D143" i="15"/>
  <c r="S143" i="15" s="1"/>
  <c r="D26" i="4"/>
  <c r="L143" i="15"/>
  <c r="L26" i="4"/>
  <c r="G8" i="2"/>
  <c r="C7" i="3"/>
  <c r="M33" i="4"/>
  <c r="S46" i="4"/>
  <c r="J23" i="4"/>
  <c r="R23" i="4"/>
  <c r="I15" i="14"/>
  <c r="S49" i="15"/>
  <c r="H107" i="15"/>
  <c r="H117" i="15" s="1"/>
  <c r="E108" i="15"/>
  <c r="E118" i="15" s="1"/>
  <c r="S16" i="8"/>
  <c r="D16" i="13"/>
  <c r="D51" i="4"/>
  <c r="L16" i="13"/>
  <c r="L51" i="4"/>
  <c r="L23" i="2" s="1"/>
  <c r="S9" i="13"/>
  <c r="J15" i="14"/>
  <c r="R15" i="14"/>
  <c r="S8" i="15"/>
  <c r="S9" i="15"/>
  <c r="S38" i="15"/>
  <c r="S56" i="15"/>
  <c r="N80" i="15"/>
  <c r="N90" i="15" s="1"/>
  <c r="S66" i="15"/>
  <c r="S93" i="15"/>
  <c r="S106" i="15"/>
  <c r="E44" i="15"/>
  <c r="E52" i="15" s="1"/>
  <c r="E62" i="15" s="1"/>
  <c r="M44" i="15"/>
  <c r="S54" i="15"/>
  <c r="S68" i="15"/>
  <c r="D108" i="15"/>
  <c r="D118" i="15" s="1"/>
  <c r="L108" i="15"/>
  <c r="F115" i="15"/>
  <c r="N115" i="15"/>
  <c r="D116" i="15"/>
  <c r="S116" i="15" s="1"/>
  <c r="L116" i="15"/>
  <c r="N135" i="15"/>
  <c r="S121" i="15"/>
  <c r="S124" i="15"/>
  <c r="K144" i="15"/>
  <c r="S138" i="15"/>
  <c r="G202" i="15"/>
  <c r="O202" i="15"/>
  <c r="S177" i="15"/>
  <c r="C61" i="4"/>
  <c r="S61" i="4" s="1"/>
  <c r="S111" i="15"/>
  <c r="N143" i="15"/>
  <c r="C33" i="4"/>
  <c r="S40" i="15"/>
  <c r="J43" i="15"/>
  <c r="F87" i="15"/>
  <c r="N87" i="15"/>
  <c r="C88" i="15"/>
  <c r="K88" i="15"/>
  <c r="C108" i="15"/>
  <c r="M144" i="15"/>
  <c r="Q192" i="15"/>
  <c r="Q202" i="15" s="1"/>
  <c r="D88" i="15"/>
  <c r="L88" i="15"/>
  <c r="S119" i="15"/>
  <c r="S139" i="15"/>
  <c r="S162" i="15"/>
  <c r="S64" i="15"/>
  <c r="L72" i="15"/>
  <c r="L80" i="15" s="1"/>
  <c r="L90" i="15" s="1"/>
  <c r="S83" i="15"/>
  <c r="J99" i="15"/>
  <c r="J107" i="15" s="1"/>
  <c r="J117" i="15" s="1"/>
  <c r="R100" i="15"/>
  <c r="C201" i="15"/>
  <c r="S191" i="15"/>
  <c r="U191" i="15" s="1"/>
  <c r="C16" i="13"/>
  <c r="S53" i="15"/>
  <c r="I108" i="15"/>
  <c r="I118" i="15" s="1"/>
  <c r="Q108" i="15"/>
  <c r="Q118" i="15" s="1"/>
  <c r="S96" i="15"/>
  <c r="S115" i="15"/>
  <c r="S120" i="15"/>
  <c r="C174" i="15"/>
  <c r="S174" i="15" s="1"/>
  <c r="G164" i="15"/>
  <c r="G174" i="15" s="1"/>
  <c r="S171" i="15"/>
  <c r="D202" i="15"/>
  <c r="L202" i="15"/>
  <c r="E202" i="15"/>
  <c r="O199" i="15"/>
  <c r="S195" i="15"/>
  <c r="S228" i="15"/>
  <c r="P247" i="15"/>
  <c r="P257" i="15" s="1"/>
  <c r="R108" i="15"/>
  <c r="R118" i="15" s="1"/>
  <c r="S176" i="15"/>
  <c r="J296" i="15"/>
  <c r="J304" i="15" s="1"/>
  <c r="J314" i="15" s="1"/>
  <c r="S372" i="15"/>
  <c r="F192" i="15"/>
  <c r="N192" i="15"/>
  <c r="N202" i="15" s="1"/>
  <c r="S194" i="15"/>
  <c r="S203" i="15"/>
  <c r="E220" i="15"/>
  <c r="E230" i="15" s="1"/>
  <c r="M220" i="15"/>
  <c r="M230" i="15" s="1"/>
  <c r="S206" i="15"/>
  <c r="O211" i="15"/>
  <c r="O219" i="15" s="1"/>
  <c r="O229" i="15" s="1"/>
  <c r="S224" i="15"/>
  <c r="S235" i="15"/>
  <c r="S280" i="15"/>
  <c r="S308" i="15"/>
  <c r="S319" i="15"/>
  <c r="C359" i="15"/>
  <c r="J472" i="15"/>
  <c r="J482" i="15" s="1"/>
  <c r="S109" i="15"/>
  <c r="S147" i="15"/>
  <c r="O201" i="15"/>
  <c r="S207" i="15"/>
  <c r="S236" i="15"/>
  <c r="C255" i="15"/>
  <c r="S252" i="15"/>
  <c r="E296" i="15"/>
  <c r="K509" i="15"/>
  <c r="P201" i="15"/>
  <c r="F200" i="15"/>
  <c r="S200" i="15" s="1"/>
  <c r="N220" i="15"/>
  <c r="N230" i="15" s="1"/>
  <c r="K219" i="15"/>
  <c r="K229" i="15" s="1"/>
  <c r="S204" i="15"/>
  <c r="S218" i="15"/>
  <c r="C229" i="15"/>
  <c r="D247" i="15"/>
  <c r="D257" i="15" s="1"/>
  <c r="S260" i="15"/>
  <c r="S287" i="15"/>
  <c r="K303" i="15"/>
  <c r="K313" i="15" s="1"/>
  <c r="S290" i="15"/>
  <c r="S306" i="15"/>
  <c r="E351" i="15"/>
  <c r="M352" i="15"/>
  <c r="M360" i="15" s="1"/>
  <c r="M370" i="15" s="1"/>
  <c r="E444" i="15"/>
  <c r="E454" i="15" s="1"/>
  <c r="G201" i="15"/>
  <c r="I199" i="15"/>
  <c r="I201" i="15" s="1"/>
  <c r="Q199" i="15"/>
  <c r="Q201" i="15" s="1"/>
  <c r="S256" i="15"/>
  <c r="S250" i="15"/>
  <c r="S374" i="15"/>
  <c r="D481" i="15"/>
  <c r="S471" i="15"/>
  <c r="W471" i="15" s="1"/>
  <c r="S82" i="15"/>
  <c r="S110" i="15"/>
  <c r="C173" i="15"/>
  <c r="S173" i="15" s="1"/>
  <c r="S163" i="15"/>
  <c r="U163" i="15" s="1"/>
  <c r="K173" i="15"/>
  <c r="S148" i="15"/>
  <c r="C192" i="15"/>
  <c r="K192" i="15"/>
  <c r="K202" i="15" s="1"/>
  <c r="S175" i="15"/>
  <c r="E219" i="15"/>
  <c r="E229" i="15" s="1"/>
  <c r="M219" i="15"/>
  <c r="M229" i="15" s="1"/>
  <c r="D211" i="15"/>
  <c r="L212" i="15"/>
  <c r="L220" i="15" s="1"/>
  <c r="L230" i="15" s="1"/>
  <c r="H227" i="15"/>
  <c r="S227" i="15" s="1"/>
  <c r="P227" i="15"/>
  <c r="H248" i="15"/>
  <c r="H258" i="15" s="1"/>
  <c r="L248" i="15"/>
  <c r="L258" i="15" s="1"/>
  <c r="M285" i="15"/>
  <c r="S261" i="15"/>
  <c r="S301" i="15"/>
  <c r="K143" i="15"/>
  <c r="S137" i="15"/>
  <c r="H144" i="15"/>
  <c r="S144" i="15" s="1"/>
  <c r="P144" i="15"/>
  <c r="S172" i="15"/>
  <c r="S193" i="15"/>
  <c r="S205" i="15"/>
  <c r="S234" i="15"/>
  <c r="S279" i="15"/>
  <c r="S291" i="15"/>
  <c r="H311" i="15"/>
  <c r="P311" i="15"/>
  <c r="S307" i="15"/>
  <c r="S318" i="15"/>
  <c r="S358" i="15"/>
  <c r="H380" i="15"/>
  <c r="H388" i="15" s="1"/>
  <c r="H398" i="15" s="1"/>
  <c r="H379" i="15"/>
  <c r="H387" i="15" s="1"/>
  <c r="H397" i="15" s="1"/>
  <c r="S231" i="15"/>
  <c r="Q240" i="15"/>
  <c r="Q248" i="15" s="1"/>
  <c r="Q258" i="15" s="1"/>
  <c r="S259" i="15"/>
  <c r="S292" i="15"/>
  <c r="F311" i="15"/>
  <c r="S311" i="15" s="1"/>
  <c r="N311" i="15"/>
  <c r="D312" i="15"/>
  <c r="S312" i="15" s="1"/>
  <c r="L312" i="15"/>
  <c r="M339" i="15"/>
  <c r="S343" i="15"/>
  <c r="S363" i="15"/>
  <c r="O387" i="15"/>
  <c r="O397" i="15" s="1"/>
  <c r="C425" i="15"/>
  <c r="S425" i="15" s="1"/>
  <c r="S415" i="15"/>
  <c r="U415" i="15" s="1"/>
  <c r="S428" i="15"/>
  <c r="S431" i="15"/>
  <c r="D239" i="15"/>
  <c r="L239" i="15"/>
  <c r="L247" i="15" s="1"/>
  <c r="L257" i="15" s="1"/>
  <c r="I240" i="15"/>
  <c r="I248" i="15" s="1"/>
  <c r="I258" i="15" s="1"/>
  <c r="H255" i="15"/>
  <c r="P255" i="15"/>
  <c r="E256" i="15"/>
  <c r="M256" i="15"/>
  <c r="S262" i="15"/>
  <c r="F267" i="15"/>
  <c r="F275" i="15" s="1"/>
  <c r="F285" i="15" s="1"/>
  <c r="G303" i="15"/>
  <c r="G313" i="15" s="1"/>
  <c r="G311" i="15"/>
  <c r="O311" i="15"/>
  <c r="E312" i="15"/>
  <c r="M312" i="15"/>
  <c r="F339" i="15"/>
  <c r="S339" i="15" s="1"/>
  <c r="N339" i="15"/>
  <c r="C340" i="15"/>
  <c r="S340" i="15" s="1"/>
  <c r="K340" i="15"/>
  <c r="D396" i="15"/>
  <c r="S396" i="15" s="1"/>
  <c r="L396" i="15"/>
  <c r="S423" i="15"/>
  <c r="H482" i="15"/>
  <c r="S529" i="15"/>
  <c r="S357" i="15"/>
  <c r="S373" i="15"/>
  <c r="S376" i="15"/>
  <c r="E443" i="15"/>
  <c r="S445" i="15"/>
  <c r="O481" i="15"/>
  <c r="S232" i="15"/>
  <c r="F276" i="15"/>
  <c r="F286" i="15" s="1"/>
  <c r="Q295" i="15"/>
  <c r="Q303" i="15" s="1"/>
  <c r="Q313" i="15" s="1"/>
  <c r="S302" i="15"/>
  <c r="E331" i="15"/>
  <c r="E341" i="15" s="1"/>
  <c r="S335" i="15"/>
  <c r="S361" i="15"/>
  <c r="S424" i="15"/>
  <c r="S429" i="15"/>
  <c r="R472" i="15"/>
  <c r="R482" i="15" s="1"/>
  <c r="D492" i="15"/>
  <c r="S221" i="15"/>
  <c r="S249" i="15"/>
  <c r="I268" i="15"/>
  <c r="I276" i="15" s="1"/>
  <c r="I286" i="15" s="1"/>
  <c r="F284" i="15"/>
  <c r="S284" i="15" s="1"/>
  <c r="N284" i="15"/>
  <c r="E304" i="15"/>
  <c r="E314" i="15" s="1"/>
  <c r="E359" i="15"/>
  <c r="E369" i="15" s="1"/>
  <c r="R360" i="15"/>
  <c r="R370" i="15" s="1"/>
  <c r="D367" i="15"/>
  <c r="S367" i="15" s="1"/>
  <c r="L367" i="15"/>
  <c r="I368" i="15"/>
  <c r="Q368" i="15"/>
  <c r="E380" i="15"/>
  <c r="E388" i="15" s="1"/>
  <c r="E398" i="15" s="1"/>
  <c r="S392" i="15"/>
  <c r="C395" i="15"/>
  <c r="G425" i="15"/>
  <c r="O425" i="15"/>
  <c r="E436" i="15"/>
  <c r="E435" i="15"/>
  <c r="M436" i="15"/>
  <c r="C500" i="15"/>
  <c r="S483" i="15"/>
  <c r="I283" i="15"/>
  <c r="S283" i="15" s="1"/>
  <c r="Q283" i="15"/>
  <c r="S288" i="15"/>
  <c r="S305" i="15"/>
  <c r="O331" i="15"/>
  <c r="O341" i="15" s="1"/>
  <c r="L323" i="15"/>
  <c r="L331" i="15" s="1"/>
  <c r="L341" i="15" s="1"/>
  <c r="S345" i="15"/>
  <c r="S348" i="15"/>
  <c r="E367" i="15"/>
  <c r="M367" i="15"/>
  <c r="C452" i="15"/>
  <c r="S446" i="15"/>
  <c r="I481" i="15"/>
  <c r="S264" i="15"/>
  <c r="S333" i="15"/>
  <c r="C368" i="15"/>
  <c r="S368" i="15" s="1"/>
  <c r="K368" i="15"/>
  <c r="O380" i="15"/>
  <c r="O388" i="15" s="1"/>
  <c r="O398" i="15" s="1"/>
  <c r="L395" i="15"/>
  <c r="I396" i="15"/>
  <c r="Q396" i="15"/>
  <c r="S399" i="15"/>
  <c r="D444" i="15"/>
  <c r="D454" i="15" s="1"/>
  <c r="I482" i="15"/>
  <c r="Q482" i="15"/>
  <c r="G479" i="15"/>
  <c r="G481" i="15" s="1"/>
  <c r="C499" i="15"/>
  <c r="S400" i="15"/>
  <c r="J481" i="15"/>
  <c r="M510" i="15"/>
  <c r="S485" i="15"/>
  <c r="G500" i="15"/>
  <c r="S320" i="15"/>
  <c r="S334" i="15"/>
  <c r="S362" i="15"/>
  <c r="S390" i="15"/>
  <c r="H436" i="15"/>
  <c r="H444" i="15" s="1"/>
  <c r="H454" i="15" s="1"/>
  <c r="P436" i="15"/>
  <c r="S472" i="15"/>
  <c r="X472" i="15" s="1"/>
  <c r="S455" i="15"/>
  <c r="S475" i="15"/>
  <c r="Q500" i="15"/>
  <c r="Q510" i="15" s="1"/>
  <c r="H508" i="15"/>
  <c r="P508" i="15"/>
  <c r="S504" i="15"/>
  <c r="S535" i="15"/>
  <c r="H547" i="15"/>
  <c r="C416" i="15"/>
  <c r="P444" i="15"/>
  <c r="P454" i="15" s="1"/>
  <c r="M452" i="15"/>
  <c r="L472" i="15"/>
  <c r="L482" i="15" s="1"/>
  <c r="Q481" i="15"/>
  <c r="N480" i="15"/>
  <c r="N482" i="15" s="1"/>
  <c r="C507" i="15"/>
  <c r="S507" i="15" s="1"/>
  <c r="K507" i="15"/>
  <c r="J556" i="15"/>
  <c r="J566" i="15" s="1"/>
  <c r="N436" i="15"/>
  <c r="S447" i="15"/>
  <c r="I500" i="15"/>
  <c r="I510" i="15" s="1"/>
  <c r="S487" i="15"/>
  <c r="I492" i="15"/>
  <c r="I491" i="15"/>
  <c r="I499" i="15" s="1"/>
  <c r="I509" i="15" s="1"/>
  <c r="S432" i="15"/>
  <c r="J451" i="15"/>
  <c r="S456" i="15"/>
  <c r="H17" i="16"/>
  <c r="H7" i="15" s="1"/>
  <c r="P17" i="16"/>
  <c r="P7" i="15" s="1"/>
  <c r="O17" i="16"/>
  <c r="O7" i="15" s="1"/>
  <c r="M556" i="15"/>
  <c r="M566" i="15" s="1"/>
  <c r="S486" i="15"/>
  <c r="S512" i="15"/>
  <c r="S515" i="15"/>
  <c r="S536" i="15"/>
  <c r="S540" i="15"/>
  <c r="H38" i="16"/>
  <c r="P38" i="16"/>
  <c r="J58" i="17"/>
  <c r="J57" i="17"/>
  <c r="R58" i="17"/>
  <c r="R70" i="17" s="1"/>
  <c r="R70" i="15" s="1"/>
  <c r="R72" i="15" s="1"/>
  <c r="R80" i="15" s="1"/>
  <c r="R90" i="15" s="1"/>
  <c r="R57" i="17"/>
  <c r="R69" i="17" s="1"/>
  <c r="R69" i="15" s="1"/>
  <c r="R71" i="15" s="1"/>
  <c r="R79" i="15" s="1"/>
  <c r="R89" i="15" s="1"/>
  <c r="E556" i="15"/>
  <c r="E566" i="15" s="1"/>
  <c r="S559" i="15"/>
  <c r="S531" i="15"/>
  <c r="S541" i="15"/>
  <c r="I538" i="15"/>
  <c r="Q528" i="15"/>
  <c r="Q538" i="15" s="1"/>
  <c r="G556" i="15"/>
  <c r="G566" i="15" s="1"/>
  <c r="S560" i="15"/>
  <c r="E500" i="15"/>
  <c r="E510" i="15" s="1"/>
  <c r="R492" i="15"/>
  <c r="R500" i="15" s="1"/>
  <c r="R510" i="15" s="1"/>
  <c r="S542" i="15"/>
  <c r="F17" i="16"/>
  <c r="F7" i="15" s="1"/>
  <c r="N17" i="16"/>
  <c r="N7" i="15" s="1"/>
  <c r="L17" i="16"/>
  <c r="L7" i="15" s="1"/>
  <c r="E451" i="15"/>
  <c r="S451" i="15" s="1"/>
  <c r="M451" i="15"/>
  <c r="J452" i="15"/>
  <c r="R452" i="15"/>
  <c r="S457" i="15"/>
  <c r="F479" i="15"/>
  <c r="F481" i="15" s="1"/>
  <c r="N479" i="15"/>
  <c r="N481" i="15" s="1"/>
  <c r="C480" i="15"/>
  <c r="K480" i="15"/>
  <c r="K482" i="15" s="1"/>
  <c r="S474" i="15"/>
  <c r="S488" i="15"/>
  <c r="K492" i="15"/>
  <c r="K500" i="15" s="1"/>
  <c r="K510" i="15" s="1"/>
  <c r="G508" i="15"/>
  <c r="S508" i="15" s="1"/>
  <c r="O508" i="15"/>
  <c r="S511" i="15"/>
  <c r="S514" i="15"/>
  <c r="H528" i="15"/>
  <c r="H538" i="15" s="1"/>
  <c r="P528" i="15"/>
  <c r="P538" i="15" s="1"/>
  <c r="R556" i="15"/>
  <c r="R566" i="15" s="1"/>
  <c r="H555" i="15"/>
  <c r="H565" i="15" s="1"/>
  <c r="E38" i="16"/>
  <c r="M38" i="16"/>
  <c r="N500" i="15"/>
  <c r="N510" i="15" s="1"/>
  <c r="C492" i="15"/>
  <c r="S502" i="15"/>
  <c r="S516" i="15"/>
  <c r="F38" i="16"/>
  <c r="N38" i="16"/>
  <c r="H47" i="16"/>
  <c r="P47" i="16"/>
  <c r="C37" i="17"/>
  <c r="C49" i="17" s="1"/>
  <c r="C36" i="17"/>
  <c r="C48" i="17" s="1"/>
  <c r="K37" i="17"/>
  <c r="K49" i="17" s="1"/>
  <c r="K42" i="15" s="1"/>
  <c r="K36" i="17"/>
  <c r="K48" i="17" s="1"/>
  <c r="K41" i="15" s="1"/>
  <c r="K43" i="15" s="1"/>
  <c r="H141" i="17"/>
  <c r="H153" i="17" s="1"/>
  <c r="H142" i="17"/>
  <c r="H154" i="17" s="1"/>
  <c r="P142" i="17"/>
  <c r="P154" i="17" s="1"/>
  <c r="P141" i="17"/>
  <c r="P153" i="17" s="1"/>
  <c r="G141" i="17"/>
  <c r="G153" i="17" s="1"/>
  <c r="G142" i="17"/>
  <c r="G154" i="17" s="1"/>
  <c r="O142" i="17"/>
  <c r="O154" i="17" s="1"/>
  <c r="O141" i="17"/>
  <c r="O153" i="17" s="1"/>
  <c r="L141" i="17"/>
  <c r="L153" i="17" s="1"/>
  <c r="L142" i="17"/>
  <c r="L154" i="17" s="1"/>
  <c r="D563" i="15"/>
  <c r="S563" i="15" s="1"/>
  <c r="L563" i="15"/>
  <c r="J17" i="16"/>
  <c r="J7" i="15" s="1"/>
  <c r="R17" i="16"/>
  <c r="R7" i="15" s="1"/>
  <c r="C47" i="16"/>
  <c r="K47" i="16"/>
  <c r="J57" i="16"/>
  <c r="R57" i="16"/>
  <c r="G66" i="16"/>
  <c r="O66" i="16"/>
  <c r="E84" i="16"/>
  <c r="M84" i="16"/>
  <c r="F120" i="16"/>
  <c r="F315" i="15" s="1"/>
  <c r="F332" i="15" s="1"/>
  <c r="F342" i="15" s="1"/>
  <c r="N120" i="16"/>
  <c r="N315" i="15" s="1"/>
  <c r="D138" i="16"/>
  <c r="D371" i="15" s="1"/>
  <c r="S371" i="15" s="1"/>
  <c r="L138" i="16"/>
  <c r="L371" i="15" s="1"/>
  <c r="J156" i="16"/>
  <c r="R156" i="16"/>
  <c r="J79" i="17"/>
  <c r="J91" i="17" s="1"/>
  <c r="J98" i="15" s="1"/>
  <c r="J100" i="15" s="1"/>
  <c r="J108" i="15" s="1"/>
  <c r="J118" i="15" s="1"/>
  <c r="R78" i="17"/>
  <c r="R90" i="17" s="1"/>
  <c r="R97" i="15" s="1"/>
  <c r="R99" i="15" s="1"/>
  <c r="R107" i="15" s="1"/>
  <c r="R117" i="15" s="1"/>
  <c r="Q111" i="17"/>
  <c r="Q125" i="15" s="1"/>
  <c r="Q127" i="15" s="1"/>
  <c r="Q135" i="15" s="1"/>
  <c r="Q145" i="15" s="1"/>
  <c r="J141" i="17"/>
  <c r="J153" i="17" s="1"/>
  <c r="S530" i="15"/>
  <c r="S544" i="15"/>
  <c r="C564" i="15"/>
  <c r="S564" i="15" s="1"/>
  <c r="S558" i="15"/>
  <c r="H28" i="16"/>
  <c r="P28" i="16"/>
  <c r="J38" i="16"/>
  <c r="R38" i="16"/>
  <c r="D47" i="16"/>
  <c r="L47" i="16"/>
  <c r="H66" i="16"/>
  <c r="P66" i="16"/>
  <c r="G75" i="16"/>
  <c r="O75" i="16"/>
  <c r="E93" i="16"/>
  <c r="M93" i="16"/>
  <c r="H111" i="16"/>
  <c r="P111" i="16"/>
  <c r="F129" i="16"/>
  <c r="N129" i="16"/>
  <c r="D147" i="16"/>
  <c r="L147" i="16"/>
  <c r="J165" i="16"/>
  <c r="R165" i="16"/>
  <c r="H27" i="17"/>
  <c r="E58" i="17"/>
  <c r="M58" i="17"/>
  <c r="D58" i="17"/>
  <c r="D70" i="17" s="1"/>
  <c r="D70" i="15" s="1"/>
  <c r="D72" i="15" s="1"/>
  <c r="D80" i="15" s="1"/>
  <c r="D90" i="15" s="1"/>
  <c r="L57" i="17"/>
  <c r="L69" i="17" s="1"/>
  <c r="L69" i="15" s="1"/>
  <c r="L71" i="15" s="1"/>
  <c r="L79" i="15" s="1"/>
  <c r="L89" i="15" s="1"/>
  <c r="H79" i="17"/>
  <c r="H91" i="17" s="1"/>
  <c r="H98" i="15" s="1"/>
  <c r="H100" i="15" s="1"/>
  <c r="H108" i="15" s="1"/>
  <c r="H118" i="15" s="1"/>
  <c r="H78" i="17"/>
  <c r="H90" i="17" s="1"/>
  <c r="H97" i="15" s="1"/>
  <c r="H99" i="15" s="1"/>
  <c r="P79" i="17"/>
  <c r="P91" i="17" s="1"/>
  <c r="P98" i="15" s="1"/>
  <c r="P100" i="15" s="1"/>
  <c r="P108" i="15" s="1"/>
  <c r="P118" i="15" s="1"/>
  <c r="P78" i="17"/>
  <c r="P90" i="17" s="1"/>
  <c r="P97" i="15" s="1"/>
  <c r="P99" i="15" s="1"/>
  <c r="P107" i="15" s="1"/>
  <c r="P117" i="15" s="1"/>
  <c r="S501" i="15"/>
  <c r="C17" i="16"/>
  <c r="K17" i="16"/>
  <c r="K7" i="15" s="1"/>
  <c r="C38" i="16"/>
  <c r="K38" i="16"/>
  <c r="E47" i="16"/>
  <c r="M47" i="16"/>
  <c r="D57" i="16"/>
  <c r="L57" i="16"/>
  <c r="I66" i="16"/>
  <c r="Q66" i="16"/>
  <c r="H75" i="16"/>
  <c r="P75" i="16"/>
  <c r="F93" i="16"/>
  <c r="N93" i="16"/>
  <c r="I111" i="16"/>
  <c r="Q111" i="16"/>
  <c r="G129" i="16"/>
  <c r="O129" i="16"/>
  <c r="E147" i="16"/>
  <c r="M147" i="16"/>
  <c r="C165" i="16"/>
  <c r="K165" i="16"/>
  <c r="P27" i="17"/>
  <c r="E17" i="16"/>
  <c r="E7" i="15" s="1"/>
  <c r="S7" i="15" s="1"/>
  <c r="M17" i="16"/>
  <c r="M7" i="15" s="1"/>
  <c r="J28" i="16"/>
  <c r="R28" i="16"/>
  <c r="D16" i="17"/>
  <c r="D15" i="17"/>
  <c r="L16" i="17"/>
  <c r="L15" i="17"/>
  <c r="J28" i="17"/>
  <c r="F58" i="17"/>
  <c r="F70" i="17" s="1"/>
  <c r="F70" i="15" s="1"/>
  <c r="F72" i="15" s="1"/>
  <c r="F80" i="15" s="1"/>
  <c r="F90" i="15" s="1"/>
  <c r="N58" i="17"/>
  <c r="N70" i="17" s="1"/>
  <c r="N70" i="15" s="1"/>
  <c r="N72" i="15" s="1"/>
  <c r="D99" i="17"/>
  <c r="D111" i="17" s="1"/>
  <c r="D125" i="15" s="1"/>
  <c r="D127" i="15" s="1"/>
  <c r="D135" i="15" s="1"/>
  <c r="D145" i="15" s="1"/>
  <c r="D100" i="17"/>
  <c r="D112" i="17" s="1"/>
  <c r="D126" i="15" s="1"/>
  <c r="D128" i="15" s="1"/>
  <c r="D136" i="15" s="1"/>
  <c r="D146" i="15" s="1"/>
  <c r="L99" i="17"/>
  <c r="L111" i="17" s="1"/>
  <c r="L125" i="15" s="1"/>
  <c r="L127" i="15" s="1"/>
  <c r="L135" i="15" s="1"/>
  <c r="L145" i="15" s="1"/>
  <c r="L100" i="17"/>
  <c r="L112" i="17" s="1"/>
  <c r="L126" i="15" s="1"/>
  <c r="L128" i="15" s="1"/>
  <c r="L136" i="15" s="1"/>
  <c r="L146" i="15" s="1"/>
  <c r="C112" i="17"/>
  <c r="J112" i="17"/>
  <c r="J126" i="15" s="1"/>
  <c r="J128" i="15" s="1"/>
  <c r="J136" i="15" s="1"/>
  <c r="J146" i="15" s="1"/>
  <c r="I112" i="17"/>
  <c r="I126" i="15" s="1"/>
  <c r="I128" i="15" s="1"/>
  <c r="I136" i="15" s="1"/>
  <c r="I146" i="15" s="1"/>
  <c r="H111" i="17"/>
  <c r="H125" i="15" s="1"/>
  <c r="H127" i="15" s="1"/>
  <c r="H135" i="15" s="1"/>
  <c r="H145" i="15" s="1"/>
  <c r="P111" i="17"/>
  <c r="P125" i="15" s="1"/>
  <c r="P127" i="15" s="1"/>
  <c r="P135" i="15" s="1"/>
  <c r="P145" i="15" s="1"/>
  <c r="F111" i="17"/>
  <c r="F125" i="15" s="1"/>
  <c r="F127" i="15" s="1"/>
  <c r="F135" i="15" s="1"/>
  <c r="F145" i="15" s="1"/>
  <c r="J75" i="16"/>
  <c r="R75" i="16"/>
  <c r="H93" i="16"/>
  <c r="P93" i="16"/>
  <c r="C111" i="16"/>
  <c r="K111" i="16"/>
  <c r="I129" i="16"/>
  <c r="Q129" i="16"/>
  <c r="G147" i="16"/>
  <c r="O147" i="16"/>
  <c r="E165" i="16"/>
  <c r="M165" i="16"/>
  <c r="N28" i="17"/>
  <c r="R37" i="17"/>
  <c r="S557" i="15"/>
  <c r="I16" i="17"/>
  <c r="Q16" i="17"/>
  <c r="O16" i="17"/>
  <c r="I37" i="17"/>
  <c r="I49" i="17" s="1"/>
  <c r="I42" i="15" s="1"/>
  <c r="I44" i="15" s="1"/>
  <c r="Q37" i="17"/>
  <c r="Q49" i="17" s="1"/>
  <c r="Q42" i="15" s="1"/>
  <c r="Q44" i="15" s="1"/>
  <c r="G36" i="17"/>
  <c r="G48" i="17" s="1"/>
  <c r="G41" i="15" s="1"/>
  <c r="H58" i="17"/>
  <c r="H57" i="17"/>
  <c r="H69" i="17" s="1"/>
  <c r="H69" i="15" s="1"/>
  <c r="H71" i="15" s="1"/>
  <c r="H79" i="15" s="1"/>
  <c r="H89" i="15" s="1"/>
  <c r="P58" i="17"/>
  <c r="P57" i="17"/>
  <c r="P69" i="17" s="1"/>
  <c r="P69" i="15" s="1"/>
  <c r="P71" i="15" s="1"/>
  <c r="P79" i="15" s="1"/>
  <c r="P89" i="15" s="1"/>
  <c r="G58" i="17"/>
  <c r="G57" i="17"/>
  <c r="G69" i="17" s="1"/>
  <c r="G69" i="15" s="1"/>
  <c r="G71" i="15" s="1"/>
  <c r="G79" i="15" s="1"/>
  <c r="G89" i="15" s="1"/>
  <c r="O58" i="17"/>
  <c r="O70" i="17" s="1"/>
  <c r="O70" i="15" s="1"/>
  <c r="O57" i="17"/>
  <c r="F57" i="17"/>
  <c r="F69" i="17" s="1"/>
  <c r="F69" i="15" s="1"/>
  <c r="F71" i="15" s="1"/>
  <c r="F79" i="15" s="1"/>
  <c r="F89" i="15" s="1"/>
  <c r="N57" i="17"/>
  <c r="N69" i="17" s="1"/>
  <c r="N69" i="15" s="1"/>
  <c r="N71" i="15" s="1"/>
  <c r="N79" i="15" s="1"/>
  <c r="N89" i="15" s="1"/>
  <c r="F79" i="17"/>
  <c r="F91" i="17" s="1"/>
  <c r="F98" i="15" s="1"/>
  <c r="F100" i="15" s="1"/>
  <c r="F108" i="15" s="1"/>
  <c r="F118" i="15" s="1"/>
  <c r="N79" i="17"/>
  <c r="N91" i="17" s="1"/>
  <c r="N98" i="15" s="1"/>
  <c r="N100" i="15" s="1"/>
  <c r="N108" i="15" s="1"/>
  <c r="N118" i="15" s="1"/>
  <c r="E99" i="17"/>
  <c r="E111" i="17" s="1"/>
  <c r="E125" i="15" s="1"/>
  <c r="E127" i="15" s="1"/>
  <c r="E135" i="15" s="1"/>
  <c r="E145" i="15" s="1"/>
  <c r="E100" i="17"/>
  <c r="E112" i="17" s="1"/>
  <c r="E126" i="15" s="1"/>
  <c r="E128" i="15" s="1"/>
  <c r="E136" i="15" s="1"/>
  <c r="E146" i="15" s="1"/>
  <c r="M99" i="17"/>
  <c r="M111" i="17" s="1"/>
  <c r="M125" i="15" s="1"/>
  <c r="M127" i="15" s="1"/>
  <c r="M135" i="15" s="1"/>
  <c r="M145" i="15" s="1"/>
  <c r="M100" i="17"/>
  <c r="M112" i="17" s="1"/>
  <c r="M126" i="15" s="1"/>
  <c r="M128" i="15" s="1"/>
  <c r="M136" i="15" s="1"/>
  <c r="M146" i="15" s="1"/>
  <c r="I217" i="17"/>
  <c r="I265" i="15" s="1"/>
  <c r="I267" i="15" s="1"/>
  <c r="I275" i="15" s="1"/>
  <c r="I285" i="15" s="1"/>
  <c r="Q217" i="17"/>
  <c r="Q265" i="15" s="1"/>
  <c r="Q267" i="15" s="1"/>
  <c r="Q275" i="15" s="1"/>
  <c r="Q285" i="15" s="1"/>
  <c r="I218" i="17"/>
  <c r="I266" i="15" s="1"/>
  <c r="J247" i="17"/>
  <c r="J259" i="17" s="1"/>
  <c r="J321" i="15" s="1"/>
  <c r="J323" i="15" s="1"/>
  <c r="J331" i="15" s="1"/>
  <c r="J341" i="15" s="1"/>
  <c r="J248" i="17"/>
  <c r="J260" i="17" s="1"/>
  <c r="J322" i="15" s="1"/>
  <c r="J324" i="15" s="1"/>
  <c r="J332" i="15" s="1"/>
  <c r="J342" i="15" s="1"/>
  <c r="R247" i="17"/>
  <c r="R259" i="17" s="1"/>
  <c r="R321" i="15" s="1"/>
  <c r="R323" i="15" s="1"/>
  <c r="R331" i="15" s="1"/>
  <c r="R341" i="15" s="1"/>
  <c r="R248" i="17"/>
  <c r="R260" i="17" s="1"/>
  <c r="R322" i="15" s="1"/>
  <c r="R324" i="15" s="1"/>
  <c r="R332" i="15" s="1"/>
  <c r="R342" i="15" s="1"/>
  <c r="C16" i="17"/>
  <c r="C15" i="17"/>
  <c r="K16" i="17"/>
  <c r="K15" i="17"/>
  <c r="G15" i="17"/>
  <c r="H36" i="17"/>
  <c r="I58" i="17"/>
  <c r="I70" i="17" s="1"/>
  <c r="I70" i="15" s="1"/>
  <c r="I72" i="15" s="1"/>
  <c r="I80" i="15" s="1"/>
  <c r="I90" i="15" s="1"/>
  <c r="Q58" i="17"/>
  <c r="Q70" i="17" s="1"/>
  <c r="Q70" i="15" s="1"/>
  <c r="Q72" i="15" s="1"/>
  <c r="Q80" i="15" s="1"/>
  <c r="Q90" i="15" s="1"/>
  <c r="D57" i="17"/>
  <c r="D69" i="17" s="1"/>
  <c r="D69" i="15" s="1"/>
  <c r="D71" i="15" s="1"/>
  <c r="D79" i="15" s="1"/>
  <c r="D89" i="15" s="1"/>
  <c r="G79" i="17"/>
  <c r="G91" i="17" s="1"/>
  <c r="G98" i="15" s="1"/>
  <c r="G100" i="15" s="1"/>
  <c r="G108" i="15" s="1"/>
  <c r="G118" i="15" s="1"/>
  <c r="G78" i="17"/>
  <c r="G90" i="17" s="1"/>
  <c r="G97" i="15" s="1"/>
  <c r="G99" i="15" s="1"/>
  <c r="G107" i="15" s="1"/>
  <c r="G117" i="15" s="1"/>
  <c r="O79" i="17"/>
  <c r="O91" i="17" s="1"/>
  <c r="O98" i="15" s="1"/>
  <c r="O100" i="15" s="1"/>
  <c r="O108" i="15" s="1"/>
  <c r="O118" i="15" s="1"/>
  <c r="O78" i="17"/>
  <c r="O90" i="17" s="1"/>
  <c r="O97" i="15" s="1"/>
  <c r="O99" i="15" s="1"/>
  <c r="O107" i="15" s="1"/>
  <c r="O117" i="15" s="1"/>
  <c r="N100" i="17"/>
  <c r="N112" i="17" s="1"/>
  <c r="N126" i="15" s="1"/>
  <c r="N128" i="15" s="1"/>
  <c r="N136" i="15" s="1"/>
  <c r="N146" i="15" s="1"/>
  <c r="J142" i="17"/>
  <c r="J154" i="17" s="1"/>
  <c r="R141" i="17"/>
  <c r="R153" i="17" s="1"/>
  <c r="D37" i="17"/>
  <c r="D49" i="17" s="1"/>
  <c r="D42" i="15" s="1"/>
  <c r="D36" i="17"/>
  <c r="D48" i="17" s="1"/>
  <c r="D41" i="15" s="1"/>
  <c r="L37" i="17"/>
  <c r="L49" i="17" s="1"/>
  <c r="L42" i="15" s="1"/>
  <c r="L36" i="17"/>
  <c r="L48" i="17" s="1"/>
  <c r="L41" i="15" s="1"/>
  <c r="M36" i="17"/>
  <c r="M48" i="17" s="1"/>
  <c r="M41" i="15" s="1"/>
  <c r="M43" i="15" s="1"/>
  <c r="C58" i="17"/>
  <c r="C70" i="17" s="1"/>
  <c r="C57" i="17"/>
  <c r="C69" i="17" s="1"/>
  <c r="K58" i="17"/>
  <c r="K70" i="17" s="1"/>
  <c r="K70" i="15" s="1"/>
  <c r="K72" i="15" s="1"/>
  <c r="K80" i="15" s="1"/>
  <c r="K90" i="15" s="1"/>
  <c r="K57" i="17"/>
  <c r="K69" i="17" s="1"/>
  <c r="K69" i="15" s="1"/>
  <c r="K71" i="15" s="1"/>
  <c r="K79" i="15" s="1"/>
  <c r="K89" i="15" s="1"/>
  <c r="I132" i="17"/>
  <c r="Q121" i="17"/>
  <c r="Q133" i="17" s="1"/>
  <c r="Q120" i="17"/>
  <c r="Q132" i="17" s="1"/>
  <c r="P133" i="17"/>
  <c r="G132" i="17"/>
  <c r="M133" i="17"/>
  <c r="G163" i="17"/>
  <c r="G175" i="17" s="1"/>
  <c r="G210" i="15" s="1"/>
  <c r="G212" i="15" s="1"/>
  <c r="G220" i="15" s="1"/>
  <c r="G230" i="15" s="1"/>
  <c r="O163" i="17"/>
  <c r="O175" i="17" s="1"/>
  <c r="O210" i="15" s="1"/>
  <c r="O212" i="15" s="1"/>
  <c r="O220" i="15" s="1"/>
  <c r="O230" i="15" s="1"/>
  <c r="F163" i="17"/>
  <c r="F175" i="17" s="1"/>
  <c r="F210" i="15" s="1"/>
  <c r="F212" i="15" s="1"/>
  <c r="F220" i="15" s="1"/>
  <c r="F230" i="15" s="1"/>
  <c r="N162" i="17"/>
  <c r="N174" i="17" s="1"/>
  <c r="N209" i="15" s="1"/>
  <c r="N211" i="15" s="1"/>
  <c r="N219" i="15" s="1"/>
  <c r="N229" i="15" s="1"/>
  <c r="D184" i="17"/>
  <c r="D197" i="17" s="1"/>
  <c r="D238" i="15" s="1"/>
  <c r="D240" i="15" s="1"/>
  <c r="D248" i="15" s="1"/>
  <c r="D258" i="15" s="1"/>
  <c r="M15" i="17"/>
  <c r="E141" i="17"/>
  <c r="E153" i="17" s="1"/>
  <c r="M142" i="17"/>
  <c r="M154" i="17" s="1"/>
  <c r="D142" i="17"/>
  <c r="D154" i="17" s="1"/>
  <c r="J163" i="17"/>
  <c r="J175" i="17" s="1"/>
  <c r="J210" i="15" s="1"/>
  <c r="J212" i="15" s="1"/>
  <c r="J220" i="15" s="1"/>
  <c r="J230" i="15" s="1"/>
  <c r="J162" i="17"/>
  <c r="J174" i="17" s="1"/>
  <c r="J209" i="15" s="1"/>
  <c r="J211" i="15" s="1"/>
  <c r="J219" i="15" s="1"/>
  <c r="J229" i="15" s="1"/>
  <c r="R163" i="17"/>
  <c r="R175" i="17" s="1"/>
  <c r="R210" i="15" s="1"/>
  <c r="R212" i="15" s="1"/>
  <c r="R220" i="15" s="1"/>
  <c r="R230" i="15" s="1"/>
  <c r="R162" i="17"/>
  <c r="R174" i="17" s="1"/>
  <c r="R209" i="15" s="1"/>
  <c r="R211" i="15" s="1"/>
  <c r="R219" i="15" s="1"/>
  <c r="R229" i="15" s="1"/>
  <c r="G226" i="17"/>
  <c r="G238" i="17" s="1"/>
  <c r="G293" i="15" s="1"/>
  <c r="G295" i="15" s="1"/>
  <c r="O226" i="17"/>
  <c r="O238" i="17" s="1"/>
  <c r="O293" i="15" s="1"/>
  <c r="O295" i="15" s="1"/>
  <c r="O303" i="15" s="1"/>
  <c r="O313" i="15" s="1"/>
  <c r="G354" i="17"/>
  <c r="G366" i="17" s="1"/>
  <c r="G353" i="17"/>
  <c r="G365" i="17" s="1"/>
  <c r="O354" i="17"/>
  <c r="O366" i="17" s="1"/>
  <c r="O353" i="17"/>
  <c r="O365" i="17" s="1"/>
  <c r="C353" i="17"/>
  <c r="C365" i="17" s="1"/>
  <c r="C354" i="17"/>
  <c r="C366" i="17" s="1"/>
  <c r="K353" i="17"/>
  <c r="K365" i="17" s="1"/>
  <c r="K354" i="17"/>
  <c r="K366" i="17" s="1"/>
  <c r="P36" i="17"/>
  <c r="Q90" i="17"/>
  <c r="Q97" i="15" s="1"/>
  <c r="Q99" i="15" s="1"/>
  <c r="Q107" i="15" s="1"/>
  <c r="Q117" i="15" s="1"/>
  <c r="J99" i="17"/>
  <c r="J111" i="17" s="1"/>
  <c r="J125" i="15" s="1"/>
  <c r="J127" i="15" s="1"/>
  <c r="J135" i="15" s="1"/>
  <c r="J145" i="15" s="1"/>
  <c r="R99" i="17"/>
  <c r="R111" i="17" s="1"/>
  <c r="R125" i="15" s="1"/>
  <c r="R127" i="15" s="1"/>
  <c r="R135" i="15" s="1"/>
  <c r="R145" i="15" s="1"/>
  <c r="I99" i="17"/>
  <c r="I111" i="17" s="1"/>
  <c r="I125" i="15" s="1"/>
  <c r="I127" i="15" s="1"/>
  <c r="I135" i="15" s="1"/>
  <c r="I145" i="15" s="1"/>
  <c r="Q100" i="17"/>
  <c r="Q112" i="17" s="1"/>
  <c r="Q126" i="15" s="1"/>
  <c r="Q128" i="15" s="1"/>
  <c r="Q136" i="15" s="1"/>
  <c r="Q146" i="15" s="1"/>
  <c r="H100" i="17"/>
  <c r="H112" i="17" s="1"/>
  <c r="H126" i="15" s="1"/>
  <c r="H128" i="15" s="1"/>
  <c r="H136" i="15" s="1"/>
  <c r="H146" i="15" s="1"/>
  <c r="P100" i="17"/>
  <c r="P112" i="17" s="1"/>
  <c r="P126" i="15" s="1"/>
  <c r="P128" i="15" s="1"/>
  <c r="P136" i="15" s="1"/>
  <c r="P146" i="15" s="1"/>
  <c r="F142" i="17"/>
  <c r="F154" i="17" s="1"/>
  <c r="N142" i="17"/>
  <c r="N154" i="17" s="1"/>
  <c r="E142" i="17"/>
  <c r="E154" i="17" s="1"/>
  <c r="K163" i="17"/>
  <c r="K175" i="17" s="1"/>
  <c r="K210" i="15" s="1"/>
  <c r="K212" i="15" s="1"/>
  <c r="K220" i="15" s="1"/>
  <c r="K230" i="15" s="1"/>
  <c r="K162" i="17"/>
  <c r="K174" i="17" s="1"/>
  <c r="K209" i="15" s="1"/>
  <c r="K211" i="15" s="1"/>
  <c r="H227" i="17"/>
  <c r="H239" i="17" s="1"/>
  <c r="H294" i="15" s="1"/>
  <c r="H296" i="15" s="1"/>
  <c r="H304" i="15" s="1"/>
  <c r="H314" i="15" s="1"/>
  <c r="H226" i="17"/>
  <c r="H238" i="17" s="1"/>
  <c r="H293" i="15" s="1"/>
  <c r="H295" i="15" s="1"/>
  <c r="H303" i="15" s="1"/>
  <c r="H313" i="15" s="1"/>
  <c r="P226" i="17"/>
  <c r="P238" i="17" s="1"/>
  <c r="P293" i="15" s="1"/>
  <c r="P295" i="15" s="1"/>
  <c r="P303" i="15" s="1"/>
  <c r="P313" i="15" s="1"/>
  <c r="P227" i="17"/>
  <c r="P239" i="17" s="1"/>
  <c r="P294" i="15" s="1"/>
  <c r="P296" i="15" s="1"/>
  <c r="P304" i="15" s="1"/>
  <c r="P314" i="15" s="1"/>
  <c r="F37" i="17"/>
  <c r="F36" i="17"/>
  <c r="N37" i="17"/>
  <c r="N36" i="17"/>
  <c r="R36" i="17"/>
  <c r="C99" i="17"/>
  <c r="C111" i="17" s="1"/>
  <c r="K99" i="17"/>
  <c r="K111" i="17" s="1"/>
  <c r="K125" i="15" s="1"/>
  <c r="K127" i="15" s="1"/>
  <c r="K135" i="15" s="1"/>
  <c r="K145" i="15" s="1"/>
  <c r="D163" i="17"/>
  <c r="D175" i="17" s="1"/>
  <c r="D210" i="15" s="1"/>
  <c r="D212" i="15" s="1"/>
  <c r="D220" i="15" s="1"/>
  <c r="D230" i="15" s="1"/>
  <c r="L162" i="17"/>
  <c r="L174" i="17" s="1"/>
  <c r="L209" i="15" s="1"/>
  <c r="L211" i="15" s="1"/>
  <c r="L219" i="15" s="1"/>
  <c r="L229" i="15" s="1"/>
  <c r="C163" i="17"/>
  <c r="C175" i="17" s="1"/>
  <c r="J184" i="17"/>
  <c r="J197" i="17" s="1"/>
  <c r="J238" i="15" s="1"/>
  <c r="J240" i="15" s="1"/>
  <c r="J248" i="15" s="1"/>
  <c r="J258" i="15" s="1"/>
  <c r="J183" i="17"/>
  <c r="J196" i="17" s="1"/>
  <c r="J237" i="15" s="1"/>
  <c r="J239" i="15" s="1"/>
  <c r="J247" i="15" s="1"/>
  <c r="J257" i="15" s="1"/>
  <c r="R184" i="17"/>
  <c r="R197" i="17" s="1"/>
  <c r="R238" i="15" s="1"/>
  <c r="R240" i="15" s="1"/>
  <c r="R248" i="15" s="1"/>
  <c r="R258" i="15" s="1"/>
  <c r="R183" i="17"/>
  <c r="R196" i="17" s="1"/>
  <c r="R237" i="15" s="1"/>
  <c r="R239" i="15" s="1"/>
  <c r="R247" i="15" s="1"/>
  <c r="R257" i="15" s="1"/>
  <c r="Q183" i="17"/>
  <c r="Q196" i="17" s="1"/>
  <c r="Q237" i="15" s="1"/>
  <c r="Q239" i="15" s="1"/>
  <c r="Q247" i="15" s="1"/>
  <c r="Q257" i="15" s="1"/>
  <c r="Q184" i="17"/>
  <c r="Q197" i="17" s="1"/>
  <c r="Q238" i="15" s="1"/>
  <c r="P183" i="17"/>
  <c r="P196" i="17" s="1"/>
  <c r="P237" i="15" s="1"/>
  <c r="P239" i="15" s="1"/>
  <c r="P184" i="17"/>
  <c r="P197" i="17" s="1"/>
  <c r="P238" i="15" s="1"/>
  <c r="P240" i="15" s="1"/>
  <c r="P248" i="15" s="1"/>
  <c r="P258" i="15" s="1"/>
  <c r="H183" i="17"/>
  <c r="H196" i="17" s="1"/>
  <c r="H237" i="15" s="1"/>
  <c r="H239" i="15" s="1"/>
  <c r="H247" i="15" s="1"/>
  <c r="H257" i="15" s="1"/>
  <c r="E217" i="17"/>
  <c r="E265" i="15" s="1"/>
  <c r="E267" i="15" s="1"/>
  <c r="E275" i="15" s="1"/>
  <c r="E285" i="15" s="1"/>
  <c r="I15" i="17"/>
  <c r="Q15" i="17"/>
  <c r="I36" i="17"/>
  <c r="I48" i="17" s="1"/>
  <c r="I41" i="15" s="1"/>
  <c r="I43" i="15" s="1"/>
  <c r="Q36" i="17"/>
  <c r="Q48" i="17" s="1"/>
  <c r="Q41" i="15" s="1"/>
  <c r="Q43" i="15" s="1"/>
  <c r="C78" i="17"/>
  <c r="C90" i="17" s="1"/>
  <c r="K78" i="17"/>
  <c r="K90" i="17" s="1"/>
  <c r="K97" i="15" s="1"/>
  <c r="K99" i="15" s="1"/>
  <c r="K107" i="15" s="1"/>
  <c r="K117" i="15" s="1"/>
  <c r="K100" i="17"/>
  <c r="K112" i="17" s="1"/>
  <c r="K126" i="15" s="1"/>
  <c r="K128" i="15" s="1"/>
  <c r="K136" i="15" s="1"/>
  <c r="K146" i="15" s="1"/>
  <c r="J121" i="17"/>
  <c r="J133" i="17" s="1"/>
  <c r="J120" i="17"/>
  <c r="J132" i="17" s="1"/>
  <c r="R121" i="17"/>
  <c r="R133" i="17" s="1"/>
  <c r="R120" i="17"/>
  <c r="R132" i="17" s="1"/>
  <c r="I142" i="17"/>
  <c r="I154" i="17" s="1"/>
  <c r="I141" i="17"/>
  <c r="I153" i="17" s="1"/>
  <c r="Q142" i="17"/>
  <c r="Q154" i="17" s="1"/>
  <c r="Q141" i="17"/>
  <c r="Q153" i="17" s="1"/>
  <c r="F162" i="17"/>
  <c r="F174" i="17" s="1"/>
  <c r="F209" i="15" s="1"/>
  <c r="F211" i="15" s="1"/>
  <c r="F219" i="15" s="1"/>
  <c r="F229" i="15" s="1"/>
  <c r="M206" i="17"/>
  <c r="M218" i="17" s="1"/>
  <c r="M266" i="15" s="1"/>
  <c r="M268" i="15" s="1"/>
  <c r="M276" i="15" s="1"/>
  <c r="M286" i="15" s="1"/>
  <c r="I239" i="17"/>
  <c r="I294" i="15" s="1"/>
  <c r="I296" i="15" s="1"/>
  <c r="I304" i="15" s="1"/>
  <c r="I314" i="15" s="1"/>
  <c r="Q239" i="17"/>
  <c r="Q294" i="15" s="1"/>
  <c r="Q296" i="15" s="1"/>
  <c r="Q304" i="15" s="1"/>
  <c r="Q314" i="15" s="1"/>
  <c r="D248" i="17"/>
  <c r="D260" i="17" s="1"/>
  <c r="D322" i="15" s="1"/>
  <c r="D324" i="15" s="1"/>
  <c r="D332" i="15" s="1"/>
  <c r="D342" i="15" s="1"/>
  <c r="L248" i="17"/>
  <c r="L260" i="17" s="1"/>
  <c r="L322" i="15" s="1"/>
  <c r="L324" i="15" s="1"/>
  <c r="L332" i="15" s="1"/>
  <c r="L342" i="15" s="1"/>
  <c r="G269" i="17"/>
  <c r="G281" i="17" s="1"/>
  <c r="G350" i="15" s="1"/>
  <c r="G352" i="15" s="1"/>
  <c r="G360" i="15" s="1"/>
  <c r="G370" i="15" s="1"/>
  <c r="G268" i="17"/>
  <c r="G280" i="17" s="1"/>
  <c r="G349" i="15" s="1"/>
  <c r="G351" i="15" s="1"/>
  <c r="G359" i="15" s="1"/>
  <c r="G369" i="15" s="1"/>
  <c r="O269" i="17"/>
  <c r="O281" i="17" s="1"/>
  <c r="O350" i="15" s="1"/>
  <c r="O352" i="15" s="1"/>
  <c r="O360" i="15" s="1"/>
  <c r="O370" i="15" s="1"/>
  <c r="O268" i="17"/>
  <c r="O280" i="17" s="1"/>
  <c r="O349" i="15" s="1"/>
  <c r="O351" i="15" s="1"/>
  <c r="O359" i="15" s="1"/>
  <c r="O369" i="15" s="1"/>
  <c r="D280" i="17"/>
  <c r="D349" i="15" s="1"/>
  <c r="D351" i="15" s="1"/>
  <c r="L281" i="17"/>
  <c r="L350" i="15" s="1"/>
  <c r="L352" i="15" s="1"/>
  <c r="L360" i="15" s="1"/>
  <c r="L370" i="15" s="1"/>
  <c r="K269" i="17"/>
  <c r="K281" i="17" s="1"/>
  <c r="K350" i="15" s="1"/>
  <c r="K352" i="15" s="1"/>
  <c r="K360" i="15" s="1"/>
  <c r="K370" i="15" s="1"/>
  <c r="K268" i="17"/>
  <c r="K280" i="17" s="1"/>
  <c r="K349" i="15" s="1"/>
  <c r="K351" i="15" s="1"/>
  <c r="K359" i="15" s="1"/>
  <c r="K369" i="15" s="1"/>
  <c r="J280" i="17"/>
  <c r="J349" i="15" s="1"/>
  <c r="J351" i="15" s="1"/>
  <c r="J359" i="15" s="1"/>
  <c r="J369" i="15" s="1"/>
  <c r="I281" i="17"/>
  <c r="I350" i="15" s="1"/>
  <c r="I352" i="15" s="1"/>
  <c r="I360" i="15" s="1"/>
  <c r="I370" i="15" s="1"/>
  <c r="J290" i="17"/>
  <c r="J302" i="17" s="1"/>
  <c r="J378" i="15" s="1"/>
  <c r="J380" i="15" s="1"/>
  <c r="J388" i="15" s="1"/>
  <c r="J398" i="15" s="1"/>
  <c r="R290" i="17"/>
  <c r="R302" i="17" s="1"/>
  <c r="R378" i="15" s="1"/>
  <c r="R380" i="15" s="1"/>
  <c r="R388" i="15" s="1"/>
  <c r="R398" i="15" s="1"/>
  <c r="I353" i="17"/>
  <c r="I365" i="17" s="1"/>
  <c r="Q353" i="17"/>
  <c r="Q365" i="17" s="1"/>
  <c r="D78" i="17"/>
  <c r="D90" i="17" s="1"/>
  <c r="D97" i="15" s="1"/>
  <c r="D99" i="15" s="1"/>
  <c r="D107" i="15" s="1"/>
  <c r="D117" i="15" s="1"/>
  <c r="L78" i="17"/>
  <c r="L90" i="17" s="1"/>
  <c r="L97" i="15" s="1"/>
  <c r="L99" i="15" s="1"/>
  <c r="L107" i="15" s="1"/>
  <c r="L117" i="15" s="1"/>
  <c r="G100" i="17"/>
  <c r="G112" i="17" s="1"/>
  <c r="G126" i="15" s="1"/>
  <c r="G128" i="15" s="1"/>
  <c r="G136" i="15" s="1"/>
  <c r="G146" i="15" s="1"/>
  <c r="G99" i="17"/>
  <c r="G111" i="17" s="1"/>
  <c r="G125" i="15" s="1"/>
  <c r="G127" i="15" s="1"/>
  <c r="G135" i="15" s="1"/>
  <c r="G145" i="15" s="1"/>
  <c r="O100" i="17"/>
  <c r="O112" i="17" s="1"/>
  <c r="O126" i="15" s="1"/>
  <c r="O128" i="15" s="1"/>
  <c r="O136" i="15" s="1"/>
  <c r="O146" i="15" s="1"/>
  <c r="O99" i="17"/>
  <c r="O111" i="17" s="1"/>
  <c r="O125" i="15" s="1"/>
  <c r="O127" i="15" s="1"/>
  <c r="O135" i="15" s="1"/>
  <c r="O145" i="15" s="1"/>
  <c r="D121" i="17"/>
  <c r="D133" i="17" s="1"/>
  <c r="D120" i="17"/>
  <c r="D132" i="17" s="1"/>
  <c r="L121" i="17"/>
  <c r="L133" i="17" s="1"/>
  <c r="L120" i="17"/>
  <c r="L132" i="17" s="1"/>
  <c r="C142" i="17"/>
  <c r="C154" i="17" s="1"/>
  <c r="C141" i="17"/>
  <c r="C153" i="17" s="1"/>
  <c r="K142" i="17"/>
  <c r="K154" i="17" s="1"/>
  <c r="K141" i="17"/>
  <c r="K153" i="17" s="1"/>
  <c r="G162" i="17"/>
  <c r="G174" i="17" s="1"/>
  <c r="G209" i="15" s="1"/>
  <c r="S209" i="15" s="1"/>
  <c r="C206" i="17"/>
  <c r="C218" i="17" s="1"/>
  <c r="C205" i="17"/>
  <c r="C217" i="17" s="1"/>
  <c r="K206" i="17"/>
  <c r="K218" i="17" s="1"/>
  <c r="K266" i="15" s="1"/>
  <c r="K268" i="15" s="1"/>
  <c r="K276" i="15" s="1"/>
  <c r="K286" i="15" s="1"/>
  <c r="K205" i="17"/>
  <c r="K217" i="17" s="1"/>
  <c r="K265" i="15" s="1"/>
  <c r="K267" i="15" s="1"/>
  <c r="K275" i="15" s="1"/>
  <c r="K285" i="15" s="1"/>
  <c r="J206" i="17"/>
  <c r="J218" i="17" s="1"/>
  <c r="J266" i="15" s="1"/>
  <c r="J268" i="15" s="1"/>
  <c r="J276" i="15" s="1"/>
  <c r="J286" i="15" s="1"/>
  <c r="J205" i="17"/>
  <c r="J217" i="17" s="1"/>
  <c r="J265" i="15" s="1"/>
  <c r="J267" i="15" s="1"/>
  <c r="J275" i="15" s="1"/>
  <c r="J285" i="15" s="1"/>
  <c r="R206" i="17"/>
  <c r="R218" i="17" s="1"/>
  <c r="R266" i="15" s="1"/>
  <c r="R268" i="15" s="1"/>
  <c r="R276" i="15" s="1"/>
  <c r="R286" i="15" s="1"/>
  <c r="R205" i="17"/>
  <c r="R217" i="17" s="1"/>
  <c r="R265" i="15" s="1"/>
  <c r="R267" i="15" s="1"/>
  <c r="R275" i="15" s="1"/>
  <c r="R285" i="15" s="1"/>
  <c r="H206" i="17"/>
  <c r="H218" i="17" s="1"/>
  <c r="H266" i="15" s="1"/>
  <c r="H268" i="15" s="1"/>
  <c r="H276" i="15" s="1"/>
  <c r="H286" i="15" s="1"/>
  <c r="H205" i="17"/>
  <c r="H217" i="17" s="1"/>
  <c r="H265" i="15" s="1"/>
  <c r="H267" i="15" s="1"/>
  <c r="H275" i="15" s="1"/>
  <c r="H285" i="15" s="1"/>
  <c r="P206" i="17"/>
  <c r="P218" i="17" s="1"/>
  <c r="P266" i="15" s="1"/>
  <c r="P268" i="15" s="1"/>
  <c r="P276" i="15" s="1"/>
  <c r="P286" i="15" s="1"/>
  <c r="P205" i="17"/>
  <c r="P217" i="17" s="1"/>
  <c r="P265" i="15" s="1"/>
  <c r="P267" i="15" s="1"/>
  <c r="P275" i="15" s="1"/>
  <c r="P285" i="15" s="1"/>
  <c r="N206" i="17"/>
  <c r="N218" i="17" s="1"/>
  <c r="N266" i="15" s="1"/>
  <c r="N268" i="15" s="1"/>
  <c r="N276" i="15" s="1"/>
  <c r="N286" i="15" s="1"/>
  <c r="E248" i="17"/>
  <c r="E260" i="17" s="1"/>
  <c r="E322" i="15" s="1"/>
  <c r="E324" i="15" s="1"/>
  <c r="E332" i="15" s="1"/>
  <c r="E342" i="15" s="1"/>
  <c r="E290" i="17"/>
  <c r="E302" i="17" s="1"/>
  <c r="E378" i="15" s="1"/>
  <c r="E289" i="17"/>
  <c r="E301" i="17" s="1"/>
  <c r="E377" i="15" s="1"/>
  <c r="E379" i="15" s="1"/>
  <c r="E387" i="15" s="1"/>
  <c r="E397" i="15" s="1"/>
  <c r="M290" i="17"/>
  <c r="M302" i="17" s="1"/>
  <c r="M378" i="15" s="1"/>
  <c r="M380" i="15" s="1"/>
  <c r="M388" i="15" s="1"/>
  <c r="M398" i="15" s="1"/>
  <c r="M289" i="17"/>
  <c r="M301" i="17" s="1"/>
  <c r="M377" i="15" s="1"/>
  <c r="M379" i="15" s="1"/>
  <c r="M387" i="15" s="1"/>
  <c r="M397" i="15" s="1"/>
  <c r="I290" i="17"/>
  <c r="I302" i="17" s="1"/>
  <c r="I378" i="15" s="1"/>
  <c r="I380" i="15" s="1"/>
  <c r="I388" i="15" s="1"/>
  <c r="I398" i="15" s="1"/>
  <c r="I289" i="17"/>
  <c r="I301" i="17" s="1"/>
  <c r="I377" i="15" s="1"/>
  <c r="I379" i="15" s="1"/>
  <c r="I387" i="15" s="1"/>
  <c r="I397" i="15" s="1"/>
  <c r="Q290" i="17"/>
  <c r="Q302" i="17" s="1"/>
  <c r="Q378" i="15" s="1"/>
  <c r="Q380" i="15" s="1"/>
  <c r="Q388" i="15" s="1"/>
  <c r="Q398" i="15" s="1"/>
  <c r="Q289" i="17"/>
  <c r="Q301" i="17" s="1"/>
  <c r="Q377" i="15" s="1"/>
  <c r="Q379" i="15" s="1"/>
  <c r="Q387" i="15" s="1"/>
  <c r="Q397" i="15" s="1"/>
  <c r="P290" i="17"/>
  <c r="P302" i="17" s="1"/>
  <c r="P378" i="15" s="1"/>
  <c r="P380" i="15" s="1"/>
  <c r="P388" i="15" s="1"/>
  <c r="P398" i="15" s="1"/>
  <c r="P289" i="17"/>
  <c r="P301" i="17" s="1"/>
  <c r="P377" i="15" s="1"/>
  <c r="P379" i="15" s="1"/>
  <c r="P387" i="15" s="1"/>
  <c r="P397" i="15" s="1"/>
  <c r="L311" i="17"/>
  <c r="L323" i="17" s="1"/>
  <c r="L310" i="17"/>
  <c r="L322" i="17" s="1"/>
  <c r="C333" i="17"/>
  <c r="C332" i="17"/>
  <c r="K333" i="17"/>
  <c r="K332" i="17"/>
  <c r="E78" i="17"/>
  <c r="M78" i="17"/>
  <c r="M90" i="17" s="1"/>
  <c r="M97" i="15" s="1"/>
  <c r="M99" i="15" s="1"/>
  <c r="M107" i="15" s="1"/>
  <c r="M117" i="15" s="1"/>
  <c r="D206" i="17"/>
  <c r="D218" i="17" s="1"/>
  <c r="D266" i="15" s="1"/>
  <c r="D268" i="15" s="1"/>
  <c r="D276" i="15" s="1"/>
  <c r="D286" i="15" s="1"/>
  <c r="D205" i="17"/>
  <c r="D217" i="17" s="1"/>
  <c r="D265" i="15" s="1"/>
  <c r="D267" i="15" s="1"/>
  <c r="D275" i="15" s="1"/>
  <c r="D285" i="15" s="1"/>
  <c r="L206" i="17"/>
  <c r="L218" i="17" s="1"/>
  <c r="L266" i="15" s="1"/>
  <c r="L268" i="15" s="1"/>
  <c r="L276" i="15" s="1"/>
  <c r="L286" i="15" s="1"/>
  <c r="L205" i="17"/>
  <c r="L217" i="17" s="1"/>
  <c r="L265" i="15" s="1"/>
  <c r="L267" i="15" s="1"/>
  <c r="L275" i="15" s="1"/>
  <c r="L285" i="15" s="1"/>
  <c r="Q206" i="17"/>
  <c r="Q218" i="17" s="1"/>
  <c r="Q266" i="15" s="1"/>
  <c r="Q268" i="15" s="1"/>
  <c r="Q276" i="15" s="1"/>
  <c r="Q286" i="15" s="1"/>
  <c r="R227" i="17"/>
  <c r="R239" i="17" s="1"/>
  <c r="R294" i="15" s="1"/>
  <c r="R296" i="15" s="1"/>
  <c r="R304" i="15" s="1"/>
  <c r="R314" i="15" s="1"/>
  <c r="Q269" i="17"/>
  <c r="Q281" i="17" s="1"/>
  <c r="Q350" i="15" s="1"/>
  <c r="Q352" i="15" s="1"/>
  <c r="Q360" i="15" s="1"/>
  <c r="Q370" i="15" s="1"/>
  <c r="I268" i="17"/>
  <c r="I280" i="17" s="1"/>
  <c r="I349" i="15" s="1"/>
  <c r="I351" i="15" s="1"/>
  <c r="I359" i="15" s="1"/>
  <c r="I369" i="15" s="1"/>
  <c r="L345" i="17"/>
  <c r="L434" i="15" s="1"/>
  <c r="I57" i="17"/>
  <c r="I69" i="17" s="1"/>
  <c r="I69" i="15" s="1"/>
  <c r="I71" i="15" s="1"/>
  <c r="I79" i="15" s="1"/>
  <c r="I89" i="15" s="1"/>
  <c r="Q57" i="17"/>
  <c r="Q69" i="17" s="1"/>
  <c r="Q69" i="15" s="1"/>
  <c r="Q71" i="15" s="1"/>
  <c r="Q79" i="15" s="1"/>
  <c r="Q89" i="15" s="1"/>
  <c r="F78" i="17"/>
  <c r="F90" i="17" s="1"/>
  <c r="F97" i="15" s="1"/>
  <c r="F99" i="15" s="1"/>
  <c r="F107" i="15" s="1"/>
  <c r="F117" i="15" s="1"/>
  <c r="N78" i="17"/>
  <c r="N90" i="17" s="1"/>
  <c r="N97" i="15" s="1"/>
  <c r="N99" i="15" s="1"/>
  <c r="N107" i="15" s="1"/>
  <c r="N117" i="15" s="1"/>
  <c r="F184" i="17"/>
  <c r="F197" i="17" s="1"/>
  <c r="F238" i="15" s="1"/>
  <c r="F240" i="15" s="1"/>
  <c r="F248" i="15" s="1"/>
  <c r="F258" i="15" s="1"/>
  <c r="F183" i="17"/>
  <c r="F196" i="17" s="1"/>
  <c r="F237" i="15" s="1"/>
  <c r="F239" i="15" s="1"/>
  <c r="F247" i="15" s="1"/>
  <c r="F257" i="15" s="1"/>
  <c r="N184" i="17"/>
  <c r="N197" i="17" s="1"/>
  <c r="N238" i="15" s="1"/>
  <c r="N240" i="15" s="1"/>
  <c r="N248" i="15" s="1"/>
  <c r="N258" i="15" s="1"/>
  <c r="N183" i="17"/>
  <c r="N196" i="17" s="1"/>
  <c r="N237" i="15" s="1"/>
  <c r="N239" i="15" s="1"/>
  <c r="N247" i="15" s="1"/>
  <c r="N257" i="15" s="1"/>
  <c r="E184" i="17"/>
  <c r="E197" i="17" s="1"/>
  <c r="E238" i="15" s="1"/>
  <c r="E240" i="15" s="1"/>
  <c r="E248" i="15" s="1"/>
  <c r="E258" i="15" s="1"/>
  <c r="E183" i="17"/>
  <c r="E196" i="17" s="1"/>
  <c r="E237" i="15" s="1"/>
  <c r="E239" i="15" s="1"/>
  <c r="E247" i="15" s="1"/>
  <c r="E257" i="15" s="1"/>
  <c r="M184" i="17"/>
  <c r="M197" i="17" s="1"/>
  <c r="M238" i="15" s="1"/>
  <c r="M240" i="15" s="1"/>
  <c r="M248" i="15" s="1"/>
  <c r="M258" i="15" s="1"/>
  <c r="M183" i="17"/>
  <c r="M196" i="17" s="1"/>
  <c r="M237" i="15" s="1"/>
  <c r="M239" i="15" s="1"/>
  <c r="M247" i="15" s="1"/>
  <c r="M257" i="15" s="1"/>
  <c r="C184" i="17"/>
  <c r="C197" i="17" s="1"/>
  <c r="C183" i="17"/>
  <c r="C196" i="17" s="1"/>
  <c r="K184" i="17"/>
  <c r="K197" i="17" s="1"/>
  <c r="K238" i="15" s="1"/>
  <c r="K240" i="15" s="1"/>
  <c r="K248" i="15" s="1"/>
  <c r="K258" i="15" s="1"/>
  <c r="K183" i="17"/>
  <c r="K196" i="17" s="1"/>
  <c r="K237" i="15" s="1"/>
  <c r="K239" i="15" s="1"/>
  <c r="K247" i="15" s="1"/>
  <c r="K257" i="15" s="1"/>
  <c r="D227" i="17"/>
  <c r="D239" i="17" s="1"/>
  <c r="D294" i="15" s="1"/>
  <c r="D296" i="15" s="1"/>
  <c r="D304" i="15" s="1"/>
  <c r="D314" i="15" s="1"/>
  <c r="D226" i="17"/>
  <c r="D238" i="17" s="1"/>
  <c r="D293" i="15" s="1"/>
  <c r="D295" i="15" s="1"/>
  <c r="D303" i="15" s="1"/>
  <c r="D313" i="15" s="1"/>
  <c r="L227" i="17"/>
  <c r="L239" i="17" s="1"/>
  <c r="L294" i="15" s="1"/>
  <c r="L296" i="15" s="1"/>
  <c r="L304" i="15" s="1"/>
  <c r="L314" i="15" s="1"/>
  <c r="L226" i="17"/>
  <c r="L238" i="17" s="1"/>
  <c r="L293" i="15" s="1"/>
  <c r="L295" i="15" s="1"/>
  <c r="L303" i="15" s="1"/>
  <c r="L313" i="15" s="1"/>
  <c r="C226" i="17"/>
  <c r="C238" i="17" s="1"/>
  <c r="C227" i="17"/>
  <c r="C239" i="17" s="1"/>
  <c r="K227" i="17"/>
  <c r="K239" i="17" s="1"/>
  <c r="K294" i="15" s="1"/>
  <c r="K296" i="15" s="1"/>
  <c r="K304" i="15" s="1"/>
  <c r="K314" i="15" s="1"/>
  <c r="J226" i="17"/>
  <c r="J238" i="17" s="1"/>
  <c r="J293" i="15" s="1"/>
  <c r="J295" i="15" s="1"/>
  <c r="J303" i="15" s="1"/>
  <c r="J313" i="15" s="1"/>
  <c r="R226" i="17"/>
  <c r="R238" i="17" s="1"/>
  <c r="R293" i="15" s="1"/>
  <c r="R295" i="15" s="1"/>
  <c r="R303" i="15" s="1"/>
  <c r="R313" i="15" s="1"/>
  <c r="I226" i="17"/>
  <c r="I238" i="17" s="1"/>
  <c r="I293" i="15" s="1"/>
  <c r="I295" i="15" s="1"/>
  <c r="I303" i="15" s="1"/>
  <c r="I313" i="15" s="1"/>
  <c r="R268" i="17"/>
  <c r="R280" i="17" s="1"/>
  <c r="R349" i="15" s="1"/>
  <c r="R351" i="15" s="1"/>
  <c r="R359" i="15" s="1"/>
  <c r="R369" i="15" s="1"/>
  <c r="L268" i="17"/>
  <c r="L280" i="17" s="1"/>
  <c r="L349" i="15" s="1"/>
  <c r="L351" i="15" s="1"/>
  <c r="L359" i="15" s="1"/>
  <c r="L369" i="15" s="1"/>
  <c r="G290" i="17"/>
  <c r="G302" i="17" s="1"/>
  <c r="G378" i="15" s="1"/>
  <c r="G380" i="15" s="1"/>
  <c r="G388" i="15" s="1"/>
  <c r="G398" i="15" s="1"/>
  <c r="G184" i="17"/>
  <c r="G197" i="17" s="1"/>
  <c r="G238" i="15" s="1"/>
  <c r="G240" i="15" s="1"/>
  <c r="G248" i="15" s="1"/>
  <c r="G258" i="15" s="1"/>
  <c r="G183" i="17"/>
  <c r="G196" i="17" s="1"/>
  <c r="G237" i="15" s="1"/>
  <c r="G239" i="15" s="1"/>
  <c r="G247" i="15" s="1"/>
  <c r="G257" i="15" s="1"/>
  <c r="O184" i="17"/>
  <c r="O197" i="17" s="1"/>
  <c r="O238" i="15" s="1"/>
  <c r="O240" i="15" s="1"/>
  <c r="O248" i="15" s="1"/>
  <c r="O258" i="15" s="1"/>
  <c r="O183" i="17"/>
  <c r="O196" i="17" s="1"/>
  <c r="O237" i="15" s="1"/>
  <c r="O239" i="15" s="1"/>
  <c r="O247" i="15" s="1"/>
  <c r="O257" i="15" s="1"/>
  <c r="E226" i="17"/>
  <c r="E238" i="17" s="1"/>
  <c r="E293" i="15" s="1"/>
  <c r="E295" i="15" s="1"/>
  <c r="E303" i="15" s="1"/>
  <c r="E313" i="15" s="1"/>
  <c r="M226" i="17"/>
  <c r="M238" i="17" s="1"/>
  <c r="M293" i="15" s="1"/>
  <c r="M295" i="15" s="1"/>
  <c r="M303" i="15" s="1"/>
  <c r="M313" i="15" s="1"/>
  <c r="M227" i="17"/>
  <c r="M239" i="17" s="1"/>
  <c r="M294" i="15" s="1"/>
  <c r="M296" i="15" s="1"/>
  <c r="M304" i="15" s="1"/>
  <c r="M314" i="15" s="1"/>
  <c r="H247" i="17"/>
  <c r="H259" i="17" s="1"/>
  <c r="H321" i="15" s="1"/>
  <c r="H323" i="15" s="1"/>
  <c r="H331" i="15" s="1"/>
  <c r="H341" i="15" s="1"/>
  <c r="P247" i="17"/>
  <c r="P259" i="17" s="1"/>
  <c r="P321" i="15" s="1"/>
  <c r="P323" i="15" s="1"/>
  <c r="P331" i="15" s="1"/>
  <c r="P341" i="15" s="1"/>
  <c r="G247" i="17"/>
  <c r="G259" i="17" s="1"/>
  <c r="G321" i="15" s="1"/>
  <c r="G323" i="15" s="1"/>
  <c r="G331" i="15" s="1"/>
  <c r="G341" i="15" s="1"/>
  <c r="O248" i="17"/>
  <c r="O260" i="17" s="1"/>
  <c r="O322" i="15" s="1"/>
  <c r="O324" i="15" s="1"/>
  <c r="O332" i="15" s="1"/>
  <c r="O342" i="15" s="1"/>
  <c r="F247" i="17"/>
  <c r="F259" i="17" s="1"/>
  <c r="F321" i="15" s="1"/>
  <c r="F323" i="15" s="1"/>
  <c r="F331" i="15" s="1"/>
  <c r="F341" i="15" s="1"/>
  <c r="N248" i="17"/>
  <c r="N260" i="17" s="1"/>
  <c r="N322" i="15" s="1"/>
  <c r="N324" i="15" s="1"/>
  <c r="M248" i="17"/>
  <c r="M260" i="17" s="1"/>
  <c r="M322" i="15" s="1"/>
  <c r="M324" i="15" s="1"/>
  <c r="M332" i="15" s="1"/>
  <c r="M342" i="15" s="1"/>
  <c r="D247" i="17"/>
  <c r="D259" i="17" s="1"/>
  <c r="D321" i="15" s="1"/>
  <c r="D323" i="15" s="1"/>
  <c r="D331" i="15" s="1"/>
  <c r="D341" i="15" s="1"/>
  <c r="C269" i="17"/>
  <c r="C281" i="17" s="1"/>
  <c r="D269" i="17"/>
  <c r="D281" i="17" s="1"/>
  <c r="D350" i="15" s="1"/>
  <c r="D352" i="15" s="1"/>
  <c r="D360" i="15" s="1"/>
  <c r="D370" i="15" s="1"/>
  <c r="I163" i="17"/>
  <c r="I175" i="17" s="1"/>
  <c r="I210" i="15" s="1"/>
  <c r="I212" i="15" s="1"/>
  <c r="I220" i="15" s="1"/>
  <c r="I230" i="15" s="1"/>
  <c r="I162" i="17"/>
  <c r="I174" i="17" s="1"/>
  <c r="I209" i="15" s="1"/>
  <c r="I211" i="15" s="1"/>
  <c r="I219" i="15" s="1"/>
  <c r="I229" i="15" s="1"/>
  <c r="Q163" i="17"/>
  <c r="Q175" i="17" s="1"/>
  <c r="Q210" i="15" s="1"/>
  <c r="Q212" i="15" s="1"/>
  <c r="Q220" i="15" s="1"/>
  <c r="Q230" i="15" s="1"/>
  <c r="Q162" i="17"/>
  <c r="Q174" i="17" s="1"/>
  <c r="Q209" i="15" s="1"/>
  <c r="Q211" i="15" s="1"/>
  <c r="Q219" i="15" s="1"/>
  <c r="Q229" i="15" s="1"/>
  <c r="H163" i="17"/>
  <c r="H175" i="17" s="1"/>
  <c r="H210" i="15" s="1"/>
  <c r="H212" i="15" s="1"/>
  <c r="H220" i="15" s="1"/>
  <c r="H230" i="15" s="1"/>
  <c r="H162" i="17"/>
  <c r="H174" i="17" s="1"/>
  <c r="H209" i="15" s="1"/>
  <c r="H211" i="15" s="1"/>
  <c r="H219" i="15" s="1"/>
  <c r="H229" i="15" s="1"/>
  <c r="P163" i="17"/>
  <c r="P175" i="17" s="1"/>
  <c r="P210" i="15" s="1"/>
  <c r="P212" i="15" s="1"/>
  <c r="P220" i="15" s="1"/>
  <c r="P230" i="15" s="1"/>
  <c r="P162" i="17"/>
  <c r="P174" i="17" s="1"/>
  <c r="P209" i="15" s="1"/>
  <c r="P211" i="15" s="1"/>
  <c r="P219" i="15" s="1"/>
  <c r="P229" i="15" s="1"/>
  <c r="G206" i="17"/>
  <c r="G218" i="17" s="1"/>
  <c r="G266" i="15" s="1"/>
  <c r="G268" i="15" s="1"/>
  <c r="G276" i="15" s="1"/>
  <c r="G286" i="15" s="1"/>
  <c r="G205" i="17"/>
  <c r="G217" i="17" s="1"/>
  <c r="G265" i="15" s="1"/>
  <c r="G267" i="15" s="1"/>
  <c r="G275" i="15" s="1"/>
  <c r="G285" i="15" s="1"/>
  <c r="O206" i="17"/>
  <c r="O218" i="17" s="1"/>
  <c r="O266" i="15" s="1"/>
  <c r="O268" i="15" s="1"/>
  <c r="O276" i="15" s="1"/>
  <c r="O286" i="15" s="1"/>
  <c r="O205" i="17"/>
  <c r="O217" i="17" s="1"/>
  <c r="O265" i="15" s="1"/>
  <c r="O267" i="15" s="1"/>
  <c r="O275" i="15" s="1"/>
  <c r="O285" i="15" s="1"/>
  <c r="F226" i="17"/>
  <c r="F238" i="17" s="1"/>
  <c r="F293" i="15" s="1"/>
  <c r="F295" i="15" s="1"/>
  <c r="F303" i="15" s="1"/>
  <c r="F313" i="15" s="1"/>
  <c r="N226" i="17"/>
  <c r="N238" i="17" s="1"/>
  <c r="N293" i="15" s="1"/>
  <c r="N295" i="15" s="1"/>
  <c r="N303" i="15" s="1"/>
  <c r="N313" i="15" s="1"/>
  <c r="J281" i="17"/>
  <c r="J350" i="15" s="1"/>
  <c r="J352" i="15" s="1"/>
  <c r="J360" i="15" s="1"/>
  <c r="J370" i="15" s="1"/>
  <c r="M247" i="17"/>
  <c r="M259" i="17" s="1"/>
  <c r="M321" i="15" s="1"/>
  <c r="M323" i="15" s="1"/>
  <c r="M331" i="15" s="1"/>
  <c r="M341" i="15" s="1"/>
  <c r="G248" i="17"/>
  <c r="G260" i="17" s="1"/>
  <c r="G322" i="15" s="1"/>
  <c r="G324" i="15" s="1"/>
  <c r="G332" i="15" s="1"/>
  <c r="G342" i="15" s="1"/>
  <c r="E269" i="17"/>
  <c r="E281" i="17" s="1"/>
  <c r="E350" i="15" s="1"/>
  <c r="E352" i="15" s="1"/>
  <c r="E360" i="15" s="1"/>
  <c r="E370" i="15" s="1"/>
  <c r="C290" i="17"/>
  <c r="C302" i="17" s="1"/>
  <c r="K290" i="17"/>
  <c r="K302" i="17" s="1"/>
  <c r="K378" i="15" s="1"/>
  <c r="K380" i="15" s="1"/>
  <c r="K388" i="15" s="1"/>
  <c r="K398" i="15" s="1"/>
  <c r="J311" i="17"/>
  <c r="J323" i="17" s="1"/>
  <c r="J310" i="17"/>
  <c r="J322" i="17" s="1"/>
  <c r="R311" i="17"/>
  <c r="R323" i="17" s="1"/>
  <c r="R310" i="17"/>
  <c r="R322" i="17" s="1"/>
  <c r="E310" i="17"/>
  <c r="E322" i="17" s="1"/>
  <c r="I333" i="17"/>
  <c r="I332" i="17"/>
  <c r="Q333" i="17"/>
  <c r="Q332" i="17"/>
  <c r="L375" i="17"/>
  <c r="L387" i="17" s="1"/>
  <c r="L490" i="15" s="1"/>
  <c r="L492" i="15" s="1"/>
  <c r="L500" i="15" s="1"/>
  <c r="L510" i="15" s="1"/>
  <c r="I248" i="17"/>
  <c r="I260" i="17" s="1"/>
  <c r="I322" i="15" s="1"/>
  <c r="I324" i="15" s="1"/>
  <c r="I332" i="15" s="1"/>
  <c r="I342" i="15" s="1"/>
  <c r="Q248" i="17"/>
  <c r="Q260" i="17" s="1"/>
  <c r="Q322" i="15" s="1"/>
  <c r="Q324" i="15" s="1"/>
  <c r="Q332" i="15" s="1"/>
  <c r="Q342" i="15" s="1"/>
  <c r="N247" i="17"/>
  <c r="N259" i="17" s="1"/>
  <c r="N321" i="15" s="1"/>
  <c r="N323" i="15" s="1"/>
  <c r="N331" i="15" s="1"/>
  <c r="N341" i="15" s="1"/>
  <c r="H248" i="17"/>
  <c r="H260" i="17" s="1"/>
  <c r="H322" i="15" s="1"/>
  <c r="H324" i="15" s="1"/>
  <c r="H332" i="15" s="1"/>
  <c r="H342" i="15" s="1"/>
  <c r="F269" i="17"/>
  <c r="F281" i="17" s="1"/>
  <c r="F350" i="15" s="1"/>
  <c r="F352" i="15" s="1"/>
  <c r="F360" i="15" s="1"/>
  <c r="F370" i="15" s="1"/>
  <c r="N269" i="17"/>
  <c r="N281" i="17" s="1"/>
  <c r="N350" i="15" s="1"/>
  <c r="N352" i="15" s="1"/>
  <c r="N360" i="15" s="1"/>
  <c r="N370" i="15" s="1"/>
  <c r="D290" i="17"/>
  <c r="D302" i="17" s="1"/>
  <c r="D378" i="15" s="1"/>
  <c r="D380" i="15" s="1"/>
  <c r="D289" i="17"/>
  <c r="D301" i="17" s="1"/>
  <c r="D377" i="15" s="1"/>
  <c r="D379" i="15" s="1"/>
  <c r="D387" i="15" s="1"/>
  <c r="D397" i="15" s="1"/>
  <c r="L290" i="17"/>
  <c r="L302" i="17" s="1"/>
  <c r="L378" i="15" s="1"/>
  <c r="L380" i="15" s="1"/>
  <c r="L289" i="17"/>
  <c r="L301" i="17" s="1"/>
  <c r="L377" i="15" s="1"/>
  <c r="L379" i="15" s="1"/>
  <c r="L387" i="15" s="1"/>
  <c r="L397" i="15" s="1"/>
  <c r="J289" i="17"/>
  <c r="J301" i="17" s="1"/>
  <c r="J377" i="15" s="1"/>
  <c r="J379" i="15" s="1"/>
  <c r="J387" i="15" s="1"/>
  <c r="J397" i="15" s="1"/>
  <c r="C311" i="17"/>
  <c r="C323" i="17" s="1"/>
  <c r="C310" i="17"/>
  <c r="C322" i="17" s="1"/>
  <c r="K311" i="17"/>
  <c r="K323" i="17" s="1"/>
  <c r="K310" i="17"/>
  <c r="K322" i="17" s="1"/>
  <c r="F310" i="17"/>
  <c r="F322" i="17" s="1"/>
  <c r="J333" i="17"/>
  <c r="J332" i="17"/>
  <c r="R333" i="17"/>
  <c r="R332" i="17"/>
  <c r="D332" i="17"/>
  <c r="I354" i="17"/>
  <c r="I366" i="17" s="1"/>
  <c r="S140" i="18"/>
  <c r="T178" i="21"/>
  <c r="F227" i="17"/>
  <c r="F239" i="17" s="1"/>
  <c r="F294" i="15" s="1"/>
  <c r="F296" i="15" s="1"/>
  <c r="F304" i="15" s="1"/>
  <c r="F314" i="15" s="1"/>
  <c r="O227" i="17"/>
  <c r="O239" i="17" s="1"/>
  <c r="O294" i="15" s="1"/>
  <c r="O296" i="15" s="1"/>
  <c r="O304" i="15" s="1"/>
  <c r="O314" i="15" s="1"/>
  <c r="C248" i="17"/>
  <c r="C260" i="17" s="1"/>
  <c r="C247" i="17"/>
  <c r="C259" i="17" s="1"/>
  <c r="K248" i="17"/>
  <c r="K260" i="17" s="1"/>
  <c r="K322" i="15" s="1"/>
  <c r="K324" i="15" s="1"/>
  <c r="K332" i="15" s="1"/>
  <c r="K342" i="15" s="1"/>
  <c r="K247" i="17"/>
  <c r="K259" i="17" s="1"/>
  <c r="K321" i="15" s="1"/>
  <c r="K323" i="15" s="1"/>
  <c r="K331" i="15" s="1"/>
  <c r="K341" i="15" s="1"/>
  <c r="H269" i="17"/>
  <c r="H281" i="17" s="1"/>
  <c r="H350" i="15" s="1"/>
  <c r="H352" i="15" s="1"/>
  <c r="H360" i="15" s="1"/>
  <c r="H370" i="15" s="1"/>
  <c r="H268" i="17"/>
  <c r="H280" i="17" s="1"/>
  <c r="H349" i="15" s="1"/>
  <c r="H351" i="15" s="1"/>
  <c r="H359" i="15" s="1"/>
  <c r="H369" i="15" s="1"/>
  <c r="P269" i="17"/>
  <c r="P281" i="17" s="1"/>
  <c r="P350" i="15" s="1"/>
  <c r="P352" i="15" s="1"/>
  <c r="P360" i="15" s="1"/>
  <c r="P370" i="15" s="1"/>
  <c r="P268" i="17"/>
  <c r="P280" i="17" s="1"/>
  <c r="P349" i="15" s="1"/>
  <c r="P351" i="15" s="1"/>
  <c r="P359" i="15" s="1"/>
  <c r="P369" i="15" s="1"/>
  <c r="M268" i="17"/>
  <c r="M280" i="17" s="1"/>
  <c r="M349" i="15" s="1"/>
  <c r="M351" i="15" s="1"/>
  <c r="M359" i="15" s="1"/>
  <c r="M369" i="15" s="1"/>
  <c r="F290" i="17"/>
  <c r="F302" i="17" s="1"/>
  <c r="F378" i="15" s="1"/>
  <c r="F380" i="15" s="1"/>
  <c r="F388" i="15" s="1"/>
  <c r="F398" i="15" s="1"/>
  <c r="F289" i="17"/>
  <c r="F301" i="17" s="1"/>
  <c r="F377" i="15" s="1"/>
  <c r="F379" i="15" s="1"/>
  <c r="F387" i="15" s="1"/>
  <c r="F397" i="15" s="1"/>
  <c r="N290" i="17"/>
  <c r="N302" i="17" s="1"/>
  <c r="N378" i="15" s="1"/>
  <c r="N380" i="15" s="1"/>
  <c r="N388" i="15" s="1"/>
  <c r="N398" i="15" s="1"/>
  <c r="N289" i="17"/>
  <c r="N301" i="17" s="1"/>
  <c r="N377" i="15" s="1"/>
  <c r="N379" i="15" s="1"/>
  <c r="N387" i="15" s="1"/>
  <c r="N397" i="15" s="1"/>
  <c r="F332" i="17"/>
  <c r="P354" i="17"/>
  <c r="F375" i="17"/>
  <c r="F387" i="17" s="1"/>
  <c r="F490" i="15" s="1"/>
  <c r="F492" i="15" s="1"/>
  <c r="F374" i="17"/>
  <c r="F386" i="17" s="1"/>
  <c r="F489" i="15" s="1"/>
  <c r="F491" i="15" s="1"/>
  <c r="F499" i="15" s="1"/>
  <c r="F509" i="15" s="1"/>
  <c r="O375" i="17"/>
  <c r="O387" i="17" s="1"/>
  <c r="O490" i="15" s="1"/>
  <c r="O492" i="15" s="1"/>
  <c r="O500" i="15" s="1"/>
  <c r="O510" i="15" s="1"/>
  <c r="O374" i="17"/>
  <c r="O386" i="17" s="1"/>
  <c r="O489" i="15" s="1"/>
  <c r="O491" i="15" s="1"/>
  <c r="O499" i="15" s="1"/>
  <c r="O509" i="15" s="1"/>
  <c r="J408" i="17"/>
  <c r="J518" i="15" s="1"/>
  <c r="J520" i="15" s="1"/>
  <c r="J528" i="15" s="1"/>
  <c r="J538" i="15" s="1"/>
  <c r="R408" i="17"/>
  <c r="R518" i="15" s="1"/>
  <c r="R520" i="15" s="1"/>
  <c r="R528" i="15" s="1"/>
  <c r="R538" i="15" s="1"/>
  <c r="G227" i="17"/>
  <c r="G239" i="17" s="1"/>
  <c r="G294" i="15" s="1"/>
  <c r="G296" i="15" s="1"/>
  <c r="G304" i="15" s="1"/>
  <c r="G314" i="15" s="1"/>
  <c r="Q268" i="17"/>
  <c r="Q280" i="17" s="1"/>
  <c r="Q349" i="15" s="1"/>
  <c r="Q351" i="15" s="1"/>
  <c r="Q359" i="15" s="1"/>
  <c r="Q369" i="15" s="1"/>
  <c r="M310" i="17"/>
  <c r="M322" i="17" s="1"/>
  <c r="D354" i="17"/>
  <c r="L354" i="17"/>
  <c r="Q354" i="17"/>
  <c r="Q366" i="17" s="1"/>
  <c r="C408" i="17"/>
  <c r="C518" i="15" s="1"/>
  <c r="K408" i="17"/>
  <c r="K518" i="15" s="1"/>
  <c r="K520" i="15" s="1"/>
  <c r="K528" i="15" s="1"/>
  <c r="K538" i="15" s="1"/>
  <c r="G408" i="17"/>
  <c r="G518" i="15" s="1"/>
  <c r="G520" i="15" s="1"/>
  <c r="G528" i="15" s="1"/>
  <c r="G538" i="15" s="1"/>
  <c r="O408" i="17"/>
  <c r="O518" i="15" s="1"/>
  <c r="O520" i="15" s="1"/>
  <c r="O528" i="15" s="1"/>
  <c r="O538" i="15" s="1"/>
  <c r="E408" i="17"/>
  <c r="E518" i="15" s="1"/>
  <c r="E43" i="4" s="1"/>
  <c r="M408" i="17"/>
  <c r="M518" i="15" s="1"/>
  <c r="M43" i="4" s="1"/>
  <c r="R289" i="17"/>
  <c r="R301" i="17" s="1"/>
  <c r="R377" i="15" s="1"/>
  <c r="R379" i="15" s="1"/>
  <c r="R387" i="15" s="1"/>
  <c r="R397" i="15" s="1"/>
  <c r="N310" i="17"/>
  <c r="N322" i="17" s="1"/>
  <c r="L332" i="17"/>
  <c r="E354" i="17"/>
  <c r="M354" i="17"/>
  <c r="H375" i="17"/>
  <c r="H374" i="17"/>
  <c r="H386" i="17" s="1"/>
  <c r="H489" i="15" s="1"/>
  <c r="H491" i="15" s="1"/>
  <c r="H499" i="15" s="1"/>
  <c r="H509" i="15" s="1"/>
  <c r="P375" i="17"/>
  <c r="P387" i="17" s="1"/>
  <c r="P490" i="15" s="1"/>
  <c r="P374" i="17"/>
  <c r="P386" i="17" s="1"/>
  <c r="P489" i="15" s="1"/>
  <c r="P491" i="15" s="1"/>
  <c r="P499" i="15" s="1"/>
  <c r="P509" i="15" s="1"/>
  <c r="D396" i="17"/>
  <c r="D408" i="17" s="1"/>
  <c r="D518" i="15" s="1"/>
  <c r="D43" i="4" s="1"/>
  <c r="D395" i="17"/>
  <c r="D407" i="17" s="1"/>
  <c r="D517" i="15" s="1"/>
  <c r="D519" i="15" s="1"/>
  <c r="D527" i="15" s="1"/>
  <c r="D537" i="15" s="1"/>
  <c r="L396" i="17"/>
  <c r="L408" i="17" s="1"/>
  <c r="L518" i="15" s="1"/>
  <c r="L520" i="15" s="1"/>
  <c r="L528" i="15" s="1"/>
  <c r="L538" i="15" s="1"/>
  <c r="L395" i="17"/>
  <c r="L407" i="17" s="1"/>
  <c r="L517" i="15" s="1"/>
  <c r="L519" i="15" s="1"/>
  <c r="L527" i="15" s="1"/>
  <c r="L537" i="15" s="1"/>
  <c r="G289" i="17"/>
  <c r="G301" i="17" s="1"/>
  <c r="G377" i="15" s="1"/>
  <c r="G379" i="15" s="1"/>
  <c r="G387" i="15" s="1"/>
  <c r="G397" i="15" s="1"/>
  <c r="H311" i="17"/>
  <c r="H323" i="17" s="1"/>
  <c r="P311" i="17"/>
  <c r="P323" i="17" s="1"/>
  <c r="O310" i="17"/>
  <c r="O322" i="17" s="1"/>
  <c r="G333" i="17"/>
  <c r="O333" i="17"/>
  <c r="M332" i="17"/>
  <c r="F354" i="17"/>
  <c r="F353" i="17"/>
  <c r="F365" i="17" s="1"/>
  <c r="N354" i="17"/>
  <c r="N353" i="17"/>
  <c r="J354" i="17"/>
  <c r="J366" i="17" s="1"/>
  <c r="J353" i="17"/>
  <c r="J365" i="17" s="1"/>
  <c r="R354" i="17"/>
  <c r="R366" i="17" s="1"/>
  <c r="R353" i="17"/>
  <c r="R365" i="17" s="1"/>
  <c r="E395" i="17"/>
  <c r="E407" i="17" s="1"/>
  <c r="E517" i="15" s="1"/>
  <c r="E519" i="15" s="1"/>
  <c r="E527" i="15" s="1"/>
  <c r="E537" i="15" s="1"/>
  <c r="M395" i="17"/>
  <c r="M407" i="17" s="1"/>
  <c r="M517" i="15" s="1"/>
  <c r="M519" i="15" s="1"/>
  <c r="M527" i="15" s="1"/>
  <c r="M537" i="15" s="1"/>
  <c r="I417" i="17"/>
  <c r="I429" i="17" s="1"/>
  <c r="I546" i="15" s="1"/>
  <c r="I548" i="15" s="1"/>
  <c r="I556" i="15" s="1"/>
  <c r="I566" i="15" s="1"/>
  <c r="Q417" i="17"/>
  <c r="Q429" i="17" s="1"/>
  <c r="Q546" i="15" s="1"/>
  <c r="Q548" i="15" s="1"/>
  <c r="Q556" i="15" s="1"/>
  <c r="Q566" i="15" s="1"/>
  <c r="S135" i="18"/>
  <c r="T177" i="21"/>
  <c r="J374" i="17"/>
  <c r="J386" i="17" s="1"/>
  <c r="J489" i="15" s="1"/>
  <c r="J491" i="15" s="1"/>
  <c r="J499" i="15" s="1"/>
  <c r="J509" i="15" s="1"/>
  <c r="R374" i="17"/>
  <c r="R386" i="17" s="1"/>
  <c r="R489" i="15" s="1"/>
  <c r="R491" i="15" s="1"/>
  <c r="R499" i="15" s="1"/>
  <c r="R509" i="15" s="1"/>
  <c r="G395" i="17"/>
  <c r="G407" i="17" s="1"/>
  <c r="G517" i="15" s="1"/>
  <c r="G519" i="15" s="1"/>
  <c r="G527" i="15" s="1"/>
  <c r="G537" i="15" s="1"/>
  <c r="O395" i="17"/>
  <c r="O407" i="17" s="1"/>
  <c r="O517" i="15" s="1"/>
  <c r="O519" i="15" s="1"/>
  <c r="O527" i="15" s="1"/>
  <c r="O537" i="15" s="1"/>
  <c r="C417" i="17"/>
  <c r="C429" i="17" s="1"/>
  <c r="C546" i="15" s="1"/>
  <c r="C416" i="17"/>
  <c r="C428" i="17" s="1"/>
  <c r="C545" i="15" s="1"/>
  <c r="K417" i="17"/>
  <c r="K429" i="17" s="1"/>
  <c r="K546" i="15" s="1"/>
  <c r="K548" i="15" s="1"/>
  <c r="K556" i="15" s="1"/>
  <c r="K566" i="15" s="1"/>
  <c r="K416" i="17"/>
  <c r="K428" i="17" s="1"/>
  <c r="K545" i="15" s="1"/>
  <c r="K547" i="15" s="1"/>
  <c r="K555" i="15" s="1"/>
  <c r="K565" i="15" s="1"/>
  <c r="H395" i="17"/>
  <c r="H407" i="17" s="1"/>
  <c r="H517" i="15" s="1"/>
  <c r="H519" i="15" s="1"/>
  <c r="H527" i="15" s="1"/>
  <c r="H537" i="15" s="1"/>
  <c r="P395" i="17"/>
  <c r="P407" i="17" s="1"/>
  <c r="P517" i="15" s="1"/>
  <c r="P519" i="15" s="1"/>
  <c r="P527" i="15" s="1"/>
  <c r="P537" i="15" s="1"/>
  <c r="L417" i="17"/>
  <c r="L429" i="17" s="1"/>
  <c r="L546" i="15" s="1"/>
  <c r="L548" i="15" s="1"/>
  <c r="L556" i="15" s="1"/>
  <c r="L566" i="15" s="1"/>
  <c r="G416" i="17"/>
  <c r="G428" i="17" s="1"/>
  <c r="G545" i="15" s="1"/>
  <c r="G547" i="15" s="1"/>
  <c r="G555" i="15" s="1"/>
  <c r="G565" i="15" s="1"/>
  <c r="M152" i="18"/>
  <c r="S152" i="18" s="1"/>
  <c r="S149" i="18"/>
  <c r="S150" i="18"/>
  <c r="T153" i="21"/>
  <c r="I247" i="17"/>
  <c r="I259" i="17" s="1"/>
  <c r="I321" i="15" s="1"/>
  <c r="I323" i="15" s="1"/>
  <c r="I331" i="15" s="1"/>
  <c r="I341" i="15" s="1"/>
  <c r="Q247" i="17"/>
  <c r="Q259" i="17" s="1"/>
  <c r="Q321" i="15" s="1"/>
  <c r="Q323" i="15" s="1"/>
  <c r="Q331" i="15" s="1"/>
  <c r="Q341" i="15" s="1"/>
  <c r="F268" i="17"/>
  <c r="F280" i="17" s="1"/>
  <c r="F349" i="15" s="1"/>
  <c r="F351" i="15" s="1"/>
  <c r="F359" i="15" s="1"/>
  <c r="F369" i="15" s="1"/>
  <c r="N268" i="17"/>
  <c r="N280" i="17" s="1"/>
  <c r="N349" i="15" s="1"/>
  <c r="N351" i="15" s="1"/>
  <c r="N359" i="15" s="1"/>
  <c r="N369" i="15" s="1"/>
  <c r="C289" i="17"/>
  <c r="C301" i="17" s="1"/>
  <c r="K289" i="17"/>
  <c r="K301" i="17" s="1"/>
  <c r="K377" i="15" s="1"/>
  <c r="K379" i="15" s="1"/>
  <c r="K387" i="15" s="1"/>
  <c r="K397" i="15" s="1"/>
  <c r="H310" i="17"/>
  <c r="H322" i="17" s="1"/>
  <c r="P310" i="17"/>
  <c r="P322" i="17" s="1"/>
  <c r="G332" i="17"/>
  <c r="O332" i="17"/>
  <c r="D353" i="17"/>
  <c r="D365" i="17" s="1"/>
  <c r="L353" i="17"/>
  <c r="L365" i="17" s="1"/>
  <c r="D374" i="17"/>
  <c r="D386" i="17" s="1"/>
  <c r="D489" i="15" s="1"/>
  <c r="S489" i="15" s="1"/>
  <c r="L374" i="17"/>
  <c r="L386" i="17" s="1"/>
  <c r="L489" i="15" s="1"/>
  <c r="L491" i="15" s="1"/>
  <c r="L499" i="15" s="1"/>
  <c r="L509" i="15" s="1"/>
  <c r="I395" i="17"/>
  <c r="I407" i="17" s="1"/>
  <c r="I517" i="15" s="1"/>
  <c r="I519" i="15" s="1"/>
  <c r="I527" i="15" s="1"/>
  <c r="I537" i="15" s="1"/>
  <c r="Q395" i="17"/>
  <c r="Q407" i="17" s="1"/>
  <c r="Q517" i="15" s="1"/>
  <c r="Q519" i="15" s="1"/>
  <c r="Q527" i="15" s="1"/>
  <c r="Q537" i="15" s="1"/>
  <c r="S56" i="18"/>
  <c r="S143" i="18"/>
  <c r="T72" i="21"/>
  <c r="I310" i="17"/>
  <c r="I322" i="17" s="1"/>
  <c r="Q310" i="17"/>
  <c r="Q322" i="17" s="1"/>
  <c r="H332" i="17"/>
  <c r="P332" i="17"/>
  <c r="E353" i="17"/>
  <c r="M353" i="17"/>
  <c r="M365" i="17" s="1"/>
  <c r="E374" i="17"/>
  <c r="E386" i="17" s="1"/>
  <c r="E489" i="15" s="1"/>
  <c r="M374" i="17"/>
  <c r="M386" i="17" s="1"/>
  <c r="M489" i="15" s="1"/>
  <c r="M491" i="15" s="1"/>
  <c r="M499" i="15" s="1"/>
  <c r="M509" i="15" s="1"/>
  <c r="J395" i="17"/>
  <c r="J407" i="17" s="1"/>
  <c r="J517" i="15" s="1"/>
  <c r="J519" i="15" s="1"/>
  <c r="J527" i="15" s="1"/>
  <c r="J537" i="15" s="1"/>
  <c r="R395" i="17"/>
  <c r="R407" i="17" s="1"/>
  <c r="R517" i="15" s="1"/>
  <c r="R519" i="15" s="1"/>
  <c r="R527" i="15" s="1"/>
  <c r="R537" i="15" s="1"/>
  <c r="F417" i="17"/>
  <c r="F429" i="17" s="1"/>
  <c r="F546" i="15" s="1"/>
  <c r="F548" i="15" s="1"/>
  <c r="F556" i="15" s="1"/>
  <c r="F566" i="15" s="1"/>
  <c r="F416" i="17"/>
  <c r="F428" i="17" s="1"/>
  <c r="F545" i="15" s="1"/>
  <c r="F547" i="15" s="1"/>
  <c r="F555" i="15" s="1"/>
  <c r="F565" i="15" s="1"/>
  <c r="N417" i="17"/>
  <c r="N429" i="17" s="1"/>
  <c r="N546" i="15" s="1"/>
  <c r="N43" i="4" s="1"/>
  <c r="N416" i="17"/>
  <c r="N428" i="17" s="1"/>
  <c r="N545" i="15" s="1"/>
  <c r="N547" i="15" s="1"/>
  <c r="N555" i="15" s="1"/>
  <c r="N565" i="15" s="1"/>
  <c r="O429" i="17"/>
  <c r="O546" i="15" s="1"/>
  <c r="O548" i="15" s="1"/>
  <c r="O556" i="15" s="1"/>
  <c r="O566" i="15" s="1"/>
  <c r="S58" i="18"/>
  <c r="S111" i="18"/>
  <c r="T16" i="19"/>
  <c r="Y16" i="19" s="1"/>
  <c r="L157" i="19"/>
  <c r="T48" i="19"/>
  <c r="Y48" i="19" s="1"/>
  <c r="T80" i="19"/>
  <c r="Y80" i="19" s="1"/>
  <c r="T112" i="19"/>
  <c r="Y112" i="19" s="1"/>
  <c r="T64" i="21"/>
  <c r="T128" i="21"/>
  <c r="N374" i="17"/>
  <c r="N386" i="17" s="1"/>
  <c r="N489" i="15" s="1"/>
  <c r="C395" i="17"/>
  <c r="C407" i="17" s="1"/>
  <c r="C517" i="15" s="1"/>
  <c r="K395" i="17"/>
  <c r="K407" i="17" s="1"/>
  <c r="K517" i="15" s="1"/>
  <c r="K519" i="15" s="1"/>
  <c r="K527" i="15" s="1"/>
  <c r="K537" i="15" s="1"/>
  <c r="O416" i="17"/>
  <c r="O428" i="17" s="1"/>
  <c r="O545" i="15" s="1"/>
  <c r="O547" i="15" s="1"/>
  <c r="O555" i="15" s="1"/>
  <c r="O565" i="15" s="1"/>
  <c r="S42" i="18"/>
  <c r="S162" i="18"/>
  <c r="S177" i="18"/>
  <c r="T56" i="21"/>
  <c r="T120" i="21"/>
  <c r="G374" i="17"/>
  <c r="G386" i="17" s="1"/>
  <c r="G489" i="15" s="1"/>
  <c r="G491" i="15" s="1"/>
  <c r="G499" i="15" s="1"/>
  <c r="G509" i="15" s="1"/>
  <c r="H417" i="17"/>
  <c r="H429" i="17" s="1"/>
  <c r="H546" i="15" s="1"/>
  <c r="H548" i="15" s="1"/>
  <c r="H556" i="15" s="1"/>
  <c r="H566" i="15" s="1"/>
  <c r="P417" i="17"/>
  <c r="P429" i="17" s="1"/>
  <c r="P546" i="15" s="1"/>
  <c r="P548" i="15" s="1"/>
  <c r="P556" i="15" s="1"/>
  <c r="P566" i="15" s="1"/>
  <c r="P416" i="17"/>
  <c r="P428" i="17" s="1"/>
  <c r="P545" i="15" s="1"/>
  <c r="P547" i="15" s="1"/>
  <c r="P555" i="15" s="1"/>
  <c r="P565" i="15" s="1"/>
  <c r="S66" i="18"/>
  <c r="S82" i="18"/>
  <c r="S114" i="18"/>
  <c r="D161" i="18"/>
  <c r="S161" i="18" s="1"/>
  <c r="L161" i="18"/>
  <c r="S155" i="18"/>
  <c r="T40" i="19"/>
  <c r="Y40" i="19" s="1"/>
  <c r="Y157" i="19" s="1"/>
  <c r="T72" i="19"/>
  <c r="Y72" i="19" s="1"/>
  <c r="T104" i="19"/>
  <c r="Y104" i="19" s="1"/>
  <c r="T48" i="21"/>
  <c r="V169" i="21" s="1"/>
  <c r="T112" i="21"/>
  <c r="C23" i="18"/>
  <c r="S23" i="18" s="1"/>
  <c r="C31" i="18"/>
  <c r="S31" i="18" s="1"/>
  <c r="C39" i="18"/>
  <c r="S39" i="18" s="1"/>
  <c r="C47" i="18"/>
  <c r="S47" i="18" s="1"/>
  <c r="C55" i="18"/>
  <c r="S55" i="18" s="1"/>
  <c r="C63" i="18"/>
  <c r="S63" i="18" s="1"/>
  <c r="C71" i="18"/>
  <c r="S71" i="18" s="1"/>
  <c r="C79" i="18"/>
  <c r="S79" i="18" s="1"/>
  <c r="C87" i="18"/>
  <c r="S87" i="18" s="1"/>
  <c r="C95" i="18"/>
  <c r="S95" i="18" s="1"/>
  <c r="C103" i="18"/>
  <c r="S103" i="18" s="1"/>
  <c r="C119" i="18"/>
  <c r="S119" i="18" s="1"/>
  <c r="D157" i="19"/>
  <c r="T157" i="19" s="1"/>
  <c r="S133" i="18"/>
  <c r="I416" i="17"/>
  <c r="I428" i="17" s="1"/>
  <c r="I545" i="15" s="1"/>
  <c r="I547" i="15" s="1"/>
  <c r="I555" i="15" s="1"/>
  <c r="I565" i="15" s="1"/>
  <c r="Q416" i="17"/>
  <c r="Q428" i="17" s="1"/>
  <c r="Q545" i="15" s="1"/>
  <c r="Q547" i="15" s="1"/>
  <c r="Q555" i="15" s="1"/>
  <c r="Q565" i="15" s="1"/>
  <c r="S144" i="18"/>
  <c r="J416" i="17"/>
  <c r="J428" i="17" s="1"/>
  <c r="J545" i="15" s="1"/>
  <c r="J547" i="15" s="1"/>
  <c r="J555" i="15" s="1"/>
  <c r="J565" i="15" s="1"/>
  <c r="R416" i="17"/>
  <c r="R428" i="17" s="1"/>
  <c r="R545" i="15" s="1"/>
  <c r="R547" i="15" s="1"/>
  <c r="R555" i="15" s="1"/>
  <c r="R565" i="15" s="1"/>
  <c r="S153" i="18"/>
  <c r="C169" i="18"/>
  <c r="S169" i="18" s="1"/>
  <c r="D416" i="17"/>
  <c r="D428" i="17" s="1"/>
  <c r="D545" i="15" s="1"/>
  <c r="D547" i="15" s="1"/>
  <c r="D555" i="15" s="1"/>
  <c r="D565" i="15" s="1"/>
  <c r="L416" i="17"/>
  <c r="L428" i="17" s="1"/>
  <c r="L545" i="15" s="1"/>
  <c r="L547" i="15" s="1"/>
  <c r="L555" i="15" s="1"/>
  <c r="L565" i="15" s="1"/>
  <c r="S20" i="2" l="1"/>
  <c r="S21" i="3"/>
  <c r="P21" i="3"/>
  <c r="P20" i="2"/>
  <c r="T17" i="12"/>
  <c r="U7" i="12"/>
  <c r="T7" i="12"/>
  <c r="U15" i="12"/>
  <c r="U12" i="12"/>
  <c r="G24" i="3"/>
  <c r="H23" i="2"/>
  <c r="I23" i="2"/>
  <c r="S51" i="4"/>
  <c r="K34" i="3"/>
  <c r="S31" i="3"/>
  <c r="J32" i="2"/>
  <c r="S30" i="2"/>
  <c r="M33" i="3"/>
  <c r="S29" i="3"/>
  <c r="S10" i="2"/>
  <c r="S22" i="2"/>
  <c r="Q23" i="2"/>
  <c r="S8" i="4"/>
  <c r="S28" i="2"/>
  <c r="L24" i="3"/>
  <c r="P23" i="2"/>
  <c r="M24" i="3"/>
  <c r="C24" i="3"/>
  <c r="E23" i="2"/>
  <c r="O23" i="2"/>
  <c r="S23" i="4"/>
  <c r="N24" i="3"/>
  <c r="N23" i="2"/>
  <c r="F24" i="3"/>
  <c r="F23" i="2"/>
  <c r="S16" i="13"/>
  <c r="M15" i="4"/>
  <c r="M51" i="15"/>
  <c r="M61" i="15" s="1"/>
  <c r="S481" i="15"/>
  <c r="S351" i="15"/>
  <c r="F45" i="4"/>
  <c r="F53" i="4" s="1"/>
  <c r="F63" i="4" s="1"/>
  <c r="F500" i="15"/>
  <c r="F510" i="15" s="1"/>
  <c r="G7" i="2"/>
  <c r="G7" i="3"/>
  <c r="Q16" i="4"/>
  <c r="Q52" i="15"/>
  <c r="Q62" i="15" s="1"/>
  <c r="Q15" i="4"/>
  <c r="Q51" i="15"/>
  <c r="Q61" i="15" s="1"/>
  <c r="I16" i="4"/>
  <c r="I52" i="15"/>
  <c r="I62" i="15" s="1"/>
  <c r="I15" i="4"/>
  <c r="I51" i="15"/>
  <c r="I61" i="15" s="1"/>
  <c r="K51" i="15"/>
  <c r="K61" i="15" s="1"/>
  <c r="K15" i="4"/>
  <c r="F366" i="17"/>
  <c r="F22" i="8"/>
  <c r="F34" i="8" s="1"/>
  <c r="C70" i="15"/>
  <c r="G70" i="17"/>
  <c r="G70" i="15" s="1"/>
  <c r="G8" i="8"/>
  <c r="G20" i="8" s="1"/>
  <c r="S517" i="15"/>
  <c r="C519" i="15"/>
  <c r="H344" i="17"/>
  <c r="H433" i="15" s="1"/>
  <c r="H21" i="8"/>
  <c r="H33" i="8" s="1"/>
  <c r="N42" i="4"/>
  <c r="O345" i="17"/>
  <c r="O434" i="15" s="1"/>
  <c r="O22" i="8"/>
  <c r="O34" i="8" s="1"/>
  <c r="L344" i="17"/>
  <c r="L433" i="15" s="1"/>
  <c r="L21" i="8"/>
  <c r="L33" i="8" s="1"/>
  <c r="S518" i="15"/>
  <c r="T281" i="17"/>
  <c r="C350" i="15"/>
  <c r="S238" i="17"/>
  <c r="C293" i="15"/>
  <c r="T197" i="17"/>
  <c r="C238" i="15"/>
  <c r="K344" i="17"/>
  <c r="K433" i="15" s="1"/>
  <c r="K21" i="8"/>
  <c r="K33" i="8" s="1"/>
  <c r="N48" i="17"/>
  <c r="N41" i="15" s="1"/>
  <c r="N7" i="8"/>
  <c r="N19" i="8" s="1"/>
  <c r="L13" i="4"/>
  <c r="K27" i="17"/>
  <c r="K7" i="8"/>
  <c r="K19" i="8" s="1"/>
  <c r="P70" i="17"/>
  <c r="P70" i="15" s="1"/>
  <c r="P8" i="8"/>
  <c r="P20" i="8" s="1"/>
  <c r="I28" i="17"/>
  <c r="I8" i="8"/>
  <c r="I20" i="8" s="1"/>
  <c r="D27" i="17"/>
  <c r="D7" i="8"/>
  <c r="D19" i="8" s="1"/>
  <c r="K44" i="15"/>
  <c r="K14" i="4"/>
  <c r="F24" i="15"/>
  <c r="F34" i="15" s="1"/>
  <c r="F7" i="4"/>
  <c r="J69" i="17"/>
  <c r="J69" i="15" s="1"/>
  <c r="J7" i="8"/>
  <c r="J19" i="8" s="1"/>
  <c r="S452" i="15"/>
  <c r="S164" i="15"/>
  <c r="V164" i="15" s="1"/>
  <c r="P344" i="17"/>
  <c r="P433" i="15" s="1"/>
  <c r="P21" i="8"/>
  <c r="P33" i="8" s="1"/>
  <c r="Q344" i="17"/>
  <c r="Q433" i="15" s="1"/>
  <c r="Q21" i="8"/>
  <c r="Q33" i="8" s="1"/>
  <c r="K345" i="17"/>
  <c r="K434" i="15" s="1"/>
  <c r="K22" i="8"/>
  <c r="K34" i="8" s="1"/>
  <c r="N49" i="17"/>
  <c r="N42" i="15" s="1"/>
  <c r="N8" i="8"/>
  <c r="N20" i="8" s="1"/>
  <c r="L14" i="4"/>
  <c r="L44" i="15"/>
  <c r="K28" i="17"/>
  <c r="K8" i="8"/>
  <c r="K20" i="8" s="1"/>
  <c r="D28" i="17"/>
  <c r="D8" i="8"/>
  <c r="D20" i="8" s="1"/>
  <c r="R24" i="15"/>
  <c r="R34" i="15" s="1"/>
  <c r="R7" i="4"/>
  <c r="C41" i="15"/>
  <c r="M520" i="15"/>
  <c r="M528" i="15" s="1"/>
  <c r="M538" i="15" s="1"/>
  <c r="D520" i="15"/>
  <c r="D528" i="15" s="1"/>
  <c r="D538" i="15" s="1"/>
  <c r="J70" i="17"/>
  <c r="J70" i="15" s="1"/>
  <c r="J8" i="8"/>
  <c r="J20" i="8" s="1"/>
  <c r="D359" i="15"/>
  <c r="D369" i="15" s="1"/>
  <c r="E453" i="15"/>
  <c r="S349" i="15"/>
  <c r="M12" i="2"/>
  <c r="M12" i="3"/>
  <c r="O29" i="2"/>
  <c r="S29" i="2" s="1"/>
  <c r="O30" i="3"/>
  <c r="G344" i="17"/>
  <c r="G433" i="15" s="1"/>
  <c r="G21" i="8"/>
  <c r="G33" i="8" s="1"/>
  <c r="S545" i="15"/>
  <c r="L366" i="17"/>
  <c r="L22" i="8"/>
  <c r="L34" i="8" s="1"/>
  <c r="S259" i="17"/>
  <c r="C321" i="15"/>
  <c r="Q345" i="17"/>
  <c r="Q434" i="15" s="1"/>
  <c r="Q22" i="8"/>
  <c r="Q34" i="8" s="1"/>
  <c r="C344" i="17"/>
  <c r="C21" i="8"/>
  <c r="T175" i="17"/>
  <c r="C210" i="15"/>
  <c r="F48" i="17"/>
  <c r="F41" i="15" s="1"/>
  <c r="F7" i="8"/>
  <c r="F19" i="8" s="1"/>
  <c r="S174" i="17"/>
  <c r="D13" i="4"/>
  <c r="C27" i="17"/>
  <c r="C7" i="8"/>
  <c r="H70" i="17"/>
  <c r="H70" i="15" s="1"/>
  <c r="H8" i="8"/>
  <c r="H20" i="8" s="1"/>
  <c r="S280" i="17"/>
  <c r="J24" i="15"/>
  <c r="J34" i="15" s="1"/>
  <c r="J7" i="4"/>
  <c r="C42" i="15"/>
  <c r="T91" i="17"/>
  <c r="N548" i="15"/>
  <c r="N556" i="15" s="1"/>
  <c r="N566" i="15" s="1"/>
  <c r="C547" i="15"/>
  <c r="O24" i="15"/>
  <c r="O34" i="15" s="1"/>
  <c r="O7" i="4"/>
  <c r="G510" i="15"/>
  <c r="C509" i="15"/>
  <c r="M45" i="4"/>
  <c r="M53" i="4" s="1"/>
  <c r="M63" i="4" s="1"/>
  <c r="S395" i="15"/>
  <c r="N145" i="15"/>
  <c r="P52" i="15"/>
  <c r="P62" i="15" s="1"/>
  <c r="R8" i="2"/>
  <c r="R8" i="3"/>
  <c r="F344" i="17"/>
  <c r="F433" i="15" s="1"/>
  <c r="F21" i="8"/>
  <c r="F33" i="8" s="1"/>
  <c r="J344" i="17"/>
  <c r="J433" i="15" s="1"/>
  <c r="J21" i="8"/>
  <c r="J33" i="8" s="1"/>
  <c r="G345" i="17"/>
  <c r="G434" i="15" s="1"/>
  <c r="G22" i="8"/>
  <c r="G34" i="8" s="1"/>
  <c r="S301" i="17"/>
  <c r="C377" i="15"/>
  <c r="E491" i="15"/>
  <c r="E499" i="15" s="1"/>
  <c r="E509" i="15" s="1"/>
  <c r="E42" i="4"/>
  <c r="C548" i="15"/>
  <c r="S546" i="15"/>
  <c r="N365" i="17"/>
  <c r="N21" i="8"/>
  <c r="N33" i="8" s="1"/>
  <c r="P492" i="15"/>
  <c r="P500" i="15" s="1"/>
  <c r="P510" i="15" s="1"/>
  <c r="P43" i="4"/>
  <c r="D366" i="17"/>
  <c r="D22" i="8"/>
  <c r="D34" i="8" s="1"/>
  <c r="T260" i="17"/>
  <c r="C322" i="15"/>
  <c r="D344" i="17"/>
  <c r="D433" i="15" s="1"/>
  <c r="D21" i="8"/>
  <c r="D33" i="8" s="1"/>
  <c r="I344" i="17"/>
  <c r="I433" i="15" s="1"/>
  <c r="I21" i="8"/>
  <c r="I33" i="8" s="1"/>
  <c r="T302" i="17"/>
  <c r="C378" i="15"/>
  <c r="C345" i="17"/>
  <c r="C22" i="8"/>
  <c r="C97" i="15"/>
  <c r="F49" i="17"/>
  <c r="F42" i="15" s="1"/>
  <c r="F8" i="8"/>
  <c r="F20" i="8" s="1"/>
  <c r="D14" i="4"/>
  <c r="D44" i="15"/>
  <c r="C28" i="17"/>
  <c r="C8" i="8"/>
  <c r="O69" i="17"/>
  <c r="O69" i="15" s="1"/>
  <c r="O7" i="8"/>
  <c r="O19" i="8" s="1"/>
  <c r="G43" i="15"/>
  <c r="G13" i="4"/>
  <c r="R49" i="17"/>
  <c r="R42" i="15" s="1"/>
  <c r="R8" i="8"/>
  <c r="R20" i="8" s="1"/>
  <c r="K24" i="15"/>
  <c r="K34" i="15" s="1"/>
  <c r="K7" i="4"/>
  <c r="E520" i="15"/>
  <c r="E528" i="15" s="1"/>
  <c r="E538" i="15" s="1"/>
  <c r="P24" i="15"/>
  <c r="P34" i="15" s="1"/>
  <c r="P7" i="4"/>
  <c r="D491" i="15"/>
  <c r="S211" i="15"/>
  <c r="S255" i="15"/>
  <c r="G211" i="15"/>
  <c r="G219" i="15" s="1"/>
  <c r="G229" i="15" s="1"/>
  <c r="S98" i="15"/>
  <c r="L32" i="4"/>
  <c r="L26" i="2"/>
  <c r="L32" i="2" s="1"/>
  <c r="L27" i="3"/>
  <c r="L33" i="3" s="1"/>
  <c r="L43" i="15"/>
  <c r="K32" i="4"/>
  <c r="K27" i="3"/>
  <c r="K33" i="3" s="1"/>
  <c r="K26" i="2"/>
  <c r="K32" i="2" s="1"/>
  <c r="E34" i="3"/>
  <c r="E32" i="4"/>
  <c r="E26" i="2"/>
  <c r="E32" i="2" s="1"/>
  <c r="E27" i="3"/>
  <c r="E33" i="3" s="1"/>
  <c r="S30" i="3"/>
  <c r="C34" i="3"/>
  <c r="U386" i="17"/>
  <c r="N366" i="17"/>
  <c r="N22" i="8"/>
  <c r="N34" i="8" s="1"/>
  <c r="F43" i="4"/>
  <c r="R344" i="17"/>
  <c r="R433" i="15" s="1"/>
  <c r="R21" i="8"/>
  <c r="R33" i="8" s="1"/>
  <c r="I345" i="17"/>
  <c r="I434" i="15" s="1"/>
  <c r="I22" i="8"/>
  <c r="I34" i="8" s="1"/>
  <c r="S217" i="17"/>
  <c r="C265" i="15"/>
  <c r="Q13" i="4"/>
  <c r="O14" i="4"/>
  <c r="Q14" i="4"/>
  <c r="M24" i="15"/>
  <c r="M34" i="15" s="1"/>
  <c r="M7" i="4"/>
  <c r="M70" i="17"/>
  <c r="M70" i="15" s="1"/>
  <c r="M8" i="8"/>
  <c r="M20" i="8" s="1"/>
  <c r="N491" i="15"/>
  <c r="H24" i="15"/>
  <c r="H34" i="15" s="1"/>
  <c r="H7" i="4"/>
  <c r="N444" i="15"/>
  <c r="N454" i="15" s="1"/>
  <c r="N45" i="4"/>
  <c r="N53" i="4" s="1"/>
  <c r="N63" i="4" s="1"/>
  <c r="C426" i="15"/>
  <c r="S426" i="15" s="1"/>
  <c r="S416" i="15"/>
  <c r="V416" i="15" s="1"/>
  <c r="S479" i="15"/>
  <c r="D500" i="15"/>
  <c r="D510" i="15" s="1"/>
  <c r="D45" i="4"/>
  <c r="D53" i="4" s="1"/>
  <c r="D63" i="4" s="1"/>
  <c r="L118" i="15"/>
  <c r="S100" i="15"/>
  <c r="D43" i="15"/>
  <c r="S26" i="4"/>
  <c r="C32" i="4"/>
  <c r="C27" i="3"/>
  <c r="C26" i="2"/>
  <c r="H52" i="15"/>
  <c r="H62" i="15" s="1"/>
  <c r="E12" i="3"/>
  <c r="E12" i="2"/>
  <c r="J8" i="3"/>
  <c r="J8" i="2"/>
  <c r="C33" i="2"/>
  <c r="M366" i="17"/>
  <c r="M22" i="8"/>
  <c r="M34" i="8" s="1"/>
  <c r="S111" i="17"/>
  <c r="C125" i="15"/>
  <c r="E365" i="17"/>
  <c r="E21" i="8"/>
  <c r="E33" i="8" s="1"/>
  <c r="O344" i="17"/>
  <c r="O433" i="15" s="1"/>
  <c r="O21" i="8"/>
  <c r="O33" i="8" s="1"/>
  <c r="H387" i="17"/>
  <c r="H22" i="8"/>
  <c r="H34" i="8" s="1"/>
  <c r="P366" i="17"/>
  <c r="P22" i="8"/>
  <c r="P34" i="8" s="1"/>
  <c r="R345" i="17"/>
  <c r="R434" i="15" s="1"/>
  <c r="R22" i="8"/>
  <c r="R34" i="8" s="1"/>
  <c r="L436" i="15"/>
  <c r="L43" i="4"/>
  <c r="T218" i="17"/>
  <c r="C266" i="15"/>
  <c r="I13" i="4"/>
  <c r="P48" i="17"/>
  <c r="P41" i="15" s="1"/>
  <c r="P7" i="8"/>
  <c r="P19" i="8" s="1"/>
  <c r="S69" i="17"/>
  <c r="C69" i="15"/>
  <c r="I14" i="4"/>
  <c r="E24" i="15"/>
  <c r="E7" i="4"/>
  <c r="E70" i="17"/>
  <c r="E70" i="15" s="1"/>
  <c r="E8" i="8"/>
  <c r="E20" i="8" s="1"/>
  <c r="L388" i="15"/>
  <c r="L398" i="15" s="1"/>
  <c r="S480" i="15"/>
  <c r="C520" i="15"/>
  <c r="S315" i="15"/>
  <c r="E45" i="4"/>
  <c r="E53" i="4" s="1"/>
  <c r="E63" i="4" s="1"/>
  <c r="S192" i="15"/>
  <c r="V192" i="15" s="1"/>
  <c r="C202" i="15"/>
  <c r="D219" i="15"/>
  <c r="O72" i="15"/>
  <c r="O16" i="4" s="1"/>
  <c r="D32" i="4"/>
  <c r="D26" i="2"/>
  <c r="D32" i="2" s="1"/>
  <c r="D27" i="3"/>
  <c r="D33" i="3" s="1"/>
  <c r="P33" i="4"/>
  <c r="P28" i="3"/>
  <c r="P34" i="3" s="1"/>
  <c r="P27" i="2"/>
  <c r="P33" i="2" s="1"/>
  <c r="S87" i="15"/>
  <c r="S12" i="4"/>
  <c r="O34" i="3"/>
  <c r="S29" i="4"/>
  <c r="D388" i="15"/>
  <c r="D398" i="15" s="1"/>
  <c r="D7" i="4"/>
  <c r="L24" i="15"/>
  <c r="L34" i="15" s="1"/>
  <c r="L7" i="4"/>
  <c r="C510" i="15"/>
  <c r="D24" i="3"/>
  <c r="D23" i="2"/>
  <c r="R24" i="3"/>
  <c r="R23" i="2"/>
  <c r="M454" i="15"/>
  <c r="Q27" i="17"/>
  <c r="Q7" i="8"/>
  <c r="Q19" i="8" s="1"/>
  <c r="H48" i="17"/>
  <c r="H41" i="15" s="1"/>
  <c r="H7" i="8"/>
  <c r="H19" i="8" s="1"/>
  <c r="O28" i="17"/>
  <c r="O8" i="8"/>
  <c r="O20" i="8" s="1"/>
  <c r="T112" i="17"/>
  <c r="C126" i="15"/>
  <c r="L27" i="17"/>
  <c r="L7" i="8"/>
  <c r="L19" i="8" s="1"/>
  <c r="M344" i="17"/>
  <c r="M433" i="15" s="1"/>
  <c r="M21" i="8"/>
  <c r="M33" i="8" s="1"/>
  <c r="E366" i="17"/>
  <c r="E22" i="8"/>
  <c r="E34" i="8" s="1"/>
  <c r="J345" i="17"/>
  <c r="J434" i="15" s="1"/>
  <c r="J22" i="8"/>
  <c r="J34" i="8" s="1"/>
  <c r="T239" i="17"/>
  <c r="C294" i="15"/>
  <c r="S196" i="17"/>
  <c r="C237" i="15"/>
  <c r="E90" i="17"/>
  <c r="E97" i="15" s="1"/>
  <c r="E7" i="8"/>
  <c r="E19" i="8" s="1"/>
  <c r="I27" i="17"/>
  <c r="I7" i="8"/>
  <c r="I19" i="8" s="1"/>
  <c r="R48" i="17"/>
  <c r="R41" i="15" s="1"/>
  <c r="R7" i="8"/>
  <c r="R19" i="8" s="1"/>
  <c r="M27" i="17"/>
  <c r="M7" i="8"/>
  <c r="M19" i="8" s="1"/>
  <c r="M13" i="4"/>
  <c r="G27" i="17"/>
  <c r="G7" i="8"/>
  <c r="G19" i="8" s="1"/>
  <c r="Q28" i="17"/>
  <c r="Q8" i="8"/>
  <c r="Q20" i="8" s="1"/>
  <c r="L28" i="17"/>
  <c r="L8" i="8"/>
  <c r="L20" i="8" s="1"/>
  <c r="N332" i="15"/>
  <c r="N342" i="15" s="1"/>
  <c r="K13" i="4"/>
  <c r="N24" i="15"/>
  <c r="N34" i="15" s="1"/>
  <c r="N7" i="4"/>
  <c r="C482" i="15"/>
  <c r="S482" i="15" s="1"/>
  <c r="C369" i="15"/>
  <c r="S359" i="15"/>
  <c r="U359" i="15" s="1"/>
  <c r="F202" i="15"/>
  <c r="S201" i="15"/>
  <c r="S108" i="15"/>
  <c r="V108" i="15" s="1"/>
  <c r="C118" i="15"/>
  <c r="S118" i="15" s="1"/>
  <c r="S88" i="15"/>
  <c r="J51" i="15"/>
  <c r="J61" i="15" s="1"/>
  <c r="S63" i="15"/>
  <c r="J24" i="3"/>
  <c r="J23" i="2"/>
  <c r="H33" i="4"/>
  <c r="S33" i="4" s="1"/>
  <c r="H28" i="3"/>
  <c r="H34" i="3" s="1"/>
  <c r="H27" i="2"/>
  <c r="M52" i="15"/>
  <c r="M62" i="15" s="1"/>
  <c r="E9" i="3"/>
  <c r="S9" i="3" s="1"/>
  <c r="E9" i="2"/>
  <c r="S9" i="2" s="1"/>
  <c r="S12" i="3" l="1"/>
  <c r="S12" i="2"/>
  <c r="O33" i="2"/>
  <c r="S23" i="2"/>
  <c r="S24" i="3"/>
  <c r="L7" i="3"/>
  <c r="L7" i="2"/>
  <c r="R436" i="15"/>
  <c r="R43" i="4"/>
  <c r="G15" i="4"/>
  <c r="G51" i="15"/>
  <c r="G61" i="15" s="1"/>
  <c r="S321" i="15"/>
  <c r="C323" i="15"/>
  <c r="S350" i="15"/>
  <c r="C352" i="15"/>
  <c r="D229" i="15"/>
  <c r="S229" i="15" s="1"/>
  <c r="S219" i="15"/>
  <c r="U219" i="15" s="1"/>
  <c r="P13" i="4"/>
  <c r="P43" i="15"/>
  <c r="S26" i="2"/>
  <c r="C32" i="2"/>
  <c r="S32" i="2" s="1"/>
  <c r="N43" i="15"/>
  <c r="N13" i="4"/>
  <c r="H435" i="15"/>
  <c r="H42" i="4"/>
  <c r="S8" i="3"/>
  <c r="H33" i="2"/>
  <c r="S33" i="2" s="1"/>
  <c r="S27" i="2"/>
  <c r="S126" i="15"/>
  <c r="C128" i="15"/>
  <c r="D7" i="2"/>
  <c r="D7" i="3"/>
  <c r="S7" i="4"/>
  <c r="S202" i="15"/>
  <c r="E14" i="4"/>
  <c r="E72" i="15"/>
  <c r="S27" i="3"/>
  <c r="C33" i="3"/>
  <c r="S33" i="3" s="1"/>
  <c r="E44" i="4"/>
  <c r="E52" i="4" s="1"/>
  <c r="E62" i="4" s="1"/>
  <c r="O71" i="15"/>
  <c r="O13" i="4"/>
  <c r="S90" i="17"/>
  <c r="D435" i="15"/>
  <c r="D42" i="4"/>
  <c r="G43" i="4"/>
  <c r="G436" i="15"/>
  <c r="S547" i="15"/>
  <c r="C555" i="15"/>
  <c r="C212" i="15"/>
  <c r="S210" i="15"/>
  <c r="S41" i="15"/>
  <c r="C13" i="4"/>
  <c r="C43" i="15"/>
  <c r="L16" i="4"/>
  <c r="L52" i="15"/>
  <c r="L62" i="15" s="1"/>
  <c r="J13" i="4"/>
  <c r="J71" i="15"/>
  <c r="S519" i="15"/>
  <c r="C527" i="15"/>
  <c r="R435" i="15"/>
  <c r="R42" i="4"/>
  <c r="P7" i="3"/>
  <c r="P7" i="2"/>
  <c r="F14" i="4"/>
  <c r="F44" i="15"/>
  <c r="I435" i="15"/>
  <c r="I42" i="4"/>
  <c r="I13" i="2" s="1"/>
  <c r="S8" i="2"/>
  <c r="O25" i="4"/>
  <c r="O35" i="4" s="1"/>
  <c r="O7" i="2"/>
  <c r="O7" i="3"/>
  <c r="S369" i="15"/>
  <c r="R13" i="4"/>
  <c r="R43" i="15"/>
  <c r="C127" i="15"/>
  <c r="S125" i="15"/>
  <c r="H7" i="3"/>
  <c r="H7" i="2"/>
  <c r="C99" i="15"/>
  <c r="S97" i="15"/>
  <c r="F43" i="15"/>
  <c r="F13" i="4"/>
  <c r="Q435" i="15"/>
  <c r="Q42" i="4"/>
  <c r="Q13" i="3" s="1"/>
  <c r="N7" i="2"/>
  <c r="N7" i="3"/>
  <c r="J436" i="15"/>
  <c r="J43" i="4"/>
  <c r="E7" i="2"/>
  <c r="E7" i="3"/>
  <c r="S266" i="15"/>
  <c r="C268" i="15"/>
  <c r="S32" i="4"/>
  <c r="N44" i="4"/>
  <c r="N52" i="4" s="1"/>
  <c r="N62" i="4" s="1"/>
  <c r="N499" i="15"/>
  <c r="N509" i="15" s="1"/>
  <c r="S265" i="15"/>
  <c r="C267" i="15"/>
  <c r="K7" i="3"/>
  <c r="K7" i="2"/>
  <c r="S8" i="8"/>
  <c r="C20" i="8"/>
  <c r="S20" i="8" s="1"/>
  <c r="S22" i="8"/>
  <c r="C34" i="8"/>
  <c r="S34" i="8" s="1"/>
  <c r="S322" i="15"/>
  <c r="C324" i="15"/>
  <c r="H72" i="15"/>
  <c r="H14" i="4"/>
  <c r="S48" i="17"/>
  <c r="L14" i="2"/>
  <c r="L14" i="3"/>
  <c r="P435" i="15"/>
  <c r="P42" i="4"/>
  <c r="F7" i="2"/>
  <c r="F7" i="3"/>
  <c r="K42" i="4"/>
  <c r="K13" i="3" s="1"/>
  <c r="K435" i="15"/>
  <c r="I25" i="4"/>
  <c r="I35" i="4" s="1"/>
  <c r="H490" i="15"/>
  <c r="V387" i="17"/>
  <c r="S548" i="15"/>
  <c r="C556" i="15"/>
  <c r="S7" i="8"/>
  <c r="C19" i="8"/>
  <c r="S19" i="8" s="1"/>
  <c r="P72" i="15"/>
  <c r="P14" i="4"/>
  <c r="S238" i="15"/>
  <c r="C240" i="15"/>
  <c r="L435" i="15"/>
  <c r="L42" i="4"/>
  <c r="M13" i="2"/>
  <c r="I14" i="2"/>
  <c r="D16" i="4"/>
  <c r="D52" i="15"/>
  <c r="D62" i="15" s="1"/>
  <c r="C44" i="15"/>
  <c r="S42" i="15"/>
  <c r="C14" i="4"/>
  <c r="S27" i="17"/>
  <c r="U344" i="17"/>
  <c r="C433" i="15"/>
  <c r="G14" i="4"/>
  <c r="G72" i="15"/>
  <c r="Q24" i="4"/>
  <c r="Q34" i="4" s="1"/>
  <c r="S237" i="15"/>
  <c r="C239" i="15"/>
  <c r="S520" i="15"/>
  <c r="C528" i="15"/>
  <c r="C71" i="15"/>
  <c r="S69" i="15"/>
  <c r="L45" i="4"/>
  <c r="L53" i="4" s="1"/>
  <c r="L63" i="4" s="1"/>
  <c r="L444" i="15"/>
  <c r="L454" i="15" s="1"/>
  <c r="M7" i="2"/>
  <c r="M7" i="3"/>
  <c r="I436" i="15"/>
  <c r="I43" i="4"/>
  <c r="I14" i="3" s="1"/>
  <c r="S34" i="3"/>
  <c r="S28" i="3"/>
  <c r="L15" i="4"/>
  <c r="L51" i="15"/>
  <c r="L61" i="15" s="1"/>
  <c r="S491" i="15"/>
  <c r="D499" i="15"/>
  <c r="R14" i="4"/>
  <c r="R44" i="15"/>
  <c r="D14" i="2"/>
  <c r="D14" i="3"/>
  <c r="F435" i="15"/>
  <c r="F42" i="4"/>
  <c r="T49" i="17"/>
  <c r="D13" i="2"/>
  <c r="D13" i="3"/>
  <c r="G42" i="4"/>
  <c r="G13" i="2" s="1"/>
  <c r="G435" i="15"/>
  <c r="J14" i="4"/>
  <c r="J72" i="15"/>
  <c r="K16" i="4"/>
  <c r="K25" i="4" s="1"/>
  <c r="K35" i="4" s="1"/>
  <c r="K52" i="15"/>
  <c r="K62" i="15" s="1"/>
  <c r="S293" i="15"/>
  <c r="C295" i="15"/>
  <c r="O43" i="4"/>
  <c r="O14" i="3" s="1"/>
  <c r="O436" i="15"/>
  <c r="S70" i="15"/>
  <c r="C72" i="15"/>
  <c r="E34" i="15"/>
  <c r="S34" i="15" s="1"/>
  <c r="S24" i="15"/>
  <c r="V24" i="15" s="1"/>
  <c r="V345" i="17"/>
  <c r="C434" i="15"/>
  <c r="J435" i="15"/>
  <c r="J42" i="4"/>
  <c r="S21" i="8"/>
  <c r="C33" i="8"/>
  <c r="S33" i="8" s="1"/>
  <c r="R7" i="2"/>
  <c r="R7" i="3"/>
  <c r="E13" i="4"/>
  <c r="E99" i="15"/>
  <c r="D15" i="4"/>
  <c r="D51" i="15"/>
  <c r="D61" i="15" s="1"/>
  <c r="M14" i="4"/>
  <c r="M72" i="15"/>
  <c r="S378" i="15"/>
  <c r="C380" i="15"/>
  <c r="N14" i="4"/>
  <c r="N44" i="15"/>
  <c r="K24" i="4"/>
  <c r="K34" i="4" s="1"/>
  <c r="O42" i="4"/>
  <c r="O435" i="15"/>
  <c r="M42" i="4"/>
  <c r="M13" i="3" s="1"/>
  <c r="M435" i="15"/>
  <c r="H13" i="4"/>
  <c r="H43" i="15"/>
  <c r="O80" i="15"/>
  <c r="O90" i="15" s="1"/>
  <c r="P45" i="4"/>
  <c r="P53" i="4" s="1"/>
  <c r="P63" i="4" s="1"/>
  <c r="C379" i="15"/>
  <c r="S377" i="15"/>
  <c r="J7" i="3"/>
  <c r="J7" i="2"/>
  <c r="Q436" i="15"/>
  <c r="Q43" i="4"/>
  <c r="Q14" i="3" s="1"/>
  <c r="K436" i="15"/>
  <c r="K43" i="4"/>
  <c r="K14" i="3" s="1"/>
  <c r="L13" i="2"/>
  <c r="L13" i="3"/>
  <c r="T70" i="17"/>
  <c r="Q25" i="4"/>
  <c r="Q35" i="4" s="1"/>
  <c r="S294" i="15"/>
  <c r="C296" i="15"/>
  <c r="I24" i="4"/>
  <c r="I34" i="4" s="1"/>
  <c r="M24" i="4"/>
  <c r="M34" i="4" s="1"/>
  <c r="K13" i="2" l="1"/>
  <c r="Q13" i="2"/>
  <c r="G13" i="3"/>
  <c r="Q14" i="2"/>
  <c r="O14" i="2"/>
  <c r="O45" i="4"/>
  <c r="O444" i="15"/>
  <c r="O454" i="15" s="1"/>
  <c r="H80" i="15"/>
  <c r="H90" i="15" s="1"/>
  <c r="H16" i="4"/>
  <c r="J13" i="3"/>
  <c r="J13" i="2"/>
  <c r="C565" i="15"/>
  <c r="S565" i="15" s="1"/>
  <c r="S555" i="15"/>
  <c r="W555" i="15" s="1"/>
  <c r="O15" i="4"/>
  <c r="O79" i="15"/>
  <c r="O89" i="15" s="1"/>
  <c r="E80" i="15"/>
  <c r="E90" i="15" s="1"/>
  <c r="E16" i="4"/>
  <c r="M80" i="15"/>
  <c r="M90" i="15" s="1"/>
  <c r="M16" i="4"/>
  <c r="J443" i="15"/>
  <c r="J453" i="15" s="1"/>
  <c r="J44" i="4"/>
  <c r="J52" i="4" s="1"/>
  <c r="J62" i="4" s="1"/>
  <c r="P14" i="2"/>
  <c r="P14" i="3"/>
  <c r="H492" i="15"/>
  <c r="H43" i="4"/>
  <c r="H14" i="2" s="1"/>
  <c r="S490" i="15"/>
  <c r="S324" i="15"/>
  <c r="C332" i="15"/>
  <c r="E14" i="3"/>
  <c r="E14" i="2"/>
  <c r="S352" i="15"/>
  <c r="C360" i="15"/>
  <c r="R45" i="4"/>
  <c r="R53" i="4" s="1"/>
  <c r="R63" i="4" s="1"/>
  <c r="R444" i="15"/>
  <c r="R454" i="15" s="1"/>
  <c r="S44" i="15"/>
  <c r="C16" i="4"/>
  <c r="C52" i="15"/>
  <c r="P80" i="15"/>
  <c r="P90" i="15" s="1"/>
  <c r="P16" i="4"/>
  <c r="S267" i="15"/>
  <c r="C275" i="15"/>
  <c r="Q44" i="4"/>
  <c r="Q443" i="15"/>
  <c r="Q453" i="15" s="1"/>
  <c r="L16" i="2"/>
  <c r="L25" i="2" s="1"/>
  <c r="L35" i="2" s="1"/>
  <c r="L16" i="3"/>
  <c r="L26" i="3" s="1"/>
  <c r="L36" i="3" s="1"/>
  <c r="G45" i="4"/>
  <c r="G53" i="4" s="1"/>
  <c r="G63" i="4" s="1"/>
  <c r="G444" i="15"/>
  <c r="G454" i="15" s="1"/>
  <c r="M14" i="3"/>
  <c r="M14" i="2"/>
  <c r="S295" i="15"/>
  <c r="C303" i="15"/>
  <c r="S71" i="15"/>
  <c r="C79" i="15"/>
  <c r="S296" i="15"/>
  <c r="C304" i="15"/>
  <c r="G16" i="4"/>
  <c r="G80" i="15"/>
  <c r="G90" i="15" s="1"/>
  <c r="S323" i="15"/>
  <c r="C331" i="15"/>
  <c r="K45" i="4"/>
  <c r="K53" i="4" s="1"/>
  <c r="K63" i="4" s="1"/>
  <c r="K444" i="15"/>
  <c r="K454" i="15" s="1"/>
  <c r="M44" i="4"/>
  <c r="M443" i="15"/>
  <c r="M453" i="15" s="1"/>
  <c r="K14" i="2"/>
  <c r="D15" i="3"/>
  <c r="D25" i="3" s="1"/>
  <c r="D35" i="3" s="1"/>
  <c r="D24" i="4"/>
  <c r="D34" i="4" s="1"/>
  <c r="T430" i="17"/>
  <c r="D509" i="15"/>
  <c r="S509" i="15" s="1"/>
  <c r="S499" i="15"/>
  <c r="W499" i="15" s="1"/>
  <c r="G14" i="3"/>
  <c r="G14" i="2"/>
  <c r="F15" i="4"/>
  <c r="F51" i="15"/>
  <c r="F61" i="15" s="1"/>
  <c r="R51" i="15"/>
  <c r="R61" i="15" s="1"/>
  <c r="R15" i="4"/>
  <c r="I44" i="4"/>
  <c r="I443" i="15"/>
  <c r="I453" i="15" s="1"/>
  <c r="S13" i="4"/>
  <c r="S7" i="3"/>
  <c r="L25" i="4"/>
  <c r="L35" i="4" s="1"/>
  <c r="S14" i="4"/>
  <c r="C14" i="3"/>
  <c r="H15" i="4"/>
  <c r="H51" i="15"/>
  <c r="H61" i="15" s="1"/>
  <c r="R14" i="2"/>
  <c r="R14" i="3"/>
  <c r="P44" i="4"/>
  <c r="P52" i="4" s="1"/>
  <c r="P62" i="4" s="1"/>
  <c r="P443" i="15"/>
  <c r="P453" i="15" s="1"/>
  <c r="S127" i="15"/>
  <c r="C135" i="15"/>
  <c r="S43" i="15"/>
  <c r="C51" i="15"/>
  <c r="C15" i="4"/>
  <c r="S433" i="15"/>
  <c r="C42" i="4"/>
  <c r="S42" i="4" s="1"/>
  <c r="C435" i="15"/>
  <c r="D16" i="3"/>
  <c r="D26" i="3" s="1"/>
  <c r="D36" i="3" s="1"/>
  <c r="D16" i="2"/>
  <c r="D25" i="2" s="1"/>
  <c r="D35" i="2" s="1"/>
  <c r="K44" i="4"/>
  <c r="K443" i="15"/>
  <c r="K453" i="15" s="1"/>
  <c r="J45" i="4"/>
  <c r="J53" i="4" s="1"/>
  <c r="J63" i="4" s="1"/>
  <c r="J444" i="15"/>
  <c r="J454" i="15" s="1"/>
  <c r="R13" i="2"/>
  <c r="R13" i="3"/>
  <c r="F16" i="4"/>
  <c r="F52" i="15"/>
  <c r="F62" i="15" s="1"/>
  <c r="S527" i="15"/>
  <c r="W527" i="15" s="1"/>
  <c r="C537" i="15"/>
  <c r="S537" i="15" s="1"/>
  <c r="D44" i="4"/>
  <c r="D52" i="4" s="1"/>
  <c r="D62" i="4" s="1"/>
  <c r="D443" i="15"/>
  <c r="D453" i="15" s="1"/>
  <c r="S7" i="2"/>
  <c r="H44" i="4"/>
  <c r="H52" i="4" s="1"/>
  <c r="H62" i="4" s="1"/>
  <c r="H443" i="15"/>
  <c r="H453" i="15" s="1"/>
  <c r="P15" i="4"/>
  <c r="P51" i="15"/>
  <c r="P61" i="15" s="1"/>
  <c r="E13" i="2"/>
  <c r="E13" i="3"/>
  <c r="G44" i="4"/>
  <c r="G52" i="4" s="1"/>
  <c r="G62" i="4" s="1"/>
  <c r="G443" i="15"/>
  <c r="G453" i="15" s="1"/>
  <c r="S434" i="15"/>
  <c r="C43" i="4"/>
  <c r="C14" i="2" s="1"/>
  <c r="C436" i="15"/>
  <c r="H13" i="3"/>
  <c r="H13" i="2"/>
  <c r="S528" i="15"/>
  <c r="X528" i="15" s="1"/>
  <c r="C538" i="15"/>
  <c r="S538" i="15" s="1"/>
  <c r="F13" i="3"/>
  <c r="F13" i="2"/>
  <c r="N16" i="4"/>
  <c r="N52" i="15"/>
  <c r="N62" i="15" s="1"/>
  <c r="O44" i="4"/>
  <c r="O52" i="4" s="1"/>
  <c r="O62" i="4" s="1"/>
  <c r="O443" i="15"/>
  <c r="O453" i="15" s="1"/>
  <c r="N14" i="2"/>
  <c r="N14" i="3"/>
  <c r="S72" i="15"/>
  <c r="C80" i="15"/>
  <c r="J16" i="4"/>
  <c r="J80" i="15"/>
  <c r="J90" i="15" s="1"/>
  <c r="S239" i="15"/>
  <c r="C247" i="15"/>
  <c r="L443" i="15"/>
  <c r="L453" i="15" s="1"/>
  <c r="L44" i="4"/>
  <c r="L52" i="4" s="1"/>
  <c r="L62" i="4" s="1"/>
  <c r="C566" i="15"/>
  <c r="S566" i="15" s="1"/>
  <c r="S556" i="15"/>
  <c r="X556" i="15" s="1"/>
  <c r="S99" i="15"/>
  <c r="C107" i="15"/>
  <c r="F14" i="2"/>
  <c r="F14" i="3"/>
  <c r="I13" i="3"/>
  <c r="D25" i="4"/>
  <c r="D35" i="4" s="1"/>
  <c r="N13" i="3"/>
  <c r="N13" i="2"/>
  <c r="P13" i="3"/>
  <c r="P13" i="2"/>
  <c r="G24" i="4"/>
  <c r="G34" i="4" s="1"/>
  <c r="R16" i="4"/>
  <c r="R52" i="15"/>
  <c r="R62" i="15" s="1"/>
  <c r="S379" i="15"/>
  <c r="C387" i="15"/>
  <c r="I45" i="4"/>
  <c r="I444" i="15"/>
  <c r="I454" i="15" s="1"/>
  <c r="R44" i="4"/>
  <c r="R52" i="4" s="1"/>
  <c r="R62" i="4" s="1"/>
  <c r="R443" i="15"/>
  <c r="R453" i="15" s="1"/>
  <c r="Q444" i="15"/>
  <c r="Q454" i="15" s="1"/>
  <c r="Q45" i="4"/>
  <c r="S380" i="15"/>
  <c r="C388" i="15"/>
  <c r="E15" i="4"/>
  <c r="E107" i="15"/>
  <c r="E117" i="15" s="1"/>
  <c r="J14" i="3"/>
  <c r="J14" i="2"/>
  <c r="F44" i="4"/>
  <c r="F52" i="4" s="1"/>
  <c r="F62" i="4" s="1"/>
  <c r="F443" i="15"/>
  <c r="F453" i="15" s="1"/>
  <c r="L24" i="4"/>
  <c r="L34" i="4" s="1"/>
  <c r="S430" i="17"/>
  <c r="S240" i="15"/>
  <c r="C248" i="15"/>
  <c r="H14" i="3"/>
  <c r="S268" i="15"/>
  <c r="C276" i="15"/>
  <c r="J79" i="15"/>
  <c r="J89" i="15" s="1"/>
  <c r="J15" i="4"/>
  <c r="S212" i="15"/>
  <c r="C220" i="15"/>
  <c r="O13" i="2"/>
  <c r="O13" i="3"/>
  <c r="S128" i="15"/>
  <c r="C136" i="15"/>
  <c r="N15" i="4"/>
  <c r="N51" i="15"/>
  <c r="N61" i="15" s="1"/>
  <c r="C13" i="2" l="1"/>
  <c r="S13" i="2" s="1"/>
  <c r="G15" i="3"/>
  <c r="G25" i="3" s="1"/>
  <c r="G35" i="3" s="1"/>
  <c r="D15" i="2"/>
  <c r="D24" i="2" s="1"/>
  <c r="D34" i="2" s="1"/>
  <c r="C61" i="15"/>
  <c r="S61" i="15" s="1"/>
  <c r="S51" i="15"/>
  <c r="U51" i="15" s="1"/>
  <c r="F15" i="3"/>
  <c r="F25" i="3" s="1"/>
  <c r="F35" i="3" s="1"/>
  <c r="F15" i="2"/>
  <c r="F24" i="2" s="1"/>
  <c r="F34" i="2" s="1"/>
  <c r="F24" i="4"/>
  <c r="F34" i="4" s="1"/>
  <c r="P16" i="3"/>
  <c r="P26" i="3" s="1"/>
  <c r="P36" i="3" s="1"/>
  <c r="P16" i="2"/>
  <c r="P25" i="2" s="1"/>
  <c r="P35" i="2" s="1"/>
  <c r="P25" i="4"/>
  <c r="P35" i="4" s="1"/>
  <c r="E16" i="3"/>
  <c r="E26" i="3" s="1"/>
  <c r="E36" i="3" s="1"/>
  <c r="E16" i="2"/>
  <c r="E25" i="2" s="1"/>
  <c r="E35" i="2" s="1"/>
  <c r="E25" i="4"/>
  <c r="E35" i="4" s="1"/>
  <c r="L15" i="2"/>
  <c r="L24" i="2" s="1"/>
  <c r="L34" i="2" s="1"/>
  <c r="S388" i="15"/>
  <c r="V388" i="15" s="1"/>
  <c r="C398" i="15"/>
  <c r="S398" i="15" s="1"/>
  <c r="G15" i="2"/>
  <c r="G24" i="2" s="1"/>
  <c r="G34" i="2" s="1"/>
  <c r="S435" i="15"/>
  <c r="C44" i="4"/>
  <c r="C15" i="3" s="1"/>
  <c r="C443" i="15"/>
  <c r="H15" i="3"/>
  <c r="H25" i="3" s="1"/>
  <c r="H35" i="3" s="1"/>
  <c r="H15" i="2"/>
  <c r="H24" i="2" s="1"/>
  <c r="H34" i="2" s="1"/>
  <c r="H24" i="4"/>
  <c r="H34" i="4" s="1"/>
  <c r="C13" i="3"/>
  <c r="S13" i="3" s="1"/>
  <c r="C341" i="15"/>
  <c r="S341" i="15" s="1"/>
  <c r="S331" i="15"/>
  <c r="U331" i="15" s="1"/>
  <c r="C313" i="15"/>
  <c r="S313" i="15" s="1"/>
  <c r="S303" i="15"/>
  <c r="U303" i="15" s="1"/>
  <c r="H500" i="15"/>
  <c r="H45" i="4"/>
  <c r="H53" i="4" s="1"/>
  <c r="H63" i="4" s="1"/>
  <c r="S492" i="15"/>
  <c r="J15" i="3"/>
  <c r="J25" i="3" s="1"/>
  <c r="J35" i="3" s="1"/>
  <c r="J15" i="2"/>
  <c r="J24" i="2" s="1"/>
  <c r="J34" i="2" s="1"/>
  <c r="J24" i="4"/>
  <c r="J34" i="4" s="1"/>
  <c r="L15" i="3"/>
  <c r="L25" i="3" s="1"/>
  <c r="L35" i="3" s="1"/>
  <c r="C257" i="15"/>
  <c r="S257" i="15" s="1"/>
  <c r="S247" i="15"/>
  <c r="U247" i="15" s="1"/>
  <c r="C145" i="15"/>
  <c r="S145" i="15" s="1"/>
  <c r="S135" i="15"/>
  <c r="U135" i="15" s="1"/>
  <c r="S14" i="3"/>
  <c r="C62" i="15"/>
  <c r="S62" i="15" s="1"/>
  <c r="S52" i="15"/>
  <c r="V52" i="15" s="1"/>
  <c r="Q53" i="4"/>
  <c r="Q63" i="4" s="1"/>
  <c r="Q16" i="3"/>
  <c r="Q26" i="3" s="1"/>
  <c r="Q36" i="3" s="1"/>
  <c r="Q16" i="2"/>
  <c r="Q25" i="2" s="1"/>
  <c r="Q35" i="2" s="1"/>
  <c r="C397" i="15"/>
  <c r="S397" i="15" s="1"/>
  <c r="S387" i="15"/>
  <c r="U387" i="15" s="1"/>
  <c r="I52" i="4"/>
  <c r="I62" i="4" s="1"/>
  <c r="I15" i="2"/>
  <c r="I24" i="2" s="1"/>
  <c r="I34" i="2" s="1"/>
  <c r="I15" i="3"/>
  <c r="I25" i="3" s="1"/>
  <c r="I35" i="3" s="1"/>
  <c r="G16" i="3"/>
  <c r="G26" i="3" s="1"/>
  <c r="G36" i="3" s="1"/>
  <c r="G16" i="2"/>
  <c r="G25" i="2" s="1"/>
  <c r="G35" i="2" s="1"/>
  <c r="G25" i="4"/>
  <c r="G35" i="4" s="1"/>
  <c r="Q52" i="4"/>
  <c r="Q62" i="4" s="1"/>
  <c r="Q15" i="3"/>
  <c r="Q25" i="3" s="1"/>
  <c r="Q35" i="3" s="1"/>
  <c r="Q15" i="2"/>
  <c r="Q24" i="2" s="1"/>
  <c r="Q34" i="2" s="1"/>
  <c r="H25" i="4"/>
  <c r="H35" i="4" s="1"/>
  <c r="E15" i="3"/>
  <c r="E25" i="3" s="1"/>
  <c r="E35" i="3" s="1"/>
  <c r="E15" i="2"/>
  <c r="E24" i="2" s="1"/>
  <c r="E34" i="2" s="1"/>
  <c r="E24" i="4"/>
  <c r="E34" i="4" s="1"/>
  <c r="N15" i="2"/>
  <c r="N24" i="2" s="1"/>
  <c r="N34" i="2" s="1"/>
  <c r="N15" i="3"/>
  <c r="N25" i="3" s="1"/>
  <c r="N35" i="3" s="1"/>
  <c r="N24" i="4"/>
  <c r="N34" i="4" s="1"/>
  <c r="C117" i="15"/>
  <c r="S117" i="15" s="1"/>
  <c r="S107" i="15"/>
  <c r="U107" i="15" s="1"/>
  <c r="S16" i="4"/>
  <c r="C25" i="4"/>
  <c r="J16" i="2"/>
  <c r="J25" i="2" s="1"/>
  <c r="J35" i="2" s="1"/>
  <c r="J16" i="3"/>
  <c r="J26" i="3" s="1"/>
  <c r="J36" i="3" s="1"/>
  <c r="J25" i="4"/>
  <c r="J35" i="4" s="1"/>
  <c r="N16" i="3"/>
  <c r="N26" i="3" s="1"/>
  <c r="N36" i="3" s="1"/>
  <c r="N16" i="2"/>
  <c r="N25" i="2" s="1"/>
  <c r="N35" i="2" s="1"/>
  <c r="N25" i="4"/>
  <c r="N35" i="4" s="1"/>
  <c r="S436" i="15"/>
  <c r="C45" i="4"/>
  <c r="C444" i="15"/>
  <c r="K16" i="2"/>
  <c r="K25" i="2" s="1"/>
  <c r="K35" i="2" s="1"/>
  <c r="R15" i="3"/>
  <c r="R25" i="3" s="1"/>
  <c r="R35" i="3" s="1"/>
  <c r="R15" i="2"/>
  <c r="R24" i="2" s="1"/>
  <c r="R34" i="2" s="1"/>
  <c r="R24" i="4"/>
  <c r="R34" i="4" s="1"/>
  <c r="S304" i="15"/>
  <c r="V304" i="15" s="1"/>
  <c r="C314" i="15"/>
  <c r="S314" i="15" s="1"/>
  <c r="S332" i="15"/>
  <c r="V332" i="15" s="1"/>
  <c r="C342" i="15"/>
  <c r="S342" i="15" s="1"/>
  <c r="F16" i="3"/>
  <c r="F26" i="3" s="1"/>
  <c r="F36" i="3" s="1"/>
  <c r="F16" i="2"/>
  <c r="F25" i="2" s="1"/>
  <c r="F35" i="2" s="1"/>
  <c r="F25" i="4"/>
  <c r="F35" i="4" s="1"/>
  <c r="I53" i="4"/>
  <c r="I63" i="4" s="1"/>
  <c r="I16" i="2"/>
  <c r="I25" i="2" s="1"/>
  <c r="I35" i="2" s="1"/>
  <c r="I16" i="3"/>
  <c r="I26" i="3" s="1"/>
  <c r="I36" i="3" s="1"/>
  <c r="S14" i="2"/>
  <c r="O15" i="2"/>
  <c r="O24" i="2" s="1"/>
  <c r="O34" i="2" s="1"/>
  <c r="O15" i="3"/>
  <c r="O25" i="3" s="1"/>
  <c r="O35" i="3" s="1"/>
  <c r="O24" i="4"/>
  <c r="O34" i="4" s="1"/>
  <c r="S136" i="15"/>
  <c r="V136" i="15" s="1"/>
  <c r="C146" i="15"/>
  <c r="S146" i="15" s="1"/>
  <c r="S248" i="15"/>
  <c r="V248" i="15" s="1"/>
  <c r="C258" i="15"/>
  <c r="S258" i="15" s="1"/>
  <c r="S80" i="15"/>
  <c r="V80" i="15" s="1"/>
  <c r="C90" i="15"/>
  <c r="S90" i="15" s="1"/>
  <c r="S43" i="4"/>
  <c r="P15" i="3"/>
  <c r="P25" i="3" s="1"/>
  <c r="P35" i="3" s="1"/>
  <c r="P15" i="2"/>
  <c r="P24" i="2" s="1"/>
  <c r="P34" i="2" s="1"/>
  <c r="P24" i="4"/>
  <c r="P34" i="4" s="1"/>
  <c r="K52" i="4"/>
  <c r="K62" i="4" s="1"/>
  <c r="K15" i="3"/>
  <c r="K25" i="3" s="1"/>
  <c r="K35" i="3" s="1"/>
  <c r="K15" i="2"/>
  <c r="K24" i="2" s="1"/>
  <c r="K34" i="2" s="1"/>
  <c r="K16" i="3"/>
  <c r="K26" i="3" s="1"/>
  <c r="K36" i="3" s="1"/>
  <c r="M52" i="4"/>
  <c r="M62" i="4" s="1"/>
  <c r="M15" i="2"/>
  <c r="M24" i="2" s="1"/>
  <c r="M34" i="2" s="1"/>
  <c r="M15" i="3"/>
  <c r="M25" i="3" s="1"/>
  <c r="M35" i="3" s="1"/>
  <c r="C285" i="15"/>
  <c r="S285" i="15" s="1"/>
  <c r="S275" i="15"/>
  <c r="U275" i="15" s="1"/>
  <c r="M16" i="2"/>
  <c r="M25" i="2" s="1"/>
  <c r="M35" i="2" s="1"/>
  <c r="M16" i="3"/>
  <c r="M26" i="3" s="1"/>
  <c r="M36" i="3" s="1"/>
  <c r="M25" i="4"/>
  <c r="M35" i="4" s="1"/>
  <c r="C230" i="15"/>
  <c r="S230" i="15" s="1"/>
  <c r="S220" i="15"/>
  <c r="V220" i="15" s="1"/>
  <c r="S276" i="15"/>
  <c r="V276" i="15" s="1"/>
  <c r="C286" i="15"/>
  <c r="S286" i="15" s="1"/>
  <c r="R16" i="3"/>
  <c r="R26" i="3" s="1"/>
  <c r="R36" i="3" s="1"/>
  <c r="R16" i="2"/>
  <c r="R25" i="2" s="1"/>
  <c r="R35" i="2" s="1"/>
  <c r="R25" i="4"/>
  <c r="R35" i="4" s="1"/>
  <c r="C15" i="2"/>
  <c r="C24" i="4"/>
  <c r="S15" i="4"/>
  <c r="C89" i="15"/>
  <c r="S89" i="15" s="1"/>
  <c r="S79" i="15"/>
  <c r="U79" i="15" s="1"/>
  <c r="S360" i="15"/>
  <c r="V360" i="15" s="1"/>
  <c r="C370" i="15"/>
  <c r="S370" i="15" s="1"/>
  <c r="O53" i="4"/>
  <c r="O63" i="4" s="1"/>
  <c r="O16" i="3"/>
  <c r="O26" i="3" s="1"/>
  <c r="O36" i="3" s="1"/>
  <c r="O16" i="2"/>
  <c r="O25" i="2" s="1"/>
  <c r="O35" i="2" s="1"/>
  <c r="H16" i="2" l="1"/>
  <c r="H25" i="2" s="1"/>
  <c r="H35" i="2" s="1"/>
  <c r="H16" i="3"/>
  <c r="H26" i="3" s="1"/>
  <c r="H36" i="3" s="1"/>
  <c r="S45" i="4"/>
  <c r="C53" i="4"/>
  <c r="C35" i="4"/>
  <c r="S35" i="4" s="1"/>
  <c r="S25" i="4"/>
  <c r="C16" i="2"/>
  <c r="S15" i="3"/>
  <c r="W12" i="3" s="1"/>
  <c r="W17" i="3" s="1"/>
  <c r="C25" i="3"/>
  <c r="C16" i="3"/>
  <c r="C454" i="15"/>
  <c r="S454" i="15" s="1"/>
  <c r="S444" i="15"/>
  <c r="X444" i="15" s="1"/>
  <c r="X567" i="15" s="1"/>
  <c r="H510" i="15"/>
  <c r="S510" i="15" s="1"/>
  <c r="S500" i="15"/>
  <c r="X500" i="15" s="1"/>
  <c r="C34" i="4"/>
  <c r="S34" i="4" s="1"/>
  <c r="S24" i="4"/>
  <c r="C453" i="15"/>
  <c r="S453" i="15" s="1"/>
  <c r="S443" i="15"/>
  <c r="W443" i="15" s="1"/>
  <c r="W567" i="15" s="1"/>
  <c r="U567" i="15"/>
  <c r="C24" i="2"/>
  <c r="S15" i="2"/>
  <c r="V567" i="15"/>
  <c r="S44" i="4"/>
  <c r="C52" i="4"/>
  <c r="W14" i="3" l="1"/>
  <c r="Y17" i="3" s="1"/>
  <c r="S16" i="2"/>
  <c r="C25" i="2"/>
  <c r="U20" i="4"/>
  <c r="U18" i="4"/>
  <c r="AE18" i="4" s="1"/>
  <c r="U11" i="4"/>
  <c r="U9" i="4"/>
  <c r="U21" i="4"/>
  <c r="Z21" i="4" s="1"/>
  <c r="U23" i="4"/>
  <c r="U12" i="4"/>
  <c r="U7" i="4"/>
  <c r="U14" i="4"/>
  <c r="C34" i="2"/>
  <c r="S34" i="2" s="1"/>
  <c r="S24" i="2"/>
  <c r="S16" i="3"/>
  <c r="C26" i="3"/>
  <c r="C62" i="4"/>
  <c r="S62" i="4" s="1"/>
  <c r="S52" i="4"/>
  <c r="C35" i="3"/>
  <c r="S35" i="3" s="1"/>
  <c r="S25" i="3"/>
  <c r="C63" i="4"/>
  <c r="S63" i="4" s="1"/>
  <c r="S53" i="4"/>
  <c r="AE9" i="4" l="1"/>
  <c r="Z9" i="4"/>
  <c r="U49" i="4"/>
  <c r="U36" i="4"/>
  <c r="U40" i="4"/>
  <c r="U51" i="4"/>
  <c r="U38" i="4"/>
  <c r="U41" i="4"/>
  <c r="U43" i="4"/>
  <c r="AE11" i="4"/>
  <c r="Z11" i="4"/>
  <c r="Z23" i="4"/>
  <c r="AE23" i="4"/>
  <c r="U25" i="4"/>
  <c r="AE7" i="4"/>
  <c r="Z7" i="4"/>
  <c r="C35" i="2"/>
  <c r="S35" i="2" s="1"/>
  <c r="S25" i="2"/>
  <c r="S26" i="3"/>
  <c r="C36" i="3"/>
  <c r="S36" i="3" s="1"/>
  <c r="Z14" i="4"/>
  <c r="AE14" i="4"/>
  <c r="AE12" i="4"/>
  <c r="Z12" i="4"/>
  <c r="Z51" i="4" l="1"/>
  <c r="AE51" i="4"/>
  <c r="AE41" i="4"/>
  <c r="Z41" i="4"/>
  <c r="AE40" i="4"/>
  <c r="Z40" i="4"/>
  <c r="AE38" i="4"/>
  <c r="Z38" i="4"/>
  <c r="AE36" i="4"/>
  <c r="Z36" i="4"/>
  <c r="U20" i="2"/>
  <c r="U18" i="2"/>
  <c r="U21" i="2"/>
  <c r="U11" i="2"/>
  <c r="U12" i="2"/>
  <c r="U9" i="2"/>
  <c r="U23" i="2"/>
  <c r="U7" i="2"/>
  <c r="U14" i="2"/>
  <c r="U19" i="3"/>
  <c r="U21" i="3"/>
  <c r="U26" i="3"/>
  <c r="U11" i="3"/>
  <c r="U22" i="3"/>
  <c r="U12" i="3"/>
  <c r="U24" i="3"/>
  <c r="U9" i="3"/>
  <c r="U7" i="3"/>
  <c r="U14" i="3"/>
  <c r="AE49" i="4"/>
  <c r="Z49" i="4"/>
  <c r="AE43" i="4"/>
  <c r="Z43" i="4"/>
  <c r="U25" i="2" l="1"/>
</calcChain>
</file>

<file path=xl/sharedStrings.xml><?xml version="1.0" encoding="utf-8"?>
<sst xmlns="http://schemas.openxmlformats.org/spreadsheetml/2006/main" count="4678" uniqueCount="494">
  <si>
    <t>University of California San Diego: Survey of Pedestrian and Vehicular Traffic, Winter 2023</t>
  </si>
  <si>
    <t>Key to Modes</t>
  </si>
  <si>
    <t>Commuter vs Noncommuter</t>
  </si>
  <si>
    <t>Mode</t>
  </si>
  <si>
    <t>Mode Breakdown</t>
  </si>
  <si>
    <t>Type</t>
  </si>
  <si>
    <t>Total Vehicles</t>
  </si>
  <si>
    <t>Commuter Vehicles</t>
  </si>
  <si>
    <r>
      <rPr>
        <sz val="9"/>
        <color rgb="FF003366"/>
        <rFont val="Arial"/>
      </rPr>
      <t>Bicycles</t>
    </r>
    <r>
      <rPr>
        <vertAlign val="superscript"/>
        <sz val="9"/>
        <color rgb="FF003366"/>
        <rFont val="Arial"/>
      </rPr>
      <t>1</t>
    </r>
  </si>
  <si>
    <r>
      <rPr>
        <sz val="9"/>
        <color rgb="FF003366"/>
        <rFont val="Arial"/>
      </rPr>
      <t>Motorcycles</t>
    </r>
    <r>
      <rPr>
        <vertAlign val="superscript"/>
        <sz val="9"/>
        <color rgb="FF003366"/>
        <rFont val="Arial"/>
      </rPr>
      <t>1</t>
    </r>
  </si>
  <si>
    <r>
      <rPr>
        <sz val="9"/>
        <color rgb="FF003366"/>
        <rFont val="Arial"/>
      </rPr>
      <t>Total Automobiles</t>
    </r>
    <r>
      <rPr>
        <vertAlign val="superscript"/>
        <sz val="9"/>
        <color rgb="FF003366"/>
        <rFont val="Arial"/>
      </rPr>
      <t>1</t>
    </r>
  </si>
  <si>
    <t>Single-Occupant Automobiles</t>
  </si>
  <si>
    <t>Carpool Vehicles</t>
  </si>
  <si>
    <t>High-Occupancy Automobiles</t>
  </si>
  <si>
    <t>MTS Shuttles</t>
  </si>
  <si>
    <t>Private Shuttles</t>
  </si>
  <si>
    <t>Private Vanpools</t>
  </si>
  <si>
    <t>Taxis</t>
  </si>
  <si>
    <t>Uber/Lyft</t>
  </si>
  <si>
    <r>
      <t>Vanpools</t>
    </r>
    <r>
      <rPr>
        <vertAlign val="superscript"/>
        <sz val="9"/>
        <color rgb="FF003366"/>
        <rFont val="Arial"/>
        <family val="2"/>
      </rPr>
      <t>2</t>
    </r>
  </si>
  <si>
    <t>Enterprise Vanpools</t>
  </si>
  <si>
    <r>
      <rPr>
        <sz val="9"/>
        <color rgb="FF003366"/>
        <rFont val="Arial"/>
      </rPr>
      <t>Commuter Shuttles</t>
    </r>
    <r>
      <rPr>
        <vertAlign val="superscript"/>
        <sz val="9"/>
        <color rgb="FF003366"/>
        <rFont val="Arial"/>
      </rPr>
      <t>3</t>
    </r>
  </si>
  <si>
    <t>Mesa South and Hillcrest Shuttles</t>
  </si>
  <si>
    <r>
      <t>Buses</t>
    </r>
    <r>
      <rPr>
        <vertAlign val="superscript"/>
        <sz val="9"/>
        <color theme="1" tint="0.249977111117893"/>
        <rFont val="Arial"/>
        <family val="2"/>
      </rPr>
      <t>4</t>
    </r>
  </si>
  <si>
    <t>MTS and NCTD routes</t>
  </si>
  <si>
    <t>Noncommuter Vehicles</t>
  </si>
  <si>
    <r>
      <rPr>
        <sz val="9"/>
        <color rgb="FF003366"/>
        <rFont val="Arial"/>
      </rPr>
      <t>Commercial Vehicles</t>
    </r>
    <r>
      <rPr>
        <vertAlign val="superscript"/>
        <sz val="9"/>
        <color rgb="FF003366"/>
        <rFont val="Arial"/>
      </rPr>
      <t>1</t>
    </r>
  </si>
  <si>
    <t>Commercial/Delivery/Construction Vehicles</t>
  </si>
  <si>
    <t>School Bus</t>
  </si>
  <si>
    <t>Tour Bus</t>
  </si>
  <si>
    <r>
      <rPr>
        <sz val="9"/>
        <color rgb="FF003366"/>
        <rFont val="Arial"/>
      </rPr>
      <t>Official Vehicles</t>
    </r>
    <r>
      <rPr>
        <vertAlign val="superscript"/>
        <sz val="9"/>
        <color rgb="FF003366"/>
        <rFont val="Arial"/>
      </rPr>
      <t>1</t>
    </r>
  </si>
  <si>
    <r>
      <t>Intra-UCSD Shuttles</t>
    </r>
    <r>
      <rPr>
        <vertAlign val="superscript"/>
        <sz val="9"/>
        <color rgb="FF003366"/>
        <rFont val="Arial"/>
        <family val="2"/>
      </rPr>
      <t>6</t>
    </r>
  </si>
  <si>
    <t>Total People</t>
  </si>
  <si>
    <t>Commuter Vehicle People</t>
  </si>
  <si>
    <r>
      <rPr>
        <sz val="9"/>
        <color rgb="FF003366"/>
        <rFont val="Arial"/>
      </rPr>
      <t>Pedestrians</t>
    </r>
    <r>
      <rPr>
        <vertAlign val="superscript"/>
        <sz val="9"/>
        <color rgb="FF003366"/>
        <rFont val="Arial"/>
      </rPr>
      <t>1</t>
    </r>
  </si>
  <si>
    <t>People walking into campus</t>
  </si>
  <si>
    <t>People on Scooters</t>
  </si>
  <si>
    <t>People on Skateboards</t>
  </si>
  <si>
    <r>
      <rPr>
        <sz val="9"/>
        <color rgb="FF003366"/>
        <rFont val="Arial"/>
      </rPr>
      <t>Bicycle People</t>
    </r>
    <r>
      <rPr>
        <vertAlign val="superscript"/>
        <sz val="9"/>
        <color rgb="FF003366"/>
        <rFont val="Arial"/>
      </rPr>
      <t>1</t>
    </r>
  </si>
  <si>
    <r>
      <rPr>
        <sz val="9"/>
        <color rgb="FF003366"/>
        <rFont val="Arial"/>
      </rPr>
      <t>Motorcycle People</t>
    </r>
    <r>
      <rPr>
        <vertAlign val="superscript"/>
        <sz val="9"/>
        <color rgb="FF003366"/>
        <rFont val="Arial"/>
      </rPr>
      <t>1</t>
    </r>
  </si>
  <si>
    <r>
      <rPr>
        <sz val="9"/>
        <color rgb="FF003366"/>
        <rFont val="Arial"/>
      </rPr>
      <t>Total Automobile People</t>
    </r>
    <r>
      <rPr>
        <vertAlign val="superscript"/>
        <sz val="9"/>
        <color rgb="FF003366"/>
        <rFont val="Arial"/>
      </rPr>
      <t>1</t>
    </r>
  </si>
  <si>
    <t>Single-Occupant Drivers</t>
  </si>
  <si>
    <t>Carpool People</t>
  </si>
  <si>
    <t>High-Occupancy Automobile People</t>
  </si>
  <si>
    <t>MTS Shuttle People</t>
  </si>
  <si>
    <t>Private Shuttle People</t>
  </si>
  <si>
    <t>Private Vanpool People</t>
  </si>
  <si>
    <t>Taxi People</t>
  </si>
  <si>
    <t>Uber/Lyft People</t>
  </si>
  <si>
    <r>
      <rPr>
        <sz val="9"/>
        <color rgb="FF003366"/>
        <rFont val="Arial"/>
      </rPr>
      <t>UCSD Vanpool People</t>
    </r>
    <r>
      <rPr>
        <vertAlign val="superscript"/>
        <sz val="9"/>
        <color rgb="FF003366"/>
        <rFont val="Arial"/>
      </rPr>
      <t>2</t>
    </r>
  </si>
  <si>
    <r>
      <t>Shuttle People</t>
    </r>
    <r>
      <rPr>
        <vertAlign val="superscript"/>
        <sz val="9"/>
        <color rgb="FF003366"/>
        <rFont val="Arial"/>
        <family val="2"/>
      </rPr>
      <t>3</t>
    </r>
  </si>
  <si>
    <r>
      <rPr>
        <sz val="9"/>
        <color rgb="FF003366"/>
        <rFont val="Arial"/>
      </rPr>
      <t>Bus People</t>
    </r>
    <r>
      <rPr>
        <vertAlign val="superscript"/>
        <sz val="9"/>
        <color rgb="FF003366"/>
        <rFont val="Arial"/>
      </rPr>
      <t>7</t>
    </r>
  </si>
  <si>
    <r>
      <t>Trolley People</t>
    </r>
    <r>
      <rPr>
        <vertAlign val="superscript"/>
        <sz val="9"/>
        <color rgb="FF003366"/>
        <rFont val="Arial"/>
        <family val="2"/>
      </rPr>
      <t>5</t>
    </r>
  </si>
  <si>
    <t>UCSD Health La Jolla and Central Campus Stations</t>
  </si>
  <si>
    <t>Noncommuter Vehicle People</t>
  </si>
  <si>
    <r>
      <t>Commercial Vehicle People</t>
    </r>
    <r>
      <rPr>
        <vertAlign val="superscript"/>
        <sz val="9"/>
        <color rgb="FF003366"/>
        <rFont val="Arial"/>
        <family val="2"/>
      </rPr>
      <t>1</t>
    </r>
  </si>
  <si>
    <t>Commercial/Delivery/Construction People</t>
  </si>
  <si>
    <t>School Bus People</t>
  </si>
  <si>
    <t>Tour Bus People</t>
  </si>
  <si>
    <r>
      <rPr>
        <sz val="9"/>
        <color rgb="FF003366"/>
        <rFont val="Arial"/>
      </rPr>
      <t>Official Vehicle People</t>
    </r>
    <r>
      <rPr>
        <vertAlign val="superscript"/>
        <sz val="9"/>
        <color rgb="FF003366"/>
        <rFont val="Arial"/>
      </rPr>
      <t>1</t>
    </r>
  </si>
  <si>
    <r>
      <t>Intra-UCSD Shuttle People</t>
    </r>
    <r>
      <rPr>
        <vertAlign val="superscript"/>
        <sz val="9"/>
        <color rgb="FF003366"/>
        <rFont val="Arial"/>
        <family val="2"/>
      </rPr>
      <t>6</t>
    </r>
  </si>
  <si>
    <t>1 From visual survey at traffic entrances.</t>
  </si>
  <si>
    <t>2 From Enterprise report "Quarterly Business Review".</t>
  </si>
  <si>
    <t>3 Mesa South Shuttle, Hillcrest Shuttle. From Triton Transit passenger logs.</t>
  </si>
  <si>
    <t>4 Metropolitan Transit System (MTS) and North County Transit District (NCTD) buses. From MTS and NCTD bus schedules.</t>
  </si>
  <si>
    <t>5 Values collected from visual survey at Trolley station, not calculated values from MTS data.</t>
  </si>
  <si>
    <t>6 Not included for 2023.</t>
  </si>
  <si>
    <r>
      <rPr>
        <sz val="8"/>
        <color rgb="FF003366"/>
        <rFont val="Arial"/>
      </rPr>
      <t>7</t>
    </r>
    <r>
      <rPr>
        <sz val="8"/>
        <color rgb="FF003366"/>
        <rFont val="Arial"/>
      </rPr>
      <t xml:space="preserve"> Metropolitan Transit System (MTS) and North County Transit District (NCTD) buses. From visual survey at bus stops.</t>
    </r>
  </si>
  <si>
    <t>2023 Triton Transit Data</t>
  </si>
  <si>
    <t>Total Passengers for the day divided by 2 to obtain total entering riders per route.</t>
  </si>
  <si>
    <t>Passenger log used to count how many times a shuttle drove into campus.</t>
  </si>
  <si>
    <t>Route</t>
  </si>
  <si>
    <t>Date</t>
  </si>
  <si>
    <t>Day</t>
  </si>
  <si>
    <t>Total Passengers</t>
  </si>
  <si>
    <t>Mesa South</t>
  </si>
  <si>
    <t>Thursday</t>
  </si>
  <si>
    <t>974 daily/ data collected hourly</t>
  </si>
  <si>
    <t>Hillcrest</t>
  </si>
  <si>
    <t>Tuesday</t>
  </si>
  <si>
    <t>60 total/day divided by 2 for Arriving value</t>
  </si>
  <si>
    <t>Schedule</t>
  </si>
  <si>
    <t>Location</t>
  </si>
  <si>
    <t>Entrance</t>
  </si>
  <si>
    <t>Bus Stop</t>
  </si>
  <si>
    <t>La Jolla</t>
  </si>
  <si>
    <t>At Torrey Pines Road</t>
  </si>
  <si>
    <t>South Side of La Jolla Village Drive at Torrey Pines Road</t>
  </si>
  <si>
    <t>March 14</t>
  </si>
  <si>
    <t>Campus</t>
  </si>
  <si>
    <t>At Revelle College Drive</t>
  </si>
  <si>
    <t>East Side of North Torrey Pines Road at Revelle College Drive</t>
  </si>
  <si>
    <t>West Side of North Torrey Pines Road at Revelle College Drive</t>
  </si>
  <si>
    <t>North Side of Scholars Drive South at Revelle College Drive</t>
  </si>
  <si>
    <t>March 16</t>
  </si>
  <si>
    <t>South Side of Scholars Drive South at Revelle College Drive</t>
  </si>
  <si>
    <t>At La Jolla Shores Drive</t>
  </si>
  <si>
    <t>East Side of North Torrey Pines Road at La Jolla Shores Drive</t>
  </si>
  <si>
    <t>January 24</t>
  </si>
  <si>
    <t>West Side of North Torrey Pines Road at La Jolla Shores Drive</t>
  </si>
  <si>
    <t>At Muir College Drive</t>
  </si>
  <si>
    <t>East Side of North Torrey Pines Road at Muir College Drive</t>
  </si>
  <si>
    <t>Wednesday</t>
  </si>
  <si>
    <t>February 15</t>
  </si>
  <si>
    <t>West Side of North Torrey Pines Road at Muir College Drive</t>
  </si>
  <si>
    <t>At Pangea Drive</t>
  </si>
  <si>
    <t>January 26</t>
  </si>
  <si>
    <t>At Salk Institute Road</t>
  </si>
  <si>
    <t>East Side of North Torrey Pines Road at Salk Institute Road</t>
  </si>
  <si>
    <t>February 22</t>
  </si>
  <si>
    <t>West Side of North Torrey Pines Road at Salk Institute Road</t>
  </si>
  <si>
    <t>West Side of North Torrey Pines Road at Torrey Pines Scenic Drive</t>
  </si>
  <si>
    <t>At North Point Drive</t>
  </si>
  <si>
    <t>East Side of North Torrey Pines Road at North Point Drive</t>
  </si>
  <si>
    <t>January 31</t>
  </si>
  <si>
    <t>At Campus Point Drive Entering</t>
  </si>
  <si>
    <t>February 14</t>
  </si>
  <si>
    <t>Trolley UCSD Health Station</t>
  </si>
  <si>
    <t>February 16</t>
  </si>
  <si>
    <t>Trolley Central Campus Station</t>
  </si>
  <si>
    <t>February 23</t>
  </si>
  <si>
    <t>At Health Sciences Drive</t>
  </si>
  <si>
    <t>February 21</t>
  </si>
  <si>
    <t>Athena Way</t>
  </si>
  <si>
    <t>February 1</t>
  </si>
  <si>
    <t>Mesa Lane and Footpath</t>
  </si>
  <si>
    <t>February 2</t>
  </si>
  <si>
    <t>Gilman Bridge *</t>
  </si>
  <si>
    <t>February 9</t>
  </si>
  <si>
    <t>At Villa La Jolla Drive Entering</t>
  </si>
  <si>
    <t>February 28</t>
  </si>
  <si>
    <t>Gilman Drive at Myers Drive</t>
  </si>
  <si>
    <t>North Side of Gilman Drive at Myers Drive</t>
  </si>
  <si>
    <t>March 2</t>
  </si>
  <si>
    <t>South Side of Gilman Drive at Myers Drive</t>
  </si>
  <si>
    <t>March 9</t>
  </si>
  <si>
    <t>Gilman Drive at Eucalyptus Grove Lane</t>
  </si>
  <si>
    <t>East Side of Gilman Drive at Eucalyptus Grove Lane</t>
  </si>
  <si>
    <t>March 8</t>
  </si>
  <si>
    <t>West Side of Gilman Drive at Eucalyptus Grove Lane</t>
  </si>
  <si>
    <t>March 7</t>
  </si>
  <si>
    <t>At Gilman Drive Entering</t>
  </si>
  <si>
    <t>March 1</t>
  </si>
  <si>
    <t>Mesa Footbridge *</t>
  </si>
  <si>
    <t>February 7</t>
  </si>
  <si>
    <t>At La Jolla Village Drive Footbridge</t>
  </si>
  <si>
    <t>February 8</t>
  </si>
  <si>
    <t>Medical</t>
  </si>
  <si>
    <r>
      <rPr>
        <sz val="9"/>
        <color rgb="FF003366"/>
        <rFont val="Arial"/>
      </rPr>
      <t>At Arbor Drive</t>
    </r>
    <r>
      <rPr>
        <vertAlign val="superscript"/>
        <sz val="9"/>
        <color rgb="FF003366"/>
        <rFont val="Arial"/>
      </rPr>
      <t>1</t>
    </r>
  </si>
  <si>
    <t>March 23</t>
  </si>
  <si>
    <t>Center</t>
  </si>
  <si>
    <r>
      <rPr>
        <sz val="9"/>
        <color rgb="FF003366"/>
        <rFont val="Arial"/>
      </rPr>
      <t>At Front Street</t>
    </r>
    <r>
      <rPr>
        <vertAlign val="superscript"/>
        <sz val="9"/>
        <color rgb="FF003366"/>
        <rFont val="Arial"/>
      </rPr>
      <t>2</t>
    </r>
  </si>
  <si>
    <t>West Side of Front Street at Arbor Drive</t>
  </si>
  <si>
    <t>March 22</t>
  </si>
  <si>
    <t>At Bachman Structure</t>
  </si>
  <si>
    <t>March 21</t>
  </si>
  <si>
    <r>
      <rPr>
        <sz val="9"/>
        <color rgb="FF003366"/>
        <rFont val="Arial"/>
      </rPr>
      <t>1</t>
    </r>
    <r>
      <rPr>
        <sz val="9"/>
        <color rgb="FF003366"/>
        <rFont val="Arial"/>
      </rPr>
      <t xml:space="preserve"> Includes Lot P964 entering.</t>
    </r>
  </si>
  <si>
    <t>* Gilman Bridge and Mesa Footbridge are not included as entrances to campus. Data is recorded separately for reference.</t>
  </si>
  <si>
    <t>By Location: Entering</t>
  </si>
  <si>
    <t>6am</t>
  </si>
  <si>
    <t>7am</t>
  </si>
  <si>
    <t>8am</t>
  </si>
  <si>
    <t>9am</t>
  </si>
  <si>
    <t>10am</t>
  </si>
  <si>
    <t>11am</t>
  </si>
  <si>
    <t>12pm</t>
  </si>
  <si>
    <t>1pm</t>
  </si>
  <si>
    <t>2pm</t>
  </si>
  <si>
    <t>3pm</t>
  </si>
  <si>
    <t>4pm</t>
  </si>
  <si>
    <t>5pm</t>
  </si>
  <si>
    <t>6pm</t>
  </si>
  <si>
    <t>7pm</t>
  </si>
  <si>
    <t>8pm</t>
  </si>
  <si>
    <t>9pm</t>
  </si>
  <si>
    <t>Total</t>
  </si>
  <si>
    <t>to</t>
  </si>
  <si>
    <t>10pm</t>
  </si>
  <si>
    <t>La Jolla Campus Entering</t>
  </si>
  <si>
    <t>Pedestrians*</t>
  </si>
  <si>
    <t>Pedestrians</t>
  </si>
  <si>
    <t>Bicycles</t>
  </si>
  <si>
    <t>Bicycle People</t>
  </si>
  <si>
    <t>Biking People</t>
  </si>
  <si>
    <t>Motorcycles</t>
  </si>
  <si>
    <t>Motorcycle People</t>
  </si>
  <si>
    <t>Motorcycle</t>
  </si>
  <si>
    <t>Single-occupant</t>
  </si>
  <si>
    <t>Carpools</t>
  </si>
  <si>
    <t>Total Automobiles</t>
  </si>
  <si>
    <t>Total Automobile People</t>
  </si>
  <si>
    <t>Vanpools</t>
  </si>
  <si>
    <t>Vanpool People</t>
  </si>
  <si>
    <t>Shuttles</t>
  </si>
  <si>
    <t>Shuttle People</t>
  </si>
  <si>
    <t>Trolley People</t>
  </si>
  <si>
    <t>Buses</t>
  </si>
  <si>
    <t>Bus People</t>
  </si>
  <si>
    <t>Commuter People</t>
  </si>
  <si>
    <t>Commercial Vehicles</t>
  </si>
  <si>
    <t>Commercial Vehicle People</t>
  </si>
  <si>
    <t>Official Vehicles</t>
  </si>
  <si>
    <t>Official Vehicle People</t>
  </si>
  <si>
    <t>Intra-UCSD Shuttles</t>
  </si>
  <si>
    <t>Intra-UCSD Shuttle People</t>
  </si>
  <si>
    <t>Noncommuter People</t>
  </si>
  <si>
    <t>* Pedestrian row includes Scooter and Skateboard riders.</t>
  </si>
  <si>
    <t>By Location: Entering with EV data Estimates</t>
  </si>
  <si>
    <t>Mode Percentage</t>
  </si>
  <si>
    <t>SOV percent of total Vehicles</t>
  </si>
  <si>
    <t>Carpool percent of total Vehicles</t>
  </si>
  <si>
    <t>Estimate SOV EVs</t>
  </si>
  <si>
    <t>Estimate Carpool EV</t>
  </si>
  <si>
    <t>Electric Vehicle Estimated</t>
  </si>
  <si>
    <t>Estimated EV cars</t>
  </si>
  <si>
    <t>{456 cars}</t>
  </si>
  <si>
    <t>RIght before Trolley</t>
  </si>
  <si>
    <t>Pre-Pandemic</t>
  </si>
  <si>
    <t>Percentage</t>
  </si>
  <si>
    <t>2021 Data</t>
  </si>
  <si>
    <t>Difference</t>
  </si>
  <si>
    <t>Bike</t>
  </si>
  <si>
    <t>Single-Occupant</t>
  </si>
  <si>
    <t>Vanpool</t>
  </si>
  <si>
    <t>no trolley</t>
  </si>
  <si>
    <t>Medical Center Hillcrest Entering</t>
  </si>
  <si>
    <t xml:space="preserve"> </t>
  </si>
  <si>
    <t>By Location: Carpools Entering</t>
  </si>
  <si>
    <t>By Location: Bus People Arriving</t>
  </si>
  <si>
    <t>People Arriving</t>
  </si>
  <si>
    <t>Medical Center Hillcrest</t>
  </si>
  <si>
    <t>La Jolla Campus</t>
  </si>
  <si>
    <t>Total:</t>
  </si>
  <si>
    <t>Source: Pivot Table</t>
  </si>
  <si>
    <t/>
  </si>
  <si>
    <t xml:space="preserve">SUM of 6 </t>
  </si>
  <si>
    <t xml:space="preserve">SUM of 7 </t>
  </si>
  <si>
    <t xml:space="preserve">SUM of 8 </t>
  </si>
  <si>
    <t xml:space="preserve">SUM of 9 </t>
  </si>
  <si>
    <t xml:space="preserve">SUM of 10 </t>
  </si>
  <si>
    <t xml:space="preserve">SUM of 11 </t>
  </si>
  <si>
    <t xml:space="preserve">SUM of 12 </t>
  </si>
  <si>
    <t xml:space="preserve">SUM of 1 </t>
  </si>
  <si>
    <t xml:space="preserve">SUM of 2 </t>
  </si>
  <si>
    <t xml:space="preserve">SUM of 3 </t>
  </si>
  <si>
    <t xml:space="preserve">SUM of 4 </t>
  </si>
  <si>
    <t xml:space="preserve">SUM of 5 </t>
  </si>
  <si>
    <t>SUM of 6 2</t>
  </si>
  <si>
    <t>SUM of 7 2</t>
  </si>
  <si>
    <t>SUM of 8 2</t>
  </si>
  <si>
    <t>SUM of 9 2</t>
  </si>
  <si>
    <t>By Location: Bus People Departing</t>
  </si>
  <si>
    <t>People Departing</t>
  </si>
  <si>
    <t>By Entrance: Entering</t>
  </si>
  <si>
    <t>At Torrey Pines Road Entering</t>
  </si>
  <si>
    <t>At Revelle College Drive Entering</t>
  </si>
  <si>
    <t>At La Jolla Shores Drive Entering</t>
  </si>
  <si>
    <t>At Muir College Drive Entering</t>
  </si>
  <si>
    <t>At Pangea Drive Entering</t>
  </si>
  <si>
    <t>At Salk Institute Road Entering</t>
  </si>
  <si>
    <t>At Torrey Pines Scenic Drive Entering</t>
  </si>
  <si>
    <t>At North Point Drive Entering</t>
  </si>
  <si>
    <t>At Athena Way Entering</t>
  </si>
  <si>
    <t>At Health Sciences Drive Entering</t>
  </si>
  <si>
    <t>At Mesa Ln Entering (Formerly  Parkview Ln)</t>
  </si>
  <si>
    <t>At La Jolla Village Drive Footbridge Entering</t>
  </si>
  <si>
    <t>At Arbor Drive Entering</t>
  </si>
  <si>
    <t>At Front Street Entering</t>
  </si>
  <si>
    <t>At Bachman Structure North &amp; South Entering</t>
  </si>
  <si>
    <t>At Bachman Structure South Entering</t>
  </si>
  <si>
    <t>At Bachman Surface Lot Entering</t>
  </si>
  <si>
    <t>Vehicles</t>
  </si>
  <si>
    <t>People</t>
  </si>
  <si>
    <t>By Entrance: Pedestrians &amp; Personal Mobility Devices Entering</t>
  </si>
  <si>
    <t>Bicycles (1 Person)</t>
  </si>
  <si>
    <t>Bicycles (2 People)</t>
  </si>
  <si>
    <t>Electric Personal Bicycle (1 person)</t>
  </si>
  <si>
    <t>SPIN Bicycle (1 Person)</t>
  </si>
  <si>
    <t>Pedestrian Total</t>
  </si>
  <si>
    <t xml:space="preserve">At Revelle College Drive </t>
  </si>
  <si>
    <t xml:space="preserve">At La Jolla Shores Drive </t>
  </si>
  <si>
    <t xml:space="preserve">At Muir College Drive </t>
  </si>
  <si>
    <t xml:space="preserve">At Pangea Drive </t>
  </si>
  <si>
    <t xml:space="preserve">At Salk Institute Road </t>
  </si>
  <si>
    <t xml:space="preserve">At Torrey Pines Scenic Drive </t>
  </si>
  <si>
    <t xml:space="preserve">At North Point Drive </t>
  </si>
  <si>
    <t xml:space="preserve">At Campus Point Drive </t>
  </si>
  <si>
    <t xml:space="preserve">At Athena Way </t>
  </si>
  <si>
    <t>SPIN Scooters</t>
  </si>
  <si>
    <t>Other Electric Scooter</t>
  </si>
  <si>
    <t>Non-electric scooter</t>
  </si>
  <si>
    <t>Skateboards</t>
  </si>
  <si>
    <t>Electric Skateboard</t>
  </si>
  <si>
    <t xml:space="preserve">At Health Sciences Drive </t>
  </si>
  <si>
    <t xml:space="preserve">At Mesa Housing </t>
  </si>
  <si>
    <t>At Villa La Jolla Drive</t>
  </si>
  <si>
    <t>At Gilman Drive</t>
  </si>
  <si>
    <t>At Arbor Drive</t>
  </si>
  <si>
    <t>At Front Street</t>
  </si>
  <si>
    <t>At Bachman Structure North</t>
  </si>
  <si>
    <t>Skateboard</t>
  </si>
  <si>
    <t>At Bachman Structure South</t>
  </si>
  <si>
    <t>At Bachman Surface Lot</t>
  </si>
  <si>
    <t>By Entrance: Carpools Entering</t>
  </si>
  <si>
    <t>At Torrey Pines Road Entering * No Vehicle Access</t>
  </si>
  <si>
    <t>High-Occupancy Automobiles Total</t>
  </si>
  <si>
    <t>High-Occupancy People Total</t>
  </si>
  <si>
    <t>Total Carpool Vehicles</t>
  </si>
  <si>
    <t>Total Carpool People</t>
  </si>
  <si>
    <t>Automobiles (2 People)</t>
  </si>
  <si>
    <t>Automobiles (3 People)</t>
  </si>
  <si>
    <t>At Salk Institute Road Entering *No Vehicle Access</t>
  </si>
  <si>
    <t>At Torrey Pines Scenic Drive Entering *No Vehicle Access</t>
  </si>
  <si>
    <t>At Mesa Ln Entering</t>
  </si>
  <si>
    <t>At La Jolla Village Drive Footbridge Entering *No Vehicle Access</t>
  </si>
  <si>
    <t>At Bachman Structure South Entering CLOSED</t>
  </si>
  <si>
    <t>By Bus Stop: Buses Arriving</t>
  </si>
  <si>
    <t>Bus</t>
  </si>
  <si>
    <t>Buses Arriving</t>
  </si>
  <si>
    <t>Stop</t>
  </si>
  <si>
    <t>South Side</t>
  </si>
  <si>
    <t>of</t>
  </si>
  <si>
    <t>La Jolla Village Drive</t>
  </si>
  <si>
    <t>at</t>
  </si>
  <si>
    <t>Torrey Pines Road</t>
  </si>
  <si>
    <t>East Side</t>
  </si>
  <si>
    <t>North Torrey Pines Road</t>
  </si>
  <si>
    <t>Revelle College Drive</t>
  </si>
  <si>
    <t>West Side</t>
  </si>
  <si>
    <t>Lot P105</t>
  </si>
  <si>
    <t>North Side</t>
  </si>
  <si>
    <t>Scholars Drive South</t>
  </si>
  <si>
    <t>La Jolla Shores Drive</t>
  </si>
  <si>
    <t>Muir College Drive</t>
  </si>
  <si>
    <t>Salk Institute Road</t>
  </si>
  <si>
    <t>Torrey Pines Scenic Drive</t>
  </si>
  <si>
    <t>North Point Drive</t>
  </si>
  <si>
    <t>Medical Center Drive</t>
  </si>
  <si>
    <t>Health Sciences Drive</t>
  </si>
  <si>
    <t>Gilman Drive</t>
  </si>
  <si>
    <t>Myers Drive</t>
  </si>
  <si>
    <t>Eucalyptus Grove Lane</t>
  </si>
  <si>
    <t>Front Street</t>
  </si>
  <si>
    <t>Arbor Drive</t>
  </si>
  <si>
    <t>By Bus Stop: Bus People Arriving</t>
  </si>
  <si>
    <t xml:space="preserve">6 </t>
  </si>
  <si>
    <t xml:space="preserve">7 </t>
  </si>
  <si>
    <t xml:space="preserve">8 </t>
  </si>
  <si>
    <t xml:space="preserve">9 </t>
  </si>
  <si>
    <t xml:space="preserve">10 </t>
  </si>
  <si>
    <t xml:space="preserve">11 </t>
  </si>
  <si>
    <t xml:space="preserve">12 </t>
  </si>
  <si>
    <t xml:space="preserve">1 </t>
  </si>
  <si>
    <t xml:space="preserve">2 </t>
  </si>
  <si>
    <t xml:space="preserve">3 </t>
  </si>
  <si>
    <t xml:space="preserve">4 </t>
  </si>
  <si>
    <t xml:space="preserve">5 </t>
  </si>
  <si>
    <t>Missed data collection 6-9am.</t>
  </si>
  <si>
    <t>Too rainy @ 6-7PM. Could not count.</t>
  </si>
  <si>
    <t>By Bus Stop: Bus People Departing</t>
  </si>
  <si>
    <t>Stop Discontinued</t>
  </si>
  <si>
    <t>Athena Circle</t>
  </si>
  <si>
    <t>Mesa</t>
  </si>
  <si>
    <t>Got on at Gilman/Myers North</t>
  </si>
  <si>
    <t>Garden</t>
  </si>
  <si>
    <t>Got on at Gilman/Myers South</t>
  </si>
  <si>
    <t>Helper Column</t>
  </si>
  <si>
    <t>Place</t>
  </si>
  <si>
    <t>Time</t>
  </si>
  <si>
    <t>data</t>
  </si>
  <si>
    <t>* No Vehicle Access</t>
  </si>
  <si>
    <t>SPIN Bicycle (1 person)</t>
  </si>
  <si>
    <t>One Wheel Scooter</t>
  </si>
  <si>
    <t>Motorcycles (1 Person)</t>
  </si>
  <si>
    <t>Motorcycles (2 People)</t>
  </si>
  <si>
    <t>Automobiles (1 Person)</t>
  </si>
  <si>
    <t>Automobiles (4 People)</t>
  </si>
  <si>
    <t>Automobiles (5 People)</t>
  </si>
  <si>
    <t>Automobiles (6 People)</t>
  </si>
  <si>
    <t>Automobiles (7 People)</t>
  </si>
  <si>
    <t>Automobiles (8 People)</t>
  </si>
  <si>
    <t>Private Vanpool Vehicles</t>
  </si>
  <si>
    <t>Uber/Lyft Vehicles</t>
  </si>
  <si>
    <t>Commercial Vehicles (1 Person)</t>
  </si>
  <si>
    <t>Commercial Vehicles (2 People)</t>
  </si>
  <si>
    <t>Commercial Vehicles (3 People)</t>
  </si>
  <si>
    <t>Commercial Vehicles (4 People)</t>
  </si>
  <si>
    <t>School Busses</t>
  </si>
  <si>
    <t>Tour Bus Vehicles</t>
  </si>
  <si>
    <t>Official Vehicles (1 Person)</t>
  </si>
  <si>
    <t>Official Vehicles (2 People)</t>
  </si>
  <si>
    <t>Official Vehicles (3 People)</t>
  </si>
  <si>
    <t>Official Vehicles (4 People)</t>
  </si>
  <si>
    <t>Construction Trucks</t>
  </si>
  <si>
    <t>Construction Worker Bus</t>
  </si>
  <si>
    <t xml:space="preserve">Taxi People </t>
  </si>
  <si>
    <t>Commercial Vehicles (4 People) Construction Bus Worker</t>
  </si>
  <si>
    <t>Electric Bicycles (1 person)</t>
  </si>
  <si>
    <t>Dogs</t>
  </si>
  <si>
    <t>Construction Truck</t>
  </si>
  <si>
    <t>Other***</t>
  </si>
  <si>
    <t>Electric Bicycle</t>
  </si>
  <si>
    <t>School Bus Vehicles</t>
  </si>
  <si>
    <t>Private Vanpools People</t>
  </si>
  <si>
    <t>At Mesa Housing  Entering</t>
  </si>
  <si>
    <t>At Mesa Housing Mesa Lane Entering (formerly Parkview Ln)</t>
  </si>
  <si>
    <t>At Mesa Housing Footpath</t>
  </si>
  <si>
    <t>Electric Bicycle (1 person)</t>
  </si>
  <si>
    <t>Private Shuttle Vehicles</t>
  </si>
  <si>
    <t>SPIN Bicycle</t>
  </si>
  <si>
    <t>Tour Busses</t>
  </si>
  <si>
    <t>T 26.6</t>
  </si>
  <si>
    <t>At Arbor Drive Entering: First Avenue</t>
  </si>
  <si>
    <t>At Arbor Drive Entering: Into P964 (Changed from Arbor Stairs)</t>
  </si>
  <si>
    <t>Personal Bicycle (electric)</t>
  </si>
  <si>
    <t>Constrcution Truck Data Entered</t>
  </si>
  <si>
    <t>Personal Bicycles (electric)</t>
  </si>
  <si>
    <t>Vehicular traffic was not counted 3/23/2023</t>
  </si>
  <si>
    <t>Scooters</t>
  </si>
  <si>
    <t>At Bachman Surface Lot Entering: North Entrance</t>
  </si>
  <si>
    <t>At Bachman Surface Lot Entering: South Entrance</t>
  </si>
  <si>
    <t>* Parking lot closed to construction</t>
  </si>
  <si>
    <t>Trolley Station:  Central Campus</t>
  </si>
  <si>
    <r>
      <rPr>
        <sz val="10"/>
        <color theme="1"/>
        <rFont val="Arial"/>
      </rPr>
      <t xml:space="preserve">Direction: Trolley to </t>
    </r>
    <r>
      <rPr>
        <b/>
        <sz val="10"/>
        <color theme="1"/>
        <rFont val="Arial"/>
      </rPr>
      <t>UTC</t>
    </r>
  </si>
  <si>
    <t>Date:  Thursday, February 23, 2023      2/23/2023</t>
  </si>
  <si>
    <t>Arrive</t>
  </si>
  <si>
    <t>Depart</t>
  </si>
  <si>
    <r>
      <rPr>
        <sz val="10"/>
        <color theme="1"/>
        <rFont val="Arial"/>
      </rPr>
      <t xml:space="preserve">Direction: Trolley to </t>
    </r>
    <r>
      <rPr>
        <b/>
        <sz val="10"/>
        <color theme="1"/>
        <rFont val="Arial"/>
      </rPr>
      <t>San Ysidro</t>
    </r>
  </si>
  <si>
    <t>Date:  Wednesday, February 24, 2022      2/24/2022</t>
  </si>
  <si>
    <t>Early Morning</t>
  </si>
  <si>
    <t>Morning Peak</t>
  </si>
  <si>
    <t>Midday</t>
  </si>
  <si>
    <t>Afternoon Peak</t>
  </si>
  <si>
    <t>Night</t>
  </si>
  <si>
    <t>4:00am - 5:59am</t>
  </si>
  <si>
    <t>6:00am - 8:59am</t>
  </si>
  <si>
    <t>9:00am - 2:59pm</t>
  </si>
  <si>
    <t>3:00pm - 5:59pm</t>
  </si>
  <si>
    <t>6:00pm - 11:59pm</t>
  </si>
  <si>
    <t>On</t>
  </si>
  <si>
    <t>Off</t>
  </si>
  <si>
    <t>UCSD DATA</t>
  </si>
  <si>
    <t>-</t>
  </si>
  <si>
    <t>MTS DATA</t>
  </si>
  <si>
    <t>NOTE: Data missing for 2nd pickup from the Trolley to UTC arriving between 5-6PM due to trolleys on both sides coming at the same time, making it impossible to gather the number of passengers from other side.</t>
  </si>
  <si>
    <t>Trolley Station:  UCSD Health La Jolla</t>
  </si>
  <si>
    <t>Date:  Thursday, February 16, 2023      2/16/2023</t>
  </si>
  <si>
    <r>
      <rPr>
        <sz val="10"/>
        <color theme="1"/>
        <rFont val="Arial"/>
      </rPr>
      <t>Direction: Trolley to</t>
    </r>
    <r>
      <rPr>
        <b/>
        <sz val="10"/>
        <color theme="1"/>
        <rFont val="Arial"/>
      </rPr>
      <t xml:space="preserve"> San Ysidro</t>
    </r>
  </si>
  <si>
    <t>Date:  Wednesday, February 23, 2022      2/23/2022</t>
  </si>
  <si>
    <t>By Entrance: Pedestrians &amp; Personal Mobility Devices Entering via Mesa Pedestrian Bridge</t>
  </si>
  <si>
    <t>Pedestrian</t>
  </si>
  <si>
    <t>Bridge</t>
  </si>
  <si>
    <t>Total Bicycles</t>
  </si>
  <si>
    <t>Total Scooters</t>
  </si>
  <si>
    <t>Total Skateboards</t>
  </si>
  <si>
    <t>Gilman Bridge Pedestrians &amp; Personal Mobility Devices &amp; Traffic</t>
  </si>
  <si>
    <t>SUM</t>
  </si>
  <si>
    <t>% of Total</t>
  </si>
  <si>
    <t>Gilman</t>
  </si>
  <si>
    <t>Electric Personal Bicycle</t>
  </si>
  <si>
    <t>of BIkes are electric</t>
  </si>
  <si>
    <t>Scooter People</t>
  </si>
  <si>
    <t>of Mobility Devices are electric</t>
  </si>
  <si>
    <t>of bikes &amp; scooters are SPIN</t>
  </si>
  <si>
    <t>Skateboard People</t>
  </si>
  <si>
    <t>Total (of Vehicles)</t>
  </si>
  <si>
    <t>MESA 1</t>
  </si>
  <si>
    <t>                   </t>
  </si>
  <si>
    <t>0630     </t>
  </si>
  <si>
    <t>0700 </t>
  </si>
  <si>
    <t>0730 </t>
  </si>
  <si>
    <t>0800   </t>
  </si>
  <si>
    <t>0830  </t>
  </si>
  <si>
    <t>0900 </t>
  </si>
  <si>
    <t>0930 </t>
  </si>
  <si>
    <t>1000 </t>
  </si>
  <si>
    <t>1030 </t>
  </si>
  <si>
    <t>1100 </t>
  </si>
  <si>
    <t>1130 </t>
  </si>
  <si>
    <t>1200 </t>
  </si>
  <si>
    <t>1230 </t>
  </si>
  <si>
    <t>1300 </t>
  </si>
  <si>
    <t>1330 </t>
  </si>
  <si>
    <t>South Mesa</t>
  </si>
  <si>
    <t>Nuevo West</t>
  </si>
  <si>
    <t>Mesa Nueva N</t>
  </si>
  <si>
    <t>Nuevo East</t>
  </si>
  <si>
    <t>Cala/Switchback N</t>
  </si>
  <si>
    <t>One Miramar</t>
  </si>
  <si>
    <t>MESA 2</t>
  </si>
  <si>
    <t>Mesa Peak</t>
  </si>
  <si>
    <t>Mesa Nueva</t>
  </si>
  <si>
    <t>Mesa South Shuttle Vehicle</t>
  </si>
  <si>
    <t>Mesa South Shuttle People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</si>
</sst>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General_)"/>
    <numFmt numFmtId="165" formatCode="0.0%"/>
    <numFmt numFmtId="166" formatCode="ddd"/>
  </numFmts>
  <fonts count="53" x14ac:knownFonts="1">
    <font>
      <sz val="10"/>
      <color rgb="FF000000"/>
      <name val="Open Sans"/>
      <scheme val="minor"/>
    </font>
    <font>
      <sz val="16"/>
      <color theme="1"/>
      <name val="Arial"/>
    </font>
    <font>
      <sz val="10"/>
      <name val="Open Sans"/>
    </font>
    <font>
      <sz val="10"/>
      <color theme="1"/>
      <name val="Arial"/>
    </font>
    <font>
      <sz val="10"/>
      <color rgb="FF000000"/>
      <name val="Arial"/>
    </font>
    <font>
      <sz val="10"/>
      <color theme="1"/>
      <name val="Calibri"/>
    </font>
    <font>
      <sz val="10"/>
      <color theme="1"/>
      <name val="Open Sans"/>
    </font>
    <font>
      <b/>
      <sz val="10"/>
      <color theme="1"/>
      <name val="Arial"/>
    </font>
    <font>
      <b/>
      <sz val="11"/>
      <color rgb="FF000000"/>
      <name val="Calibri"/>
    </font>
    <font>
      <sz val="11"/>
      <color rgb="FF000000"/>
      <name val="Calibri"/>
    </font>
    <font>
      <sz val="11"/>
      <color rgb="FFFF0000"/>
      <name val="Calibri"/>
    </font>
    <font>
      <sz val="11"/>
      <color rgb="FF003366"/>
      <name val="Arial"/>
    </font>
    <font>
      <sz val="9"/>
      <color rgb="FF003366"/>
      <name val="Arial"/>
    </font>
    <font>
      <b/>
      <sz val="9"/>
      <color rgb="FF003366"/>
      <name val="Arial"/>
    </font>
    <font>
      <sz val="9"/>
      <color rgb="FFF3F3F3"/>
      <name val="Arial"/>
    </font>
    <font>
      <sz val="10"/>
      <color rgb="FF000000"/>
      <name val="Open Sans"/>
    </font>
    <font>
      <sz val="10"/>
      <color theme="1"/>
      <name val="Open Sans"/>
      <scheme val="minor"/>
    </font>
    <font>
      <sz val="11"/>
      <color rgb="FF201F1E"/>
      <name val="Calibri"/>
    </font>
    <font>
      <b/>
      <sz val="9"/>
      <color theme="5"/>
      <name val="Open Sans"/>
      <scheme val="minor"/>
    </font>
    <font>
      <vertAlign val="superscript"/>
      <sz val="9"/>
      <color rgb="FF003366"/>
      <name val="Arial"/>
    </font>
    <font>
      <b/>
      <sz val="9"/>
      <color rgb="FFFFFFFF"/>
      <name val="Arial"/>
    </font>
    <font>
      <vertAlign val="superscript"/>
      <sz val="8"/>
      <color rgb="FF003366"/>
      <name val="Arial"/>
    </font>
    <font>
      <sz val="8"/>
      <color rgb="FF003366"/>
      <name val="Arial"/>
    </font>
    <font>
      <sz val="10"/>
      <color rgb="FF003366"/>
      <name val="Arial"/>
    </font>
    <font>
      <sz val="11"/>
      <color rgb="FF000000"/>
      <name val="Arial"/>
    </font>
    <font>
      <sz val="9"/>
      <color rgb="FF000000"/>
      <name val="Arial"/>
    </font>
    <font>
      <b/>
      <sz val="9"/>
      <color rgb="FF000000"/>
      <name val="Arial"/>
    </font>
    <font>
      <sz val="9"/>
      <color theme="1"/>
      <name val="Arial"/>
    </font>
    <font>
      <b/>
      <sz val="9"/>
      <color rgb="FFFF0000"/>
      <name val="Arial"/>
    </font>
    <font>
      <sz val="9"/>
      <color rgb="FFEFEFEF"/>
      <name val="Arial"/>
    </font>
    <font>
      <sz val="10"/>
      <color rgb="FF000000"/>
      <name val="Calibri"/>
    </font>
    <font>
      <sz val="8"/>
      <color rgb="FF000000"/>
      <name val="Arial"/>
    </font>
    <font>
      <i/>
      <sz val="9"/>
      <color rgb="FF000000"/>
      <name val="Arial"/>
    </font>
    <font>
      <sz val="9"/>
      <color rgb="FFB7B7B7"/>
      <name val="Arial"/>
    </font>
    <font>
      <b/>
      <sz val="9"/>
      <color rgb="FF003366"/>
      <name val="Arial"/>
      <family val="2"/>
    </font>
    <font>
      <sz val="10"/>
      <color theme="0"/>
      <name val="Open Sans"/>
      <scheme val="minor"/>
    </font>
    <font>
      <sz val="11"/>
      <color rgb="FF242424"/>
      <name val="Calibri"/>
      <family val="2"/>
    </font>
    <font>
      <b/>
      <sz val="11"/>
      <color rgb="FF242424"/>
      <name val="Calibri"/>
      <family val="2"/>
    </font>
    <font>
      <sz val="8"/>
      <color rgb="FF242424"/>
      <name val="Segoe UI"/>
      <family val="2"/>
    </font>
    <font>
      <sz val="10"/>
      <color rgb="FF242424"/>
      <name val="Times New Roman"/>
      <family val="1"/>
    </font>
    <font>
      <sz val="10"/>
      <color rgb="FF242424"/>
      <name val="Arial"/>
      <family val="2"/>
    </font>
    <font>
      <b/>
      <sz val="14"/>
      <color rgb="FF242424"/>
      <name val="Calibri"/>
      <family val="2"/>
    </font>
    <font>
      <b/>
      <sz val="16"/>
      <color rgb="FF242424"/>
      <name val="Calibri"/>
      <family val="2"/>
    </font>
    <font>
      <b/>
      <sz val="18"/>
      <color rgb="FF242424"/>
      <name val="Calibri"/>
      <family val="2"/>
    </font>
    <font>
      <b/>
      <sz val="10"/>
      <color theme="4"/>
      <name val="Open Sans"/>
      <family val="2"/>
      <scheme val="minor"/>
    </font>
    <font>
      <b/>
      <sz val="11"/>
      <color theme="4"/>
      <name val="Calibri"/>
      <family val="2"/>
    </font>
    <font>
      <sz val="9"/>
      <color rgb="FF003366"/>
      <name val="Arial"/>
      <family val="2"/>
    </font>
    <font>
      <vertAlign val="superscript"/>
      <sz val="9"/>
      <color rgb="FF003366"/>
      <name val="Arial"/>
      <family val="2"/>
    </font>
    <font>
      <sz val="8"/>
      <color rgb="FF003366"/>
      <name val="Arial"/>
      <family val="2"/>
    </font>
    <font>
      <sz val="10"/>
      <color rgb="FF000000"/>
      <name val="Open Sans"/>
      <family val="2"/>
      <scheme val="minor"/>
    </font>
    <font>
      <b/>
      <sz val="9"/>
      <color theme="1" tint="0.249977111117893"/>
      <name val="Arial"/>
      <family val="2"/>
    </font>
    <font>
      <sz val="9"/>
      <color theme="1" tint="0.249977111117893"/>
      <name val="Arial"/>
      <family val="2"/>
    </font>
    <font>
      <vertAlign val="superscript"/>
      <sz val="9"/>
      <color theme="1" tint="0.249977111117893"/>
      <name val="Arial"/>
      <family val="2"/>
    </font>
  </fonts>
  <fills count="26">
    <fill>
      <patternFill patternType="none"/>
    </fill>
    <fill>
      <patternFill patternType="gray125"/>
    </fill>
    <fill>
      <patternFill patternType="solid">
        <fgColor rgb="FFEEF6FF"/>
        <bgColor rgb="FFEEF6FF"/>
      </patternFill>
    </fill>
    <fill>
      <patternFill patternType="solid">
        <fgColor rgb="FFDDDDDD"/>
        <bgColor rgb="FFDDDDDD"/>
      </patternFill>
    </fill>
    <fill>
      <patternFill patternType="solid">
        <fgColor rgb="FFFFFF00"/>
        <bgColor rgb="FFFFFF00"/>
      </patternFill>
    </fill>
    <fill>
      <patternFill patternType="solid">
        <fgColor rgb="FFEAEAEA"/>
        <bgColor rgb="FFEAEAEA"/>
      </patternFill>
    </fill>
    <fill>
      <patternFill patternType="solid">
        <fgColor rgb="FFFFF2CC"/>
        <bgColor rgb="FFFFF2CC"/>
      </patternFill>
    </fill>
    <fill>
      <patternFill patternType="solid">
        <fgColor rgb="FFD9EAD3"/>
        <bgColor rgb="FFD9EAD3"/>
      </patternFill>
    </fill>
    <fill>
      <patternFill patternType="solid">
        <fgColor theme="0"/>
        <bgColor theme="0"/>
      </patternFill>
    </fill>
    <fill>
      <patternFill patternType="solid">
        <fgColor rgb="FF00FFFF"/>
        <bgColor rgb="FF00FFFF"/>
      </patternFill>
    </fill>
    <fill>
      <patternFill patternType="solid">
        <fgColor rgb="FFF4CCCC"/>
        <bgColor rgb="FFF4CCCC"/>
      </patternFill>
    </fill>
    <fill>
      <patternFill patternType="solid">
        <fgColor rgb="FFD9D9D9"/>
        <bgColor rgb="FFD9D9D9"/>
      </patternFill>
    </fill>
    <fill>
      <patternFill patternType="solid">
        <fgColor rgb="FFB6D7A8"/>
        <bgColor rgb="FFB6D7A8"/>
      </patternFill>
    </fill>
    <fill>
      <patternFill patternType="solid">
        <fgColor rgb="FF00629B"/>
        <bgColor rgb="FF00629B"/>
      </patternFill>
    </fill>
    <fill>
      <patternFill patternType="solid">
        <fgColor rgb="FFCFE2F3"/>
        <bgColor rgb="FFCFE2F3"/>
      </patternFill>
    </fill>
    <fill>
      <patternFill patternType="solid">
        <fgColor rgb="FFFFE098"/>
        <bgColor rgb="FFFFE098"/>
      </patternFill>
    </fill>
    <fill>
      <patternFill patternType="solid">
        <fgColor rgb="FFF5F0E6"/>
        <bgColor rgb="FFF5F0E6"/>
      </patternFill>
    </fill>
    <fill>
      <patternFill patternType="solid">
        <fgColor rgb="FFEFEFEF"/>
        <bgColor rgb="FFEFEFEF"/>
      </patternFill>
    </fill>
    <fill>
      <patternFill patternType="solid">
        <fgColor rgb="FFCCCCCC"/>
        <bgColor rgb="FFCCCCCC"/>
      </patternFill>
    </fill>
    <fill>
      <patternFill patternType="solid">
        <fgColor rgb="FFFFFFFF"/>
        <bgColor rgb="FFFFFFFF"/>
      </patternFill>
    </fill>
    <fill>
      <patternFill patternType="solid">
        <fgColor rgb="FFF9CB9C"/>
        <bgColor rgb="FFF9CB9C"/>
      </patternFill>
    </fill>
    <fill>
      <patternFill patternType="solid">
        <fgColor rgb="FFFF00FF"/>
        <bgColor rgb="FFFF00FF"/>
      </patternFill>
    </fill>
    <fill>
      <patternFill patternType="solid">
        <fgColor rgb="FFEA9999"/>
        <bgColor rgb="FFEA9999"/>
      </patternFill>
    </fill>
    <fill>
      <patternFill patternType="solid">
        <fgColor rgb="FFD8D8D8"/>
        <bgColor rgb="FFD8D8D8"/>
      </patternFill>
    </fill>
    <fill>
      <patternFill patternType="solid">
        <fgColor rgb="FFDDDDDD"/>
        <bgColor indexed="64"/>
      </patternFill>
    </fill>
    <fill>
      <patternFill patternType="solid">
        <fgColor rgb="FFFFFFFF"/>
        <bgColor indexed="64"/>
      </patternFill>
    </fill>
  </fills>
  <borders count="161">
    <border>
      <left/>
      <right/>
      <top/>
      <bottom/>
      <diagonal/>
    </border>
    <border>
      <left style="medium">
        <color rgb="FF9FC5E8"/>
      </left>
      <right style="thin">
        <color rgb="FFCCCCCC"/>
      </right>
      <top style="medium">
        <color rgb="FF9FC5E8"/>
      </top>
      <bottom style="medium">
        <color rgb="FF9FC5E8"/>
      </bottom>
      <diagonal/>
    </border>
    <border>
      <left style="thin">
        <color rgb="FFCCCCCC"/>
      </left>
      <right style="thin">
        <color rgb="FFCCCCCC"/>
      </right>
      <top style="medium">
        <color rgb="FF9FC5E8"/>
      </top>
      <bottom style="medium">
        <color rgb="FF9FC5E8"/>
      </bottom>
      <diagonal/>
    </border>
    <border>
      <left style="thin">
        <color rgb="FFCCCCCC"/>
      </left>
      <right/>
      <top style="medium">
        <color rgb="FF9FC5E8"/>
      </top>
      <bottom style="medium">
        <color rgb="FF9FC5E8"/>
      </bottom>
      <diagonal/>
    </border>
    <border>
      <left style="medium">
        <color rgb="FFF6B26B"/>
      </left>
      <right style="thin">
        <color rgb="FFCCCCCC"/>
      </right>
      <top style="medium">
        <color rgb="FFF6B26B"/>
      </top>
      <bottom style="medium">
        <color rgb="FFF9CB9C"/>
      </bottom>
      <diagonal/>
    </border>
    <border>
      <left style="thin">
        <color rgb="FFCCCCCC"/>
      </left>
      <right style="thin">
        <color rgb="FFCCCCCC"/>
      </right>
      <top style="medium">
        <color rgb="FFF6B26B"/>
      </top>
      <bottom style="medium">
        <color rgb="FFF9CB9C"/>
      </bottom>
      <diagonal/>
    </border>
    <border>
      <left style="thin">
        <color rgb="FFCCCCCC"/>
      </left>
      <right style="medium">
        <color rgb="FFF6B26B"/>
      </right>
      <top style="medium">
        <color rgb="FFF6B26B"/>
      </top>
      <bottom style="medium">
        <color rgb="FFF9CB9C"/>
      </bottom>
      <diagonal/>
    </border>
    <border>
      <left/>
      <right style="thin">
        <color rgb="FFCCCCCC"/>
      </right>
      <top style="medium">
        <color rgb="FF93C47D"/>
      </top>
      <bottom style="medium">
        <color rgb="FF93C47D"/>
      </bottom>
      <diagonal/>
    </border>
    <border>
      <left style="thin">
        <color rgb="FFCCCCCC"/>
      </left>
      <right style="thin">
        <color rgb="FFCCCCCC"/>
      </right>
      <top style="medium">
        <color rgb="FF93C47D"/>
      </top>
      <bottom style="medium">
        <color rgb="FF93C47D"/>
      </bottom>
      <diagonal/>
    </border>
    <border>
      <left style="thin">
        <color rgb="FFCCCCCC"/>
      </left>
      <right style="medium">
        <color rgb="FF93C47D"/>
      </right>
      <top style="medium">
        <color rgb="FF93C47D"/>
      </top>
      <bottom style="medium">
        <color rgb="FF93C47D"/>
      </bottom>
      <diagonal/>
    </border>
    <border>
      <left style="thin">
        <color rgb="FFCCCCCC"/>
      </left>
      <right style="thin">
        <color rgb="FFCCCCCC"/>
      </right>
      <top style="thin">
        <color rgb="FFCCCCCC"/>
      </top>
      <bottom style="thin">
        <color rgb="FFCCCCCC"/>
      </bottom>
      <diagonal/>
    </border>
    <border>
      <left style="medium">
        <color rgb="FF9FC5E8"/>
      </left>
      <right style="thin">
        <color rgb="FFCCCCCC"/>
      </right>
      <top/>
      <bottom style="thin">
        <color rgb="FFCCCCCC"/>
      </bottom>
      <diagonal/>
    </border>
    <border>
      <left style="thin">
        <color rgb="FFCCCCCC"/>
      </left>
      <right style="thin">
        <color rgb="FFCCCCCC"/>
      </right>
      <top/>
      <bottom style="thin">
        <color rgb="FFCCCCCC"/>
      </bottom>
      <diagonal/>
    </border>
    <border>
      <left style="thin">
        <color rgb="FFCCCCCC"/>
      </left>
      <right/>
      <top/>
      <bottom style="thin">
        <color rgb="FFCCCCCC"/>
      </bottom>
      <diagonal/>
    </border>
    <border>
      <left style="medium">
        <color rgb="FFF6B26B"/>
      </left>
      <right style="thin">
        <color rgb="FFCCCCCC"/>
      </right>
      <top/>
      <bottom style="thin">
        <color rgb="FFCCCCCC"/>
      </bottom>
      <diagonal/>
    </border>
    <border>
      <left style="thin">
        <color rgb="FFCCCCCC"/>
      </left>
      <right style="medium">
        <color rgb="FFF6B26B"/>
      </right>
      <top/>
      <bottom style="thin">
        <color rgb="FFCCCCCC"/>
      </bottom>
      <diagonal/>
    </border>
    <border>
      <left/>
      <right style="thin">
        <color rgb="FFCCCCCC"/>
      </right>
      <top/>
      <bottom style="thin">
        <color rgb="FFCCCCCC"/>
      </bottom>
      <diagonal/>
    </border>
    <border>
      <left style="thin">
        <color rgb="FFCCCCCC"/>
      </left>
      <right style="medium">
        <color rgb="FF93C47D"/>
      </right>
      <top/>
      <bottom style="thin">
        <color rgb="FFCCCCCC"/>
      </bottom>
      <diagonal/>
    </border>
    <border>
      <left style="medium">
        <color rgb="FF9FC5E8"/>
      </left>
      <right style="thin">
        <color rgb="FFCCCCCC"/>
      </right>
      <top style="thin">
        <color rgb="FFCCCCCC"/>
      </top>
      <bottom style="medium">
        <color rgb="FF9FC5E8"/>
      </bottom>
      <diagonal/>
    </border>
    <border>
      <left style="thin">
        <color rgb="FFCCCCCC"/>
      </left>
      <right style="thin">
        <color rgb="FFCCCCCC"/>
      </right>
      <top style="thin">
        <color rgb="FFCCCCCC"/>
      </top>
      <bottom style="medium">
        <color rgb="FF9FC5E8"/>
      </bottom>
      <diagonal/>
    </border>
    <border>
      <left style="thin">
        <color rgb="FFCCCCCC"/>
      </left>
      <right/>
      <top style="thin">
        <color rgb="FFCCCCCC"/>
      </top>
      <bottom style="medium">
        <color rgb="FF9FC5E8"/>
      </bottom>
      <diagonal/>
    </border>
    <border>
      <left style="medium">
        <color rgb="FFF6B26B"/>
      </left>
      <right style="thin">
        <color rgb="FFCCCCCC"/>
      </right>
      <top style="thin">
        <color rgb="FFCCCCCC"/>
      </top>
      <bottom style="medium">
        <color rgb="FFF6B26B"/>
      </bottom>
      <diagonal/>
    </border>
    <border>
      <left style="thin">
        <color rgb="FFCCCCCC"/>
      </left>
      <right style="thin">
        <color rgb="FFCCCCCC"/>
      </right>
      <top style="thin">
        <color rgb="FFCCCCCC"/>
      </top>
      <bottom style="medium">
        <color rgb="FFF6B26B"/>
      </bottom>
      <diagonal/>
    </border>
    <border>
      <left style="thin">
        <color rgb="FFCCCCCC"/>
      </left>
      <right style="medium">
        <color rgb="FFF6B26B"/>
      </right>
      <top style="thin">
        <color rgb="FFCCCCCC"/>
      </top>
      <bottom style="medium">
        <color rgb="FFF6B26B"/>
      </bottom>
      <diagonal/>
    </border>
    <border>
      <left/>
      <right style="thin">
        <color rgb="FFCCCCCC"/>
      </right>
      <top style="thin">
        <color rgb="FFCCCCCC"/>
      </top>
      <bottom style="medium">
        <color rgb="FF93C47D"/>
      </bottom>
      <diagonal/>
    </border>
    <border>
      <left style="thin">
        <color rgb="FFCCCCCC"/>
      </left>
      <right style="thin">
        <color rgb="FFCCCCCC"/>
      </right>
      <top style="thin">
        <color rgb="FFCCCCCC"/>
      </top>
      <bottom style="medium">
        <color rgb="FF93C47D"/>
      </bottom>
      <diagonal/>
    </border>
    <border>
      <left style="thin">
        <color rgb="FFCCCCCC"/>
      </left>
      <right style="medium">
        <color rgb="FF93C47D"/>
      </right>
      <top style="thin">
        <color rgb="FFCCCCCC"/>
      </top>
      <bottom style="medium">
        <color rgb="FF93C47D"/>
      </bottom>
      <diagonal/>
    </border>
    <border>
      <left/>
      <right style="thin">
        <color rgb="FFCCCCCC"/>
      </right>
      <top style="thin">
        <color rgb="FFCCCCCC"/>
      </top>
      <bottom style="thin">
        <color rgb="FFCCCCCC"/>
      </bottom>
      <diagonal/>
    </border>
    <border>
      <left style="thin">
        <color rgb="FFCCCCCC"/>
      </left>
      <right/>
      <top style="thin">
        <color rgb="FFCCCCCC"/>
      </top>
      <bottom style="thin">
        <color rgb="FFCCCCCC"/>
      </bottom>
      <diagonal/>
    </border>
    <border>
      <left style="thin">
        <color rgb="FFB7B7B7"/>
      </left>
      <right/>
      <top style="thin">
        <color rgb="FFB7B7B7"/>
      </top>
      <bottom style="thin">
        <color rgb="FFB7B7B7"/>
      </bottom>
      <diagonal/>
    </border>
    <border>
      <left/>
      <right/>
      <top style="thin">
        <color rgb="FFB7B7B7"/>
      </top>
      <bottom style="thin">
        <color rgb="FFB7B7B7"/>
      </bottom>
      <diagonal/>
    </border>
    <border>
      <left style="medium">
        <color rgb="FF9FC5E8"/>
      </left>
      <right/>
      <top style="medium">
        <color rgb="FF9FC5E8"/>
      </top>
      <bottom style="medium">
        <color rgb="FF9FC5E8"/>
      </bottom>
      <diagonal/>
    </border>
    <border>
      <left/>
      <right style="medium">
        <color rgb="FF9FC5E8"/>
      </right>
      <top style="medium">
        <color rgb="FF9FC5E8"/>
      </top>
      <bottom style="medium">
        <color rgb="FF9FC5E8"/>
      </bottom>
      <diagonal/>
    </border>
    <border>
      <left style="medium">
        <color rgb="FFF6B26B"/>
      </left>
      <right/>
      <top style="medium">
        <color rgb="FFF6B26B"/>
      </top>
      <bottom style="medium">
        <color rgb="FFF6B26B"/>
      </bottom>
      <diagonal/>
    </border>
    <border>
      <left/>
      <right style="medium">
        <color rgb="FFF6B26B"/>
      </right>
      <top style="medium">
        <color rgb="FFF6B26B"/>
      </top>
      <bottom style="medium">
        <color rgb="FFF6B26B"/>
      </bottom>
      <diagonal/>
    </border>
    <border>
      <left/>
      <right/>
      <top style="medium">
        <color rgb="FF93C47D"/>
      </top>
      <bottom style="medium">
        <color rgb="FF93C47D"/>
      </bottom>
      <diagonal/>
    </border>
    <border>
      <left/>
      <right style="medium">
        <color rgb="FF93C47D"/>
      </right>
      <top style="medium">
        <color rgb="FF93C47D"/>
      </top>
      <bottom style="medium">
        <color rgb="FF93C47D"/>
      </bottom>
      <diagonal/>
    </border>
    <border>
      <left/>
      <right style="thin">
        <color rgb="FFB7B7B7"/>
      </right>
      <top style="thin">
        <color rgb="FFB7B7B7"/>
      </top>
      <bottom style="thin">
        <color rgb="FFB7B7B7"/>
      </bottom>
      <diagonal/>
    </border>
    <border>
      <left style="thin">
        <color rgb="FFB7B7B7"/>
      </left>
      <right/>
      <top style="thin">
        <color rgb="FFB7B7B7"/>
      </top>
      <bottom/>
      <diagonal/>
    </border>
    <border>
      <left/>
      <right/>
      <top style="thin">
        <color rgb="FFB7B7B7"/>
      </top>
      <bottom/>
      <diagonal/>
    </border>
    <border>
      <left style="medium">
        <color rgb="FFA4C2F4"/>
      </left>
      <right/>
      <top/>
      <bottom style="medium">
        <color rgb="FFA4C2F4"/>
      </bottom>
      <diagonal/>
    </border>
    <border>
      <left/>
      <right style="medium">
        <color rgb="FFA4C2F4"/>
      </right>
      <top/>
      <bottom style="medium">
        <color rgb="FFA4C2F4"/>
      </bottom>
      <diagonal/>
    </border>
    <border>
      <left/>
      <right style="thin">
        <color rgb="FFB7B7B7"/>
      </right>
      <top style="thin">
        <color rgb="FFB7B7B7"/>
      </top>
      <bottom/>
      <diagonal/>
    </border>
    <border>
      <left/>
      <right style="thin">
        <color rgb="FFB7B7B7"/>
      </right>
      <top/>
      <bottom style="thin">
        <color rgb="FFB7B7B7"/>
      </bottom>
      <diagonal/>
    </border>
    <border>
      <left style="thin">
        <color rgb="FFB7B7B7"/>
      </left>
      <right style="thin">
        <color rgb="FFB7B7B7"/>
      </right>
      <top style="thin">
        <color rgb="FFB7B7B7"/>
      </top>
      <bottom style="thin">
        <color rgb="FFB7B7B7"/>
      </bottom>
      <diagonal/>
    </border>
    <border>
      <left style="medium">
        <color rgb="FF9FC5E8"/>
      </left>
      <right style="thin">
        <color rgb="FFB7B7B7"/>
      </right>
      <top/>
      <bottom style="thin">
        <color rgb="FFB7B7B7"/>
      </bottom>
      <diagonal/>
    </border>
    <border>
      <left style="thin">
        <color rgb="FFB7B7B7"/>
      </left>
      <right/>
      <top/>
      <bottom style="thin">
        <color rgb="FFB7B7B7"/>
      </bottom>
      <diagonal/>
    </border>
    <border>
      <left style="medium">
        <color rgb="FFF6B26B"/>
      </left>
      <right style="thin">
        <color rgb="FFB7B7B7"/>
      </right>
      <top style="medium">
        <color rgb="FFF6B26B"/>
      </top>
      <bottom style="thin">
        <color rgb="FFB7B7B7"/>
      </bottom>
      <diagonal/>
    </border>
    <border>
      <left style="thin">
        <color rgb="FFB7B7B7"/>
      </left>
      <right style="medium">
        <color rgb="FFF6B26B"/>
      </right>
      <top style="medium">
        <color rgb="FFF6B26B"/>
      </top>
      <bottom style="thin">
        <color rgb="FFB7B7B7"/>
      </bottom>
      <diagonal/>
    </border>
    <border>
      <left style="thin">
        <color rgb="FFB7B7B7"/>
      </left>
      <right style="medium">
        <color rgb="FF93C47D"/>
      </right>
      <top/>
      <bottom style="thin">
        <color rgb="FFB7B7B7"/>
      </bottom>
      <diagonal/>
    </border>
    <border>
      <left style="medium">
        <color rgb="FF9FC5E8"/>
      </left>
      <right style="thin">
        <color rgb="FFB7B7B7"/>
      </right>
      <top style="thin">
        <color rgb="FFB7B7B7"/>
      </top>
      <bottom style="thin">
        <color rgb="FFB7B7B7"/>
      </bottom>
      <diagonal/>
    </border>
    <border>
      <left style="medium">
        <color rgb="FFF6B26B"/>
      </left>
      <right style="thin">
        <color rgb="FFB7B7B7"/>
      </right>
      <top style="thin">
        <color rgb="FFB7B7B7"/>
      </top>
      <bottom style="thin">
        <color rgb="FFB7B7B7"/>
      </bottom>
      <diagonal/>
    </border>
    <border>
      <left style="thin">
        <color rgb="FFB7B7B7"/>
      </left>
      <right style="medium">
        <color rgb="FFF6B26B"/>
      </right>
      <top style="thin">
        <color rgb="FFB7B7B7"/>
      </top>
      <bottom style="thin">
        <color rgb="FFB7B7B7"/>
      </bottom>
      <diagonal/>
    </border>
    <border>
      <left style="thin">
        <color rgb="FFB7B7B7"/>
      </left>
      <right style="medium">
        <color rgb="FF93C47D"/>
      </right>
      <top style="thin">
        <color rgb="FFB7B7B7"/>
      </top>
      <bottom style="thin">
        <color rgb="FFB7B7B7"/>
      </bottom>
      <diagonal/>
    </border>
    <border>
      <left style="medium">
        <color rgb="FF9FC5E8"/>
      </left>
      <right style="thin">
        <color rgb="FFB7B7B7"/>
      </right>
      <top style="thin">
        <color rgb="FFB7B7B7"/>
      </top>
      <bottom style="medium">
        <color rgb="FF9FC5E8"/>
      </bottom>
      <diagonal/>
    </border>
    <border>
      <left style="thin">
        <color rgb="FFB7B7B7"/>
      </left>
      <right/>
      <top style="thin">
        <color rgb="FFB7B7B7"/>
      </top>
      <bottom style="medium">
        <color rgb="FF9FC5E8"/>
      </bottom>
      <diagonal/>
    </border>
    <border>
      <left style="medium">
        <color rgb="FFF6B26B"/>
      </left>
      <right style="thin">
        <color rgb="FFB7B7B7"/>
      </right>
      <top style="thin">
        <color rgb="FFB7B7B7"/>
      </top>
      <bottom style="medium">
        <color rgb="FFF6B26B"/>
      </bottom>
      <diagonal/>
    </border>
    <border>
      <left style="thin">
        <color rgb="FFB7B7B7"/>
      </left>
      <right style="medium">
        <color rgb="FFF6B26B"/>
      </right>
      <top style="thin">
        <color rgb="FFB7B7B7"/>
      </top>
      <bottom style="medium">
        <color rgb="FFF6B26B"/>
      </bottom>
      <diagonal/>
    </border>
    <border>
      <left/>
      <right style="thin">
        <color rgb="FFB7B7B7"/>
      </right>
      <top style="thin">
        <color rgb="FFB7B7B7"/>
      </top>
      <bottom style="medium">
        <color rgb="FF93C47D"/>
      </bottom>
      <diagonal/>
    </border>
    <border>
      <left style="thin">
        <color rgb="FFB7B7B7"/>
      </left>
      <right style="medium">
        <color rgb="FF93C47D"/>
      </right>
      <top style="thin">
        <color rgb="FFB7B7B7"/>
      </top>
      <bottom style="medium">
        <color rgb="FF93C47D"/>
      </bottom>
      <diagonal/>
    </border>
    <border>
      <left/>
      <right/>
      <top/>
      <bottom style="thin">
        <color rgb="FF000000"/>
      </bottom>
      <diagonal/>
    </border>
    <border>
      <left style="thin">
        <color rgb="FF000000"/>
      </left>
      <right style="thin">
        <color rgb="FF000000"/>
      </right>
      <top style="thin">
        <color rgb="FF000000"/>
      </top>
      <bottom/>
      <diagonal/>
    </border>
    <border>
      <left/>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CCCCCC"/>
      </left>
      <right/>
      <top style="thin">
        <color rgb="FF000000"/>
      </top>
      <bottom style="thin">
        <color rgb="FFCCCCCC"/>
      </bottom>
      <diagonal/>
    </border>
    <border>
      <left style="thin">
        <color rgb="FFD9D9D9"/>
      </left>
      <right style="thin">
        <color rgb="FFD9D9D9"/>
      </right>
      <top style="thin">
        <color rgb="FF000000"/>
      </top>
      <bottom/>
      <diagonal/>
    </border>
    <border>
      <left style="thin">
        <color rgb="FFD9D9D9"/>
      </left>
      <right style="thin">
        <color rgb="FFD9D9D9"/>
      </right>
      <top/>
      <bottom style="thin">
        <color rgb="FFCCCCCC"/>
      </bottom>
      <diagonal/>
    </border>
    <border>
      <left style="thin">
        <color rgb="FFCCCCCC"/>
      </left>
      <right/>
      <top style="thin">
        <color rgb="FFCCCCCC"/>
      </top>
      <bottom/>
      <diagonal/>
    </border>
    <border>
      <left style="thin">
        <color rgb="FFD9D9D9"/>
      </left>
      <right style="thin">
        <color rgb="FFD9D9D9"/>
      </right>
      <top style="thin">
        <color rgb="FFCCCCCC"/>
      </top>
      <bottom style="thin">
        <color rgb="FFCCCCCC"/>
      </bottom>
      <diagonal/>
    </border>
    <border>
      <left/>
      <right style="thin">
        <color rgb="FF000000"/>
      </right>
      <top/>
      <bottom style="thin">
        <color rgb="FFCCCCCC"/>
      </bottom>
      <diagonal/>
    </border>
    <border>
      <left style="thin">
        <color rgb="FFCCCCCC"/>
      </left>
      <right/>
      <top/>
      <bottom/>
      <diagonal/>
    </border>
    <border>
      <left style="thin">
        <color rgb="FFD9D9D9"/>
      </left>
      <right style="thin">
        <color rgb="FFD9D9D9"/>
      </right>
      <top style="thin">
        <color rgb="FFCCCCCC"/>
      </top>
      <bottom/>
      <diagonal/>
    </border>
    <border>
      <left/>
      <right style="thin">
        <color rgb="FF000000"/>
      </right>
      <top style="thin">
        <color rgb="FFCCCCCC"/>
      </top>
      <bottom style="thin">
        <color rgb="FFCCCCCC"/>
      </bottom>
      <diagonal/>
    </border>
    <border>
      <left style="thin">
        <color rgb="FFD9D9D9"/>
      </left>
      <right style="thin">
        <color rgb="FFD9D9D9"/>
      </right>
      <top/>
      <bottom/>
      <diagonal/>
    </border>
    <border>
      <left/>
      <right style="thin">
        <color rgb="FF000000"/>
      </right>
      <top style="thin">
        <color rgb="FFCCCCCC"/>
      </top>
      <bottom/>
      <diagonal/>
    </border>
    <border>
      <left style="thin">
        <color rgb="FF000000"/>
      </left>
      <right/>
      <top/>
      <bottom style="thin">
        <color rgb="FF000000"/>
      </bottom>
      <diagonal/>
    </border>
    <border>
      <left style="thin">
        <color rgb="FFCCCCCC"/>
      </left>
      <right/>
      <top style="thin">
        <color rgb="FFCCCCCC"/>
      </top>
      <bottom style="thin">
        <color rgb="FF000000"/>
      </bottom>
      <diagonal/>
    </border>
    <border>
      <left style="thin">
        <color rgb="FFD9D9D9"/>
      </left>
      <right style="thin">
        <color rgb="FFD9D9D9"/>
      </right>
      <top/>
      <bottom style="thin">
        <color rgb="FF000000"/>
      </bottom>
      <diagonal/>
    </border>
    <border>
      <left style="thin">
        <color rgb="FF000000"/>
      </left>
      <right style="thin">
        <color rgb="FF000000"/>
      </right>
      <top style="medium">
        <color rgb="FF000000"/>
      </top>
      <bottom/>
      <diagonal/>
    </border>
    <border>
      <left style="thin">
        <color rgb="FF000000"/>
      </left>
      <right/>
      <top style="medium">
        <color rgb="FF000000"/>
      </top>
      <bottom/>
      <diagonal/>
    </border>
    <border>
      <left style="thin">
        <color rgb="FFCCCCCC"/>
      </left>
      <right/>
      <top style="medium">
        <color rgb="FF000000"/>
      </top>
      <bottom/>
      <diagonal/>
    </border>
    <border>
      <left style="thin">
        <color rgb="FFD9D9D9"/>
      </left>
      <right style="thin">
        <color rgb="FFD9D9D9"/>
      </right>
      <top style="medium">
        <color rgb="FF000000"/>
      </top>
      <bottom style="thin">
        <color rgb="FFCCCCCC"/>
      </bottom>
      <diagonal/>
    </border>
    <border>
      <left/>
      <right style="thin">
        <color rgb="FF000000"/>
      </right>
      <top style="medium">
        <color rgb="FF000000"/>
      </top>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right style="thin">
        <color rgb="FF000000"/>
      </right>
      <top/>
      <bottom style="thin">
        <color rgb="FF000000"/>
      </bottom>
      <diagonal/>
    </border>
    <border>
      <left style="thin">
        <color rgb="FF000000"/>
      </left>
      <right style="thin">
        <color rgb="FF000000"/>
      </right>
      <top style="dotted">
        <color rgb="FF000000"/>
      </top>
      <bottom/>
      <diagonal/>
    </border>
    <border>
      <left style="thin">
        <color rgb="FF000000"/>
      </left>
      <right/>
      <top style="dotted">
        <color rgb="FF000000"/>
      </top>
      <bottom/>
      <diagonal/>
    </border>
    <border>
      <left/>
      <right/>
      <top style="dotted">
        <color rgb="FF000000"/>
      </top>
      <bottom/>
      <diagonal/>
    </border>
    <border>
      <left/>
      <right style="thin">
        <color rgb="FF000000"/>
      </right>
      <top style="dotted">
        <color rgb="FF000000"/>
      </top>
      <bottom/>
      <diagonal/>
    </border>
    <border>
      <left style="thin">
        <color rgb="FF000000"/>
      </left>
      <right style="thin">
        <color rgb="FF000000"/>
      </right>
      <top style="dotted">
        <color rgb="FF999999"/>
      </top>
      <bottom/>
      <diagonal/>
    </border>
    <border>
      <left style="thin">
        <color rgb="FF000000"/>
      </left>
      <right/>
      <top style="dotted">
        <color rgb="FF999999"/>
      </top>
      <bottom/>
      <diagonal/>
    </border>
    <border>
      <left/>
      <right/>
      <top style="dotted">
        <color rgb="FF999999"/>
      </top>
      <bottom/>
      <diagonal/>
    </border>
    <border>
      <left/>
      <right style="thin">
        <color rgb="FF000000"/>
      </right>
      <top style="dotted">
        <color rgb="FF999999"/>
      </top>
      <bottom/>
      <diagonal/>
    </border>
    <border>
      <left style="thin">
        <color rgb="FF000000"/>
      </left>
      <right style="thin">
        <color rgb="FF000000"/>
      </right>
      <top style="double">
        <color rgb="FF000000"/>
      </top>
      <bottom/>
      <diagonal/>
    </border>
    <border>
      <left style="thin">
        <color rgb="FF000000"/>
      </left>
      <right/>
      <top style="double">
        <color rgb="FF000000"/>
      </top>
      <bottom/>
      <diagonal/>
    </border>
    <border>
      <left/>
      <right/>
      <top style="double">
        <color rgb="FF000000"/>
      </top>
      <bottom/>
      <diagonal/>
    </border>
    <border>
      <left/>
      <right style="thin">
        <color rgb="FF000000"/>
      </right>
      <top style="double">
        <color rgb="FF000000"/>
      </top>
      <bottom/>
      <diagonal/>
    </border>
    <border>
      <left/>
      <right style="double">
        <color rgb="FF000000"/>
      </right>
      <top style="double">
        <color rgb="FF000000"/>
      </top>
      <bottom/>
      <diagonal/>
    </border>
    <border>
      <left/>
      <right style="thin">
        <color rgb="FF000000"/>
      </right>
      <top/>
      <bottom style="double">
        <color rgb="FF000000"/>
      </bottom>
      <diagonal/>
    </border>
    <border>
      <left style="thin">
        <color rgb="FF000000"/>
      </left>
      <right/>
      <top/>
      <bottom style="double">
        <color rgb="FF000000"/>
      </bottom>
      <diagonal/>
    </border>
    <border>
      <left/>
      <right/>
      <top/>
      <bottom style="double">
        <color rgb="FF000000"/>
      </bottom>
      <diagonal/>
    </border>
    <border>
      <left/>
      <right style="double">
        <color rgb="FF000000"/>
      </right>
      <top/>
      <bottom style="double">
        <color rgb="FF000000"/>
      </bottom>
      <diagonal/>
    </border>
    <border>
      <left style="thin">
        <color rgb="FF000000"/>
      </left>
      <right/>
      <top style="thin">
        <color rgb="FF000000"/>
      </top>
      <bottom style="thin">
        <color rgb="FF000000"/>
      </bottom>
      <diagonal/>
    </border>
    <border>
      <left style="thin">
        <color rgb="FF000000"/>
      </left>
      <right style="thin">
        <color rgb="FF000000"/>
      </right>
      <top/>
      <bottom/>
      <diagonal/>
    </border>
    <border>
      <left style="thin">
        <color rgb="FF000000"/>
      </left>
      <right/>
      <top/>
      <bottom/>
      <diagonal/>
    </border>
    <border>
      <left/>
      <right/>
      <top/>
      <bottom/>
      <diagonal/>
    </border>
    <border>
      <left/>
      <right style="thin">
        <color rgb="FF000000"/>
      </right>
      <top/>
      <bottom/>
      <diagonal/>
    </border>
    <border>
      <left style="thin">
        <color rgb="FF000000"/>
      </left>
      <right style="thin">
        <color rgb="FF000000"/>
      </right>
      <top/>
      <bottom style="dotted">
        <color rgb="FF000000"/>
      </bottom>
      <diagonal/>
    </border>
    <border>
      <left style="thin">
        <color rgb="FF000000"/>
      </left>
      <right/>
      <top/>
      <bottom style="dotted">
        <color rgb="FF000000"/>
      </bottom>
      <diagonal/>
    </border>
    <border>
      <left/>
      <right/>
      <top/>
      <bottom style="dotted">
        <color rgb="FF000000"/>
      </bottom>
      <diagonal/>
    </border>
    <border>
      <left/>
      <right style="thin">
        <color rgb="FF000000"/>
      </right>
      <top/>
      <bottom style="dotted">
        <color rgb="FF000000"/>
      </bottom>
      <diagonal/>
    </border>
    <border>
      <left style="thin">
        <color rgb="FF000000"/>
      </left>
      <right style="thin">
        <color indexed="64"/>
      </right>
      <top/>
      <bottom style="thin">
        <color rgb="FF000000"/>
      </bottom>
      <diagonal/>
    </border>
    <border>
      <left/>
      <right style="thin">
        <color indexed="64"/>
      </right>
      <top style="thin">
        <color rgb="FF000000"/>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thin">
        <color rgb="FF000000"/>
      </bottom>
      <diagonal/>
    </border>
    <border>
      <left/>
      <right/>
      <top style="thin">
        <color indexed="64"/>
      </top>
      <bottom/>
      <diagonal/>
    </border>
    <border>
      <left style="thin">
        <color indexed="64"/>
      </left>
      <right style="thin">
        <color theme="0" tint="-0.24994659260841701"/>
      </right>
      <top style="thin">
        <color indexed="64"/>
      </top>
      <bottom/>
      <diagonal/>
    </border>
    <border>
      <left style="thin">
        <color theme="0" tint="-0.24994659260841701"/>
      </left>
      <right style="thin">
        <color theme="0" tint="-0.24994659260841701"/>
      </right>
      <top style="thin">
        <color indexed="64"/>
      </top>
      <bottom/>
      <diagonal/>
    </border>
    <border>
      <left style="thin">
        <color theme="0" tint="-0.24994659260841701"/>
      </left>
      <right style="thin">
        <color indexed="64"/>
      </right>
      <top style="thin">
        <color indexed="64"/>
      </top>
      <bottom/>
      <diagonal/>
    </border>
    <border>
      <left style="thin">
        <color indexed="64"/>
      </left>
      <right style="thin">
        <color theme="0" tint="-0.24994659260841701"/>
      </right>
      <top/>
      <bottom/>
      <diagonal/>
    </border>
    <border>
      <left style="thin">
        <color theme="0" tint="-0.24994659260841701"/>
      </left>
      <right style="thin">
        <color theme="0" tint="-0.24994659260841701"/>
      </right>
      <top/>
      <bottom/>
      <diagonal/>
    </border>
    <border>
      <left style="thin">
        <color theme="0" tint="-0.24994659260841701"/>
      </left>
      <right style="thin">
        <color indexed="64"/>
      </right>
      <top/>
      <bottom/>
      <diagonal/>
    </border>
    <border>
      <left style="thin">
        <color indexed="64"/>
      </left>
      <right style="thin">
        <color theme="0" tint="-0.24994659260841701"/>
      </right>
      <top/>
      <bottom style="thin">
        <color indexed="64"/>
      </bottom>
      <diagonal/>
    </border>
    <border>
      <left style="thin">
        <color theme="0" tint="-0.24994659260841701"/>
      </left>
      <right style="thin">
        <color theme="0" tint="-0.24994659260841701"/>
      </right>
      <top/>
      <bottom style="thin">
        <color indexed="64"/>
      </bottom>
      <diagonal/>
    </border>
    <border>
      <left style="thin">
        <color theme="0" tint="-0.24994659260841701"/>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rgb="FF000000"/>
      </left>
      <right/>
      <top/>
      <bottom style="thin">
        <color theme="1" tint="0.499984740745262"/>
      </bottom>
      <diagonal/>
    </border>
    <border>
      <left style="thin">
        <color rgb="FFCCCCCC"/>
      </left>
      <right/>
      <top style="thin">
        <color rgb="FFCCCCCC"/>
      </top>
      <bottom style="thin">
        <color theme="1" tint="0.499984740745262"/>
      </bottom>
      <diagonal/>
    </border>
    <border>
      <left style="thin">
        <color rgb="FFD9D9D9"/>
      </left>
      <right style="thin">
        <color rgb="FFD9D9D9"/>
      </right>
      <top style="thin">
        <color rgb="FFCCCCCC"/>
      </top>
      <bottom style="thin">
        <color theme="1" tint="0.499984740745262"/>
      </bottom>
      <diagonal/>
    </border>
    <border>
      <left/>
      <right style="thin">
        <color rgb="FF000000"/>
      </right>
      <top/>
      <bottom style="thin">
        <color theme="1" tint="0.499984740745262"/>
      </bottom>
      <diagonal/>
    </border>
    <border>
      <left style="thin">
        <color rgb="FFD9D9D9"/>
      </left>
      <right style="thin">
        <color rgb="FFD9D9D9"/>
      </right>
      <top/>
      <bottom style="thin">
        <color theme="1" tint="0.499984740745262"/>
      </bottom>
      <diagonal/>
    </border>
    <border>
      <left/>
      <right/>
      <top style="thin">
        <color theme="1" tint="0.499984740745262"/>
      </top>
      <bottom/>
      <diagonal/>
    </border>
    <border>
      <left style="thin">
        <color theme="1" tint="0.499984740745262"/>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diagonal/>
    </border>
    <border>
      <left/>
      <right style="thin">
        <color theme="1" tint="0.499984740745262"/>
      </right>
      <top/>
      <bottom/>
      <diagonal/>
    </border>
    <border>
      <left/>
      <right style="thin">
        <color theme="1" tint="0.499984740745262"/>
      </right>
      <top/>
      <bottom style="thin">
        <color indexed="64"/>
      </bottom>
      <diagonal/>
    </border>
    <border>
      <left style="thin">
        <color theme="1" tint="0.499984740745262"/>
      </left>
      <right/>
      <top/>
      <bottom style="thin">
        <color theme="1" tint="0.499984740745262"/>
      </bottom>
      <diagonal/>
    </border>
    <border>
      <left/>
      <right/>
      <top/>
      <bottom style="thin">
        <color theme="1" tint="0.499984740745262"/>
      </bottom>
      <diagonal/>
    </border>
    <border>
      <left/>
      <right style="thin">
        <color theme="1" tint="0.499984740745262"/>
      </right>
      <top/>
      <bottom style="thin">
        <color theme="1" tint="0.499984740745262"/>
      </bottom>
      <diagonal/>
    </border>
    <border>
      <left style="thin">
        <color rgb="FFABABAB"/>
      </left>
      <right/>
      <top style="thin">
        <color rgb="FFABABAB"/>
      </top>
      <bottom/>
      <diagonal/>
    </border>
    <border>
      <left style="thin">
        <color indexed="65"/>
      </left>
      <right/>
      <top style="thin">
        <color rgb="FFABABAB"/>
      </top>
      <bottom/>
      <diagonal/>
    </border>
    <border>
      <left style="thin">
        <color indexed="65"/>
      </left>
      <right style="thin">
        <color rgb="FFABABAB"/>
      </right>
      <top style="thin">
        <color rgb="FFABABAB"/>
      </top>
      <bottom/>
      <diagonal/>
    </border>
    <border>
      <left/>
      <right/>
      <top style="thin">
        <color rgb="FFABABAB"/>
      </top>
      <bottom/>
      <diagonal/>
    </border>
    <border>
      <left/>
      <right style="thin">
        <color rgb="FFABABAB"/>
      </right>
      <top style="thin">
        <color rgb="FFABABAB"/>
      </top>
      <bottom/>
      <diagonal/>
    </border>
    <border>
      <left style="thin">
        <color rgb="FFABABAB"/>
      </left>
      <right/>
      <top/>
      <bottom/>
      <diagonal/>
    </border>
    <border>
      <left/>
      <right style="thin">
        <color rgb="FFABABAB"/>
      </right>
      <top/>
      <bottom/>
      <diagonal/>
    </border>
    <border>
      <left style="thin">
        <color rgb="FFABABAB"/>
      </left>
      <right/>
      <top/>
      <bottom style="thin">
        <color rgb="FFABABAB"/>
      </bottom>
      <diagonal/>
    </border>
    <border>
      <left/>
      <right/>
      <top/>
      <bottom style="thin">
        <color rgb="FFABABAB"/>
      </bottom>
      <diagonal/>
    </border>
    <border>
      <left/>
      <right style="thin">
        <color rgb="FFABABAB"/>
      </right>
      <top/>
      <bottom style="thin">
        <color rgb="FFABABAB"/>
      </bottom>
      <diagonal/>
    </border>
  </borders>
  <cellStyleXfs count="1">
    <xf numFmtId="164" fontId="0" fillId="0" borderId="0"/>
  </cellStyleXfs>
  <cellXfs count="719">
    <xf numFmtId="164" fontId="0" fillId="0" borderId="0" xfId="0" applyAlignment="1">
      <alignment vertical="center"/>
    </xf>
    <xf numFmtId="164" fontId="3" fillId="0" borderId="0" xfId="0" applyFont="1" applyAlignment="1">
      <alignment vertical="center"/>
    </xf>
    <xf numFmtId="164" fontId="4" fillId="0" borderId="0" xfId="0" applyFont="1" applyAlignment="1">
      <alignment vertical="center"/>
    </xf>
    <xf numFmtId="164" fontId="5" fillId="0" borderId="0" xfId="0" applyFont="1" applyAlignment="1">
      <alignment vertical="center"/>
    </xf>
    <xf numFmtId="14" fontId="6" fillId="0" borderId="0" xfId="0" applyNumberFormat="1" applyFont="1" applyAlignment="1">
      <alignment vertical="center"/>
    </xf>
    <xf numFmtId="164" fontId="3" fillId="0" borderId="0" xfId="0" applyFont="1" applyAlignment="1">
      <alignment horizontal="center" vertical="center"/>
    </xf>
    <xf numFmtId="164" fontId="3" fillId="0" borderId="1" xfId="0" applyFont="1" applyBorder="1" applyAlignment="1">
      <alignment horizontal="center" vertical="center"/>
    </xf>
    <xf numFmtId="164" fontId="3" fillId="0" borderId="2" xfId="0" applyFont="1" applyBorder="1" applyAlignment="1">
      <alignment horizontal="center" vertical="center"/>
    </xf>
    <xf numFmtId="164" fontId="3" fillId="0" borderId="3" xfId="0" applyFont="1" applyBorder="1" applyAlignment="1">
      <alignment horizontal="center" vertical="center"/>
    </xf>
    <xf numFmtId="164" fontId="3" fillId="0" borderId="4" xfId="0" applyFont="1" applyBorder="1" applyAlignment="1">
      <alignment horizontal="center" vertical="center"/>
    </xf>
    <xf numFmtId="164" fontId="3" fillId="0" borderId="5" xfId="0" applyFont="1" applyBorder="1" applyAlignment="1">
      <alignment horizontal="center" vertical="center"/>
    </xf>
    <xf numFmtId="164" fontId="3" fillId="0" borderId="6" xfId="0" applyFont="1" applyBorder="1" applyAlignment="1">
      <alignment horizontal="center" vertical="center"/>
    </xf>
    <xf numFmtId="164" fontId="5" fillId="0" borderId="7" xfId="0" applyFont="1" applyBorder="1" applyAlignment="1">
      <alignment horizontal="center" vertical="center"/>
    </xf>
    <xf numFmtId="164" fontId="5" fillId="0" borderId="8" xfId="0" applyFont="1" applyBorder="1" applyAlignment="1">
      <alignment horizontal="center" vertical="center"/>
    </xf>
    <xf numFmtId="164" fontId="5" fillId="0" borderId="9" xfId="0" applyFont="1" applyBorder="1" applyAlignment="1">
      <alignment horizontal="center" vertical="center"/>
    </xf>
    <xf numFmtId="164" fontId="5" fillId="0" borderId="10" xfId="0" applyFont="1" applyBorder="1" applyAlignment="1">
      <alignment horizontal="center" vertical="center"/>
    </xf>
    <xf numFmtId="164" fontId="7" fillId="2" borderId="10" xfId="0" applyFont="1" applyFill="1" applyBorder="1" applyAlignment="1">
      <alignment horizontal="center" vertical="center"/>
    </xf>
    <xf numFmtId="164" fontId="5" fillId="0" borderId="11" xfId="0" applyFont="1" applyBorder="1" applyAlignment="1">
      <alignment vertical="center"/>
    </xf>
    <xf numFmtId="164" fontId="5" fillId="0" borderId="12" xfId="0" applyFont="1" applyBorder="1" applyAlignment="1">
      <alignment vertical="center"/>
    </xf>
    <xf numFmtId="164" fontId="5" fillId="0" borderId="13" xfId="0" applyFont="1" applyBorder="1" applyAlignment="1">
      <alignment vertical="center"/>
    </xf>
    <xf numFmtId="164" fontId="5" fillId="0" borderId="14" xfId="0" applyFont="1" applyBorder="1" applyAlignment="1">
      <alignment vertical="center"/>
    </xf>
    <xf numFmtId="164" fontId="5" fillId="0" borderId="15" xfId="0" applyFont="1" applyBorder="1" applyAlignment="1">
      <alignment vertical="center"/>
    </xf>
    <xf numFmtId="164" fontId="5" fillId="0" borderId="16" xfId="0" applyFont="1" applyBorder="1" applyAlignment="1">
      <alignment vertical="center"/>
    </xf>
    <xf numFmtId="164" fontId="5" fillId="0" borderId="17" xfId="0" applyFont="1" applyBorder="1" applyAlignment="1">
      <alignment vertical="center"/>
    </xf>
    <xf numFmtId="164" fontId="5" fillId="0" borderId="10" xfId="0" applyFont="1" applyBorder="1" applyAlignment="1">
      <alignment vertical="center"/>
    </xf>
    <xf numFmtId="164" fontId="5" fillId="0" borderId="18" xfId="0" applyFont="1" applyBorder="1" applyAlignment="1">
      <alignment vertical="center"/>
    </xf>
    <xf numFmtId="164" fontId="5" fillId="0" borderId="19" xfId="0" applyFont="1" applyBorder="1" applyAlignment="1">
      <alignment vertical="center"/>
    </xf>
    <xf numFmtId="164" fontId="5" fillId="0" borderId="20" xfId="0" applyFont="1" applyBorder="1" applyAlignment="1">
      <alignment vertical="center"/>
    </xf>
    <xf numFmtId="164" fontId="5" fillId="0" borderId="21" xfId="0" applyFont="1" applyBorder="1" applyAlignment="1">
      <alignment vertical="center"/>
    </xf>
    <xf numFmtId="164" fontId="5" fillId="0" borderId="22" xfId="0" applyFont="1" applyBorder="1" applyAlignment="1">
      <alignment vertical="center"/>
    </xf>
    <xf numFmtId="164" fontId="5" fillId="0" borderId="23" xfId="0" applyFont="1" applyBorder="1" applyAlignment="1">
      <alignment vertical="center"/>
    </xf>
    <xf numFmtId="164" fontId="5" fillId="0" borderId="24" xfId="0" applyFont="1" applyBorder="1" applyAlignment="1">
      <alignment vertical="center"/>
    </xf>
    <xf numFmtId="164" fontId="5" fillId="0" borderId="25" xfId="0" applyFont="1" applyBorder="1" applyAlignment="1">
      <alignment vertical="center"/>
    </xf>
    <xf numFmtId="164" fontId="5" fillId="0" borderId="26" xfId="0" applyFont="1" applyBorder="1" applyAlignment="1">
      <alignment vertical="center"/>
    </xf>
    <xf numFmtId="164" fontId="5" fillId="0" borderId="27" xfId="0" applyFont="1" applyBorder="1" applyAlignment="1">
      <alignment horizontal="center" vertical="center"/>
    </xf>
    <xf numFmtId="164" fontId="7" fillId="2" borderId="28" xfId="0" applyFont="1" applyFill="1" applyBorder="1" applyAlignment="1">
      <alignment horizontal="center" vertical="center"/>
    </xf>
    <xf numFmtId="164" fontId="5" fillId="0" borderId="27" xfId="0" applyFont="1" applyBorder="1" applyAlignment="1">
      <alignment vertical="center"/>
    </xf>
    <xf numFmtId="0" fontId="8" fillId="0" borderId="0" xfId="0" applyNumberFormat="1" applyFont="1"/>
    <xf numFmtId="0" fontId="8" fillId="0" borderId="29" xfId="0" applyNumberFormat="1" applyFont="1" applyBorder="1" applyAlignment="1">
      <alignment horizontal="center"/>
    </xf>
    <xf numFmtId="0" fontId="8" fillId="0" borderId="43" xfId="0" applyNumberFormat="1" applyFont="1" applyBorder="1"/>
    <xf numFmtId="0" fontId="8" fillId="0" borderId="44" xfId="0" applyNumberFormat="1" applyFont="1" applyBorder="1" applyAlignment="1">
      <alignment horizontal="center"/>
    </xf>
    <xf numFmtId="0" fontId="8" fillId="0" borderId="45" xfId="0" applyNumberFormat="1" applyFont="1" applyBorder="1" applyAlignment="1">
      <alignment horizontal="center"/>
    </xf>
    <xf numFmtId="0" fontId="8" fillId="0" borderId="46" xfId="0" applyNumberFormat="1" applyFont="1" applyBorder="1" applyAlignment="1">
      <alignment horizontal="center"/>
    </xf>
    <xf numFmtId="0" fontId="8" fillId="0" borderId="47" xfId="0" applyNumberFormat="1" applyFont="1" applyBorder="1" applyAlignment="1">
      <alignment horizontal="center"/>
    </xf>
    <xf numFmtId="0" fontId="8" fillId="0" borderId="48" xfId="0" applyNumberFormat="1" applyFont="1" applyBorder="1" applyAlignment="1">
      <alignment horizontal="center"/>
    </xf>
    <xf numFmtId="0" fontId="8" fillId="0" borderId="43" xfId="0" applyNumberFormat="1" applyFont="1" applyBorder="1" applyAlignment="1">
      <alignment horizontal="center"/>
    </xf>
    <xf numFmtId="0" fontId="8" fillId="0" borderId="49" xfId="0" applyNumberFormat="1" applyFont="1" applyBorder="1" applyAlignment="1">
      <alignment horizontal="center"/>
    </xf>
    <xf numFmtId="0" fontId="8" fillId="0" borderId="37" xfId="0" applyNumberFormat="1" applyFont="1" applyBorder="1" applyAlignment="1">
      <alignment horizontal="center"/>
    </xf>
    <xf numFmtId="0" fontId="9" fillId="0" borderId="44" xfId="0" applyNumberFormat="1" applyFont="1" applyBorder="1"/>
    <xf numFmtId="0" fontId="9" fillId="0" borderId="44" xfId="0" applyNumberFormat="1" applyFont="1" applyBorder="1" applyAlignment="1">
      <alignment horizontal="center"/>
    </xf>
    <xf numFmtId="0" fontId="9" fillId="0" borderId="29" xfId="0" applyNumberFormat="1" applyFont="1" applyBorder="1" applyAlignment="1">
      <alignment horizontal="center"/>
    </xf>
    <xf numFmtId="164" fontId="9" fillId="0" borderId="50" xfId="0" applyFont="1" applyBorder="1" applyAlignment="1">
      <alignment horizontal="center"/>
    </xf>
    <xf numFmtId="164" fontId="10" fillId="0" borderId="29" xfId="0" applyFont="1" applyBorder="1" applyAlignment="1">
      <alignment horizontal="center"/>
    </xf>
    <xf numFmtId="3" fontId="10" fillId="0" borderId="51" xfId="0" applyNumberFormat="1" applyFont="1" applyBorder="1" applyAlignment="1">
      <alignment horizontal="center"/>
    </xf>
    <xf numFmtId="3" fontId="10" fillId="0" borderId="52" xfId="0" applyNumberFormat="1" applyFont="1" applyBorder="1" applyAlignment="1">
      <alignment horizontal="center"/>
    </xf>
    <xf numFmtId="164" fontId="10" fillId="0" borderId="37" xfId="0" applyFont="1" applyBorder="1" applyAlignment="1">
      <alignment horizontal="center"/>
    </xf>
    <xf numFmtId="164" fontId="9" fillId="0" borderId="53" xfId="0" applyFont="1" applyBorder="1" applyAlignment="1">
      <alignment horizontal="center"/>
    </xf>
    <xf numFmtId="164" fontId="10" fillId="0" borderId="44" xfId="0" applyFont="1" applyBorder="1" applyAlignment="1">
      <alignment horizontal="center"/>
    </xf>
    <xf numFmtId="0" fontId="9" fillId="0" borderId="54" xfId="0" applyNumberFormat="1" applyFont="1" applyBorder="1" applyAlignment="1">
      <alignment horizontal="center"/>
    </xf>
    <xf numFmtId="0" fontId="10" fillId="0" borderId="55" xfId="0" applyNumberFormat="1" applyFont="1" applyBorder="1" applyAlignment="1">
      <alignment horizontal="center"/>
    </xf>
    <xf numFmtId="0" fontId="10" fillId="0" borderId="56" xfId="0" applyNumberFormat="1" applyFont="1" applyBorder="1" applyAlignment="1">
      <alignment horizontal="center"/>
    </xf>
    <xf numFmtId="0" fontId="10" fillId="0" borderId="57" xfId="0" applyNumberFormat="1" applyFont="1" applyBorder="1" applyAlignment="1">
      <alignment horizontal="center"/>
    </xf>
    <xf numFmtId="0" fontId="10" fillId="0" borderId="58" xfId="0" applyNumberFormat="1" applyFont="1" applyBorder="1" applyAlignment="1">
      <alignment horizontal="center"/>
    </xf>
    <xf numFmtId="0" fontId="9" fillId="0" borderId="59" xfId="0" applyNumberFormat="1" applyFont="1" applyBorder="1" applyAlignment="1">
      <alignment horizontal="center"/>
    </xf>
    <xf numFmtId="0" fontId="10" fillId="0" borderId="37" xfId="0" applyNumberFormat="1" applyFont="1" applyBorder="1" applyAlignment="1">
      <alignment horizontal="center"/>
    </xf>
    <xf numFmtId="0" fontId="10" fillId="0" borderId="44" xfId="0" applyNumberFormat="1" applyFont="1" applyBorder="1" applyAlignment="1">
      <alignment horizontal="center"/>
    </xf>
    <xf numFmtId="0" fontId="11" fillId="0" borderId="0" xfId="0" applyNumberFormat="1" applyFont="1" applyAlignment="1">
      <alignment horizontal="center" vertical="center"/>
    </xf>
    <xf numFmtId="0" fontId="12" fillId="0" borderId="0" xfId="0" applyNumberFormat="1" applyFont="1" applyAlignment="1">
      <alignment vertical="center"/>
    </xf>
    <xf numFmtId="0" fontId="13" fillId="0" borderId="0" xfId="0" applyNumberFormat="1" applyFont="1" applyAlignment="1">
      <alignment horizontal="center" vertical="center" textRotation="90"/>
    </xf>
    <xf numFmtId="0" fontId="13" fillId="3" borderId="60" xfId="0" applyNumberFormat="1" applyFont="1" applyFill="1" applyBorder="1" applyAlignment="1">
      <alignment horizontal="center" vertical="center"/>
    </xf>
    <xf numFmtId="164" fontId="12" fillId="0" borderId="0" xfId="0" applyFont="1" applyAlignment="1">
      <alignment vertical="center"/>
    </xf>
    <xf numFmtId="0" fontId="12" fillId="4" borderId="0" xfId="0" applyNumberFormat="1" applyFont="1" applyFill="1" applyAlignment="1">
      <alignment vertical="center"/>
    </xf>
    <xf numFmtId="9" fontId="12" fillId="0" borderId="0" xfId="0" applyNumberFormat="1" applyFont="1" applyAlignment="1">
      <alignment vertical="center"/>
    </xf>
    <xf numFmtId="0" fontId="14" fillId="0" borderId="0" xfId="0" applyNumberFormat="1" applyFont="1" applyAlignment="1">
      <alignment vertical="center"/>
    </xf>
    <xf numFmtId="165" fontId="12" fillId="0" borderId="0" xfId="0" applyNumberFormat="1" applyFont="1" applyAlignment="1">
      <alignment vertical="center"/>
    </xf>
    <xf numFmtId="0" fontId="13" fillId="3" borderId="60" xfId="0" applyNumberFormat="1" applyFont="1" applyFill="1" applyBorder="1" applyAlignment="1">
      <alignment vertical="center"/>
    </xf>
    <xf numFmtId="164" fontId="13" fillId="3" borderId="60" xfId="0" applyFont="1" applyFill="1" applyBorder="1" applyAlignment="1">
      <alignment vertical="center"/>
    </xf>
    <xf numFmtId="0" fontId="12" fillId="0" borderId="62" xfId="0" applyNumberFormat="1" applyFont="1" applyBorder="1" applyAlignment="1">
      <alignment vertical="center"/>
    </xf>
    <xf numFmtId="9" fontId="12" fillId="0" borderId="62" xfId="0" applyNumberFormat="1" applyFont="1" applyBorder="1" applyAlignment="1">
      <alignment vertical="center"/>
    </xf>
    <xf numFmtId="0" fontId="12" fillId="0" borderId="0" xfId="0" applyNumberFormat="1" applyFont="1" applyAlignment="1">
      <alignment horizontal="left" vertical="center"/>
    </xf>
    <xf numFmtId="164" fontId="15" fillId="0" borderId="0" xfId="0" applyFont="1" applyAlignment="1">
      <alignment vertical="center"/>
    </xf>
    <xf numFmtId="0" fontId="13" fillId="0" borderId="0" xfId="0" applyNumberFormat="1" applyFont="1" applyAlignment="1">
      <alignment horizontal="center" vertical="center"/>
    </xf>
    <xf numFmtId="0" fontId="12" fillId="6" borderId="0" xfId="0" applyNumberFormat="1" applyFont="1" applyFill="1" applyAlignment="1">
      <alignment vertical="center"/>
    </xf>
    <xf numFmtId="10" fontId="12" fillId="4" borderId="0" xfId="0" applyNumberFormat="1" applyFont="1" applyFill="1" applyAlignment="1">
      <alignment vertical="center"/>
    </xf>
    <xf numFmtId="10" fontId="12" fillId="0" borderId="0" xfId="0" applyNumberFormat="1" applyFont="1" applyAlignment="1">
      <alignment vertical="center"/>
    </xf>
    <xf numFmtId="0" fontId="12" fillId="7" borderId="0" xfId="0" applyNumberFormat="1" applyFont="1" applyFill="1" applyAlignment="1">
      <alignment vertical="center"/>
    </xf>
    <xf numFmtId="10" fontId="12" fillId="8" borderId="0" xfId="0" applyNumberFormat="1" applyFont="1" applyFill="1" applyAlignment="1">
      <alignment vertical="center"/>
    </xf>
    <xf numFmtId="0" fontId="12" fillId="8" borderId="0" xfId="0" applyNumberFormat="1" applyFont="1" applyFill="1" applyAlignment="1">
      <alignment vertical="center"/>
    </xf>
    <xf numFmtId="10" fontId="12" fillId="7" borderId="0" xfId="0" applyNumberFormat="1" applyFont="1" applyFill="1" applyAlignment="1">
      <alignment vertical="center"/>
    </xf>
    <xf numFmtId="1" fontId="12" fillId="0" borderId="0" xfId="0" applyNumberFormat="1" applyFont="1" applyAlignment="1">
      <alignment vertical="center"/>
    </xf>
    <xf numFmtId="0" fontId="13" fillId="0" borderId="0" xfId="0" applyNumberFormat="1" applyFont="1" applyAlignment="1">
      <alignment vertical="center"/>
    </xf>
    <xf numFmtId="0" fontId="12" fillId="0" borderId="0" xfId="0" applyNumberFormat="1" applyFont="1" applyAlignment="1">
      <alignment horizontal="right" vertical="center"/>
    </xf>
    <xf numFmtId="165" fontId="16" fillId="0" borderId="0" xfId="0" applyNumberFormat="1" applyFont="1" applyAlignment="1">
      <alignment vertical="center"/>
    </xf>
    <xf numFmtId="165" fontId="15" fillId="0" borderId="0" xfId="0" applyNumberFormat="1" applyFont="1" applyAlignment="1">
      <alignment vertical="center"/>
    </xf>
    <xf numFmtId="0" fontId="16" fillId="0" borderId="0" xfId="0" applyNumberFormat="1" applyFont="1" applyAlignment="1">
      <alignment vertical="center"/>
    </xf>
    <xf numFmtId="164" fontId="10" fillId="0" borderId="50" xfId="0" applyFont="1" applyBorder="1" applyAlignment="1">
      <alignment horizontal="center"/>
    </xf>
    <xf numFmtId="164" fontId="9" fillId="0" borderId="29" xfId="0" applyFont="1" applyBorder="1" applyAlignment="1">
      <alignment horizontal="center"/>
    </xf>
    <xf numFmtId="164" fontId="17" fillId="0" borderId="37" xfId="0" applyFont="1" applyBorder="1" applyAlignment="1">
      <alignment horizontal="center"/>
    </xf>
    <xf numFmtId="164" fontId="9" fillId="0" borderId="44" xfId="0" applyFont="1" applyBorder="1" applyAlignment="1">
      <alignment horizontal="center"/>
    </xf>
    <xf numFmtId="0" fontId="10" fillId="0" borderId="54" xfId="0" applyNumberFormat="1" applyFont="1" applyBorder="1" applyAlignment="1">
      <alignment horizontal="center"/>
    </xf>
    <xf numFmtId="0" fontId="9" fillId="0" borderId="55" xfId="0" applyNumberFormat="1" applyFont="1" applyBorder="1" applyAlignment="1">
      <alignment horizontal="center"/>
    </xf>
    <xf numFmtId="3" fontId="10" fillId="0" borderId="56" xfId="0" applyNumberFormat="1" applyFont="1" applyBorder="1" applyAlignment="1">
      <alignment horizontal="center"/>
    </xf>
    <xf numFmtId="3" fontId="10" fillId="0" borderId="57" xfId="0" applyNumberFormat="1" applyFont="1" applyBorder="1" applyAlignment="1">
      <alignment horizontal="center"/>
    </xf>
    <xf numFmtId="0" fontId="17" fillId="0" borderId="58" xfId="0" applyNumberFormat="1" applyFont="1" applyBorder="1" applyAlignment="1">
      <alignment horizontal="center"/>
    </xf>
    <xf numFmtId="0" fontId="17" fillId="0" borderId="37" xfId="0" applyNumberFormat="1" applyFont="1" applyBorder="1" applyAlignment="1">
      <alignment horizontal="center"/>
    </xf>
    <xf numFmtId="0" fontId="18" fillId="0" borderId="0" xfId="0" applyNumberFormat="1" applyFont="1" applyAlignment="1">
      <alignment vertical="center"/>
    </xf>
    <xf numFmtId="9" fontId="6" fillId="0" borderId="0" xfId="0" applyNumberFormat="1" applyFont="1" applyAlignment="1">
      <alignment vertical="center"/>
    </xf>
    <xf numFmtId="0" fontId="13" fillId="3" borderId="64" xfId="0" applyNumberFormat="1" applyFont="1" applyFill="1" applyBorder="1" applyAlignment="1">
      <alignment horizontal="center" vertical="center"/>
    </xf>
    <xf numFmtId="0" fontId="12" fillId="0" borderId="61" xfId="0" applyNumberFormat="1" applyFont="1" applyBorder="1" applyAlignment="1">
      <alignment vertical="center"/>
    </xf>
    <xf numFmtId="0" fontId="12" fillId="0" borderId="63" xfId="0" applyNumberFormat="1" applyFont="1" applyBorder="1" applyAlignment="1">
      <alignment vertical="center"/>
    </xf>
    <xf numFmtId="49" fontId="12" fillId="0" borderId="63" xfId="0" applyNumberFormat="1" applyFont="1" applyBorder="1" applyAlignment="1">
      <alignment vertical="center"/>
    </xf>
    <xf numFmtId="0" fontId="19" fillId="0" borderId="0" xfId="0" applyNumberFormat="1" applyFont="1" applyAlignment="1">
      <alignment vertical="center"/>
    </xf>
    <xf numFmtId="0" fontId="13" fillId="0" borderId="0" xfId="0" applyNumberFormat="1" applyFont="1"/>
    <xf numFmtId="0" fontId="20" fillId="13" borderId="61" xfId="0" applyNumberFormat="1" applyFont="1" applyFill="1" applyBorder="1" applyAlignment="1">
      <alignment horizontal="left" vertical="center"/>
    </xf>
    <xf numFmtId="0" fontId="13" fillId="14" borderId="65" xfId="0" applyNumberFormat="1" applyFont="1" applyFill="1" applyBorder="1" applyAlignment="1">
      <alignment horizontal="left" vertical="center"/>
    </xf>
    <xf numFmtId="0" fontId="12" fillId="15" borderId="66" xfId="0" applyNumberFormat="1" applyFont="1" applyFill="1" applyBorder="1" applyAlignment="1">
      <alignment horizontal="right" vertical="center"/>
    </xf>
    <xf numFmtId="0" fontId="12" fillId="16" borderId="67" xfId="0" applyNumberFormat="1" applyFont="1" applyFill="1" applyBorder="1" applyAlignment="1">
      <alignment vertical="center"/>
    </xf>
    <xf numFmtId="0" fontId="12" fillId="15" borderId="28" xfId="0" applyNumberFormat="1" applyFont="1" applyFill="1" applyBorder="1" applyAlignment="1">
      <alignment horizontal="right" vertical="center"/>
    </xf>
    <xf numFmtId="0" fontId="12" fillId="16" borderId="68" xfId="0" applyNumberFormat="1" applyFont="1" applyFill="1" applyBorder="1" applyAlignment="1">
      <alignment vertical="center"/>
    </xf>
    <xf numFmtId="0" fontId="12" fillId="15" borderId="69" xfId="0" applyNumberFormat="1" applyFont="1" applyFill="1" applyBorder="1" applyAlignment="1">
      <alignment horizontal="right" vertical="center"/>
    </xf>
    <xf numFmtId="0" fontId="12" fillId="16" borderId="70" xfId="0" applyNumberFormat="1" applyFont="1" applyFill="1" applyBorder="1" applyAlignment="1">
      <alignment horizontal="left" vertical="center"/>
    </xf>
    <xf numFmtId="0" fontId="12" fillId="16" borderId="71" xfId="0" applyNumberFormat="1" applyFont="1" applyFill="1" applyBorder="1" applyAlignment="1">
      <alignment vertical="center"/>
    </xf>
    <xf numFmtId="0" fontId="12" fillId="15" borderId="72" xfId="0" applyNumberFormat="1" applyFont="1" applyFill="1" applyBorder="1" applyAlignment="1">
      <alignment horizontal="right" vertical="center"/>
    </xf>
    <xf numFmtId="0" fontId="12" fillId="16" borderId="73" xfId="0" applyNumberFormat="1" applyFont="1" applyFill="1" applyBorder="1" applyAlignment="1">
      <alignment horizontal="left" vertical="center"/>
    </xf>
    <xf numFmtId="0" fontId="12" fillId="16" borderId="74" xfId="0" applyNumberFormat="1" applyFont="1" applyFill="1" applyBorder="1" applyAlignment="1">
      <alignment vertical="center"/>
    </xf>
    <xf numFmtId="0" fontId="12" fillId="16" borderId="75" xfId="0" applyNumberFormat="1" applyFont="1" applyFill="1" applyBorder="1" applyAlignment="1">
      <alignment horizontal="left" vertical="center"/>
    </xf>
    <xf numFmtId="0" fontId="12" fillId="15" borderId="13" xfId="0" applyNumberFormat="1" applyFont="1" applyFill="1" applyBorder="1" applyAlignment="1">
      <alignment horizontal="right" vertical="center"/>
    </xf>
    <xf numFmtId="0" fontId="12" fillId="16" borderId="68" xfId="0" applyNumberFormat="1" applyFont="1" applyFill="1" applyBorder="1" applyAlignment="1">
      <alignment horizontal="left" vertical="center"/>
    </xf>
    <xf numFmtId="0" fontId="12" fillId="16" borderId="76" xfId="0" applyNumberFormat="1" applyFont="1" applyFill="1" applyBorder="1" applyAlignment="1">
      <alignment vertical="center"/>
    </xf>
    <xf numFmtId="0" fontId="13" fillId="14" borderId="77" xfId="0" applyNumberFormat="1" applyFont="1" applyFill="1" applyBorder="1" applyAlignment="1">
      <alignment horizontal="center" vertical="center"/>
    </xf>
    <xf numFmtId="0" fontId="12" fillId="16" borderId="79" xfId="0" applyNumberFormat="1" applyFont="1" applyFill="1" applyBorder="1" applyAlignment="1">
      <alignment vertical="center"/>
    </xf>
    <xf numFmtId="0" fontId="12" fillId="16" borderId="70" xfId="0" applyNumberFormat="1" applyFont="1" applyFill="1" applyBorder="1" applyAlignment="1">
      <alignment vertical="center"/>
    </xf>
    <xf numFmtId="0" fontId="12" fillId="16" borderId="73" xfId="0" applyNumberFormat="1" applyFont="1" applyFill="1" applyBorder="1" applyAlignment="1">
      <alignment vertical="center"/>
    </xf>
    <xf numFmtId="0" fontId="12" fillId="16" borderId="75" xfId="0" applyNumberFormat="1" applyFont="1" applyFill="1" applyBorder="1" applyAlignment="1">
      <alignment vertical="center"/>
    </xf>
    <xf numFmtId="0" fontId="20" fillId="13" borderId="80" xfId="0" applyNumberFormat="1" applyFont="1" applyFill="1" applyBorder="1" applyAlignment="1">
      <alignment horizontal="left" vertical="center"/>
    </xf>
    <xf numFmtId="0" fontId="13" fillId="14" borderId="81" xfId="0" applyNumberFormat="1" applyFont="1" applyFill="1" applyBorder="1" applyAlignment="1">
      <alignment horizontal="left" vertical="center"/>
    </xf>
    <xf numFmtId="0" fontId="12" fillId="15" borderId="82" xfId="0" applyNumberFormat="1" applyFont="1" applyFill="1" applyBorder="1" applyAlignment="1">
      <alignment horizontal="right" vertical="center"/>
    </xf>
    <xf numFmtId="0" fontId="12" fillId="16" borderId="83" xfId="0" applyNumberFormat="1" applyFont="1" applyFill="1" applyBorder="1" applyAlignment="1">
      <alignment vertical="center"/>
    </xf>
    <xf numFmtId="0" fontId="12" fillId="16" borderId="84" xfId="0" applyNumberFormat="1" applyFont="1" applyFill="1" applyBorder="1" applyAlignment="1">
      <alignment vertical="center"/>
    </xf>
    <xf numFmtId="0" fontId="20" fillId="13" borderId="63" xfId="0" applyNumberFormat="1" applyFont="1" applyFill="1" applyBorder="1" applyAlignment="1">
      <alignment horizontal="center" vertical="center"/>
    </xf>
    <xf numFmtId="0" fontId="12" fillId="0" borderId="0" xfId="0" applyNumberFormat="1" applyFont="1" applyAlignment="1">
      <alignment horizontal="center" vertical="center"/>
    </xf>
    <xf numFmtId="0" fontId="22" fillId="0" borderId="0" xfId="0" applyNumberFormat="1" applyFont="1" applyAlignment="1">
      <alignment vertical="center"/>
    </xf>
    <xf numFmtId="0" fontId="24" fillId="0" borderId="0" xfId="0" applyNumberFormat="1" applyFont="1" applyAlignment="1">
      <alignment horizontal="center" vertical="center"/>
    </xf>
    <xf numFmtId="0" fontId="25" fillId="0" borderId="0" xfId="0" applyNumberFormat="1" applyFont="1" applyAlignment="1">
      <alignment horizontal="left" vertical="center"/>
    </xf>
    <xf numFmtId="0" fontId="25" fillId="0" borderId="0" xfId="0" applyNumberFormat="1" applyFont="1" applyAlignment="1">
      <alignment vertical="center"/>
    </xf>
    <xf numFmtId="0" fontId="25" fillId="0" borderId="0" xfId="0" applyNumberFormat="1" applyFont="1" applyAlignment="1">
      <alignment horizontal="center" vertical="center"/>
    </xf>
    <xf numFmtId="49" fontId="26" fillId="3" borderId="62" xfId="0" applyNumberFormat="1" applyFont="1" applyFill="1" applyBorder="1" applyAlignment="1">
      <alignment horizontal="center" vertical="center"/>
    </xf>
    <xf numFmtId="49" fontId="26" fillId="3" borderId="0" xfId="0" applyNumberFormat="1" applyFont="1" applyFill="1" applyAlignment="1">
      <alignment horizontal="center" vertical="center"/>
    </xf>
    <xf numFmtId="0" fontId="26" fillId="3" borderId="61" xfId="0" applyNumberFormat="1" applyFont="1" applyFill="1" applyBorder="1" applyAlignment="1">
      <alignment horizontal="left" vertical="center"/>
    </xf>
    <xf numFmtId="0" fontId="27" fillId="0" borderId="62" xfId="0" applyNumberFormat="1" applyFont="1" applyBorder="1" applyAlignment="1">
      <alignment horizontal="center" vertical="center"/>
    </xf>
    <xf numFmtId="0" fontId="27" fillId="5" borderId="0" xfId="0" applyNumberFormat="1" applyFont="1" applyFill="1" applyAlignment="1">
      <alignment horizontal="center" vertical="center"/>
    </xf>
    <xf numFmtId="0" fontId="25" fillId="5" borderId="0" xfId="0" applyNumberFormat="1" applyFont="1" applyFill="1" applyAlignment="1">
      <alignment horizontal="left" vertical="center"/>
    </xf>
    <xf numFmtId="0" fontId="27" fillId="0" borderId="0" xfId="0" applyNumberFormat="1" applyFont="1" applyAlignment="1">
      <alignment horizontal="center" vertical="center"/>
    </xf>
    <xf numFmtId="0" fontId="27" fillId="11" borderId="62" xfId="0" applyNumberFormat="1" applyFont="1" applyFill="1" applyBorder="1" applyAlignment="1">
      <alignment horizontal="center" vertical="center"/>
    </xf>
    <xf numFmtId="0" fontId="27" fillId="11" borderId="0" xfId="0" applyNumberFormat="1" applyFont="1" applyFill="1" applyAlignment="1">
      <alignment horizontal="center" vertical="center"/>
    </xf>
    <xf numFmtId="0" fontId="6" fillId="0" borderId="0" xfId="0" applyNumberFormat="1" applyFont="1" applyAlignment="1">
      <alignment vertical="center"/>
    </xf>
    <xf numFmtId="0" fontId="26" fillId="11" borderId="64" xfId="0" applyNumberFormat="1" applyFont="1" applyFill="1" applyBorder="1" applyAlignment="1">
      <alignment horizontal="left" vertical="center"/>
    </xf>
    <xf numFmtId="0" fontId="26" fillId="11" borderId="85" xfId="0" applyNumberFormat="1" applyFont="1" applyFill="1" applyBorder="1" applyAlignment="1">
      <alignment horizontal="left" vertical="center"/>
    </xf>
    <xf numFmtId="0" fontId="26" fillId="11" borderId="85" xfId="0" applyNumberFormat="1" applyFont="1" applyFill="1" applyBorder="1" applyAlignment="1">
      <alignment horizontal="center" vertical="center"/>
    </xf>
    <xf numFmtId="0" fontId="27" fillId="0" borderId="65" xfId="0" applyNumberFormat="1" applyFont="1" applyBorder="1" applyAlignment="1">
      <alignment horizontal="center" vertical="center"/>
    </xf>
    <xf numFmtId="0" fontId="26" fillId="3" borderId="63" xfId="0" applyNumberFormat="1" applyFont="1" applyFill="1" applyBorder="1" applyAlignment="1">
      <alignment horizontal="left" vertical="center"/>
    </xf>
    <xf numFmtId="164" fontId="16" fillId="0" borderId="0" xfId="0" applyFont="1" applyAlignment="1">
      <alignment vertical="center"/>
    </xf>
    <xf numFmtId="0" fontId="26" fillId="11" borderId="62" xfId="0" applyNumberFormat="1" applyFont="1" applyFill="1" applyBorder="1" applyAlignment="1">
      <alignment horizontal="center" vertical="center"/>
    </xf>
    <xf numFmtId="0" fontId="27" fillId="17" borderId="0" xfId="0" applyNumberFormat="1" applyFont="1" applyFill="1" applyAlignment="1">
      <alignment horizontal="center" vertical="center"/>
    </xf>
    <xf numFmtId="0" fontId="27" fillId="18" borderId="0" xfId="0" applyNumberFormat="1" applyFont="1" applyFill="1" applyAlignment="1">
      <alignment horizontal="center" vertical="center"/>
    </xf>
    <xf numFmtId="0" fontId="27" fillId="17" borderId="77" xfId="0" applyNumberFormat="1" applyFont="1" applyFill="1" applyBorder="1" applyAlignment="1">
      <alignment horizontal="center" vertical="center"/>
    </xf>
    <xf numFmtId="0" fontId="12" fillId="0" borderId="64" xfId="0" applyNumberFormat="1" applyFont="1" applyBorder="1" applyAlignment="1">
      <alignment vertical="center"/>
    </xf>
    <xf numFmtId="164" fontId="0" fillId="0" borderId="64" xfId="0" applyBorder="1" applyAlignment="1">
      <alignment vertical="center"/>
    </xf>
    <xf numFmtId="164" fontId="16" fillId="0" borderId="0" xfId="0" applyFont="1" applyAlignment="1">
      <alignment horizontal="right" vertical="center"/>
    </xf>
    <xf numFmtId="0" fontId="13" fillId="0" borderId="77" xfId="0" applyNumberFormat="1" applyFont="1" applyBorder="1" applyAlignment="1">
      <alignment horizontal="right" vertical="center"/>
    </xf>
    <xf numFmtId="0" fontId="13" fillId="19" borderId="85" xfId="0" applyNumberFormat="1" applyFont="1" applyFill="1" applyBorder="1" applyAlignment="1">
      <alignment horizontal="right" vertical="center"/>
    </xf>
    <xf numFmtId="164" fontId="13" fillId="3" borderId="86" xfId="0" applyFont="1" applyFill="1" applyBorder="1" applyAlignment="1">
      <alignment vertical="center"/>
    </xf>
    <xf numFmtId="164" fontId="13" fillId="3" borderId="64" xfId="0" applyFont="1" applyFill="1" applyBorder="1" applyAlignment="1">
      <alignment vertical="center"/>
    </xf>
    <xf numFmtId="164" fontId="12" fillId="0" borderId="62" xfId="0" applyFont="1" applyBorder="1" applyAlignment="1">
      <alignment vertical="center"/>
    </xf>
    <xf numFmtId="164" fontId="12" fillId="0" borderId="62" xfId="0" applyFont="1" applyBorder="1" applyAlignment="1">
      <alignment horizontal="right" vertical="center"/>
    </xf>
    <xf numFmtId="164" fontId="12" fillId="0" borderId="61" xfId="0" applyFont="1" applyBorder="1" applyAlignment="1">
      <alignment vertical="center"/>
    </xf>
    <xf numFmtId="164" fontId="12" fillId="0" borderId="0" xfId="0" applyFont="1" applyAlignment="1">
      <alignment horizontal="right" vertical="center"/>
    </xf>
    <xf numFmtId="0" fontId="13" fillId="3" borderId="64" xfId="0" applyNumberFormat="1" applyFont="1" applyFill="1" applyBorder="1" applyAlignment="1">
      <alignment vertical="center"/>
    </xf>
    <xf numFmtId="0" fontId="13" fillId="3" borderId="86" xfId="0" applyNumberFormat="1" applyFont="1" applyFill="1" applyBorder="1" applyAlignment="1">
      <alignment vertical="center"/>
    </xf>
    <xf numFmtId="0" fontId="12" fillId="0" borderId="65" xfId="0" applyNumberFormat="1" applyFont="1" applyBorder="1" applyAlignment="1">
      <alignment vertical="center"/>
    </xf>
    <xf numFmtId="164" fontId="12" fillId="0" borderId="65" xfId="0" applyFont="1" applyBorder="1" applyAlignment="1">
      <alignment vertical="center"/>
    </xf>
    <xf numFmtId="164" fontId="12" fillId="0" borderId="77" xfId="0" applyFont="1" applyBorder="1" applyAlignment="1">
      <alignment vertical="center"/>
    </xf>
    <xf numFmtId="0" fontId="24" fillId="0" borderId="0" xfId="0" applyNumberFormat="1" applyFont="1" applyAlignment="1">
      <alignment horizontal="left" vertical="center"/>
    </xf>
    <xf numFmtId="0" fontId="26" fillId="3" borderId="87" xfId="0" applyNumberFormat="1" applyFont="1" applyFill="1" applyBorder="1" applyAlignment="1">
      <alignment horizontal="center" vertical="center"/>
    </xf>
    <xf numFmtId="0" fontId="25" fillId="0" borderId="62" xfId="0" applyNumberFormat="1" applyFont="1" applyBorder="1" applyAlignment="1">
      <alignment vertical="center"/>
    </xf>
    <xf numFmtId="164" fontId="25" fillId="0" borderId="62" xfId="0" applyFont="1" applyBorder="1" applyAlignment="1">
      <alignment vertical="center"/>
    </xf>
    <xf numFmtId="164" fontId="25" fillId="0" borderId="0" xfId="0" applyFont="1" applyAlignment="1">
      <alignment vertical="center"/>
    </xf>
    <xf numFmtId="0" fontId="25" fillId="5" borderId="60" xfId="0" applyNumberFormat="1" applyFont="1" applyFill="1" applyBorder="1" applyAlignment="1">
      <alignment vertical="center"/>
    </xf>
    <xf numFmtId="164" fontId="25" fillId="5" borderId="60" xfId="0" applyFont="1" applyFill="1" applyBorder="1" applyAlignment="1">
      <alignment vertical="center"/>
    </xf>
    <xf numFmtId="0" fontId="25" fillId="5" borderId="88" xfId="0" applyNumberFormat="1" applyFont="1" applyFill="1" applyBorder="1" applyAlignment="1">
      <alignment vertical="center"/>
    </xf>
    <xf numFmtId="0" fontId="25" fillId="5" borderId="87" xfId="0" applyNumberFormat="1" applyFont="1" applyFill="1" applyBorder="1" applyAlignment="1">
      <alignment vertical="center"/>
    </xf>
    <xf numFmtId="0" fontId="12" fillId="0" borderId="89" xfId="0" applyNumberFormat="1" applyFont="1" applyBorder="1" applyAlignment="1">
      <alignment horizontal="left" vertical="center"/>
    </xf>
    <xf numFmtId="0" fontId="25" fillId="0" borderId="90" xfId="0" applyNumberFormat="1" applyFont="1" applyBorder="1" applyAlignment="1">
      <alignment vertical="center"/>
    </xf>
    <xf numFmtId="0" fontId="25" fillId="0" borderId="91" xfId="0" applyNumberFormat="1" applyFont="1" applyBorder="1" applyAlignment="1">
      <alignment vertical="center"/>
    </xf>
    <xf numFmtId="0" fontId="25" fillId="0" borderId="92" xfId="0" applyNumberFormat="1" applyFont="1" applyBorder="1" applyAlignment="1">
      <alignment vertical="center"/>
    </xf>
    <xf numFmtId="164" fontId="25" fillId="0" borderId="93" xfId="0" applyFont="1" applyBorder="1" applyAlignment="1">
      <alignment horizontal="left" vertical="center"/>
    </xf>
    <xf numFmtId="0" fontId="25" fillId="0" borderId="94" xfId="0" applyNumberFormat="1" applyFont="1" applyBorder="1" applyAlignment="1">
      <alignment vertical="center"/>
    </xf>
    <xf numFmtId="0" fontId="25" fillId="0" borderId="95" xfId="0" applyNumberFormat="1" applyFont="1" applyBorder="1" applyAlignment="1">
      <alignment vertical="center"/>
    </xf>
    <xf numFmtId="0" fontId="25" fillId="0" borderId="96" xfId="0" applyNumberFormat="1" applyFont="1" applyBorder="1" applyAlignment="1">
      <alignment vertical="center"/>
    </xf>
    <xf numFmtId="164" fontId="25" fillId="0" borderId="97" xfId="0" applyFont="1" applyBorder="1" applyAlignment="1">
      <alignment vertical="center"/>
    </xf>
    <xf numFmtId="0" fontId="25" fillId="0" borderId="98" xfId="0" applyNumberFormat="1" applyFont="1" applyBorder="1" applyAlignment="1">
      <alignment vertical="center"/>
    </xf>
    <xf numFmtId="0" fontId="25" fillId="0" borderId="99" xfId="0" applyNumberFormat="1" applyFont="1" applyBorder="1" applyAlignment="1">
      <alignment vertical="center"/>
    </xf>
    <xf numFmtId="0" fontId="25" fillId="0" borderId="100" xfId="0" applyNumberFormat="1" applyFont="1" applyBorder="1" applyAlignment="1">
      <alignment vertical="center"/>
    </xf>
    <xf numFmtId="164" fontId="25" fillId="0" borderId="63" xfId="0" applyFont="1" applyBorder="1" applyAlignment="1">
      <alignment vertical="center"/>
    </xf>
    <xf numFmtId="0" fontId="25" fillId="0" borderId="77" xfId="0" applyNumberFormat="1" applyFont="1" applyBorder="1" applyAlignment="1">
      <alignment vertical="center"/>
    </xf>
    <xf numFmtId="164" fontId="25" fillId="0" borderId="90" xfId="0" applyFont="1" applyBorder="1" applyAlignment="1">
      <alignment vertical="center"/>
    </xf>
    <xf numFmtId="164" fontId="25" fillId="0" borderId="100" xfId="0" applyFont="1" applyBorder="1" applyAlignment="1">
      <alignment vertical="center"/>
    </xf>
    <xf numFmtId="164" fontId="25" fillId="0" borderId="98" xfId="0" applyFont="1" applyBorder="1" applyAlignment="1">
      <alignment vertical="center"/>
    </xf>
    <xf numFmtId="0" fontId="25" fillId="0" borderId="101" xfId="0" applyNumberFormat="1" applyFont="1" applyBorder="1" applyAlignment="1">
      <alignment vertical="center"/>
    </xf>
    <xf numFmtId="164" fontId="25" fillId="0" borderId="102" xfId="0" applyFont="1" applyBorder="1" applyAlignment="1">
      <alignment vertical="center"/>
    </xf>
    <xf numFmtId="0" fontId="25" fillId="0" borderId="103" xfId="0" applyNumberFormat="1" applyFont="1" applyBorder="1" applyAlignment="1">
      <alignment vertical="center"/>
    </xf>
    <xf numFmtId="0" fontId="25" fillId="0" borderId="104" xfId="0" applyNumberFormat="1" applyFont="1" applyBorder="1" applyAlignment="1">
      <alignment vertical="center"/>
    </xf>
    <xf numFmtId="0" fontId="25" fillId="0" borderId="105" xfId="0" applyNumberFormat="1" applyFont="1" applyBorder="1" applyAlignment="1">
      <alignment vertical="center"/>
    </xf>
    <xf numFmtId="0" fontId="25" fillId="0" borderId="61" xfId="0" applyNumberFormat="1" applyFont="1" applyBorder="1" applyAlignment="1">
      <alignment horizontal="left" vertical="center"/>
    </xf>
    <xf numFmtId="0" fontId="25" fillId="0" borderId="65" xfId="0" applyNumberFormat="1" applyFont="1" applyBorder="1" applyAlignment="1">
      <alignment vertical="center"/>
    </xf>
    <xf numFmtId="164" fontId="25" fillId="0" borderId="93" xfId="0" applyFont="1" applyBorder="1" applyAlignment="1">
      <alignment vertical="center"/>
    </xf>
    <xf numFmtId="0" fontId="25" fillId="0" borderId="65" xfId="0" applyNumberFormat="1" applyFont="1" applyBorder="1" applyAlignment="1">
      <alignment horizontal="left" vertical="center"/>
    </xf>
    <xf numFmtId="0" fontId="26" fillId="0" borderId="0" xfId="0" applyNumberFormat="1" applyFont="1" applyAlignment="1">
      <alignment horizontal="center" vertical="center" textRotation="90"/>
    </xf>
    <xf numFmtId="0" fontId="16" fillId="0" borderId="0" xfId="0" applyNumberFormat="1" applyFont="1" applyAlignment="1">
      <alignment horizontal="right" vertical="center"/>
    </xf>
    <xf numFmtId="0" fontId="26" fillId="0" borderId="0" xfId="0" applyNumberFormat="1" applyFont="1" applyAlignment="1">
      <alignment vertical="center"/>
    </xf>
    <xf numFmtId="0" fontId="26" fillId="3" borderId="60" xfId="0" applyNumberFormat="1" applyFont="1" applyFill="1" applyBorder="1" applyAlignment="1">
      <alignment horizontal="center" vertical="center"/>
    </xf>
    <xf numFmtId="0" fontId="26" fillId="0" borderId="106" xfId="0" applyNumberFormat="1" applyFont="1" applyBorder="1" applyAlignment="1">
      <alignment vertical="center"/>
    </xf>
    <xf numFmtId="0" fontId="26" fillId="0" borderId="86" xfId="0" applyNumberFormat="1" applyFont="1" applyBorder="1" applyAlignment="1">
      <alignment vertical="center"/>
    </xf>
    <xf numFmtId="0" fontId="26" fillId="0" borderId="64" xfId="0" applyNumberFormat="1" applyFont="1" applyBorder="1" applyAlignment="1">
      <alignment vertical="center"/>
    </xf>
    <xf numFmtId="0" fontId="25" fillId="0" borderId="61" xfId="0" applyNumberFormat="1" applyFont="1" applyBorder="1" applyAlignment="1">
      <alignment vertical="center"/>
    </xf>
    <xf numFmtId="0" fontId="25" fillId="0" borderId="63" xfId="0" applyNumberFormat="1" applyFont="1" applyBorder="1" applyAlignment="1">
      <alignment vertical="center"/>
    </xf>
    <xf numFmtId="0" fontId="26" fillId="3" borderId="106" xfId="0" applyNumberFormat="1" applyFont="1" applyFill="1" applyBorder="1" applyAlignment="1">
      <alignment vertical="center"/>
    </xf>
    <xf numFmtId="0" fontId="26" fillId="3" borderId="86" xfId="0" applyNumberFormat="1" applyFont="1" applyFill="1" applyBorder="1" applyAlignment="1">
      <alignment vertical="center"/>
    </xf>
    <xf numFmtId="0" fontId="26" fillId="3" borderId="64" xfId="0" applyNumberFormat="1" applyFont="1" applyFill="1" applyBorder="1" applyAlignment="1">
      <alignment vertical="center"/>
    </xf>
    <xf numFmtId="0" fontId="26" fillId="0" borderId="61" xfId="0" applyNumberFormat="1" applyFont="1" applyBorder="1" applyAlignment="1">
      <alignment vertical="center"/>
    </xf>
    <xf numFmtId="49" fontId="13" fillId="0" borderId="107" xfId="0" applyNumberFormat="1" applyFont="1" applyBorder="1" applyAlignment="1">
      <alignment vertical="center"/>
    </xf>
    <xf numFmtId="49" fontId="13" fillId="0" borderId="108" xfId="0" applyNumberFormat="1" applyFont="1" applyBorder="1" applyAlignment="1">
      <alignment horizontal="right" vertical="center"/>
    </xf>
    <xf numFmtId="49" fontId="13" fillId="0" borderId="109" xfId="0" applyNumberFormat="1" applyFont="1" applyBorder="1" applyAlignment="1">
      <alignment vertical="center"/>
    </xf>
    <xf numFmtId="49" fontId="13" fillId="0" borderId="110" xfId="0" applyNumberFormat="1" applyFont="1" applyBorder="1" applyAlignment="1">
      <alignment vertical="center"/>
    </xf>
    <xf numFmtId="164" fontId="12" fillId="0" borderId="87" xfId="0" applyFont="1" applyBorder="1" applyAlignment="1">
      <alignment vertical="center"/>
    </xf>
    <xf numFmtId="0" fontId="28" fillId="0" borderId="0" xfId="0" applyNumberFormat="1" applyFont="1" applyAlignment="1">
      <alignment vertical="center"/>
    </xf>
    <xf numFmtId="164" fontId="12" fillId="0" borderId="60" xfId="0" applyFont="1" applyBorder="1" applyAlignment="1">
      <alignment vertical="center"/>
    </xf>
    <xf numFmtId="164" fontId="12" fillId="0" borderId="88" xfId="0" applyFont="1" applyBorder="1" applyAlignment="1">
      <alignment vertical="center"/>
    </xf>
    <xf numFmtId="0" fontId="13" fillId="0" borderId="106" xfId="0" applyNumberFormat="1" applyFont="1" applyBorder="1" applyAlignment="1">
      <alignment vertical="center"/>
    </xf>
    <xf numFmtId="164" fontId="13" fillId="0" borderId="60" xfId="0" applyFont="1" applyBorder="1" applyAlignment="1">
      <alignment vertical="center"/>
    </xf>
    <xf numFmtId="0" fontId="12" fillId="8" borderId="65" xfId="0" applyNumberFormat="1" applyFont="1" applyFill="1" applyBorder="1" applyAlignment="1">
      <alignment vertical="center"/>
    </xf>
    <xf numFmtId="164" fontId="12" fillId="0" borderId="65" xfId="0" applyFont="1" applyBorder="1" applyAlignment="1">
      <alignment horizontal="right" vertical="center"/>
    </xf>
    <xf numFmtId="164" fontId="12" fillId="0" borderId="77" xfId="0" applyFont="1" applyBorder="1" applyAlignment="1">
      <alignment horizontal="right" vertical="center"/>
    </xf>
    <xf numFmtId="164" fontId="12" fillId="0" borderId="63" xfId="0" applyFont="1" applyBorder="1" applyAlignment="1">
      <alignment vertical="center"/>
    </xf>
    <xf numFmtId="0" fontId="13" fillId="3" borderId="106" xfId="0" applyNumberFormat="1" applyFont="1" applyFill="1" applyBorder="1" applyAlignment="1">
      <alignment vertical="center"/>
    </xf>
    <xf numFmtId="164" fontId="12" fillId="18" borderId="62" xfId="0" applyFont="1" applyFill="1" applyBorder="1" applyAlignment="1">
      <alignment vertical="center"/>
    </xf>
    <xf numFmtId="164" fontId="12" fillId="0" borderId="0" xfId="0" applyFont="1" applyAlignment="1">
      <alignment horizontal="right"/>
    </xf>
    <xf numFmtId="164" fontId="12" fillId="8" borderId="61" xfId="0" applyFont="1" applyFill="1" applyBorder="1" applyAlignment="1">
      <alignment horizontal="right" vertical="center"/>
    </xf>
    <xf numFmtId="164" fontId="12" fillId="8" borderId="63" xfId="0" applyFont="1" applyFill="1" applyBorder="1" applyAlignment="1">
      <alignment horizontal="right" vertical="center"/>
    </xf>
    <xf numFmtId="164" fontId="13" fillId="3" borderId="106" xfId="0" applyFont="1" applyFill="1" applyBorder="1" applyAlignment="1">
      <alignment vertical="center"/>
    </xf>
    <xf numFmtId="164" fontId="13" fillId="3" borderId="64" xfId="0" applyFont="1" applyFill="1" applyBorder="1" applyAlignment="1">
      <alignment horizontal="right" vertical="center"/>
    </xf>
    <xf numFmtId="0" fontId="12" fillId="22" borderId="61" xfId="0" applyNumberFormat="1" applyFont="1" applyFill="1" applyBorder="1" applyAlignment="1">
      <alignment vertical="center"/>
    </xf>
    <xf numFmtId="0" fontId="12" fillId="22" borderId="65" xfId="0" applyNumberFormat="1" applyFont="1" applyFill="1" applyBorder="1" applyAlignment="1">
      <alignment vertical="center"/>
    </xf>
    <xf numFmtId="0" fontId="12" fillId="22" borderId="62" xfId="0" applyNumberFormat="1" applyFont="1" applyFill="1" applyBorder="1" applyAlignment="1">
      <alignment vertical="center"/>
    </xf>
    <xf numFmtId="0" fontId="12" fillId="22" borderId="0" xfId="0" applyNumberFormat="1" applyFont="1" applyFill="1" applyAlignment="1">
      <alignment vertical="center"/>
    </xf>
    <xf numFmtId="164" fontId="12" fillId="22" borderId="0" xfId="0" applyFont="1" applyFill="1" applyAlignment="1">
      <alignment vertical="center"/>
    </xf>
    <xf numFmtId="0" fontId="12" fillId="22" borderId="63" xfId="0" applyNumberFormat="1" applyFont="1" applyFill="1" applyBorder="1" applyAlignment="1">
      <alignment vertical="center"/>
    </xf>
    <xf numFmtId="0" fontId="13" fillId="22" borderId="106" xfId="0" applyNumberFormat="1" applyFont="1" applyFill="1" applyBorder="1" applyAlignment="1">
      <alignment vertical="center"/>
    </xf>
    <xf numFmtId="0" fontId="13" fillId="22" borderId="86" xfId="0" applyNumberFormat="1" applyFont="1" applyFill="1" applyBorder="1" applyAlignment="1">
      <alignment vertical="center"/>
    </xf>
    <xf numFmtId="0" fontId="13" fillId="22" borderId="64" xfId="0" applyNumberFormat="1" applyFont="1" applyFill="1" applyBorder="1" applyAlignment="1">
      <alignment horizontal="right" vertical="center"/>
    </xf>
    <xf numFmtId="0" fontId="13" fillId="3" borderId="64" xfId="0" applyNumberFormat="1" applyFont="1" applyFill="1" applyBorder="1" applyAlignment="1">
      <alignment horizontal="right" vertical="center"/>
    </xf>
    <xf numFmtId="0" fontId="12" fillId="18" borderId="62" xfId="0" applyNumberFormat="1" applyFont="1" applyFill="1" applyBorder="1" applyAlignment="1">
      <alignment vertical="center"/>
    </xf>
    <xf numFmtId="0" fontId="25" fillId="22" borderId="63" xfId="0" applyNumberFormat="1" applyFont="1" applyFill="1" applyBorder="1" applyAlignment="1">
      <alignment vertical="center"/>
    </xf>
    <xf numFmtId="0" fontId="12" fillId="21" borderId="0" xfId="0" applyNumberFormat="1" applyFont="1" applyFill="1" applyAlignment="1">
      <alignment vertical="center"/>
    </xf>
    <xf numFmtId="0" fontId="24" fillId="0" borderId="0" xfId="0" applyNumberFormat="1" applyFont="1" applyAlignment="1">
      <alignment vertical="center"/>
    </xf>
    <xf numFmtId="0" fontId="29" fillId="0" borderId="0" xfId="0" applyNumberFormat="1" applyFont="1" applyAlignment="1">
      <alignment vertical="center"/>
    </xf>
    <xf numFmtId="0" fontId="26" fillId="3" borderId="88" xfId="0" applyNumberFormat="1" applyFont="1" applyFill="1" applyBorder="1" applyAlignment="1">
      <alignment horizontal="center" vertical="center"/>
    </xf>
    <xf numFmtId="164" fontId="25" fillId="0" borderId="62" xfId="0" applyFont="1" applyBorder="1" applyAlignment="1">
      <alignment horizontal="right" vertical="center"/>
    </xf>
    <xf numFmtId="164" fontId="25" fillId="0" borderId="0" xfId="0" applyFont="1" applyAlignment="1">
      <alignment horizontal="right" vertical="center"/>
    </xf>
    <xf numFmtId="0" fontId="25" fillId="18" borderId="0" xfId="0" applyNumberFormat="1" applyFont="1" applyFill="1" applyAlignment="1">
      <alignment vertical="center"/>
    </xf>
    <xf numFmtId="0" fontId="25" fillId="0" borderId="93" xfId="0" applyNumberFormat="1" applyFont="1" applyBorder="1" applyAlignment="1">
      <alignment horizontal="left" vertical="center"/>
    </xf>
    <xf numFmtId="0" fontId="25" fillId="18" borderId="60" xfId="0" applyNumberFormat="1" applyFont="1" applyFill="1" applyBorder="1" applyAlignment="1">
      <alignment vertical="center"/>
    </xf>
    <xf numFmtId="0" fontId="25" fillId="18" borderId="88" xfId="0" applyNumberFormat="1" applyFont="1" applyFill="1" applyBorder="1" applyAlignment="1">
      <alignment vertical="center"/>
    </xf>
    <xf numFmtId="164" fontId="30" fillId="0" borderId="0" xfId="0" applyFont="1" applyAlignment="1">
      <alignment vertical="center"/>
    </xf>
    <xf numFmtId="0" fontId="25" fillId="8" borderId="0" xfId="0" applyNumberFormat="1" applyFont="1" applyFill="1" applyAlignment="1">
      <alignment vertical="center"/>
    </xf>
    <xf numFmtId="0" fontId="27" fillId="0" borderId="62" xfId="0" applyNumberFormat="1" applyFont="1" applyBorder="1" applyAlignment="1">
      <alignment vertical="center"/>
    </xf>
    <xf numFmtId="0" fontId="27" fillId="0" borderId="0" xfId="0" applyNumberFormat="1" applyFont="1" applyAlignment="1">
      <alignment vertical="center"/>
    </xf>
    <xf numFmtId="164" fontId="15" fillId="4" borderId="0" xfId="0" applyFont="1" applyFill="1" applyAlignment="1">
      <alignment vertical="center"/>
    </xf>
    <xf numFmtId="0" fontId="26" fillId="3" borderId="107" xfId="0" applyNumberFormat="1" applyFont="1" applyFill="1" applyBorder="1" applyAlignment="1">
      <alignment horizontal="center" vertical="center"/>
    </xf>
    <xf numFmtId="0" fontId="25" fillId="5" borderId="0" xfId="0" applyNumberFormat="1" applyFont="1" applyFill="1" applyAlignment="1">
      <alignment vertical="center"/>
    </xf>
    <xf numFmtId="0" fontId="25" fillId="5" borderId="111" xfId="0" applyNumberFormat="1" applyFont="1" applyFill="1" applyBorder="1" applyAlignment="1">
      <alignment horizontal="left" vertical="center"/>
    </xf>
    <xf numFmtId="0" fontId="25" fillId="5" borderId="112" xfId="0" applyNumberFormat="1" applyFont="1" applyFill="1" applyBorder="1" applyAlignment="1">
      <alignment vertical="center"/>
    </xf>
    <xf numFmtId="0" fontId="25" fillId="5" borderId="113" xfId="0" applyNumberFormat="1" applyFont="1" applyFill="1" applyBorder="1" applyAlignment="1">
      <alignment vertical="center"/>
    </xf>
    <xf numFmtId="0" fontId="25" fillId="5" borderId="114" xfId="0" applyNumberFormat="1" applyFont="1" applyFill="1" applyBorder="1" applyAlignment="1">
      <alignment vertical="center"/>
    </xf>
    <xf numFmtId="0" fontId="25" fillId="3" borderId="60" xfId="0" applyNumberFormat="1" applyFont="1" applyFill="1" applyBorder="1" applyAlignment="1">
      <alignment vertical="center"/>
    </xf>
    <xf numFmtId="0" fontId="25" fillId="3" borderId="88" xfId="0" applyNumberFormat="1" applyFont="1" applyFill="1" applyBorder="1" applyAlignment="1">
      <alignment vertical="center"/>
    </xf>
    <xf numFmtId="0" fontId="25" fillId="0" borderId="0" xfId="0" applyNumberFormat="1" applyFont="1"/>
    <xf numFmtId="0" fontId="25" fillId="22" borderId="61" xfId="0" applyNumberFormat="1" applyFont="1" applyFill="1" applyBorder="1" applyAlignment="1">
      <alignment horizontal="left" vertical="center"/>
    </xf>
    <xf numFmtId="0" fontId="33" fillId="22" borderId="65" xfId="0" applyNumberFormat="1" applyFont="1" applyFill="1" applyBorder="1" applyAlignment="1">
      <alignment vertical="center"/>
    </xf>
    <xf numFmtId="0" fontId="33" fillId="22" borderId="62" xfId="0" applyNumberFormat="1" applyFont="1" applyFill="1" applyBorder="1" applyAlignment="1">
      <alignment vertical="center"/>
    </xf>
    <xf numFmtId="0" fontId="25" fillId="22" borderId="65" xfId="0" applyNumberFormat="1" applyFont="1" applyFill="1" applyBorder="1" applyAlignment="1">
      <alignment vertical="center"/>
    </xf>
    <xf numFmtId="0" fontId="25" fillId="22" borderId="62" xfId="0" applyNumberFormat="1" applyFont="1" applyFill="1" applyBorder="1" applyAlignment="1">
      <alignment vertical="center"/>
    </xf>
    <xf numFmtId="0" fontId="33" fillId="22" borderId="0" xfId="0" applyNumberFormat="1" applyFont="1" applyFill="1" applyAlignment="1">
      <alignment vertical="center"/>
    </xf>
    <xf numFmtId="0" fontId="25" fillId="22" borderId="0" xfId="0" applyNumberFormat="1" applyFont="1" applyFill="1" applyAlignment="1">
      <alignment vertical="center"/>
    </xf>
    <xf numFmtId="0" fontId="33" fillId="22" borderId="60" xfId="0" applyNumberFormat="1" applyFont="1" applyFill="1" applyBorder="1" applyAlignment="1">
      <alignment vertical="center"/>
    </xf>
    <xf numFmtId="0" fontId="33" fillId="22" borderId="88" xfId="0" applyNumberFormat="1" applyFont="1" applyFill="1" applyBorder="1" applyAlignment="1">
      <alignment vertical="center"/>
    </xf>
    <xf numFmtId="0" fontId="25" fillId="22" borderId="60" xfId="0" applyNumberFormat="1" applyFont="1" applyFill="1" applyBorder="1" applyAlignment="1">
      <alignment vertical="center"/>
    </xf>
    <xf numFmtId="0" fontId="25" fillId="22" borderId="88" xfId="0" applyNumberFormat="1" applyFont="1" applyFill="1" applyBorder="1" applyAlignment="1">
      <alignment vertical="center"/>
    </xf>
    <xf numFmtId="0" fontId="26" fillId="0" borderId="0" xfId="0" applyNumberFormat="1" applyFont="1" applyAlignment="1">
      <alignment horizontal="center" vertical="center"/>
    </xf>
    <xf numFmtId="0" fontId="0" fillId="0" borderId="109" xfId="0" applyNumberFormat="1" applyBorder="1" applyAlignment="1">
      <alignment vertical="center"/>
    </xf>
    <xf numFmtId="164" fontId="16" fillId="19" borderId="85" xfId="0" applyFont="1" applyFill="1" applyBorder="1" applyAlignment="1">
      <alignment horizontal="right" vertical="center"/>
    </xf>
    <xf numFmtId="0" fontId="13" fillId="9" borderId="115" xfId="0" applyNumberFormat="1" applyFont="1" applyFill="1" applyBorder="1" applyAlignment="1">
      <alignment vertical="center"/>
    </xf>
    <xf numFmtId="0" fontId="13" fillId="3" borderId="65" xfId="0" applyNumberFormat="1" applyFont="1" applyFill="1" applyBorder="1" applyAlignment="1">
      <alignment horizontal="center" vertical="center"/>
    </xf>
    <xf numFmtId="0" fontId="12" fillId="24" borderId="108" xfId="0" applyNumberFormat="1" applyFont="1" applyFill="1" applyBorder="1" applyAlignment="1">
      <alignment vertical="center"/>
    </xf>
    <xf numFmtId="0" fontId="34" fillId="3" borderId="108" xfId="0" applyNumberFormat="1" applyFont="1" applyFill="1" applyBorder="1" applyAlignment="1">
      <alignment horizontal="center" vertical="center"/>
    </xf>
    <xf numFmtId="0" fontId="13" fillId="3" borderId="116" xfId="0" applyNumberFormat="1" applyFont="1" applyFill="1" applyBorder="1" applyAlignment="1">
      <alignment horizontal="center" vertical="center"/>
    </xf>
    <xf numFmtId="165" fontId="12" fillId="24" borderId="117" xfId="0" applyNumberFormat="1" applyFont="1" applyFill="1" applyBorder="1" applyAlignment="1">
      <alignment vertical="center"/>
    </xf>
    <xf numFmtId="165" fontId="34" fillId="24" borderId="117" xfId="0" applyNumberFormat="1" applyFont="1" applyFill="1" applyBorder="1" applyAlignment="1">
      <alignment horizontal="center" vertical="center"/>
    </xf>
    <xf numFmtId="0" fontId="12" fillId="9" borderId="109" xfId="0" applyNumberFormat="1" applyFont="1" applyFill="1" applyBorder="1" applyAlignment="1">
      <alignment vertical="center"/>
    </xf>
    <xf numFmtId="165" fontId="12" fillId="0" borderId="117" xfId="0" applyNumberFormat="1" applyFont="1" applyBorder="1" applyAlignment="1">
      <alignment vertical="center"/>
    </xf>
    <xf numFmtId="0" fontId="12" fillId="0" borderId="109" xfId="0" applyNumberFormat="1" applyFont="1" applyBorder="1" applyAlignment="1">
      <alignment vertical="center"/>
    </xf>
    <xf numFmtId="164" fontId="12" fillId="9" borderId="108" xfId="0" applyFont="1" applyFill="1" applyBorder="1" applyAlignment="1">
      <alignment vertical="center"/>
    </xf>
    <xf numFmtId="165" fontId="12" fillId="0" borderId="117" xfId="0" applyNumberFormat="1" applyFont="1" applyBorder="1" applyAlignment="1">
      <alignment horizontal="right" vertical="center"/>
    </xf>
    <xf numFmtId="0" fontId="12" fillId="0" borderId="60" xfId="0" applyNumberFormat="1" applyFont="1" applyBorder="1" applyAlignment="1">
      <alignment vertical="center"/>
    </xf>
    <xf numFmtId="0" fontId="12" fillId="0" borderId="108" xfId="0" applyNumberFormat="1" applyFont="1" applyBorder="1" applyAlignment="1">
      <alignment vertical="center"/>
    </xf>
    <xf numFmtId="0" fontId="12" fillId="5" borderId="108" xfId="0" applyNumberFormat="1" applyFont="1" applyFill="1" applyBorder="1" applyAlignment="1">
      <alignment vertical="center"/>
    </xf>
    <xf numFmtId="164" fontId="12" fillId="0" borderId="108" xfId="0" applyFont="1" applyBorder="1" applyAlignment="1">
      <alignment vertical="center"/>
    </xf>
    <xf numFmtId="0" fontId="13" fillId="3" borderId="65" xfId="0" applyNumberFormat="1" applyFont="1" applyFill="1" applyBorder="1" applyAlignment="1">
      <alignment vertical="center"/>
    </xf>
    <xf numFmtId="0" fontId="13" fillId="12" borderId="77" xfId="0" applyNumberFormat="1" applyFont="1" applyFill="1" applyBorder="1" applyAlignment="1">
      <alignment vertical="center"/>
    </xf>
    <xf numFmtId="165" fontId="12" fillId="0" borderId="109" xfId="0" applyNumberFormat="1" applyFont="1" applyBorder="1" applyAlignment="1">
      <alignment vertical="center"/>
    </xf>
    <xf numFmtId="0" fontId="12" fillId="12" borderId="118" xfId="0" applyNumberFormat="1" applyFont="1" applyFill="1" applyBorder="1" applyAlignment="1">
      <alignment vertical="center"/>
    </xf>
    <xf numFmtId="165" fontId="12" fillId="0" borderId="119" xfId="0" applyNumberFormat="1" applyFont="1" applyBorder="1" applyAlignment="1">
      <alignment vertical="center"/>
    </xf>
    <xf numFmtId="0" fontId="12" fillId="0" borderId="120" xfId="0" applyNumberFormat="1" applyFont="1" applyBorder="1" applyAlignment="1">
      <alignment vertical="center"/>
    </xf>
    <xf numFmtId="0" fontId="12" fillId="12" borderId="120" xfId="0" applyNumberFormat="1" applyFont="1" applyFill="1" applyBorder="1" applyAlignment="1">
      <alignment vertical="center"/>
    </xf>
    <xf numFmtId="164" fontId="0" fillId="0" borderId="120" xfId="0" applyBorder="1" applyAlignment="1">
      <alignment vertical="center"/>
    </xf>
    <xf numFmtId="165" fontId="16" fillId="0" borderId="117" xfId="0" applyNumberFormat="1" applyFont="1" applyBorder="1" applyAlignment="1">
      <alignment vertical="center"/>
    </xf>
    <xf numFmtId="0" fontId="12" fillId="0" borderId="121" xfId="0" applyNumberFormat="1" applyFont="1" applyBorder="1" applyAlignment="1">
      <alignment vertical="center"/>
    </xf>
    <xf numFmtId="165" fontId="12" fillId="0" borderId="122" xfId="0" applyNumberFormat="1" applyFont="1" applyBorder="1" applyAlignment="1">
      <alignment vertical="center"/>
    </xf>
    <xf numFmtId="165" fontId="12" fillId="0" borderId="123" xfId="0" applyNumberFormat="1" applyFont="1" applyBorder="1" applyAlignment="1">
      <alignment vertical="center"/>
    </xf>
    <xf numFmtId="0" fontId="12" fillId="0" borderId="118" xfId="0" applyNumberFormat="1" applyFont="1" applyBorder="1" applyAlignment="1">
      <alignment vertical="center"/>
    </xf>
    <xf numFmtId="0" fontId="13" fillId="0" borderId="124" xfId="0" applyNumberFormat="1" applyFont="1" applyBorder="1" applyAlignment="1">
      <alignment vertical="center"/>
    </xf>
    <xf numFmtId="165" fontId="13" fillId="0" borderId="124" xfId="0" applyNumberFormat="1" applyFont="1" applyBorder="1" applyAlignment="1">
      <alignment vertical="center"/>
    </xf>
    <xf numFmtId="0" fontId="13" fillId="0" borderId="119" xfId="0" applyNumberFormat="1" applyFont="1" applyBorder="1" applyAlignment="1">
      <alignment vertical="center"/>
    </xf>
    <xf numFmtId="0" fontId="13" fillId="0" borderId="118" xfId="0" applyNumberFormat="1" applyFont="1" applyBorder="1" applyAlignment="1">
      <alignment vertical="center"/>
    </xf>
    <xf numFmtId="165" fontId="12" fillId="0" borderId="124" xfId="0" applyNumberFormat="1" applyFont="1" applyBorder="1" applyAlignment="1">
      <alignment vertical="center"/>
    </xf>
    <xf numFmtId="0" fontId="13" fillId="0" borderId="124" xfId="0" applyNumberFormat="1" applyFont="1" applyBorder="1" applyAlignment="1">
      <alignment horizontal="center" vertical="center"/>
    </xf>
    <xf numFmtId="0" fontId="13" fillId="0" borderId="119" xfId="0" applyNumberFormat="1" applyFont="1" applyBorder="1" applyAlignment="1">
      <alignment horizontal="right" vertical="center"/>
    </xf>
    <xf numFmtId="0" fontId="13" fillId="0" borderId="126" xfId="0" applyNumberFormat="1" applyFont="1" applyBorder="1" applyAlignment="1">
      <alignment horizontal="right" vertical="center"/>
    </xf>
    <xf numFmtId="165" fontId="13" fillId="0" borderId="126" xfId="0" applyNumberFormat="1" applyFont="1" applyBorder="1" applyAlignment="1">
      <alignment vertical="center"/>
    </xf>
    <xf numFmtId="0" fontId="13" fillId="0" borderId="127" xfId="0" applyNumberFormat="1" applyFont="1" applyBorder="1" applyAlignment="1">
      <alignment horizontal="right" vertical="center"/>
    </xf>
    <xf numFmtId="0" fontId="12" fillId="0" borderId="128" xfId="0" applyNumberFormat="1" applyFont="1" applyBorder="1" applyAlignment="1">
      <alignment vertical="center"/>
    </xf>
    <xf numFmtId="0" fontId="12" fillId="0" borderId="129" xfId="0" applyNumberFormat="1" applyFont="1" applyBorder="1" applyAlignment="1">
      <alignment vertical="center"/>
    </xf>
    <xf numFmtId="165" fontId="12" fillId="0" borderId="129" xfId="0" applyNumberFormat="1" applyFont="1" applyBorder="1" applyAlignment="1">
      <alignment vertical="center"/>
    </xf>
    <xf numFmtId="165" fontId="12" fillId="0" borderId="130" xfId="0" applyNumberFormat="1" applyFont="1" applyBorder="1" applyAlignment="1">
      <alignment vertical="center"/>
    </xf>
    <xf numFmtId="0" fontId="12" fillId="0" borderId="130" xfId="0" applyNumberFormat="1" applyFont="1" applyBorder="1" applyAlignment="1">
      <alignment vertical="center"/>
    </xf>
    <xf numFmtId="0" fontId="12" fillId="10" borderId="129" xfId="0" applyNumberFormat="1" applyFont="1" applyFill="1" applyBorder="1" applyAlignment="1">
      <alignment vertical="center"/>
    </xf>
    <xf numFmtId="164" fontId="0" fillId="0" borderId="129" xfId="0" applyBorder="1" applyAlignment="1">
      <alignment vertical="center"/>
    </xf>
    <xf numFmtId="165" fontId="16" fillId="0" borderId="129" xfId="0" applyNumberFormat="1" applyFont="1" applyBorder="1" applyAlignment="1">
      <alignment vertical="center"/>
    </xf>
    <xf numFmtId="0" fontId="13" fillId="11" borderId="131" xfId="0" applyNumberFormat="1" applyFont="1" applyFill="1" applyBorder="1" applyAlignment="1">
      <alignment vertical="center"/>
    </xf>
    <xf numFmtId="0" fontId="13" fillId="8" borderId="132" xfId="0" applyNumberFormat="1" applyFont="1" applyFill="1" applyBorder="1" applyAlignment="1">
      <alignment vertical="center"/>
    </xf>
    <xf numFmtId="165" fontId="12" fillId="0" borderId="132" xfId="0" applyNumberFormat="1" applyFont="1" applyBorder="1" applyAlignment="1">
      <alignment vertical="center"/>
    </xf>
    <xf numFmtId="0" fontId="12" fillId="0" borderId="133" xfId="0" applyNumberFormat="1" applyFont="1" applyBorder="1" applyAlignment="1">
      <alignment vertical="center"/>
    </xf>
    <xf numFmtId="0" fontId="12" fillId="0" borderId="128" xfId="0" applyNumberFormat="1" applyFont="1" applyBorder="1" applyAlignment="1">
      <alignment horizontal="right" vertical="center"/>
    </xf>
    <xf numFmtId="165" fontId="12" fillId="0" borderId="129" xfId="0" applyNumberFormat="1" applyFont="1" applyBorder="1" applyAlignment="1">
      <alignment horizontal="right" vertical="center"/>
    </xf>
    <xf numFmtId="165" fontId="12" fillId="0" borderId="130" xfId="0" applyNumberFormat="1" applyFont="1" applyBorder="1" applyAlignment="1">
      <alignment horizontal="right" vertical="center"/>
    </xf>
    <xf numFmtId="164" fontId="0" fillId="0" borderId="128" xfId="0" applyBorder="1" applyAlignment="1">
      <alignment vertical="center"/>
    </xf>
    <xf numFmtId="165" fontId="16" fillId="0" borderId="130" xfId="0" applyNumberFormat="1" applyFont="1" applyBorder="1" applyAlignment="1">
      <alignment vertical="center"/>
    </xf>
    <xf numFmtId="0" fontId="13" fillId="3" borderId="131" xfId="0" applyNumberFormat="1" applyFont="1" applyFill="1" applyBorder="1" applyAlignment="1">
      <alignment horizontal="right" vertical="center"/>
    </xf>
    <xf numFmtId="0" fontId="13" fillId="8" borderId="132" xfId="0" applyNumberFormat="1" applyFont="1" applyFill="1" applyBorder="1" applyAlignment="1">
      <alignment horizontal="right" vertical="center"/>
    </xf>
    <xf numFmtId="165" fontId="12" fillId="0" borderId="132" xfId="0" applyNumberFormat="1" applyFont="1" applyBorder="1" applyAlignment="1">
      <alignment horizontal="right" vertical="center"/>
    </xf>
    <xf numFmtId="165" fontId="12" fillId="0" borderId="133" xfId="0" applyNumberFormat="1" applyFont="1" applyBorder="1" applyAlignment="1">
      <alignment horizontal="right" vertical="center"/>
    </xf>
    <xf numFmtId="0" fontId="12" fillId="0" borderId="125" xfId="0" applyNumberFormat="1" applyFont="1" applyBorder="1" applyAlignment="1">
      <alignment vertical="center"/>
    </xf>
    <xf numFmtId="0" fontId="12" fillId="0" borderId="126" xfId="0" applyNumberFormat="1" applyFont="1" applyBorder="1" applyAlignment="1">
      <alignment vertical="center"/>
    </xf>
    <xf numFmtId="10" fontId="12" fillId="0" borderId="126" xfId="0" applyNumberFormat="1" applyFont="1" applyBorder="1" applyAlignment="1">
      <alignment vertical="center"/>
    </xf>
    <xf numFmtId="165" fontId="12" fillId="0" borderId="127" xfId="0" applyNumberFormat="1" applyFont="1" applyBorder="1" applyAlignment="1">
      <alignment vertical="center"/>
    </xf>
    <xf numFmtId="0" fontId="12" fillId="0" borderId="132" xfId="0" applyNumberFormat="1" applyFont="1" applyBorder="1" applyAlignment="1">
      <alignment vertical="center"/>
    </xf>
    <xf numFmtId="0" fontId="34" fillId="0" borderId="125" xfId="0" applyNumberFormat="1" applyFont="1" applyBorder="1" applyAlignment="1">
      <alignment horizontal="right" vertical="center"/>
    </xf>
    <xf numFmtId="0" fontId="34" fillId="0" borderId="118" xfId="0" applyNumberFormat="1" applyFont="1" applyBorder="1" applyAlignment="1">
      <alignment horizontal="right" vertical="center"/>
    </xf>
    <xf numFmtId="0" fontId="11" fillId="0" borderId="0" xfId="0" applyNumberFormat="1" applyFont="1" applyAlignment="1">
      <alignment horizontal="left" vertical="center"/>
    </xf>
    <xf numFmtId="0" fontId="12" fillId="16" borderId="87" xfId="0" applyNumberFormat="1" applyFont="1" applyFill="1" applyBorder="1" applyAlignment="1">
      <alignment vertical="center"/>
    </xf>
    <xf numFmtId="0" fontId="20" fillId="13" borderId="107" xfId="0" applyNumberFormat="1" applyFont="1" applyFill="1" applyBorder="1" applyAlignment="1">
      <alignment horizontal="center" vertical="center"/>
    </xf>
    <xf numFmtId="0" fontId="13" fillId="14" borderId="108" xfId="0" applyNumberFormat="1" applyFont="1" applyFill="1" applyBorder="1" applyAlignment="1">
      <alignment horizontal="center" vertical="center"/>
    </xf>
    <xf numFmtId="0" fontId="12" fillId="16" borderId="110" xfId="0" applyNumberFormat="1" applyFont="1" applyFill="1" applyBorder="1" applyAlignment="1">
      <alignment vertical="center"/>
    </xf>
    <xf numFmtId="0" fontId="12" fillId="16" borderId="88" xfId="0" applyNumberFormat="1" applyFont="1" applyFill="1" applyBorder="1" applyAlignment="1">
      <alignment vertical="center"/>
    </xf>
    <xf numFmtId="0" fontId="13" fillId="14" borderId="108" xfId="0" applyNumberFormat="1" applyFont="1" applyFill="1" applyBorder="1" applyAlignment="1">
      <alignment horizontal="left" vertical="center"/>
    </xf>
    <xf numFmtId="0" fontId="20" fillId="13" borderId="107" xfId="0" applyNumberFormat="1" applyFont="1" applyFill="1" applyBorder="1" applyAlignment="1">
      <alignment horizontal="left" vertical="center"/>
    </xf>
    <xf numFmtId="0" fontId="12" fillId="0" borderId="107" xfId="0" applyNumberFormat="1" applyFont="1" applyBorder="1" applyAlignment="1">
      <alignment vertical="center"/>
    </xf>
    <xf numFmtId="49" fontId="12" fillId="0" borderId="107" xfId="0" applyNumberFormat="1" applyFont="1" applyBorder="1" applyAlignment="1">
      <alignment vertical="center"/>
    </xf>
    <xf numFmtId="0" fontId="12" fillId="11" borderId="107" xfId="0" applyNumberFormat="1" applyFont="1" applyFill="1" applyBorder="1" applyAlignment="1">
      <alignment vertical="center"/>
    </xf>
    <xf numFmtId="49" fontId="12" fillId="11" borderId="107" xfId="0" applyNumberFormat="1" applyFont="1" applyFill="1" applyBorder="1" applyAlignment="1">
      <alignment vertical="center"/>
    </xf>
    <xf numFmtId="0" fontId="12" fillId="11" borderId="63" xfId="0" applyNumberFormat="1" applyFont="1" applyFill="1" applyBorder="1" applyAlignment="1">
      <alignment vertical="center"/>
    </xf>
    <xf numFmtId="49" fontId="12" fillId="11" borderId="63" xfId="0" applyNumberFormat="1" applyFont="1" applyFill="1" applyBorder="1" applyAlignment="1">
      <alignment vertical="center"/>
    </xf>
    <xf numFmtId="0" fontId="5" fillId="0" borderId="0" xfId="0" applyNumberFormat="1" applyFont="1" applyAlignment="1">
      <alignment horizontal="left" vertical="center"/>
    </xf>
    <xf numFmtId="0" fontId="13" fillId="3" borderId="61" xfId="0" applyNumberFormat="1" applyFont="1" applyFill="1" applyBorder="1" applyAlignment="1">
      <alignment horizontal="center" vertical="center"/>
    </xf>
    <xf numFmtId="0" fontId="13" fillId="3" borderId="62" xfId="0" applyNumberFormat="1" applyFont="1" applyFill="1" applyBorder="1" applyAlignment="1">
      <alignment horizontal="center" vertical="center"/>
    </xf>
    <xf numFmtId="0" fontId="13" fillId="3" borderId="107" xfId="0" applyNumberFormat="1" applyFont="1" applyFill="1" applyBorder="1" applyAlignment="1">
      <alignment horizontal="center" vertical="center"/>
    </xf>
    <xf numFmtId="0" fontId="13" fillId="3" borderId="108" xfId="0" applyNumberFormat="1" applyFont="1" applyFill="1" applyBorder="1" applyAlignment="1">
      <alignment horizontal="center" vertical="center"/>
    </xf>
    <xf numFmtId="0" fontId="13" fillId="3" borderId="109" xfId="0" applyNumberFormat="1" applyFont="1" applyFill="1" applyBorder="1" applyAlignment="1">
      <alignment horizontal="center" vertical="center"/>
    </xf>
    <xf numFmtId="0" fontId="13" fillId="3" borderId="63" xfId="0" applyNumberFormat="1" applyFont="1" applyFill="1" applyBorder="1" applyAlignment="1">
      <alignment horizontal="center" vertical="center"/>
    </xf>
    <xf numFmtId="0" fontId="13" fillId="3" borderId="77" xfId="0" applyNumberFormat="1" applyFont="1" applyFill="1" applyBorder="1" applyAlignment="1">
      <alignment horizontal="center" vertical="center"/>
    </xf>
    <xf numFmtId="0" fontId="12" fillId="0" borderId="107" xfId="0" applyNumberFormat="1" applyFont="1" applyBorder="1" applyAlignment="1">
      <alignment horizontal="left" vertical="center"/>
    </xf>
    <xf numFmtId="0" fontId="12" fillId="5" borderId="107" xfId="0" applyNumberFormat="1" applyFont="1" applyFill="1" applyBorder="1" applyAlignment="1">
      <alignment horizontal="left" vertical="center"/>
    </xf>
    <xf numFmtId="0" fontId="12" fillId="5" borderId="109" xfId="0" applyNumberFormat="1" applyFont="1" applyFill="1" applyBorder="1" applyAlignment="1">
      <alignment vertical="center"/>
    </xf>
    <xf numFmtId="164" fontId="12" fillId="5" borderId="109" xfId="0" applyFont="1" applyFill="1" applyBorder="1" applyAlignment="1">
      <alignment vertical="center"/>
    </xf>
    <xf numFmtId="0" fontId="12" fillId="5" borderId="107" xfId="0" applyNumberFormat="1" applyFont="1" applyFill="1" applyBorder="1" applyAlignment="1">
      <alignment vertical="center"/>
    </xf>
    <xf numFmtId="0" fontId="14" fillId="0" borderId="108" xfId="0" applyNumberFormat="1" applyFont="1" applyBorder="1" applyAlignment="1">
      <alignment vertical="center"/>
    </xf>
    <xf numFmtId="164" fontId="12" fillId="0" borderId="107" xfId="0" applyFont="1" applyBorder="1" applyAlignment="1">
      <alignment vertical="center"/>
    </xf>
    <xf numFmtId="0" fontId="13" fillId="3" borderId="61" xfId="0" applyNumberFormat="1" applyFont="1" applyFill="1" applyBorder="1" applyAlignment="1">
      <alignment horizontal="left" vertical="center"/>
    </xf>
    <xf numFmtId="0" fontId="13" fillId="3" borderId="62" xfId="0" applyNumberFormat="1" applyFont="1" applyFill="1" applyBorder="1" applyAlignment="1">
      <alignment vertical="center"/>
    </xf>
    <xf numFmtId="164" fontId="13" fillId="3" borderId="62" xfId="0" applyFont="1" applyFill="1" applyBorder="1" applyAlignment="1">
      <alignment vertical="center"/>
    </xf>
    <xf numFmtId="0" fontId="13" fillId="3" borderId="61" xfId="0" applyNumberFormat="1" applyFont="1" applyFill="1" applyBorder="1" applyAlignment="1">
      <alignment vertical="center"/>
    </xf>
    <xf numFmtId="0" fontId="13" fillId="3" borderId="63" xfId="0" applyNumberFormat="1" applyFont="1" applyFill="1" applyBorder="1" applyAlignment="1">
      <alignment horizontal="left" vertical="center"/>
    </xf>
    <xf numFmtId="0" fontId="13" fillId="3" borderId="77" xfId="0" applyNumberFormat="1" applyFont="1" applyFill="1" applyBorder="1" applyAlignment="1">
      <alignment vertical="center"/>
    </xf>
    <xf numFmtId="0" fontId="13" fillId="4" borderId="63" xfId="0" applyNumberFormat="1" applyFont="1" applyFill="1" applyBorder="1" applyAlignment="1">
      <alignment vertical="center"/>
    </xf>
    <xf numFmtId="0" fontId="13" fillId="3" borderId="63" xfId="0" applyNumberFormat="1" applyFont="1" applyFill="1" applyBorder="1" applyAlignment="1">
      <alignment vertical="center"/>
    </xf>
    <xf numFmtId="0" fontId="12" fillId="7" borderId="107" xfId="0" applyNumberFormat="1" applyFont="1" applyFill="1" applyBorder="1" applyAlignment="1">
      <alignment horizontal="left" vertical="center"/>
    </xf>
    <xf numFmtId="0" fontId="12" fillId="7" borderId="108" xfId="0" applyNumberFormat="1" applyFont="1" applyFill="1" applyBorder="1" applyAlignment="1">
      <alignment vertical="center"/>
    </xf>
    <xf numFmtId="0" fontId="12" fillId="7" borderId="107" xfId="0" applyNumberFormat="1" applyFont="1" applyFill="1" applyBorder="1" applyAlignment="1">
      <alignment vertical="center"/>
    </xf>
    <xf numFmtId="0" fontId="13" fillId="6" borderId="63" xfId="0" applyNumberFormat="1" applyFont="1" applyFill="1" applyBorder="1" applyAlignment="1">
      <alignment vertical="center"/>
    </xf>
    <xf numFmtId="164" fontId="16" fillId="0" borderId="86" xfId="0" applyFont="1" applyBorder="1" applyAlignment="1">
      <alignment horizontal="right" vertical="center"/>
    </xf>
    <xf numFmtId="0" fontId="16" fillId="19" borderId="87" xfId="0" applyNumberFormat="1" applyFont="1" applyFill="1" applyBorder="1" applyAlignment="1">
      <alignment horizontal="right" vertical="center"/>
    </xf>
    <xf numFmtId="164" fontId="0" fillId="0" borderId="107" xfId="0" applyBorder="1" applyAlignment="1">
      <alignment vertical="center"/>
    </xf>
    <xf numFmtId="0" fontId="16" fillId="19" borderId="110" xfId="0" applyNumberFormat="1" applyFont="1" applyFill="1" applyBorder="1" applyAlignment="1">
      <alignment horizontal="right" vertical="center"/>
    </xf>
    <xf numFmtId="164" fontId="12" fillId="5" borderId="108" xfId="0" applyFont="1" applyFill="1" applyBorder="1" applyAlignment="1">
      <alignment vertical="center"/>
    </xf>
    <xf numFmtId="164" fontId="12" fillId="5" borderId="107" xfId="0" applyFont="1" applyFill="1" applyBorder="1" applyAlignment="1">
      <alignment vertical="center"/>
    </xf>
    <xf numFmtId="0" fontId="12" fillId="0" borderId="108" xfId="0" applyNumberFormat="1" applyFont="1" applyBorder="1" applyAlignment="1">
      <alignment horizontal="left" vertical="center"/>
    </xf>
    <xf numFmtId="164" fontId="12" fillId="0" borderId="110" xfId="0" applyFont="1" applyBorder="1" applyAlignment="1">
      <alignment vertical="center"/>
    </xf>
    <xf numFmtId="164" fontId="13" fillId="3" borderId="108" xfId="0" applyFont="1" applyFill="1" applyBorder="1" applyAlignment="1">
      <alignment vertical="center"/>
    </xf>
    <xf numFmtId="164" fontId="13" fillId="3" borderId="109" xfId="0" applyFont="1" applyFill="1" applyBorder="1" applyAlignment="1">
      <alignment vertical="center"/>
    </xf>
    <xf numFmtId="164" fontId="13" fillId="3" borderId="61" xfId="0" applyFont="1" applyFill="1" applyBorder="1" applyAlignment="1">
      <alignment vertical="center"/>
    </xf>
    <xf numFmtId="164" fontId="13" fillId="3" borderId="77" xfId="0" applyFont="1" applyFill="1" applyBorder="1" applyAlignment="1">
      <alignment vertical="center"/>
    </xf>
    <xf numFmtId="164" fontId="13" fillId="3" borderId="63" xfId="0" applyFont="1" applyFill="1" applyBorder="1" applyAlignment="1">
      <alignment vertical="center"/>
    </xf>
    <xf numFmtId="164" fontId="13" fillId="3" borderId="65" xfId="0" applyFont="1" applyFill="1" applyBorder="1" applyAlignment="1">
      <alignment vertical="center"/>
    </xf>
    <xf numFmtId="0" fontId="12" fillId="5" borderId="110" xfId="0" applyNumberFormat="1" applyFont="1" applyFill="1" applyBorder="1" applyAlignment="1">
      <alignment vertical="center"/>
    </xf>
    <xf numFmtId="0" fontId="12" fillId="0" borderId="110" xfId="0" applyNumberFormat="1" applyFont="1" applyBorder="1" applyAlignment="1">
      <alignment vertical="center"/>
    </xf>
    <xf numFmtId="0" fontId="14" fillId="5" borderId="108" xfId="0" applyNumberFormat="1" applyFont="1" applyFill="1" applyBorder="1" applyAlignment="1">
      <alignment vertical="center"/>
    </xf>
    <xf numFmtId="0" fontId="14" fillId="5" borderId="109" xfId="0" applyNumberFormat="1" applyFont="1" applyFill="1" applyBorder="1" applyAlignment="1">
      <alignment vertical="center"/>
    </xf>
    <xf numFmtId="0" fontId="26" fillId="3" borderId="61" xfId="0" applyNumberFormat="1" applyFont="1" applyFill="1" applyBorder="1" applyAlignment="1">
      <alignment horizontal="center" vertical="center"/>
    </xf>
    <xf numFmtId="0" fontId="26" fillId="3" borderId="65" xfId="0" applyNumberFormat="1" applyFont="1" applyFill="1" applyBorder="1" applyAlignment="1">
      <alignment horizontal="center" vertical="center"/>
    </xf>
    <xf numFmtId="0" fontId="26" fillId="3" borderId="62" xfId="0" applyNumberFormat="1" applyFont="1" applyFill="1" applyBorder="1" applyAlignment="1">
      <alignment horizontal="center" vertical="center"/>
    </xf>
    <xf numFmtId="0" fontId="26" fillId="3" borderId="108" xfId="0" applyNumberFormat="1" applyFont="1" applyFill="1" applyBorder="1" applyAlignment="1">
      <alignment horizontal="center" vertical="center"/>
    </xf>
    <xf numFmtId="0" fontId="26" fillId="3" borderId="109" xfId="0" applyNumberFormat="1" applyFont="1" applyFill="1" applyBorder="1" applyAlignment="1">
      <alignment horizontal="center" vertical="center"/>
    </xf>
    <xf numFmtId="0" fontId="26" fillId="3" borderId="110" xfId="0" applyNumberFormat="1" applyFont="1" applyFill="1" applyBorder="1" applyAlignment="1">
      <alignment horizontal="center" vertical="center"/>
    </xf>
    <xf numFmtId="0" fontId="26" fillId="3" borderId="63" xfId="0" applyNumberFormat="1" applyFont="1" applyFill="1" applyBorder="1" applyAlignment="1">
      <alignment horizontal="center" vertical="center"/>
    </xf>
    <xf numFmtId="0" fontId="25" fillId="0" borderId="107" xfId="0" applyNumberFormat="1" applyFont="1" applyBorder="1" applyAlignment="1">
      <alignment horizontal="left" vertical="center"/>
    </xf>
    <xf numFmtId="0" fontId="25" fillId="0" borderId="87" xfId="0" applyNumberFormat="1" applyFont="1" applyBorder="1" applyAlignment="1">
      <alignment vertical="center"/>
    </xf>
    <xf numFmtId="0" fontId="25" fillId="5" borderId="107" xfId="0" applyNumberFormat="1" applyFont="1" applyFill="1" applyBorder="1" applyAlignment="1">
      <alignment horizontal="left" vertical="center"/>
    </xf>
    <xf numFmtId="0" fontId="25" fillId="5" borderId="108" xfId="0" applyNumberFormat="1" applyFont="1" applyFill="1" applyBorder="1" applyAlignment="1">
      <alignment vertical="center"/>
    </xf>
    <xf numFmtId="0" fontId="25" fillId="5" borderId="109" xfId="0" applyNumberFormat="1" applyFont="1" applyFill="1" applyBorder="1" applyAlignment="1">
      <alignment vertical="center"/>
    </xf>
    <xf numFmtId="164" fontId="25" fillId="5" borderId="109" xfId="0" applyFont="1" applyFill="1" applyBorder="1" applyAlignment="1">
      <alignment vertical="center"/>
    </xf>
    <xf numFmtId="0" fontId="25" fillId="5" borderId="110" xfId="0" applyNumberFormat="1" applyFont="1" applyFill="1" applyBorder="1" applyAlignment="1">
      <alignment vertical="center"/>
    </xf>
    <xf numFmtId="164" fontId="25" fillId="5" borderId="108" xfId="0" applyFont="1" applyFill="1" applyBorder="1" applyAlignment="1">
      <alignment vertical="center"/>
    </xf>
    <xf numFmtId="0" fontId="25" fillId="20" borderId="108" xfId="0" applyNumberFormat="1" applyFont="1" applyFill="1" applyBorder="1" applyAlignment="1">
      <alignment vertical="center"/>
    </xf>
    <xf numFmtId="0" fontId="25" fillId="0" borderId="108" xfId="0" applyNumberFormat="1" applyFont="1" applyBorder="1" applyAlignment="1">
      <alignment vertical="center"/>
    </xf>
    <xf numFmtId="0" fontId="25" fillId="0" borderId="110" xfId="0" applyNumberFormat="1" applyFont="1" applyBorder="1" applyAlignment="1">
      <alignment vertical="center"/>
    </xf>
    <xf numFmtId="0" fontId="25" fillId="10" borderId="108" xfId="0" applyNumberFormat="1" applyFont="1" applyFill="1" applyBorder="1" applyAlignment="1">
      <alignment vertical="center"/>
    </xf>
    <xf numFmtId="0" fontId="25" fillId="5" borderId="77" xfId="0" applyNumberFormat="1" applyFont="1" applyFill="1" applyBorder="1" applyAlignment="1">
      <alignment horizontal="left" vertical="center"/>
    </xf>
    <xf numFmtId="0" fontId="25" fillId="5" borderId="77" xfId="0" applyNumberFormat="1" applyFont="1" applyFill="1" applyBorder="1" applyAlignment="1">
      <alignment vertical="center"/>
    </xf>
    <xf numFmtId="164" fontId="25" fillId="0" borderId="108" xfId="0" applyFont="1" applyBorder="1" applyAlignment="1">
      <alignment vertical="center"/>
    </xf>
    <xf numFmtId="164" fontId="25" fillId="5" borderId="77" xfId="0" applyFont="1" applyFill="1" applyBorder="1" applyAlignment="1">
      <alignment vertical="center"/>
    </xf>
    <xf numFmtId="0" fontId="25" fillId="20" borderId="107" xfId="0" applyNumberFormat="1" applyFont="1" applyFill="1" applyBorder="1" applyAlignment="1">
      <alignment horizontal="left" vertical="center"/>
    </xf>
    <xf numFmtId="0" fontId="25" fillId="10" borderId="107" xfId="0" applyNumberFormat="1" applyFont="1" applyFill="1" applyBorder="1" applyAlignment="1">
      <alignment horizontal="left" vertical="center"/>
    </xf>
    <xf numFmtId="0" fontId="25" fillId="10" borderId="108" xfId="0" applyNumberFormat="1" applyFont="1" applyFill="1" applyBorder="1" applyAlignment="1">
      <alignment horizontal="left" vertical="center"/>
    </xf>
    <xf numFmtId="0" fontId="26" fillId="0" borderId="110" xfId="0" applyNumberFormat="1" applyFont="1" applyBorder="1" applyAlignment="1">
      <alignment horizontal="center" vertical="center" textRotation="90"/>
    </xf>
    <xf numFmtId="0" fontId="26" fillId="0" borderId="88" xfId="0" applyNumberFormat="1" applyFont="1" applyBorder="1" applyAlignment="1">
      <alignment horizontal="center" vertical="center" textRotation="90"/>
    </xf>
    <xf numFmtId="0" fontId="26" fillId="3" borderId="110" xfId="0" applyNumberFormat="1" applyFont="1" applyFill="1" applyBorder="1" applyAlignment="1">
      <alignment horizontal="center" vertical="center" textRotation="90"/>
    </xf>
    <xf numFmtId="164" fontId="25" fillId="5" borderId="107" xfId="0" applyFont="1" applyFill="1" applyBorder="1" applyAlignment="1">
      <alignment vertical="center"/>
    </xf>
    <xf numFmtId="0" fontId="25" fillId="5" borderId="65" xfId="0" applyNumberFormat="1" applyFont="1" applyFill="1" applyBorder="1" applyAlignment="1">
      <alignment vertical="center"/>
    </xf>
    <xf numFmtId="0" fontId="25" fillId="5" borderId="62" xfId="0" applyNumberFormat="1" applyFont="1" applyFill="1" applyBorder="1" applyAlignment="1">
      <alignment vertical="center"/>
    </xf>
    <xf numFmtId="164" fontId="25" fillId="0" borderId="107" xfId="0" applyFont="1" applyBorder="1" applyAlignment="1">
      <alignment vertical="center"/>
    </xf>
    <xf numFmtId="0" fontId="12" fillId="0" borderId="111" xfId="0" applyNumberFormat="1" applyFont="1" applyBorder="1" applyAlignment="1">
      <alignment horizontal="left" vertical="center"/>
    </xf>
    <xf numFmtId="0" fontId="25" fillId="0" borderId="112" xfId="0" applyNumberFormat="1" applyFont="1" applyBorder="1" applyAlignment="1">
      <alignment vertical="center"/>
    </xf>
    <xf numFmtId="0" fontId="25" fillId="0" borderId="113" xfId="0" applyNumberFormat="1" applyFont="1" applyBorder="1" applyAlignment="1">
      <alignment vertical="center"/>
    </xf>
    <xf numFmtId="0" fontId="25" fillId="0" borderId="114" xfId="0" applyNumberFormat="1" applyFont="1" applyBorder="1" applyAlignment="1">
      <alignment vertical="center"/>
    </xf>
    <xf numFmtId="164" fontId="25" fillId="0" borderId="107" xfId="0" applyFont="1" applyBorder="1" applyAlignment="1">
      <alignment horizontal="left" vertical="center"/>
    </xf>
    <xf numFmtId="164" fontId="25" fillId="5" borderId="107" xfId="0" applyFont="1" applyFill="1" applyBorder="1" applyAlignment="1">
      <alignment horizontal="left" vertical="center"/>
    </xf>
    <xf numFmtId="0" fontId="25" fillId="0" borderId="60" xfId="0" applyNumberFormat="1" applyFont="1" applyBorder="1" applyAlignment="1">
      <alignment vertical="center"/>
    </xf>
    <xf numFmtId="0" fontId="25" fillId="0" borderId="88" xfId="0" applyNumberFormat="1" applyFont="1" applyBorder="1" applyAlignment="1">
      <alignment vertical="center"/>
    </xf>
    <xf numFmtId="0" fontId="25" fillId="0" borderId="111" xfId="0" applyNumberFormat="1" applyFont="1" applyBorder="1" applyAlignment="1">
      <alignment horizontal="left" vertical="center"/>
    </xf>
    <xf numFmtId="0" fontId="25" fillId="0" borderId="108" xfId="0" applyNumberFormat="1" applyFont="1" applyBorder="1" applyAlignment="1">
      <alignment horizontal="left" vertical="center"/>
    </xf>
    <xf numFmtId="0" fontId="25" fillId="0" borderId="112" xfId="0" applyNumberFormat="1" applyFont="1" applyBorder="1" applyAlignment="1">
      <alignment horizontal="left" vertical="center"/>
    </xf>
    <xf numFmtId="0" fontId="26" fillId="3" borderId="77" xfId="0" applyNumberFormat="1" applyFont="1" applyFill="1" applyBorder="1" applyAlignment="1">
      <alignment horizontal="center" vertical="center"/>
    </xf>
    <xf numFmtId="0" fontId="25" fillId="0" borderId="107" xfId="0" applyNumberFormat="1" applyFont="1" applyBorder="1" applyAlignment="1">
      <alignment vertical="center"/>
    </xf>
    <xf numFmtId="0" fontId="25" fillId="0" borderId="109" xfId="0" applyNumberFormat="1" applyFont="1" applyBorder="1" applyAlignment="1">
      <alignment vertical="center"/>
    </xf>
    <xf numFmtId="0" fontId="25" fillId="19" borderId="65" xfId="0" applyNumberFormat="1" applyFont="1" applyFill="1" applyBorder="1" applyAlignment="1">
      <alignment vertical="center"/>
    </xf>
    <xf numFmtId="0" fontId="25" fillId="19" borderId="62" xfId="0" applyNumberFormat="1" applyFont="1" applyFill="1" applyBorder="1" applyAlignment="1">
      <alignment vertical="center"/>
    </xf>
    <xf numFmtId="0" fontId="25" fillId="19" borderId="108" xfId="0" applyNumberFormat="1" applyFont="1" applyFill="1" applyBorder="1" applyAlignment="1">
      <alignment vertical="center"/>
    </xf>
    <xf numFmtId="0" fontId="25" fillId="19" borderId="109" xfId="0" applyNumberFormat="1" applyFont="1" applyFill="1" applyBorder="1" applyAlignment="1">
      <alignment vertical="center"/>
    </xf>
    <xf numFmtId="0" fontId="26" fillId="0" borderId="107" xfId="0" applyNumberFormat="1" applyFont="1" applyBorder="1" applyAlignment="1">
      <alignment vertical="center"/>
    </xf>
    <xf numFmtId="0" fontId="26" fillId="3" borderId="108" xfId="0" applyNumberFormat="1" applyFont="1" applyFill="1" applyBorder="1" applyAlignment="1">
      <alignment vertical="center"/>
    </xf>
    <xf numFmtId="0" fontId="26" fillId="3" borderId="107" xfId="0" applyNumberFormat="1" applyFont="1" applyFill="1" applyBorder="1" applyAlignment="1">
      <alignment vertical="center"/>
    </xf>
    <xf numFmtId="49" fontId="13" fillId="0" borderId="108" xfId="0" applyNumberFormat="1" applyFont="1" applyBorder="1" applyAlignment="1">
      <alignment vertical="center"/>
    </xf>
    <xf numFmtId="164" fontId="12" fillId="11" borderId="108" xfId="0" applyFont="1" applyFill="1" applyBorder="1" applyAlignment="1">
      <alignment horizontal="right" vertical="center"/>
    </xf>
    <xf numFmtId="164" fontId="12" fillId="11" borderId="109" xfId="0" applyFont="1" applyFill="1" applyBorder="1" applyAlignment="1">
      <alignment vertical="center"/>
    </xf>
    <xf numFmtId="164" fontId="12" fillId="0" borderId="109" xfId="0" applyFont="1" applyBorder="1" applyAlignment="1">
      <alignment vertical="center"/>
    </xf>
    <xf numFmtId="164" fontId="12" fillId="0" borderId="108" xfId="0" applyFont="1" applyBorder="1" applyAlignment="1">
      <alignment horizontal="right" vertical="center"/>
    </xf>
    <xf numFmtId="164" fontId="13" fillId="0" borderId="77" xfId="0" applyFont="1" applyBorder="1" applyAlignment="1">
      <alignment vertical="center"/>
    </xf>
    <xf numFmtId="164" fontId="13" fillId="0" borderId="63" xfId="0" applyFont="1" applyBorder="1" applyAlignment="1">
      <alignment vertical="center"/>
    </xf>
    <xf numFmtId="0" fontId="12" fillId="8" borderId="108" xfId="0" applyNumberFormat="1" applyFont="1" applyFill="1" applyBorder="1" applyAlignment="1">
      <alignment vertical="center"/>
    </xf>
    <xf numFmtId="164" fontId="12" fillId="0" borderId="60" xfId="0" applyFont="1" applyBorder="1" applyAlignment="1">
      <alignment horizontal="right" vertical="center"/>
    </xf>
    <xf numFmtId="49" fontId="13" fillId="0" borderId="88" xfId="0" applyNumberFormat="1" applyFont="1" applyBorder="1" applyAlignment="1">
      <alignment vertical="center"/>
    </xf>
    <xf numFmtId="164" fontId="12" fillId="8" borderId="107" xfId="0" applyFont="1" applyFill="1" applyBorder="1" applyAlignment="1">
      <alignment horizontal="right" vertical="center"/>
    </xf>
    <xf numFmtId="0" fontId="12" fillId="11" borderId="108" xfId="0" applyNumberFormat="1" applyFont="1" applyFill="1" applyBorder="1" applyAlignment="1">
      <alignment vertical="center"/>
    </xf>
    <xf numFmtId="0" fontId="12" fillId="11" borderId="109" xfId="0" applyNumberFormat="1" applyFont="1" applyFill="1" applyBorder="1" applyAlignment="1">
      <alignment vertical="center"/>
    </xf>
    <xf numFmtId="0" fontId="12" fillId="22" borderId="107" xfId="0" applyNumberFormat="1" applyFont="1" applyFill="1" applyBorder="1" applyAlignment="1">
      <alignment horizontal="right" vertical="center"/>
    </xf>
    <xf numFmtId="0" fontId="12" fillId="22" borderId="107" xfId="0" applyNumberFormat="1" applyFont="1" applyFill="1" applyBorder="1" applyAlignment="1">
      <alignment vertical="center"/>
    </xf>
    <xf numFmtId="0" fontId="12" fillId="22" borderId="108" xfId="0" applyNumberFormat="1" applyFont="1" applyFill="1" applyBorder="1" applyAlignment="1">
      <alignment vertical="center"/>
    </xf>
    <xf numFmtId="164" fontId="12" fillId="22" borderId="108" xfId="0" applyFont="1" applyFill="1" applyBorder="1" applyAlignment="1">
      <alignment vertical="center"/>
    </xf>
    <xf numFmtId="164" fontId="12" fillId="0" borderId="107" xfId="0" applyFont="1" applyBorder="1" applyAlignment="1">
      <alignment horizontal="right" vertical="center"/>
    </xf>
    <xf numFmtId="0" fontId="25" fillId="22" borderId="107" xfId="0" applyNumberFormat="1" applyFont="1" applyFill="1" applyBorder="1" applyAlignment="1">
      <alignment vertical="center"/>
    </xf>
    <xf numFmtId="0" fontId="12" fillId="21" borderId="108" xfId="0" applyNumberFormat="1" applyFont="1" applyFill="1" applyBorder="1" applyAlignment="1">
      <alignment horizontal="right" vertical="center"/>
    </xf>
    <xf numFmtId="0" fontId="12" fillId="21" borderId="108" xfId="0" applyNumberFormat="1" applyFont="1" applyFill="1" applyBorder="1" applyAlignment="1">
      <alignment vertical="center"/>
    </xf>
    <xf numFmtId="0" fontId="26" fillId="0" borderId="110" xfId="0" applyNumberFormat="1" applyFont="1" applyBorder="1" applyAlignment="1">
      <alignment horizontal="center" vertical="center"/>
    </xf>
    <xf numFmtId="0" fontId="26" fillId="0" borderId="88" xfId="0" applyNumberFormat="1" applyFont="1" applyBorder="1" applyAlignment="1">
      <alignment horizontal="center" vertical="center"/>
    </xf>
    <xf numFmtId="164" fontId="25" fillId="5" borderId="109" xfId="0" applyFont="1" applyFill="1" applyBorder="1" applyAlignment="1">
      <alignment horizontal="right" vertical="center"/>
    </xf>
    <xf numFmtId="0" fontId="25" fillId="18" borderId="108" xfId="0" applyNumberFormat="1" applyFont="1" applyFill="1" applyBorder="1" applyAlignment="1">
      <alignment vertical="center"/>
    </xf>
    <xf numFmtId="0" fontId="25" fillId="18" borderId="110" xfId="0" applyNumberFormat="1" applyFont="1" applyFill="1" applyBorder="1" applyAlignment="1">
      <alignment vertical="center"/>
    </xf>
    <xf numFmtId="0" fontId="25" fillId="5" borderId="108" xfId="0" applyNumberFormat="1" applyFont="1" applyFill="1" applyBorder="1" applyAlignment="1">
      <alignment horizontal="left" vertical="center"/>
    </xf>
    <xf numFmtId="0" fontId="25" fillId="18" borderId="109" xfId="0" applyNumberFormat="1" applyFont="1" applyFill="1" applyBorder="1" applyAlignment="1">
      <alignment vertical="center"/>
    </xf>
    <xf numFmtId="0" fontId="25" fillId="18" borderId="112" xfId="0" applyNumberFormat="1" applyFont="1" applyFill="1" applyBorder="1" applyAlignment="1">
      <alignment vertical="center"/>
    </xf>
    <xf numFmtId="0" fontId="25" fillId="18" borderId="113" xfId="0" applyNumberFormat="1" applyFont="1" applyFill="1" applyBorder="1" applyAlignment="1">
      <alignment vertical="center"/>
    </xf>
    <xf numFmtId="0" fontId="25" fillId="18" borderId="114" xfId="0" applyNumberFormat="1" applyFont="1" applyFill="1" applyBorder="1" applyAlignment="1">
      <alignment vertical="center"/>
    </xf>
    <xf numFmtId="0" fontId="25" fillId="18" borderId="77" xfId="0" applyNumberFormat="1" applyFont="1" applyFill="1" applyBorder="1" applyAlignment="1">
      <alignment vertical="center"/>
    </xf>
    <xf numFmtId="164" fontId="30" fillId="5" borderId="109" xfId="0" applyFont="1" applyFill="1" applyBorder="1" applyAlignment="1">
      <alignment vertical="center"/>
    </xf>
    <xf numFmtId="164" fontId="15" fillId="4" borderId="109" xfId="0" applyFont="1" applyFill="1" applyBorder="1" applyAlignment="1">
      <alignment vertical="center"/>
    </xf>
    <xf numFmtId="0" fontId="26" fillId="23" borderId="61" xfId="0" applyNumberFormat="1" applyFont="1" applyFill="1" applyBorder="1" applyAlignment="1">
      <alignment horizontal="center" vertical="center"/>
    </xf>
    <xf numFmtId="0" fontId="27" fillId="5" borderId="109" xfId="0" applyNumberFormat="1" applyFont="1" applyFill="1" applyBorder="1" applyAlignment="1">
      <alignment vertical="center"/>
    </xf>
    <xf numFmtId="0" fontId="31" fillId="5" borderId="107" xfId="0" applyNumberFormat="1" applyFont="1" applyFill="1" applyBorder="1" applyAlignment="1">
      <alignment horizontal="left" vertical="center"/>
    </xf>
    <xf numFmtId="0" fontId="27" fillId="0" borderId="108" xfId="0" applyNumberFormat="1" applyFont="1" applyBorder="1" applyAlignment="1">
      <alignment vertical="center"/>
    </xf>
    <xf numFmtId="0" fontId="27" fillId="0" borderId="110" xfId="0" applyNumberFormat="1" applyFont="1" applyBorder="1" applyAlignment="1">
      <alignment vertical="center"/>
    </xf>
    <xf numFmtId="0" fontId="27" fillId="5" borderId="108" xfId="0" applyNumberFormat="1" applyFont="1" applyFill="1" applyBorder="1" applyAlignment="1">
      <alignment vertical="center"/>
    </xf>
    <xf numFmtId="0" fontId="25" fillId="19" borderId="110" xfId="0" applyNumberFormat="1" applyFont="1" applyFill="1" applyBorder="1" applyAlignment="1">
      <alignment vertical="center"/>
    </xf>
    <xf numFmtId="0" fontId="31" fillId="5" borderId="108" xfId="0" applyNumberFormat="1" applyFont="1" applyFill="1" applyBorder="1" applyAlignment="1">
      <alignment horizontal="left" vertical="center"/>
    </xf>
    <xf numFmtId="0" fontId="26" fillId="0" borderId="61" xfId="0" applyNumberFormat="1" applyFont="1" applyBorder="1" applyAlignment="1">
      <alignment horizontal="center" vertical="center"/>
    </xf>
    <xf numFmtId="164" fontId="25" fillId="17" borderId="107" xfId="0" applyFont="1" applyFill="1" applyBorder="1" applyAlignment="1">
      <alignment vertical="center"/>
    </xf>
    <xf numFmtId="0" fontId="25" fillId="17" borderId="108" xfId="0" applyNumberFormat="1" applyFont="1" applyFill="1" applyBorder="1" applyAlignment="1">
      <alignment vertical="center"/>
    </xf>
    <xf numFmtId="0" fontId="25" fillId="3" borderId="107" xfId="0" applyNumberFormat="1" applyFont="1" applyFill="1" applyBorder="1" applyAlignment="1">
      <alignment horizontal="left" vertical="center"/>
    </xf>
    <xf numFmtId="0" fontId="25" fillId="3" borderId="108" xfId="0" applyNumberFormat="1" applyFont="1" applyFill="1" applyBorder="1" applyAlignment="1">
      <alignment vertical="center"/>
    </xf>
    <xf numFmtId="0" fontId="25" fillId="3" borderId="109" xfId="0" applyNumberFormat="1" applyFont="1" applyFill="1" applyBorder="1" applyAlignment="1">
      <alignment vertical="center"/>
    </xf>
    <xf numFmtId="0" fontId="25" fillId="3" borderId="110" xfId="0" applyNumberFormat="1" applyFont="1" applyFill="1" applyBorder="1" applyAlignment="1">
      <alignment vertical="center"/>
    </xf>
    <xf numFmtId="0" fontId="25" fillId="3" borderId="63" xfId="0" applyNumberFormat="1" applyFont="1" applyFill="1" applyBorder="1" applyAlignment="1">
      <alignment horizontal="left" vertical="center"/>
    </xf>
    <xf numFmtId="0" fontId="25" fillId="3" borderId="77" xfId="0" applyNumberFormat="1" applyFont="1" applyFill="1" applyBorder="1" applyAlignment="1">
      <alignment vertical="center"/>
    </xf>
    <xf numFmtId="0" fontId="26" fillId="11" borderId="107" xfId="0" applyNumberFormat="1" applyFont="1" applyFill="1" applyBorder="1" applyAlignment="1">
      <alignment horizontal="center" vertical="center"/>
    </xf>
    <xf numFmtId="0" fontId="32" fillId="5" borderId="109" xfId="0" applyNumberFormat="1" applyFont="1" applyFill="1" applyBorder="1" applyAlignment="1">
      <alignment vertical="center"/>
    </xf>
    <xf numFmtId="0" fontId="26" fillId="0" borderId="108" xfId="0" applyNumberFormat="1" applyFont="1" applyBorder="1" applyAlignment="1">
      <alignment horizontal="center" vertical="center"/>
    </xf>
    <xf numFmtId="0" fontId="25" fillId="5" borderId="107" xfId="0" applyNumberFormat="1" applyFont="1" applyFill="1" applyBorder="1" applyAlignment="1">
      <alignment vertical="center"/>
    </xf>
    <xf numFmtId="0" fontId="25" fillId="5" borderId="63" xfId="0" applyNumberFormat="1" applyFont="1" applyFill="1" applyBorder="1" applyAlignment="1">
      <alignment horizontal="left" vertical="center"/>
    </xf>
    <xf numFmtId="0" fontId="25" fillId="3" borderId="107" xfId="0" applyNumberFormat="1" applyFont="1" applyFill="1" applyBorder="1" applyAlignment="1">
      <alignment horizontal="center" vertical="center"/>
    </xf>
    <xf numFmtId="0" fontId="26" fillId="22" borderId="61" xfId="0" applyNumberFormat="1" applyFont="1" applyFill="1" applyBorder="1" applyAlignment="1">
      <alignment horizontal="center" vertical="center"/>
    </xf>
    <xf numFmtId="0" fontId="33" fillId="22" borderId="87" xfId="0" applyNumberFormat="1" applyFont="1" applyFill="1" applyBorder="1" applyAlignment="1">
      <alignment vertical="center"/>
    </xf>
    <xf numFmtId="0" fontId="25" fillId="22" borderId="87" xfId="0" applyNumberFormat="1" applyFont="1" applyFill="1" applyBorder="1" applyAlignment="1">
      <alignment vertical="center"/>
    </xf>
    <xf numFmtId="0" fontId="26" fillId="22" borderId="107" xfId="0" applyNumberFormat="1" applyFont="1" applyFill="1" applyBorder="1" applyAlignment="1">
      <alignment horizontal="center" vertical="center"/>
    </xf>
    <xf numFmtId="0" fontId="25" fillId="22" borderId="107" xfId="0" applyNumberFormat="1" applyFont="1" applyFill="1" applyBorder="1" applyAlignment="1">
      <alignment horizontal="left" vertical="center"/>
    </xf>
    <xf numFmtId="0" fontId="33" fillId="22" borderId="108" xfId="0" applyNumberFormat="1" applyFont="1" applyFill="1" applyBorder="1" applyAlignment="1">
      <alignment vertical="center"/>
    </xf>
    <xf numFmtId="0" fontId="33" fillId="22" borderId="110" xfId="0" applyNumberFormat="1" applyFont="1" applyFill="1" applyBorder="1" applyAlignment="1">
      <alignment vertical="center"/>
    </xf>
    <xf numFmtId="0" fontId="25" fillId="22" borderId="108" xfId="0" applyNumberFormat="1" applyFont="1" applyFill="1" applyBorder="1" applyAlignment="1">
      <alignment vertical="center"/>
    </xf>
    <xf numFmtId="0" fontId="25" fillId="22" borderId="110" xfId="0" applyNumberFormat="1" applyFont="1" applyFill="1" applyBorder="1" applyAlignment="1">
      <alignment vertical="center"/>
    </xf>
    <xf numFmtId="0" fontId="33" fillId="22" borderId="109" xfId="0" applyNumberFormat="1" applyFont="1" applyFill="1" applyBorder="1" applyAlignment="1">
      <alignment vertical="center"/>
    </xf>
    <xf numFmtId="0" fontId="25" fillId="22" borderId="109" xfId="0" applyNumberFormat="1" applyFont="1" applyFill="1" applyBorder="1" applyAlignment="1">
      <alignment vertical="center"/>
    </xf>
    <xf numFmtId="0" fontId="25" fillId="22" borderId="111" xfId="0" applyNumberFormat="1" applyFont="1" applyFill="1" applyBorder="1" applyAlignment="1">
      <alignment horizontal="left" vertical="center"/>
    </xf>
    <xf numFmtId="0" fontId="33" fillId="22" borderId="112" xfId="0" applyNumberFormat="1" applyFont="1" applyFill="1" applyBorder="1" applyAlignment="1">
      <alignment vertical="center"/>
    </xf>
    <xf numFmtId="0" fontId="33" fillId="22" borderId="113" xfId="0" applyNumberFormat="1" applyFont="1" applyFill="1" applyBorder="1" applyAlignment="1">
      <alignment vertical="center"/>
    </xf>
    <xf numFmtId="0" fontId="33" fillId="22" borderId="114" xfId="0" applyNumberFormat="1" applyFont="1" applyFill="1" applyBorder="1" applyAlignment="1">
      <alignment vertical="center"/>
    </xf>
    <xf numFmtId="0" fontId="25" fillId="22" borderId="112" xfId="0" applyNumberFormat="1" applyFont="1" applyFill="1" applyBorder="1" applyAlignment="1">
      <alignment vertical="center"/>
    </xf>
    <xf numFmtId="0" fontId="25" fillId="22" borderId="113" xfId="0" applyNumberFormat="1" applyFont="1" applyFill="1" applyBorder="1" applyAlignment="1">
      <alignment vertical="center"/>
    </xf>
    <xf numFmtId="0" fontId="25" fillId="22" borderId="114" xfId="0" applyNumberFormat="1" applyFont="1" applyFill="1" applyBorder="1" applyAlignment="1">
      <alignment vertical="center"/>
    </xf>
    <xf numFmtId="0" fontId="25" fillId="22" borderId="108" xfId="0" applyNumberFormat="1" applyFont="1" applyFill="1" applyBorder="1" applyAlignment="1">
      <alignment horizontal="left" vertical="center"/>
    </xf>
    <xf numFmtId="0" fontId="26" fillId="22" borderId="63" xfId="0" applyNumberFormat="1" applyFont="1" applyFill="1" applyBorder="1" applyAlignment="1">
      <alignment horizontal="center" vertical="center"/>
    </xf>
    <xf numFmtId="0" fontId="25" fillId="22" borderId="63" xfId="0" applyNumberFormat="1" applyFont="1" applyFill="1" applyBorder="1" applyAlignment="1">
      <alignment horizontal="left" vertical="center"/>
    </xf>
    <xf numFmtId="0" fontId="33" fillId="22" borderId="77" xfId="0" applyNumberFormat="1" applyFont="1" applyFill="1" applyBorder="1" applyAlignment="1">
      <alignment vertical="center"/>
    </xf>
    <xf numFmtId="0" fontId="25" fillId="22" borderId="77" xfId="0" applyNumberFormat="1" applyFont="1" applyFill="1" applyBorder="1" applyAlignment="1">
      <alignment vertical="center"/>
    </xf>
    <xf numFmtId="49" fontId="26" fillId="3" borderId="87" xfId="0" applyNumberFormat="1" applyFont="1" applyFill="1" applyBorder="1" applyAlignment="1">
      <alignment horizontal="center" vertical="center"/>
    </xf>
    <xf numFmtId="49" fontId="26" fillId="3" borderId="110" xfId="0" applyNumberFormat="1" applyFont="1" applyFill="1" applyBorder="1" applyAlignment="1">
      <alignment horizontal="center" vertical="center"/>
    </xf>
    <xf numFmtId="0" fontId="25" fillId="0" borderId="110" xfId="0" applyNumberFormat="1" applyFont="1" applyBorder="1" applyAlignment="1">
      <alignment horizontal="left" vertical="center"/>
    </xf>
    <xf numFmtId="0" fontId="27" fillId="0" borderId="87" xfId="0" applyNumberFormat="1" applyFont="1" applyBorder="1" applyAlignment="1">
      <alignment horizontal="center" vertical="center"/>
    </xf>
    <xf numFmtId="0" fontId="26" fillId="3" borderId="107" xfId="0" applyNumberFormat="1" applyFont="1" applyFill="1" applyBorder="1" applyAlignment="1">
      <alignment horizontal="left" vertical="center"/>
    </xf>
    <xf numFmtId="0" fontId="25" fillId="5" borderId="110" xfId="0" applyNumberFormat="1" applyFont="1" applyFill="1" applyBorder="1" applyAlignment="1">
      <alignment horizontal="left" vertical="center"/>
    </xf>
    <xf numFmtId="0" fontId="27" fillId="5" borderId="110" xfId="0" applyNumberFormat="1" applyFont="1" applyFill="1" applyBorder="1" applyAlignment="1">
      <alignment horizontal="center" vertical="center"/>
    </xf>
    <xf numFmtId="0" fontId="27" fillId="5" borderId="108" xfId="0" applyNumberFormat="1" applyFont="1" applyFill="1" applyBorder="1" applyAlignment="1">
      <alignment horizontal="center" vertical="center"/>
    </xf>
    <xf numFmtId="0" fontId="27" fillId="0" borderId="108" xfId="0" applyNumberFormat="1" applyFont="1" applyBorder="1" applyAlignment="1">
      <alignment horizontal="center" vertical="center"/>
    </xf>
    <xf numFmtId="0" fontId="27" fillId="0" borderId="110" xfId="0" applyNumberFormat="1" applyFont="1" applyBorder="1" applyAlignment="1">
      <alignment horizontal="center" vertical="center"/>
    </xf>
    <xf numFmtId="0" fontId="26" fillId="11" borderId="107" xfId="0" applyNumberFormat="1" applyFont="1" applyFill="1" applyBorder="1" applyAlignment="1">
      <alignment horizontal="left" vertical="center"/>
    </xf>
    <xf numFmtId="0" fontId="25" fillId="11" borderId="87" xfId="0" applyNumberFormat="1" applyFont="1" applyFill="1" applyBorder="1" applyAlignment="1">
      <alignment vertical="center"/>
    </xf>
    <xf numFmtId="0" fontId="27" fillId="11" borderId="87" xfId="0" applyNumberFormat="1" applyFont="1" applyFill="1" applyBorder="1" applyAlignment="1">
      <alignment horizontal="center" vertical="center"/>
    </xf>
    <xf numFmtId="0" fontId="25" fillId="11" borderId="110" xfId="0" applyNumberFormat="1" applyFont="1" applyFill="1" applyBorder="1" applyAlignment="1">
      <alignment vertical="center"/>
    </xf>
    <xf numFmtId="0" fontId="27" fillId="11" borderId="110" xfId="0" applyNumberFormat="1" applyFont="1" applyFill="1" applyBorder="1" applyAlignment="1">
      <alignment horizontal="center" vertical="center"/>
    </xf>
    <xf numFmtId="0" fontId="26" fillId="11" borderId="86" xfId="0" applyNumberFormat="1" applyFont="1" applyFill="1" applyBorder="1" applyAlignment="1">
      <alignment horizontal="center" vertical="center"/>
    </xf>
    <xf numFmtId="0" fontId="26" fillId="11" borderId="87" xfId="0" applyNumberFormat="1" applyFont="1" applyFill="1" applyBorder="1" applyAlignment="1">
      <alignment horizontal="center" vertical="center"/>
    </xf>
    <xf numFmtId="0" fontId="26" fillId="3" borderId="108" xfId="0" applyNumberFormat="1" applyFont="1" applyFill="1" applyBorder="1" applyAlignment="1">
      <alignment horizontal="left" vertical="center"/>
    </xf>
    <xf numFmtId="0" fontId="25" fillId="17" borderId="108" xfId="0" applyNumberFormat="1" applyFont="1" applyFill="1" applyBorder="1" applyAlignment="1">
      <alignment horizontal="left" vertical="center"/>
    </xf>
    <xf numFmtId="0" fontId="27" fillId="17" borderId="108" xfId="0" applyNumberFormat="1" applyFont="1" applyFill="1" applyBorder="1" applyAlignment="1">
      <alignment horizontal="center" vertical="center"/>
    </xf>
    <xf numFmtId="0" fontId="27" fillId="17" borderId="110" xfId="0" applyNumberFormat="1" applyFont="1" applyFill="1" applyBorder="1" applyAlignment="1">
      <alignment horizontal="center" vertical="center"/>
    </xf>
    <xf numFmtId="0" fontId="25" fillId="17" borderId="112" xfId="0" applyNumberFormat="1" applyFont="1" applyFill="1" applyBorder="1" applyAlignment="1">
      <alignment horizontal="left" vertical="center"/>
    </xf>
    <xf numFmtId="0" fontId="27" fillId="17" borderId="112" xfId="0" applyNumberFormat="1" applyFont="1" applyFill="1" applyBorder="1" applyAlignment="1">
      <alignment horizontal="center" vertical="center"/>
    </xf>
    <xf numFmtId="0" fontId="27" fillId="17" borderId="113" xfId="0" applyNumberFormat="1" applyFont="1" applyFill="1" applyBorder="1" applyAlignment="1">
      <alignment horizontal="center" vertical="center"/>
    </xf>
    <xf numFmtId="0" fontId="27" fillId="17" borderId="114" xfId="0" applyNumberFormat="1" applyFont="1" applyFill="1" applyBorder="1" applyAlignment="1">
      <alignment horizontal="center" vertical="center"/>
    </xf>
    <xf numFmtId="0" fontId="27" fillId="0" borderId="112" xfId="0" applyNumberFormat="1" applyFont="1" applyBorder="1" applyAlignment="1">
      <alignment horizontal="center" vertical="center"/>
    </xf>
    <xf numFmtId="0" fontId="27" fillId="0" borderId="113" xfId="0" applyNumberFormat="1" applyFont="1" applyBorder="1" applyAlignment="1">
      <alignment horizontal="center" vertical="center"/>
    </xf>
    <xf numFmtId="0" fontId="27" fillId="0" borderId="114" xfId="0" applyNumberFormat="1" applyFont="1" applyBorder="1" applyAlignment="1">
      <alignment horizontal="center" vertical="center"/>
    </xf>
    <xf numFmtId="0" fontId="27" fillId="18" borderId="108" xfId="0" applyNumberFormat="1" applyFont="1" applyFill="1" applyBorder="1" applyAlignment="1">
      <alignment horizontal="center" vertical="center"/>
    </xf>
    <xf numFmtId="0" fontId="27" fillId="18" borderId="110" xfId="0" applyNumberFormat="1" applyFont="1" applyFill="1" applyBorder="1" applyAlignment="1">
      <alignment horizontal="center" vertical="center"/>
    </xf>
    <xf numFmtId="164" fontId="25" fillId="18" borderId="108" xfId="0" applyFont="1" applyFill="1" applyBorder="1" applyAlignment="1">
      <alignment vertical="center"/>
    </xf>
    <xf numFmtId="0" fontId="25" fillId="17" borderId="77" xfId="0" applyNumberFormat="1" applyFont="1" applyFill="1" applyBorder="1" applyAlignment="1">
      <alignment horizontal="left" vertical="center"/>
    </xf>
    <xf numFmtId="0" fontId="27" fillId="17" borderId="60" xfId="0" applyNumberFormat="1" applyFont="1" applyFill="1" applyBorder="1" applyAlignment="1">
      <alignment horizontal="center" vertical="center"/>
    </xf>
    <xf numFmtId="0" fontId="27" fillId="17" borderId="88" xfId="0" applyNumberFormat="1" applyFont="1" applyFill="1" applyBorder="1" applyAlignment="1">
      <alignment horizontal="center" vertical="center"/>
    </xf>
    <xf numFmtId="0" fontId="26" fillId="11" borderId="88" xfId="0" applyNumberFormat="1" applyFont="1" applyFill="1" applyBorder="1" applyAlignment="1">
      <alignment horizontal="left" vertical="center"/>
    </xf>
    <xf numFmtId="0" fontId="26" fillId="11" borderId="60" xfId="0" applyNumberFormat="1" applyFont="1" applyFill="1" applyBorder="1" applyAlignment="1">
      <alignment horizontal="center" vertical="center"/>
    </xf>
    <xf numFmtId="0" fontId="26" fillId="11" borderId="88" xfId="0" applyNumberFormat="1" applyFont="1" applyFill="1" applyBorder="1" applyAlignment="1">
      <alignment horizontal="center" vertical="center"/>
    </xf>
    <xf numFmtId="0" fontId="25" fillId="5" borderId="109" xfId="0" applyNumberFormat="1" applyFont="1" applyFill="1" applyBorder="1" applyAlignment="1">
      <alignment horizontal="left" vertical="center"/>
    </xf>
    <xf numFmtId="164" fontId="0" fillId="0" borderId="0" xfId="0" applyAlignment="1">
      <alignment horizontal="right" vertical="center"/>
    </xf>
    <xf numFmtId="10" fontId="0" fillId="0" borderId="0" xfId="0" applyNumberFormat="1" applyAlignment="1">
      <alignment vertical="center"/>
    </xf>
    <xf numFmtId="164" fontId="37" fillId="0" borderId="0" xfId="0" applyFont="1" applyAlignment="1">
      <alignment vertical="center" wrapText="1"/>
    </xf>
    <xf numFmtId="164" fontId="36" fillId="25" borderId="109" xfId="0" applyFont="1" applyFill="1" applyBorder="1" applyAlignment="1">
      <alignment vertical="center" wrapText="1"/>
    </xf>
    <xf numFmtId="164" fontId="38" fillId="25" borderId="109" xfId="0" applyFont="1" applyFill="1" applyBorder="1" applyAlignment="1">
      <alignment vertical="center" wrapText="1"/>
    </xf>
    <xf numFmtId="164" fontId="38" fillId="25" borderId="0" xfId="0" applyFont="1" applyFill="1" applyAlignment="1">
      <alignment vertical="center" wrapText="1"/>
    </xf>
    <xf numFmtId="164" fontId="37" fillId="25" borderId="134" xfId="0" applyFont="1" applyFill="1" applyBorder="1" applyAlignment="1">
      <alignment vertical="center" wrapText="1"/>
    </xf>
    <xf numFmtId="164" fontId="39" fillId="25" borderId="134" xfId="0" applyFont="1" applyFill="1" applyBorder="1" applyAlignment="1">
      <alignment vertical="center" wrapText="1"/>
    </xf>
    <xf numFmtId="164" fontId="36" fillId="25" borderId="134" xfId="0" applyFont="1" applyFill="1" applyBorder="1" applyAlignment="1">
      <alignment vertical="center" wrapText="1"/>
    </xf>
    <xf numFmtId="164" fontId="37" fillId="25" borderId="134" xfId="0" applyFont="1" applyFill="1" applyBorder="1" applyAlignment="1">
      <alignment horizontal="center" vertical="center" wrapText="1"/>
    </xf>
    <xf numFmtId="164" fontId="39" fillId="25" borderId="134" xfId="0" applyFont="1" applyFill="1" applyBorder="1" applyAlignment="1">
      <alignment horizontal="center" vertical="center" wrapText="1"/>
    </xf>
    <xf numFmtId="164" fontId="36" fillId="25" borderId="134" xfId="0" applyFont="1" applyFill="1" applyBorder="1" applyAlignment="1">
      <alignment horizontal="center" vertical="center" wrapText="1"/>
    </xf>
    <xf numFmtId="164" fontId="36" fillId="25" borderId="135" xfId="0" applyFont="1" applyFill="1" applyBorder="1" applyAlignment="1">
      <alignment horizontal="center" vertical="center" wrapText="1"/>
    </xf>
    <xf numFmtId="164" fontId="39" fillId="25" borderId="135" xfId="0" applyFont="1" applyFill="1" applyBorder="1" applyAlignment="1">
      <alignment horizontal="center" vertical="center" wrapText="1"/>
    </xf>
    <xf numFmtId="164" fontId="40" fillId="25" borderId="134" xfId="0" applyFont="1" applyFill="1" applyBorder="1" applyAlignment="1">
      <alignment vertical="center" wrapText="1"/>
    </xf>
    <xf numFmtId="164" fontId="41" fillId="0" borderId="0" xfId="0" applyFont="1" applyAlignment="1">
      <alignment vertical="center" wrapText="1"/>
    </xf>
    <xf numFmtId="164" fontId="42" fillId="0" borderId="0" xfId="0" applyFont="1" applyAlignment="1">
      <alignment vertical="center" wrapText="1"/>
    </xf>
    <xf numFmtId="164" fontId="43" fillId="0" borderId="0" xfId="0" applyFont="1" applyAlignment="1">
      <alignment vertical="center" wrapText="1"/>
    </xf>
    <xf numFmtId="164" fontId="0" fillId="0" borderId="109" xfId="0" applyBorder="1" applyAlignment="1">
      <alignment vertical="center"/>
    </xf>
    <xf numFmtId="164" fontId="44" fillId="0" borderId="134" xfId="0" applyFont="1" applyBorder="1" applyAlignment="1">
      <alignment horizontal="center" vertical="center"/>
    </xf>
    <xf numFmtId="164" fontId="45" fillId="25" borderId="134" xfId="0" applyFont="1" applyFill="1" applyBorder="1" applyAlignment="1">
      <alignment horizontal="center" vertical="center" wrapText="1"/>
    </xf>
    <xf numFmtId="164" fontId="45" fillId="25" borderId="134" xfId="0" applyFont="1" applyFill="1" applyBorder="1" applyAlignment="1">
      <alignment vertical="center" wrapText="1"/>
    </xf>
    <xf numFmtId="164" fontId="0" fillId="0" borderId="134" xfId="0" applyBorder="1" applyAlignment="1">
      <alignment vertical="center"/>
    </xf>
    <xf numFmtId="164" fontId="0" fillId="0" borderId="134" xfId="0" applyBorder="1" applyAlignment="1">
      <alignment horizontal="center" vertical="center"/>
    </xf>
    <xf numFmtId="0" fontId="13" fillId="3" borderId="134" xfId="0" applyNumberFormat="1" applyFont="1" applyFill="1" applyBorder="1" applyAlignment="1">
      <alignment horizontal="center" vertical="center"/>
    </xf>
    <xf numFmtId="0" fontId="34" fillId="0" borderId="136" xfId="0" applyNumberFormat="1" applyFont="1" applyBorder="1" applyAlignment="1">
      <alignment horizontal="center" vertical="center"/>
    </xf>
    <xf numFmtId="0" fontId="46" fillId="15" borderId="78" xfId="0" applyNumberFormat="1" applyFont="1" applyFill="1" applyBorder="1" applyAlignment="1">
      <alignment horizontal="right" vertical="center"/>
    </xf>
    <xf numFmtId="0" fontId="46" fillId="15" borderId="69" xfId="0" applyNumberFormat="1" applyFont="1" applyFill="1" applyBorder="1" applyAlignment="1">
      <alignment horizontal="right" vertical="center"/>
    </xf>
    <xf numFmtId="0" fontId="46" fillId="15" borderId="28" xfId="0" applyNumberFormat="1" applyFont="1" applyFill="1" applyBorder="1" applyAlignment="1">
      <alignment horizontal="right" vertical="center"/>
    </xf>
    <xf numFmtId="0" fontId="50" fillId="14" borderId="137" xfId="0" applyNumberFormat="1" applyFont="1" applyFill="1" applyBorder="1" applyAlignment="1">
      <alignment horizontal="center" vertical="center"/>
    </xf>
    <xf numFmtId="0" fontId="51" fillId="15" borderId="138" xfId="0" applyNumberFormat="1" applyFont="1" applyFill="1" applyBorder="1" applyAlignment="1">
      <alignment horizontal="right" vertical="center"/>
    </xf>
    <xf numFmtId="0" fontId="51" fillId="16" borderId="139" xfId="0" applyNumberFormat="1" applyFont="1" applyFill="1" applyBorder="1" applyAlignment="1">
      <alignment horizontal="left" vertical="center"/>
    </xf>
    <xf numFmtId="0" fontId="51" fillId="16" borderId="140" xfId="0" applyNumberFormat="1" applyFont="1" applyFill="1" applyBorder="1" applyAlignment="1">
      <alignment vertical="center"/>
    </xf>
    <xf numFmtId="0" fontId="13" fillId="14" borderId="137" xfId="0" applyNumberFormat="1" applyFont="1" applyFill="1" applyBorder="1" applyAlignment="1">
      <alignment horizontal="center" vertical="center"/>
    </xf>
    <xf numFmtId="0" fontId="46" fillId="15" borderId="138" xfId="0" applyNumberFormat="1" applyFont="1" applyFill="1" applyBorder="1" applyAlignment="1">
      <alignment horizontal="right" vertical="center"/>
    </xf>
    <xf numFmtId="0" fontId="46" fillId="16" borderId="141" xfId="0" applyNumberFormat="1" applyFont="1" applyFill="1" applyBorder="1" applyAlignment="1">
      <alignment vertical="center"/>
    </xf>
    <xf numFmtId="0" fontId="12" fillId="16" borderId="140" xfId="0" applyNumberFormat="1" applyFont="1" applyFill="1" applyBorder="1" applyAlignment="1">
      <alignment vertical="center"/>
    </xf>
    <xf numFmtId="0" fontId="46" fillId="15" borderId="72" xfId="0" applyNumberFormat="1" applyFont="1" applyFill="1" applyBorder="1" applyAlignment="1">
      <alignment horizontal="right" vertical="center"/>
    </xf>
    <xf numFmtId="0" fontId="12" fillId="0" borderId="142" xfId="0" applyNumberFormat="1" applyFont="1" applyBorder="1" applyAlignment="1">
      <alignment vertical="center"/>
    </xf>
    <xf numFmtId="0" fontId="13" fillId="0" borderId="143" xfId="0" applyNumberFormat="1" applyFont="1" applyBorder="1" applyAlignment="1">
      <alignment vertical="center"/>
    </xf>
    <xf numFmtId="0" fontId="12" fillId="0" borderId="144" xfId="0" applyNumberFormat="1" applyFont="1" applyBorder="1" applyAlignment="1">
      <alignment vertical="center"/>
    </xf>
    <xf numFmtId="0" fontId="12" fillId="0" borderId="145" xfId="0" applyNumberFormat="1" applyFont="1" applyBorder="1" applyAlignment="1">
      <alignment vertical="center"/>
    </xf>
    <xf numFmtId="0" fontId="12" fillId="0" borderId="146" xfId="0" applyNumberFormat="1" applyFont="1" applyBorder="1" applyAlignment="1">
      <alignment vertical="center"/>
    </xf>
    <xf numFmtId="164" fontId="0" fillId="0" borderId="145" xfId="0" applyBorder="1" applyAlignment="1">
      <alignment vertical="center"/>
    </xf>
    <xf numFmtId="0" fontId="34" fillId="0" borderId="147" xfId="0" applyNumberFormat="1" applyFont="1" applyBorder="1" applyAlignment="1">
      <alignment horizontal="center" vertical="center"/>
    </xf>
    <xf numFmtId="0" fontId="12" fillId="0" borderId="109" xfId="0" applyNumberFormat="1" applyFont="1" applyBorder="1" applyAlignment="1">
      <alignment horizontal="center" vertical="center"/>
    </xf>
    <xf numFmtId="14" fontId="23" fillId="0" borderId="109" xfId="0" applyNumberFormat="1" applyFont="1" applyBorder="1" applyAlignment="1">
      <alignment horizontal="center"/>
    </xf>
    <xf numFmtId="166" fontId="23" fillId="0" borderId="109" xfId="0" applyNumberFormat="1" applyFont="1" applyBorder="1" applyAlignment="1">
      <alignment horizontal="center"/>
    </xf>
    <xf numFmtId="0" fontId="46" fillId="0" borderId="146" xfId="0" applyNumberFormat="1" applyFont="1" applyBorder="1" applyAlignment="1">
      <alignment horizontal="center" vertical="center"/>
    </xf>
    <xf numFmtId="0" fontId="12" fillId="0" borderId="148" xfId="0" applyNumberFormat="1" applyFont="1" applyBorder="1" applyAlignment="1">
      <alignment vertical="center"/>
    </xf>
    <xf numFmtId="0" fontId="12" fillId="0" borderId="149" xfId="0" applyNumberFormat="1" applyFont="1" applyBorder="1" applyAlignment="1">
      <alignment horizontal="center" vertical="center"/>
    </xf>
    <xf numFmtId="14" fontId="23" fillId="0" borderId="149" xfId="0" applyNumberFormat="1" applyFont="1" applyBorder="1" applyAlignment="1">
      <alignment horizontal="center"/>
    </xf>
    <xf numFmtId="166" fontId="23" fillId="0" borderId="149" xfId="0" applyNumberFormat="1" applyFont="1" applyBorder="1" applyAlignment="1">
      <alignment horizontal="center"/>
    </xf>
    <xf numFmtId="0" fontId="46" fillId="0" borderId="150" xfId="0" applyNumberFormat="1" applyFont="1" applyBorder="1" applyAlignment="1">
      <alignment horizontal="center" vertical="center"/>
    </xf>
    <xf numFmtId="0" fontId="20" fillId="13" borderId="64" xfId="0" applyNumberFormat="1" applyFont="1" applyFill="1" applyBorder="1" applyAlignment="1">
      <alignment horizontal="center" vertical="center"/>
    </xf>
    <xf numFmtId="0" fontId="20" fillId="13" borderId="61" xfId="0" applyNumberFormat="1" applyFont="1" applyFill="1" applyBorder="1" applyAlignment="1">
      <alignment horizontal="center" vertical="center"/>
    </xf>
    <xf numFmtId="164" fontId="25" fillId="5" borderId="61" xfId="0" applyFont="1" applyFill="1" applyBorder="1" applyAlignment="1">
      <alignment vertical="center"/>
    </xf>
    <xf numFmtId="164" fontId="48" fillId="0" borderId="0" xfId="0" applyFont="1" applyAlignment="1">
      <alignment vertical="center" wrapText="1"/>
    </xf>
    <xf numFmtId="164" fontId="49" fillId="0" borderId="0" xfId="0" applyFont="1" applyAlignment="1">
      <alignment vertical="center"/>
    </xf>
    <xf numFmtId="164" fontId="21" fillId="0" borderId="0" xfId="0" applyFont="1" applyAlignment="1">
      <alignment vertical="center" wrapText="1"/>
    </xf>
    <xf numFmtId="164" fontId="0" fillId="0" borderId="0" xfId="0" applyAlignment="1">
      <alignment vertical="center"/>
    </xf>
    <xf numFmtId="0" fontId="11" fillId="0" borderId="0" xfId="0" applyNumberFormat="1" applyFont="1" applyAlignment="1">
      <alignment horizontal="center" vertical="center"/>
    </xf>
    <xf numFmtId="0" fontId="48" fillId="0" borderId="0" xfId="0" applyNumberFormat="1" applyFont="1" applyAlignment="1">
      <alignment vertical="center"/>
    </xf>
    <xf numFmtId="164" fontId="48" fillId="0" borderId="0" xfId="0" applyFont="1" applyAlignment="1">
      <alignment vertical="center"/>
    </xf>
    <xf numFmtId="0" fontId="13" fillId="3" borderId="61" xfId="0" applyNumberFormat="1" applyFont="1" applyFill="1" applyBorder="1" applyAlignment="1">
      <alignment horizontal="center" vertical="center" textRotation="90"/>
    </xf>
    <xf numFmtId="0" fontId="2" fillId="0" borderId="107" xfId="0" applyNumberFormat="1" applyFont="1" applyBorder="1" applyAlignment="1">
      <alignment vertical="center"/>
    </xf>
    <xf numFmtId="0" fontId="2" fillId="0" borderId="63" xfId="0" applyNumberFormat="1" applyFont="1" applyBorder="1" applyAlignment="1">
      <alignment vertical="center"/>
    </xf>
    <xf numFmtId="0" fontId="12" fillId="0" borderId="0" xfId="0" applyNumberFormat="1" applyFont="1" applyAlignment="1">
      <alignment horizontal="left" vertical="center"/>
    </xf>
    <xf numFmtId="0" fontId="13" fillId="3" borderId="106" xfId="0" applyNumberFormat="1" applyFont="1" applyFill="1" applyBorder="1" applyAlignment="1">
      <alignment horizontal="center" vertical="center"/>
    </xf>
    <xf numFmtId="0" fontId="2" fillId="0" borderId="86" xfId="0" applyNumberFormat="1" applyFont="1" applyBorder="1" applyAlignment="1">
      <alignment vertical="center"/>
    </xf>
    <xf numFmtId="0" fontId="2" fillId="0" borderId="85" xfId="0" applyNumberFormat="1" applyFont="1" applyBorder="1" applyAlignment="1">
      <alignment vertical="center"/>
    </xf>
    <xf numFmtId="0" fontId="13" fillId="0" borderId="110" xfId="0" applyNumberFormat="1" applyFont="1" applyBorder="1" applyAlignment="1">
      <alignment horizontal="center" vertical="center" textRotation="90"/>
    </xf>
    <xf numFmtId="0" fontId="2" fillId="0" borderId="110" xfId="0" applyNumberFormat="1" applyFont="1" applyBorder="1" applyAlignment="1">
      <alignment vertical="center"/>
    </xf>
    <xf numFmtId="0" fontId="2" fillId="0" borderId="88" xfId="0" applyNumberFormat="1" applyFont="1" applyBorder="1" applyAlignment="1">
      <alignment vertical="center"/>
    </xf>
    <xf numFmtId="0" fontId="26" fillId="0" borderId="110" xfId="0" applyNumberFormat="1" applyFont="1" applyBorder="1" applyAlignment="1">
      <alignment horizontal="center" vertical="center"/>
    </xf>
    <xf numFmtId="0" fontId="24" fillId="0" borderId="0" xfId="0" applyNumberFormat="1" applyFont="1" applyAlignment="1">
      <alignment horizontal="center" vertical="center"/>
    </xf>
    <xf numFmtId="0" fontId="26" fillId="3" borderId="61" xfId="0" applyNumberFormat="1" applyFont="1" applyFill="1" applyBorder="1" applyAlignment="1">
      <alignment horizontal="center" vertical="center" textRotation="90"/>
    </xf>
    <xf numFmtId="0" fontId="26" fillId="5" borderId="61" xfId="0" applyNumberFormat="1" applyFont="1" applyFill="1" applyBorder="1" applyAlignment="1">
      <alignment horizontal="center" vertical="center" textRotation="90"/>
    </xf>
    <xf numFmtId="0" fontId="26" fillId="3" borderId="106" xfId="0" applyNumberFormat="1" applyFont="1" applyFill="1" applyBorder="1" applyAlignment="1">
      <alignment horizontal="center" vertical="center"/>
    </xf>
    <xf numFmtId="0" fontId="26" fillId="22" borderId="61" xfId="0" applyNumberFormat="1" applyFont="1" applyFill="1" applyBorder="1" applyAlignment="1">
      <alignment horizontal="center" vertical="center" textRotation="90"/>
    </xf>
    <xf numFmtId="0" fontId="26" fillId="3" borderId="61" xfId="0" applyNumberFormat="1" applyFont="1" applyFill="1" applyBorder="1" applyAlignment="1">
      <alignment horizontal="center" vertical="center" textRotation="90" wrapText="1"/>
    </xf>
    <xf numFmtId="0" fontId="25" fillId="0" borderId="0" xfId="0" applyNumberFormat="1" applyFont="1" applyAlignment="1">
      <alignment horizontal="center" vertical="center"/>
    </xf>
    <xf numFmtId="0" fontId="26" fillId="0" borderId="61" xfId="0" applyNumberFormat="1" applyFont="1" applyBorder="1" applyAlignment="1">
      <alignment horizontal="center" vertical="center" textRotation="90"/>
    </xf>
    <xf numFmtId="0" fontId="8" fillId="0" borderId="39" xfId="0" applyNumberFormat="1" applyFont="1" applyBorder="1" applyAlignment="1">
      <alignment horizontal="center"/>
    </xf>
    <xf numFmtId="0" fontId="2" fillId="0" borderId="42" xfId="0" applyNumberFormat="1" applyFont="1" applyBorder="1" applyAlignment="1">
      <alignment vertical="center"/>
    </xf>
    <xf numFmtId="164" fontId="1" fillId="0" borderId="60" xfId="0" applyFont="1" applyBorder="1" applyAlignment="1">
      <alignment horizontal="center" vertical="center"/>
    </xf>
    <xf numFmtId="0" fontId="2" fillId="0" borderId="60" xfId="0" applyNumberFormat="1" applyFont="1" applyBorder="1" applyAlignment="1">
      <alignment vertical="center"/>
    </xf>
    <xf numFmtId="164" fontId="3" fillId="0" borderId="0" xfId="0" applyFont="1" applyAlignment="1">
      <alignment vertical="center"/>
    </xf>
    <xf numFmtId="0" fontId="8" fillId="0" borderId="29" xfId="0" applyNumberFormat="1" applyFont="1" applyBorder="1" applyAlignment="1">
      <alignment horizontal="center"/>
    </xf>
    <xf numFmtId="0" fontId="2" fillId="0" borderId="30" xfId="0" applyNumberFormat="1" applyFont="1" applyBorder="1" applyAlignment="1">
      <alignment vertical="center"/>
    </xf>
    <xf numFmtId="0" fontId="8" fillId="0" borderId="31" xfId="0" applyNumberFormat="1" applyFont="1" applyBorder="1" applyAlignment="1">
      <alignment horizontal="center"/>
    </xf>
    <xf numFmtId="0" fontId="2" fillId="0" borderId="32" xfId="0" applyNumberFormat="1" applyFont="1" applyBorder="1" applyAlignment="1">
      <alignment vertical="center"/>
    </xf>
    <xf numFmtId="0" fontId="8" fillId="0" borderId="30" xfId="0" applyNumberFormat="1" applyFont="1" applyBorder="1" applyAlignment="1">
      <alignment horizontal="center"/>
    </xf>
    <xf numFmtId="0" fontId="2" fillId="0" borderId="37" xfId="0" applyNumberFormat="1" applyFont="1" applyBorder="1" applyAlignment="1">
      <alignment vertical="center"/>
    </xf>
    <xf numFmtId="0" fontId="8" fillId="0" borderId="33" xfId="0" applyNumberFormat="1" applyFont="1" applyBorder="1" applyAlignment="1">
      <alignment horizontal="center"/>
    </xf>
    <xf numFmtId="0" fontId="2" fillId="0" borderId="34" xfId="0" applyNumberFormat="1" applyFont="1" applyBorder="1" applyAlignment="1">
      <alignment vertical="center"/>
    </xf>
    <xf numFmtId="0" fontId="8" fillId="0" borderId="35" xfId="0" applyNumberFormat="1" applyFont="1" applyBorder="1" applyAlignment="1">
      <alignment horizontal="center"/>
    </xf>
    <xf numFmtId="0" fontId="2" fillId="0" borderId="36" xfId="0" applyNumberFormat="1" applyFont="1" applyBorder="1" applyAlignment="1">
      <alignment vertical="center"/>
    </xf>
    <xf numFmtId="0" fontId="8" fillId="0" borderId="38" xfId="0" applyNumberFormat="1" applyFont="1" applyBorder="1" applyAlignment="1">
      <alignment horizontal="center"/>
    </xf>
    <xf numFmtId="0" fontId="2" fillId="0" borderId="39" xfId="0" applyNumberFormat="1" applyFont="1" applyBorder="1" applyAlignment="1">
      <alignment vertical="center"/>
    </xf>
    <xf numFmtId="0" fontId="8" fillId="0" borderId="40" xfId="0" applyNumberFormat="1" applyFont="1" applyBorder="1" applyAlignment="1">
      <alignment horizontal="center"/>
    </xf>
    <xf numFmtId="0" fontId="2" fillId="0" borderId="41" xfId="0" applyNumberFormat="1" applyFont="1" applyBorder="1" applyAlignment="1">
      <alignment vertical="center"/>
    </xf>
    <xf numFmtId="0" fontId="26" fillId="0" borderId="110" xfId="0" applyNumberFormat="1" applyFont="1" applyBorder="1" applyAlignment="1">
      <alignment horizontal="left" vertical="center"/>
    </xf>
    <xf numFmtId="164" fontId="0" fillId="0" borderId="151" xfId="0" applyBorder="1" applyAlignment="1">
      <alignment vertical="center"/>
    </xf>
    <xf numFmtId="164" fontId="0" fillId="0" borderId="151" xfId="0" pivotButton="1" applyBorder="1" applyAlignment="1">
      <alignment vertical="center"/>
    </xf>
    <xf numFmtId="164" fontId="0" fillId="0" borderId="152" xfId="0" applyBorder="1" applyAlignment="1">
      <alignment vertical="center"/>
    </xf>
    <xf numFmtId="164" fontId="0" fillId="0" borderId="153" xfId="0" applyBorder="1" applyAlignment="1">
      <alignment vertical="center"/>
    </xf>
    <xf numFmtId="0" fontId="0" fillId="0" borderId="151" xfId="0" applyNumberFormat="1" applyBorder="1" applyAlignment="1">
      <alignment vertical="center"/>
    </xf>
    <xf numFmtId="0" fontId="0" fillId="0" borderId="154" xfId="0" applyNumberFormat="1" applyBorder="1" applyAlignment="1">
      <alignment vertical="center"/>
    </xf>
    <xf numFmtId="0" fontId="0" fillId="0" borderId="155" xfId="0" applyNumberFormat="1" applyBorder="1" applyAlignment="1">
      <alignment vertical="center"/>
    </xf>
    <xf numFmtId="164" fontId="0" fillId="0" borderId="156" xfId="0" applyBorder="1" applyAlignment="1">
      <alignment vertical="center"/>
    </xf>
    <xf numFmtId="0" fontId="0" fillId="0" borderId="156" xfId="0" applyNumberFormat="1" applyBorder="1" applyAlignment="1">
      <alignment vertical="center"/>
    </xf>
    <xf numFmtId="0" fontId="0" fillId="0" borderId="157" xfId="0" applyNumberFormat="1" applyBorder="1" applyAlignment="1">
      <alignment vertical="center"/>
    </xf>
    <xf numFmtId="164" fontId="0" fillId="0" borderId="158" xfId="0" applyBorder="1" applyAlignment="1">
      <alignment vertical="center"/>
    </xf>
    <xf numFmtId="0" fontId="0" fillId="0" borderId="158" xfId="0" applyNumberFormat="1" applyBorder="1" applyAlignment="1">
      <alignment vertical="center"/>
    </xf>
    <xf numFmtId="0" fontId="0" fillId="0" borderId="159" xfId="0" applyNumberFormat="1" applyBorder="1" applyAlignment="1">
      <alignment vertical="center"/>
    </xf>
    <xf numFmtId="0" fontId="0" fillId="0" borderId="160" xfId="0" applyNumberFormat="1" applyBorder="1" applyAlignment="1">
      <alignment vertical="center"/>
    </xf>
    <xf numFmtId="164" fontId="35" fillId="0" borderId="151" xfId="0" applyFont="1" applyBorder="1" applyAlignment="1">
      <alignment vertical="center"/>
    </xf>
    <xf numFmtId="164" fontId="35" fillId="0" borderId="154" xfId="0" applyFont="1" applyBorder="1" applyAlignment="1">
      <alignment vertical="center"/>
    </xf>
    <xf numFmtId="164" fontId="35" fillId="0" borderId="155" xfId="0" applyFont="1" applyBorder="1" applyAlignment="1">
      <alignment vertical="center"/>
    </xf>
  </cellXfs>
  <cellStyles count="1">
    <cellStyle name="Normal" xfId="0" builtinId="0"/>
  </cellStyles>
  <dxfs count="3">
    <dxf>
      <font>
        <color rgb="FFF2F2F2"/>
      </font>
      <fill>
        <patternFill patternType="none"/>
      </fill>
    </dxf>
    <dxf>
      <font>
        <color rgb="FFF2F2F2"/>
      </font>
      <fill>
        <patternFill patternType="none"/>
      </fill>
    </dxf>
    <dxf>
      <font>
        <color theme="0"/>
      </font>
    </dxf>
  </dxfs>
  <tableStyles count="0" defaultTableStyle="TableStyleMedium2" defaultPivotStyle="PivotStyleLight16"/>
  <colors>
    <mruColors>
      <color rgb="FF003366"/>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pivotCacheDefinition" Target="pivotCache/pivotCacheDefinition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28"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 Id="rId27"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r>
              <a:rPr lang="en-US"/>
              <a:t>2023 Commuter Mode Data La Jolla Campus</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endParaRPr lang="en-US"/>
        </a:p>
      </c:txPr>
    </c:title>
    <c:autoTitleDeleted val="0"/>
    <c:plotArea>
      <c:layout/>
      <c:pieChart>
        <c:varyColors val="1"/>
        <c:ser>
          <c:idx val="0"/>
          <c:order val="0"/>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extLst>
              <c:ext xmlns:c16="http://schemas.microsoft.com/office/drawing/2014/chart" uri="{C3380CC4-5D6E-409C-BE32-E72D297353CC}">
                <c16:uniqueId val="{00000001-102A-420B-A00A-01893B7C86E2}"/>
              </c:ext>
            </c:extLst>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extLst>
              <c:ext xmlns:c16="http://schemas.microsoft.com/office/drawing/2014/chart" uri="{C3380CC4-5D6E-409C-BE32-E72D297353CC}">
                <c16:uniqueId val="{00000005-102A-420B-A00A-01893B7C86E2}"/>
              </c:ext>
            </c:extLst>
          </c:dPt>
          <c:dPt>
            <c:idx val="2"/>
            <c:bubble3D val="0"/>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solidFill>
                  <a:schemeClr val="accent3">
                    <a:shade val="95000"/>
                  </a:schemeClr>
                </a:solidFill>
                <a:round/>
              </a:ln>
              <a:effectLst/>
            </c:spPr>
            <c:extLst>
              <c:ext xmlns:c16="http://schemas.microsoft.com/office/drawing/2014/chart" uri="{C3380CC4-5D6E-409C-BE32-E72D297353CC}">
                <c16:uniqueId val="{00000009-102A-420B-A00A-01893B7C86E2}"/>
              </c:ext>
            </c:extLst>
          </c:dPt>
          <c:dPt>
            <c:idx val="3"/>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extLst>
              <c:ext xmlns:c16="http://schemas.microsoft.com/office/drawing/2014/chart" uri="{C3380CC4-5D6E-409C-BE32-E72D297353CC}">
                <c16:uniqueId val="{0000000B-102A-420B-A00A-01893B7C86E2}"/>
              </c:ext>
            </c:extLst>
          </c:dPt>
          <c:dPt>
            <c:idx val="4"/>
            <c:bubble3D val="0"/>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solidFill>
                  <a:schemeClr val="accent5">
                    <a:shade val="95000"/>
                  </a:schemeClr>
                </a:solidFill>
                <a:round/>
              </a:ln>
              <a:effectLst/>
            </c:spPr>
            <c:extLst>
              <c:ext xmlns:c16="http://schemas.microsoft.com/office/drawing/2014/chart" uri="{C3380CC4-5D6E-409C-BE32-E72D297353CC}">
                <c16:uniqueId val="{0000000F-102A-420B-A00A-01893B7C86E2}"/>
              </c:ext>
            </c:extLst>
          </c:dPt>
          <c:dPt>
            <c:idx val="5"/>
            <c:bubble3D val="0"/>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extLst>
              <c:ext xmlns:c16="http://schemas.microsoft.com/office/drawing/2014/chart" uri="{C3380CC4-5D6E-409C-BE32-E72D297353CC}">
                <c16:uniqueId val="{00000014-102A-420B-A00A-01893B7C86E2}"/>
              </c:ext>
            </c:extLst>
          </c:dPt>
          <c:dPt>
            <c:idx val="6"/>
            <c:bubble3D val="0"/>
            <c:spPr>
              <a:gradFill rotWithShape="1">
                <a:gsLst>
                  <a:gs pos="0">
                    <a:schemeClr val="accent1">
                      <a:lumMod val="60000"/>
                      <a:lumMod val="110000"/>
                      <a:satMod val="105000"/>
                      <a:tint val="67000"/>
                    </a:schemeClr>
                  </a:gs>
                  <a:gs pos="50000">
                    <a:schemeClr val="accent1">
                      <a:lumMod val="60000"/>
                      <a:lumMod val="105000"/>
                      <a:satMod val="103000"/>
                      <a:tint val="73000"/>
                    </a:schemeClr>
                  </a:gs>
                  <a:gs pos="100000">
                    <a:schemeClr val="accent1">
                      <a:lumMod val="60000"/>
                      <a:lumMod val="105000"/>
                      <a:satMod val="109000"/>
                      <a:tint val="81000"/>
                    </a:schemeClr>
                  </a:gs>
                </a:gsLst>
                <a:lin ang="5400000" scaled="0"/>
              </a:gradFill>
              <a:ln w="9525" cap="flat" cmpd="sng" algn="ctr">
                <a:solidFill>
                  <a:schemeClr val="accent1">
                    <a:lumMod val="60000"/>
                    <a:shade val="95000"/>
                  </a:schemeClr>
                </a:solidFill>
                <a:round/>
              </a:ln>
              <a:effectLst/>
            </c:spPr>
            <c:extLst>
              <c:ext xmlns:c16="http://schemas.microsoft.com/office/drawing/2014/chart" uri="{C3380CC4-5D6E-409C-BE32-E72D297353CC}">
                <c16:uniqueId val="{00000016-102A-420B-A00A-01893B7C86E2}"/>
              </c:ext>
            </c:extLst>
          </c:dPt>
          <c:dPt>
            <c:idx val="7"/>
            <c:bubble3D val="0"/>
            <c:spPr>
              <a:gradFill rotWithShape="1">
                <a:gsLst>
                  <a:gs pos="0">
                    <a:schemeClr val="accent2">
                      <a:lumMod val="60000"/>
                      <a:lumMod val="110000"/>
                      <a:satMod val="105000"/>
                      <a:tint val="67000"/>
                    </a:schemeClr>
                  </a:gs>
                  <a:gs pos="50000">
                    <a:schemeClr val="accent2">
                      <a:lumMod val="60000"/>
                      <a:lumMod val="105000"/>
                      <a:satMod val="103000"/>
                      <a:tint val="73000"/>
                    </a:schemeClr>
                  </a:gs>
                  <a:gs pos="100000">
                    <a:schemeClr val="accent2">
                      <a:lumMod val="60000"/>
                      <a:lumMod val="105000"/>
                      <a:satMod val="109000"/>
                      <a:tint val="81000"/>
                    </a:schemeClr>
                  </a:gs>
                </a:gsLst>
                <a:lin ang="5400000" scaled="0"/>
              </a:gradFill>
              <a:ln w="9525" cap="flat" cmpd="sng" algn="ctr">
                <a:solidFill>
                  <a:schemeClr val="accent2">
                    <a:lumMod val="60000"/>
                    <a:shade val="95000"/>
                  </a:schemeClr>
                </a:solidFill>
                <a:round/>
              </a:ln>
              <a:effectLst/>
            </c:spPr>
            <c:extLst>
              <c:ext xmlns:c16="http://schemas.microsoft.com/office/drawing/2014/chart" uri="{C3380CC4-5D6E-409C-BE32-E72D297353CC}">
                <c16:uniqueId val="{00000017-102A-420B-A00A-01893B7C86E2}"/>
              </c:ext>
            </c:extLst>
          </c:dPt>
          <c:dPt>
            <c:idx val="8"/>
            <c:bubble3D val="0"/>
            <c:spPr>
              <a:gradFill rotWithShape="1">
                <a:gsLst>
                  <a:gs pos="0">
                    <a:schemeClr val="accent3">
                      <a:lumMod val="60000"/>
                      <a:lumMod val="110000"/>
                      <a:satMod val="105000"/>
                      <a:tint val="67000"/>
                    </a:schemeClr>
                  </a:gs>
                  <a:gs pos="50000">
                    <a:schemeClr val="accent3">
                      <a:lumMod val="60000"/>
                      <a:lumMod val="105000"/>
                      <a:satMod val="103000"/>
                      <a:tint val="73000"/>
                    </a:schemeClr>
                  </a:gs>
                  <a:gs pos="100000">
                    <a:schemeClr val="accent3">
                      <a:lumMod val="60000"/>
                      <a:lumMod val="105000"/>
                      <a:satMod val="109000"/>
                      <a:tint val="81000"/>
                    </a:schemeClr>
                  </a:gs>
                </a:gsLst>
                <a:lin ang="5400000" scaled="0"/>
              </a:gradFill>
              <a:ln w="9525" cap="flat" cmpd="sng" algn="ctr">
                <a:solidFill>
                  <a:schemeClr val="accent3">
                    <a:lumMod val="60000"/>
                    <a:shade val="95000"/>
                  </a:schemeClr>
                </a:solidFill>
                <a:round/>
              </a:ln>
              <a:effectLst/>
            </c:spPr>
            <c:extLst>
              <c:ext xmlns:c16="http://schemas.microsoft.com/office/drawing/2014/chart" uri="{C3380CC4-5D6E-409C-BE32-E72D297353CC}">
                <c16:uniqueId val="{00000019-102A-420B-A00A-01893B7C86E2}"/>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en-US"/>
              </a:p>
            </c:txPr>
            <c:showLegendKey val="0"/>
            <c:showVal val="0"/>
            <c:showCatName val="1"/>
            <c:showSerName val="0"/>
            <c:showPercent val="1"/>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extLst>
                <c:ext xmlns:c15="http://schemas.microsoft.com/office/drawing/2012/chart" uri="{02D57815-91ED-43cb-92C2-25804820EDAC}">
                  <c15:fullRef>
                    <c15:sqref>'By Location Entering'!$T$7:$T$23</c15:sqref>
                  </c15:fullRef>
                </c:ext>
              </c:extLst>
              <c:f>('By Location Entering'!$T$7,'By Location Entering'!$T$9,'By Location Entering'!$T$11:$T$12,'By Location Entering'!$T$14,'By Location Entering'!$T$18,'By Location Entering'!$T$20:$T$21,'By Location Entering'!$T$23)</c:f>
              <c:strCache>
                <c:ptCount val="9"/>
                <c:pt idx="0">
                  <c:v>Pedestrians</c:v>
                </c:pt>
                <c:pt idx="1">
                  <c:v>Biking People</c:v>
                </c:pt>
                <c:pt idx="2">
                  <c:v>Motorcycle</c:v>
                </c:pt>
                <c:pt idx="3">
                  <c:v>Single-Occupant</c:v>
                </c:pt>
                <c:pt idx="4">
                  <c:v>Carpool People</c:v>
                </c:pt>
                <c:pt idx="5">
                  <c:v>Vanpool People</c:v>
                </c:pt>
                <c:pt idx="6">
                  <c:v>Shuttle People</c:v>
                </c:pt>
                <c:pt idx="7">
                  <c:v>Trolley People</c:v>
                </c:pt>
                <c:pt idx="8">
                  <c:v>Bus People</c:v>
                </c:pt>
              </c:strCache>
            </c:strRef>
          </c:cat>
          <c:val>
            <c:numRef>
              <c:extLst>
                <c:ext xmlns:c15="http://schemas.microsoft.com/office/drawing/2012/chart" uri="{02D57815-91ED-43cb-92C2-25804820EDAC}">
                  <c15:fullRef>
                    <c15:sqref>'By Location Entering'!$U$7:$U$23</c15:sqref>
                  </c15:fullRef>
                </c:ext>
              </c:extLst>
              <c:f>('By Location Entering'!$U$7,'By Location Entering'!$U$9,'By Location Entering'!$U$11:$U$12,'By Location Entering'!$U$14,'By Location Entering'!$U$18,'By Location Entering'!$U$20:$U$21,'By Location Entering'!$U$23)</c:f>
              <c:numCache>
                <c:formatCode>0.0%</c:formatCode>
                <c:ptCount val="9"/>
                <c:pt idx="0">
                  <c:v>6.4225453239992819E-2</c:v>
                </c:pt>
                <c:pt idx="1">
                  <c:v>7.9339436366900017E-3</c:v>
                </c:pt>
                <c:pt idx="2">
                  <c:v>2.0642613534374438E-3</c:v>
                </c:pt>
                <c:pt idx="3">
                  <c:v>0.43094597020283609</c:v>
                </c:pt>
                <c:pt idx="4">
                  <c:v>0.2929456112008616</c:v>
                </c:pt>
                <c:pt idx="5">
                  <c:v>8.9750493627714948E-4</c:v>
                </c:pt>
                <c:pt idx="6">
                  <c:v>1.7483396158678874E-2</c:v>
                </c:pt>
                <c:pt idx="7">
                  <c:v>5.9019924609585356E-2</c:v>
                </c:pt>
                <c:pt idx="8">
                  <c:v>0.10700053850296176</c:v>
                </c:pt>
              </c:numCache>
            </c:numRef>
          </c:val>
          <c:extLst>
            <c:ext xmlns:c15="http://schemas.microsoft.com/office/drawing/2012/chart" uri="{02D57815-91ED-43cb-92C2-25804820EDAC}">
              <c15:categoryFilterExceptions>
                <c15:categoryFilterException>
                  <c15:sqref>'By Location Entering'!$U$16</c15:sqref>
                  <c15:bubble3D val="0"/>
                </c15:categoryFilterException>
                <c15:categoryFilterException>
                  <c15:sqref>'By Location Entering'!$U$17</c15:sqref>
                  <c15:bubble3D val="0"/>
                </c15:categoryFilterException>
                <c15:categoryFilterException>
                  <c15:sqref>'By Location Entering'!$U$19</c15:sqref>
                  <c15:bubble3D val="0"/>
                </c15:categoryFilterException>
                <c15:categoryFilterException>
                  <c15:sqref>'By Location Entering'!$U$22</c15:sqref>
                  <c15:bubble3D val="0"/>
                </c15:categoryFilterException>
              </c15:categoryFilterExceptions>
            </c:ext>
            <c:ext xmlns:c16="http://schemas.microsoft.com/office/drawing/2014/chart" uri="{C3380CC4-5D6E-409C-BE32-E72D297353CC}">
              <c16:uniqueId val="{0000001A-102A-420B-A00A-01893B7C86E2}"/>
            </c:ext>
          </c:extLst>
        </c:ser>
        <c:dLbls>
          <c:showLegendKey val="0"/>
          <c:showVal val="0"/>
          <c:showCatName val="1"/>
          <c:showSerName val="0"/>
          <c:showPercent val="1"/>
          <c:showBubbleSize val="0"/>
          <c:showLeaderLines val="1"/>
        </c:dLbls>
        <c:firstSliceAng val="0"/>
      </c:pieChart>
      <c:spPr>
        <a:noFill/>
        <a:ln>
          <a:noFill/>
        </a:ln>
        <a:effectLst/>
      </c:spPr>
    </c:plotArea>
    <c:plotVisOnly val="1"/>
    <c:dispBlanksAs val="zero"/>
    <c:showDLblsOverMax val="1"/>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r>
              <a:rPr lang="en-US"/>
              <a:t>2023 Commuter Mode Data Hillcrest Campus</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endParaRPr lang="en-US"/>
        </a:p>
      </c:txPr>
    </c:title>
    <c:autoTitleDeleted val="0"/>
    <c:plotArea>
      <c:layout/>
      <c:pieChart>
        <c:varyColors val="1"/>
        <c:ser>
          <c:idx val="0"/>
          <c:order val="0"/>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extLst>
              <c:ext xmlns:c16="http://schemas.microsoft.com/office/drawing/2014/chart" uri="{C3380CC4-5D6E-409C-BE32-E72D297353CC}">
                <c16:uniqueId val="{00000001-5079-4AB9-AF0A-CA8CBF960A82}"/>
              </c:ext>
            </c:extLst>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extLst>
              <c:ext xmlns:c16="http://schemas.microsoft.com/office/drawing/2014/chart" uri="{C3380CC4-5D6E-409C-BE32-E72D297353CC}">
                <c16:uniqueId val="{00000005-5079-4AB9-AF0A-CA8CBF960A82}"/>
              </c:ext>
            </c:extLst>
          </c:dPt>
          <c:dPt>
            <c:idx val="2"/>
            <c:bubble3D val="0"/>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solidFill>
                  <a:schemeClr val="accent3">
                    <a:shade val="95000"/>
                  </a:schemeClr>
                </a:solidFill>
                <a:round/>
              </a:ln>
              <a:effectLst/>
            </c:spPr>
            <c:extLst>
              <c:ext xmlns:c16="http://schemas.microsoft.com/office/drawing/2014/chart" uri="{C3380CC4-5D6E-409C-BE32-E72D297353CC}">
                <c16:uniqueId val="{00000009-5079-4AB9-AF0A-CA8CBF960A82}"/>
              </c:ext>
            </c:extLst>
          </c:dPt>
          <c:dPt>
            <c:idx val="3"/>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extLst>
              <c:ext xmlns:c16="http://schemas.microsoft.com/office/drawing/2014/chart" uri="{C3380CC4-5D6E-409C-BE32-E72D297353CC}">
                <c16:uniqueId val="{0000000B-5079-4AB9-AF0A-CA8CBF960A82}"/>
              </c:ext>
            </c:extLst>
          </c:dPt>
          <c:dPt>
            <c:idx val="4"/>
            <c:bubble3D val="0"/>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solidFill>
                  <a:schemeClr val="accent5">
                    <a:shade val="95000"/>
                  </a:schemeClr>
                </a:solidFill>
                <a:round/>
              </a:ln>
              <a:effectLst/>
            </c:spPr>
            <c:extLst>
              <c:ext xmlns:c16="http://schemas.microsoft.com/office/drawing/2014/chart" uri="{C3380CC4-5D6E-409C-BE32-E72D297353CC}">
                <c16:uniqueId val="{0000000E-5079-4AB9-AF0A-CA8CBF960A82}"/>
              </c:ext>
            </c:extLst>
          </c:dPt>
          <c:dPt>
            <c:idx val="5"/>
            <c:bubble3D val="0"/>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extLst>
              <c:ext xmlns:c16="http://schemas.microsoft.com/office/drawing/2014/chart" uri="{C3380CC4-5D6E-409C-BE32-E72D297353CC}">
                <c16:uniqueId val="{00000014-5079-4AB9-AF0A-CA8CBF960A82}"/>
              </c:ext>
            </c:extLst>
          </c:dPt>
          <c:dPt>
            <c:idx val="6"/>
            <c:bubble3D val="0"/>
            <c:spPr>
              <a:gradFill rotWithShape="1">
                <a:gsLst>
                  <a:gs pos="0">
                    <a:schemeClr val="accent1">
                      <a:lumMod val="60000"/>
                      <a:lumMod val="110000"/>
                      <a:satMod val="105000"/>
                      <a:tint val="67000"/>
                    </a:schemeClr>
                  </a:gs>
                  <a:gs pos="50000">
                    <a:schemeClr val="accent1">
                      <a:lumMod val="60000"/>
                      <a:lumMod val="105000"/>
                      <a:satMod val="103000"/>
                      <a:tint val="73000"/>
                    </a:schemeClr>
                  </a:gs>
                  <a:gs pos="100000">
                    <a:schemeClr val="accent1">
                      <a:lumMod val="60000"/>
                      <a:lumMod val="105000"/>
                      <a:satMod val="109000"/>
                      <a:tint val="81000"/>
                    </a:schemeClr>
                  </a:gs>
                </a:gsLst>
                <a:lin ang="5400000" scaled="0"/>
              </a:gradFill>
              <a:ln w="9525" cap="flat" cmpd="sng" algn="ctr">
                <a:solidFill>
                  <a:schemeClr val="accent1">
                    <a:lumMod val="60000"/>
                    <a:shade val="95000"/>
                  </a:schemeClr>
                </a:solidFill>
                <a:round/>
              </a:ln>
              <a:effectLst/>
            </c:spPr>
            <c:extLst>
              <c:ext xmlns:c16="http://schemas.microsoft.com/office/drawing/2014/chart" uri="{C3380CC4-5D6E-409C-BE32-E72D297353CC}">
                <c16:uniqueId val="{00000016-5079-4AB9-AF0A-CA8CBF960A82}"/>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en-US"/>
              </a:p>
            </c:txPr>
            <c:showLegendKey val="0"/>
            <c:showVal val="0"/>
            <c:showCatName val="1"/>
            <c:showSerName val="0"/>
            <c:showPercent val="1"/>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extLst>
                <c:ext xmlns:c15="http://schemas.microsoft.com/office/drawing/2012/chart" uri="{02D57815-91ED-43cb-92C2-25804820EDAC}">
                  <c15:fullRef>
                    <c15:sqref>'By Location Entering'!$T$36:$T$51</c15:sqref>
                  </c15:fullRef>
                </c:ext>
              </c:extLst>
              <c:f>('By Location Entering'!$T$36,'By Location Entering'!$T$38,'By Location Entering'!$T$40:$T$41,'By Location Entering'!$T$43,'By Location Entering'!$T$49,'By Location Entering'!$T$51)</c:f>
              <c:strCache>
                <c:ptCount val="7"/>
                <c:pt idx="0">
                  <c:v>Pedestrians</c:v>
                </c:pt>
                <c:pt idx="1">
                  <c:v>Biking People</c:v>
                </c:pt>
                <c:pt idx="2">
                  <c:v>Motorcycle</c:v>
                </c:pt>
                <c:pt idx="3">
                  <c:v>Single-Occupant</c:v>
                </c:pt>
                <c:pt idx="4">
                  <c:v>Carpool People</c:v>
                </c:pt>
                <c:pt idx="5">
                  <c:v>Shuttle People</c:v>
                </c:pt>
                <c:pt idx="6">
                  <c:v>Bus People</c:v>
                </c:pt>
              </c:strCache>
            </c:strRef>
          </c:cat>
          <c:val>
            <c:numRef>
              <c:extLst>
                <c:ext xmlns:c15="http://schemas.microsoft.com/office/drawing/2012/chart" uri="{02D57815-91ED-43cb-92C2-25804820EDAC}">
                  <c15:fullRef>
                    <c15:sqref>'By Location Entering'!$U$36:$U$51</c15:sqref>
                  </c15:fullRef>
                </c:ext>
              </c:extLst>
              <c:f>('By Location Entering'!$U$36,'By Location Entering'!$U$38,'By Location Entering'!$U$40:$U$41,'By Location Entering'!$U$43,'By Location Entering'!$U$49,'By Location Entering'!$U$51)</c:f>
              <c:numCache>
                <c:formatCode>0.0%</c:formatCode>
                <c:ptCount val="7"/>
                <c:pt idx="0">
                  <c:v>8.81514657980456E-2</c:v>
                </c:pt>
                <c:pt idx="1">
                  <c:v>3.2573289902280132E-3</c:v>
                </c:pt>
                <c:pt idx="2">
                  <c:v>2.8501628664495114E-3</c:v>
                </c:pt>
                <c:pt idx="3">
                  <c:v>0.56290716612377845</c:v>
                </c:pt>
                <c:pt idx="4">
                  <c:v>0.32186482084690554</c:v>
                </c:pt>
                <c:pt idx="5">
                  <c:v>6.1074918566775245E-3</c:v>
                </c:pt>
                <c:pt idx="6">
                  <c:v>1.4861563517915309E-2</c:v>
                </c:pt>
              </c:numCache>
            </c:numRef>
          </c:val>
          <c:extLst>
            <c:ext xmlns:c15="http://schemas.microsoft.com/office/drawing/2012/chart" uri="{02D57815-91ED-43cb-92C2-25804820EDAC}">
              <c15:categoryFilterExceptions>
                <c15:categoryFilterException>
                  <c15:sqref>'By Location Entering'!$U$44</c15:sqref>
                  <c15:bubble3D val="0"/>
                </c15:categoryFilterException>
                <c15:categoryFilterException>
                  <c15:sqref>'By Location Entering'!$U$45</c15:sqref>
                  <c15:bubble3D val="0"/>
                </c15:categoryFilterException>
                <c15:categoryFilterException>
                  <c15:sqref>'By Location Entering'!$U$46</c15:sqref>
                  <c15:bubble3D val="0"/>
                </c15:categoryFilterException>
                <c15:categoryFilterException>
                  <c15:sqref>'By Location Entering'!$U$47</c15:sqref>
                  <c15:bubble3D val="0"/>
                </c15:categoryFilterException>
                <c15:categoryFilterException>
                  <c15:sqref>'By Location Entering'!$U$48</c15:sqref>
                  <c15:bubble3D val="0"/>
                </c15:categoryFilterException>
                <c15:categoryFilterException>
                  <c15:sqref>'By Location Entering'!$U$50</c15:sqref>
                  <c15:bubble3D val="0"/>
                </c15:categoryFilterException>
              </c15:categoryFilterExceptions>
            </c:ext>
            <c:ext xmlns:c16="http://schemas.microsoft.com/office/drawing/2014/chart" uri="{C3380CC4-5D6E-409C-BE32-E72D297353CC}">
              <c16:uniqueId val="{00000017-5079-4AB9-AF0A-CA8CBF960A82}"/>
            </c:ext>
          </c:extLst>
        </c:ser>
        <c:dLbls>
          <c:showLegendKey val="0"/>
          <c:showVal val="0"/>
          <c:showCatName val="1"/>
          <c:showSerName val="0"/>
          <c:showPercent val="1"/>
          <c:showBubbleSize val="0"/>
          <c:showLeaderLines val="1"/>
        </c:dLbls>
        <c:firstSliceAng val="0"/>
      </c:pieChart>
      <c:spPr>
        <a:noFill/>
        <a:ln>
          <a:noFill/>
        </a:ln>
        <a:effectLst/>
      </c:spPr>
    </c:plotArea>
    <c:plotVisOnly val="1"/>
    <c:dispBlanksAs val="zero"/>
    <c:showDLblsOverMax val="1"/>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19</xdr:col>
      <xdr:colOff>471259</xdr:colOff>
      <xdr:row>60</xdr:row>
      <xdr:rowOff>148772</xdr:rowOff>
    </xdr:from>
    <xdr:ext cx="6459312" cy="3942442"/>
    <xdr:graphicFrame macro="">
      <xdr:nvGraphicFramePr>
        <xdr:cNvPr id="2" name="Chart 1" title="Chart">
          <a:extLst>
            <a:ext uri="{FF2B5EF4-FFF2-40B4-BE49-F238E27FC236}">
              <a16:creationId xmlns:a16="http://schemas.microsoft.com/office/drawing/2014/main" id="{00000000-0008-0000-0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oneCellAnchor>
    <xdr:from>
      <xdr:col>19</xdr:col>
      <xdr:colOff>507546</xdr:colOff>
      <xdr:row>91</xdr:row>
      <xdr:rowOff>64406</xdr:rowOff>
    </xdr:from>
    <xdr:ext cx="6404882" cy="4670879"/>
    <xdr:graphicFrame macro="">
      <xdr:nvGraphicFramePr>
        <xdr:cNvPr id="3" name="Chart 2" title="Chart">
          <a:extLst>
            <a:ext uri="{FF2B5EF4-FFF2-40B4-BE49-F238E27FC236}">
              <a16:creationId xmlns:a16="http://schemas.microsoft.com/office/drawing/2014/main" id="{00000000-0008-0000-03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one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OnLoad="1" refreshedBy="Sandra E Chavez-martinez" refreshedDate="45201.780417013892" refreshedVersion="8" recordCount="148" xr:uid="{00000000-000A-0000-FFFF-FFFF00000000}">
  <cacheSource type="worksheet">
    <worksheetSource ref="C8:T156" sheet="By Bus Stop Arriving"/>
  </cacheSource>
  <cacheFields count="18">
    <cacheField name="Route" numFmtId="0">
      <sharedItems containsBlank="1" containsMixedTypes="1" containsNumber="1" containsInteger="1" minValue="3" maxValue="974" count="11">
        <n v="30"/>
        <n v="41"/>
        <n v="101"/>
        <n v="150"/>
        <n v="201"/>
        <n v="202"/>
        <n v="237"/>
        <s v="Total"/>
        <n v="974"/>
        <m/>
        <n v="3"/>
      </sharedItems>
    </cacheField>
    <cacheField name="6 " numFmtId="164">
      <sharedItems containsString="0" containsBlank="1" containsNumber="1" containsInteger="1" minValue="0" maxValue="13"/>
    </cacheField>
    <cacheField name="7 " numFmtId="164">
      <sharedItems containsString="0" containsBlank="1" containsNumber="1" containsInteger="1" minValue="0" maxValue="112"/>
    </cacheField>
    <cacheField name="8 " numFmtId="164">
      <sharedItems containsString="0" containsBlank="1" containsNumber="1" containsInteger="1" minValue="0" maxValue="246"/>
    </cacheField>
    <cacheField name="9 " numFmtId="164">
      <sharedItems containsString="0" containsBlank="1" containsNumber="1" containsInteger="1" minValue="0" maxValue="329"/>
    </cacheField>
    <cacheField name="10 " numFmtId="164">
      <sharedItems containsString="0" containsBlank="1" containsNumber="1" containsInteger="1" minValue="0" maxValue="294"/>
    </cacheField>
    <cacheField name="11 " numFmtId="164">
      <sharedItems containsString="0" containsBlank="1" containsNumber="1" containsInteger="1" minValue="0" maxValue="177"/>
    </cacheField>
    <cacheField name="12 " numFmtId="164">
      <sharedItems containsString="0" containsBlank="1" containsNumber="1" containsInteger="1" minValue="0" maxValue="217"/>
    </cacheField>
    <cacheField name="1 " numFmtId="164">
      <sharedItems containsString="0" containsBlank="1" containsNumber="1" containsInteger="1" minValue="0" maxValue="216"/>
    </cacheField>
    <cacheField name="2 " numFmtId="164">
      <sharedItems containsString="0" containsBlank="1" containsNumber="1" containsInteger="1" minValue="0" maxValue="100"/>
    </cacheField>
    <cacheField name="3 " numFmtId="164">
      <sharedItems containsString="0" containsBlank="1" containsNumber="1" containsInteger="1" minValue="0" maxValue="122"/>
    </cacheField>
    <cacheField name="4 " numFmtId="164">
      <sharedItems containsString="0" containsBlank="1" containsNumber="1" containsInteger="1" minValue="0" maxValue="92"/>
    </cacheField>
    <cacheField name="5 " numFmtId="164">
      <sharedItems containsString="0" containsBlank="1" containsNumber="1" containsInteger="1" minValue="0" maxValue="54"/>
    </cacheField>
    <cacheField name="6 2" numFmtId="164">
      <sharedItems containsString="0" containsBlank="1" containsNumber="1" containsInteger="1" minValue="0" maxValue="41"/>
    </cacheField>
    <cacheField name="7 2" numFmtId="164">
      <sharedItems containsString="0" containsBlank="1" containsNumber="1" containsInteger="1" minValue="0" maxValue="32"/>
    </cacheField>
    <cacheField name="8 2" numFmtId="164">
      <sharedItems containsString="0" containsBlank="1" containsNumber="1" containsInteger="1" minValue="0" maxValue="22"/>
    </cacheField>
    <cacheField name="9 2" numFmtId="164">
      <sharedItems containsString="0" containsBlank="1" containsNumber="1" containsInteger="1" minValue="0" maxValue="11"/>
    </cacheField>
    <cacheField name="Total" numFmtId="164">
      <sharedItems containsString="0" containsBlank="1" containsNumber="1" containsInteger="1" minValue="0" maxValue="1797"/>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48">
  <r>
    <x v="0"/>
    <m/>
    <m/>
    <m/>
    <n v="0"/>
    <n v="0"/>
    <n v="0"/>
    <n v="0"/>
    <n v="0"/>
    <n v="0"/>
    <n v="1"/>
    <n v="0"/>
    <n v="2"/>
    <n v="0"/>
    <n v="0"/>
    <n v="0"/>
    <n v="0"/>
    <n v="3"/>
  </r>
  <r>
    <x v="1"/>
    <m/>
    <m/>
    <m/>
    <m/>
    <m/>
    <m/>
    <m/>
    <m/>
    <m/>
    <m/>
    <m/>
    <m/>
    <m/>
    <m/>
    <m/>
    <m/>
    <n v="0"/>
  </r>
  <r>
    <x v="2"/>
    <m/>
    <m/>
    <m/>
    <m/>
    <m/>
    <m/>
    <m/>
    <m/>
    <m/>
    <m/>
    <m/>
    <m/>
    <m/>
    <m/>
    <m/>
    <m/>
    <n v="0"/>
  </r>
  <r>
    <x v="3"/>
    <m/>
    <m/>
    <m/>
    <m/>
    <m/>
    <m/>
    <m/>
    <m/>
    <m/>
    <m/>
    <m/>
    <m/>
    <m/>
    <m/>
    <m/>
    <m/>
    <n v="0"/>
  </r>
  <r>
    <x v="4"/>
    <m/>
    <m/>
    <m/>
    <m/>
    <m/>
    <m/>
    <m/>
    <m/>
    <m/>
    <m/>
    <m/>
    <m/>
    <m/>
    <m/>
    <m/>
    <m/>
    <n v="0"/>
  </r>
  <r>
    <x v="5"/>
    <m/>
    <m/>
    <m/>
    <m/>
    <m/>
    <m/>
    <m/>
    <m/>
    <m/>
    <m/>
    <m/>
    <m/>
    <m/>
    <m/>
    <m/>
    <m/>
    <n v="0"/>
  </r>
  <r>
    <x v="6"/>
    <m/>
    <m/>
    <m/>
    <m/>
    <m/>
    <m/>
    <m/>
    <m/>
    <m/>
    <m/>
    <m/>
    <m/>
    <m/>
    <m/>
    <m/>
    <m/>
    <n v="0"/>
  </r>
  <r>
    <x v="7"/>
    <n v="0"/>
    <n v="0"/>
    <n v="0"/>
    <n v="0"/>
    <n v="0"/>
    <n v="0"/>
    <n v="0"/>
    <n v="0"/>
    <n v="0"/>
    <n v="1"/>
    <n v="0"/>
    <n v="2"/>
    <n v="0"/>
    <n v="0"/>
    <n v="0"/>
    <n v="0"/>
    <n v="3"/>
  </r>
  <r>
    <x v="0"/>
    <n v="1"/>
    <n v="0"/>
    <n v="3"/>
    <n v="4"/>
    <n v="0"/>
    <n v="0"/>
    <n v="0"/>
    <n v="1"/>
    <n v="0"/>
    <n v="0"/>
    <n v="0"/>
    <n v="0"/>
    <n v="0"/>
    <n v="0"/>
    <n v="0"/>
    <n v="0"/>
    <n v="9"/>
  </r>
  <r>
    <x v="1"/>
    <m/>
    <m/>
    <m/>
    <m/>
    <m/>
    <m/>
    <m/>
    <m/>
    <m/>
    <m/>
    <m/>
    <m/>
    <m/>
    <m/>
    <m/>
    <m/>
    <n v="0"/>
  </r>
  <r>
    <x v="2"/>
    <n v="0"/>
    <n v="2"/>
    <n v="0"/>
    <n v="0"/>
    <n v="0"/>
    <n v="0"/>
    <n v="0"/>
    <n v="1"/>
    <n v="0"/>
    <n v="0"/>
    <n v="0"/>
    <n v="0"/>
    <n v="0"/>
    <n v="0"/>
    <n v="0"/>
    <n v="0"/>
    <n v="3"/>
  </r>
  <r>
    <x v="3"/>
    <m/>
    <m/>
    <m/>
    <m/>
    <m/>
    <m/>
    <m/>
    <m/>
    <m/>
    <m/>
    <m/>
    <m/>
    <m/>
    <m/>
    <m/>
    <m/>
    <n v="0"/>
  </r>
  <r>
    <x v="4"/>
    <m/>
    <m/>
    <m/>
    <m/>
    <m/>
    <m/>
    <m/>
    <m/>
    <m/>
    <m/>
    <m/>
    <m/>
    <m/>
    <m/>
    <m/>
    <m/>
    <n v="0"/>
  </r>
  <r>
    <x v="5"/>
    <m/>
    <m/>
    <m/>
    <m/>
    <m/>
    <m/>
    <m/>
    <m/>
    <m/>
    <m/>
    <m/>
    <m/>
    <m/>
    <m/>
    <m/>
    <m/>
    <n v="0"/>
  </r>
  <r>
    <x v="6"/>
    <m/>
    <m/>
    <m/>
    <m/>
    <m/>
    <m/>
    <m/>
    <m/>
    <m/>
    <m/>
    <m/>
    <m/>
    <m/>
    <m/>
    <m/>
    <m/>
    <n v="0"/>
  </r>
  <r>
    <x v="7"/>
    <n v="1"/>
    <n v="2"/>
    <n v="3"/>
    <n v="4"/>
    <n v="0"/>
    <n v="0"/>
    <n v="0"/>
    <n v="2"/>
    <n v="0"/>
    <n v="0"/>
    <n v="0"/>
    <n v="0"/>
    <n v="0"/>
    <n v="0"/>
    <n v="0"/>
    <n v="0"/>
    <n v="12"/>
  </r>
  <r>
    <x v="0"/>
    <n v="0"/>
    <n v="0"/>
    <n v="0"/>
    <n v="0"/>
    <n v="0"/>
    <n v="0"/>
    <n v="2"/>
    <n v="0"/>
    <n v="0"/>
    <n v="0"/>
    <n v="0"/>
    <n v="0"/>
    <n v="0"/>
    <n v="0"/>
    <n v="0"/>
    <n v="0"/>
    <n v="2"/>
  </r>
  <r>
    <x v="1"/>
    <m/>
    <m/>
    <m/>
    <m/>
    <m/>
    <m/>
    <m/>
    <m/>
    <m/>
    <m/>
    <m/>
    <m/>
    <m/>
    <m/>
    <m/>
    <m/>
    <n v="0"/>
  </r>
  <r>
    <x v="2"/>
    <m/>
    <m/>
    <m/>
    <m/>
    <m/>
    <m/>
    <m/>
    <m/>
    <m/>
    <m/>
    <m/>
    <m/>
    <m/>
    <m/>
    <m/>
    <m/>
    <n v="0"/>
  </r>
  <r>
    <x v="3"/>
    <m/>
    <m/>
    <m/>
    <m/>
    <m/>
    <m/>
    <m/>
    <m/>
    <m/>
    <m/>
    <m/>
    <m/>
    <m/>
    <m/>
    <m/>
    <m/>
    <n v="0"/>
  </r>
  <r>
    <x v="4"/>
    <m/>
    <m/>
    <m/>
    <m/>
    <m/>
    <m/>
    <m/>
    <m/>
    <m/>
    <m/>
    <m/>
    <m/>
    <m/>
    <m/>
    <m/>
    <m/>
    <n v="0"/>
  </r>
  <r>
    <x v="5"/>
    <m/>
    <m/>
    <m/>
    <m/>
    <m/>
    <m/>
    <m/>
    <m/>
    <m/>
    <m/>
    <m/>
    <m/>
    <m/>
    <m/>
    <m/>
    <m/>
    <n v="0"/>
  </r>
  <r>
    <x v="6"/>
    <m/>
    <m/>
    <m/>
    <m/>
    <m/>
    <m/>
    <m/>
    <m/>
    <m/>
    <m/>
    <m/>
    <m/>
    <m/>
    <m/>
    <m/>
    <m/>
    <n v="0"/>
  </r>
  <r>
    <x v="7"/>
    <n v="0"/>
    <n v="0"/>
    <n v="0"/>
    <n v="0"/>
    <n v="0"/>
    <n v="0"/>
    <n v="2"/>
    <n v="0"/>
    <n v="0"/>
    <n v="0"/>
    <n v="0"/>
    <n v="0"/>
    <n v="0"/>
    <n v="0"/>
    <n v="0"/>
    <n v="0"/>
    <n v="2"/>
  </r>
  <r>
    <x v="0"/>
    <m/>
    <m/>
    <m/>
    <m/>
    <m/>
    <m/>
    <m/>
    <m/>
    <m/>
    <m/>
    <m/>
    <m/>
    <m/>
    <m/>
    <m/>
    <m/>
    <n v="0"/>
  </r>
  <r>
    <x v="1"/>
    <m/>
    <m/>
    <m/>
    <m/>
    <m/>
    <m/>
    <m/>
    <m/>
    <m/>
    <m/>
    <m/>
    <m/>
    <m/>
    <m/>
    <m/>
    <m/>
    <n v="0"/>
  </r>
  <r>
    <x v="2"/>
    <n v="1"/>
    <n v="1"/>
    <n v="2"/>
    <n v="0"/>
    <n v="1"/>
    <n v="0"/>
    <n v="0"/>
    <n v="0"/>
    <n v="1"/>
    <n v="2"/>
    <n v="1"/>
    <n v="0"/>
    <n v="0"/>
    <n v="0"/>
    <n v="0"/>
    <n v="0"/>
    <n v="9"/>
  </r>
  <r>
    <x v="3"/>
    <m/>
    <m/>
    <m/>
    <m/>
    <m/>
    <m/>
    <m/>
    <m/>
    <m/>
    <m/>
    <m/>
    <m/>
    <m/>
    <m/>
    <m/>
    <m/>
    <n v="0"/>
  </r>
  <r>
    <x v="4"/>
    <m/>
    <m/>
    <m/>
    <m/>
    <m/>
    <m/>
    <m/>
    <m/>
    <m/>
    <m/>
    <m/>
    <m/>
    <m/>
    <m/>
    <m/>
    <m/>
    <n v="0"/>
  </r>
  <r>
    <x v="5"/>
    <m/>
    <m/>
    <m/>
    <m/>
    <m/>
    <m/>
    <m/>
    <m/>
    <m/>
    <m/>
    <m/>
    <m/>
    <m/>
    <m/>
    <m/>
    <m/>
    <n v="0"/>
  </r>
  <r>
    <x v="6"/>
    <m/>
    <m/>
    <m/>
    <m/>
    <m/>
    <m/>
    <m/>
    <m/>
    <m/>
    <m/>
    <m/>
    <m/>
    <m/>
    <m/>
    <m/>
    <m/>
    <n v="0"/>
  </r>
  <r>
    <x v="7"/>
    <n v="1"/>
    <n v="1"/>
    <n v="2"/>
    <n v="0"/>
    <n v="1"/>
    <n v="0"/>
    <n v="0"/>
    <n v="0"/>
    <n v="1"/>
    <n v="2"/>
    <n v="1"/>
    <n v="0"/>
    <n v="0"/>
    <n v="0"/>
    <n v="0"/>
    <n v="0"/>
    <n v="9"/>
  </r>
  <r>
    <x v="0"/>
    <n v="0"/>
    <n v="0"/>
    <n v="0"/>
    <n v="0"/>
    <n v="0"/>
    <n v="0"/>
    <n v="0"/>
    <n v="0"/>
    <n v="0"/>
    <n v="0"/>
    <n v="0"/>
    <n v="0"/>
    <m/>
    <m/>
    <m/>
    <m/>
    <n v="0"/>
  </r>
  <r>
    <x v="1"/>
    <m/>
    <m/>
    <m/>
    <m/>
    <m/>
    <m/>
    <m/>
    <m/>
    <m/>
    <m/>
    <m/>
    <m/>
    <m/>
    <m/>
    <m/>
    <m/>
    <n v="0"/>
  </r>
  <r>
    <x v="2"/>
    <m/>
    <m/>
    <m/>
    <m/>
    <m/>
    <m/>
    <m/>
    <m/>
    <m/>
    <m/>
    <m/>
    <m/>
    <m/>
    <m/>
    <m/>
    <m/>
    <n v="0"/>
  </r>
  <r>
    <x v="3"/>
    <m/>
    <m/>
    <m/>
    <m/>
    <m/>
    <m/>
    <m/>
    <m/>
    <m/>
    <m/>
    <m/>
    <m/>
    <m/>
    <m/>
    <m/>
    <m/>
    <n v="0"/>
  </r>
  <r>
    <x v="4"/>
    <m/>
    <m/>
    <m/>
    <m/>
    <m/>
    <m/>
    <m/>
    <m/>
    <m/>
    <m/>
    <m/>
    <m/>
    <m/>
    <m/>
    <m/>
    <m/>
    <n v="0"/>
  </r>
  <r>
    <x v="5"/>
    <m/>
    <m/>
    <m/>
    <m/>
    <m/>
    <m/>
    <m/>
    <m/>
    <m/>
    <m/>
    <m/>
    <m/>
    <m/>
    <m/>
    <m/>
    <m/>
    <n v="0"/>
  </r>
  <r>
    <x v="6"/>
    <m/>
    <m/>
    <m/>
    <m/>
    <m/>
    <m/>
    <m/>
    <m/>
    <m/>
    <m/>
    <m/>
    <m/>
    <m/>
    <m/>
    <m/>
    <m/>
    <n v="0"/>
  </r>
  <r>
    <x v="7"/>
    <n v="0"/>
    <n v="0"/>
    <n v="0"/>
    <n v="0"/>
    <n v="0"/>
    <n v="0"/>
    <n v="0"/>
    <n v="0"/>
    <n v="0"/>
    <n v="0"/>
    <n v="0"/>
    <n v="0"/>
    <n v="0"/>
    <n v="0"/>
    <n v="0"/>
    <n v="0"/>
    <n v="0"/>
  </r>
  <r>
    <x v="0"/>
    <n v="1"/>
    <n v="3"/>
    <n v="3"/>
    <n v="2"/>
    <n v="1"/>
    <n v="1"/>
    <n v="3"/>
    <n v="1"/>
    <n v="0"/>
    <n v="0"/>
    <n v="0"/>
    <n v="1"/>
    <n v="4"/>
    <n v="1"/>
    <n v="0"/>
    <n v="2"/>
    <n v="23"/>
  </r>
  <r>
    <x v="1"/>
    <m/>
    <m/>
    <m/>
    <m/>
    <m/>
    <m/>
    <m/>
    <m/>
    <m/>
    <m/>
    <m/>
    <m/>
    <m/>
    <m/>
    <m/>
    <m/>
    <n v="0"/>
  </r>
  <r>
    <x v="2"/>
    <n v="1"/>
    <n v="0"/>
    <n v="0"/>
    <n v="2"/>
    <n v="0"/>
    <n v="0"/>
    <n v="2"/>
    <n v="0"/>
    <n v="1"/>
    <n v="0"/>
    <n v="0"/>
    <n v="1"/>
    <n v="1"/>
    <n v="1"/>
    <n v="0"/>
    <n v="0"/>
    <n v="9"/>
  </r>
  <r>
    <x v="3"/>
    <m/>
    <m/>
    <m/>
    <m/>
    <m/>
    <m/>
    <m/>
    <m/>
    <m/>
    <m/>
    <m/>
    <m/>
    <m/>
    <m/>
    <m/>
    <m/>
    <n v="0"/>
  </r>
  <r>
    <x v="4"/>
    <m/>
    <m/>
    <m/>
    <m/>
    <m/>
    <m/>
    <m/>
    <m/>
    <m/>
    <m/>
    <m/>
    <m/>
    <m/>
    <m/>
    <m/>
    <m/>
    <n v="0"/>
  </r>
  <r>
    <x v="5"/>
    <m/>
    <m/>
    <m/>
    <m/>
    <m/>
    <m/>
    <m/>
    <m/>
    <m/>
    <m/>
    <m/>
    <m/>
    <m/>
    <m/>
    <m/>
    <m/>
    <n v="0"/>
  </r>
  <r>
    <x v="6"/>
    <m/>
    <m/>
    <m/>
    <m/>
    <m/>
    <m/>
    <m/>
    <m/>
    <m/>
    <m/>
    <m/>
    <m/>
    <m/>
    <m/>
    <m/>
    <m/>
    <n v="0"/>
  </r>
  <r>
    <x v="7"/>
    <n v="2"/>
    <n v="3"/>
    <n v="3"/>
    <n v="4"/>
    <n v="1"/>
    <n v="1"/>
    <n v="5"/>
    <n v="1"/>
    <n v="1"/>
    <n v="0"/>
    <n v="0"/>
    <n v="2"/>
    <n v="5"/>
    <n v="2"/>
    <n v="0"/>
    <n v="2"/>
    <n v="32"/>
  </r>
  <r>
    <x v="0"/>
    <n v="6"/>
    <n v="5"/>
    <n v="11"/>
    <n v="12"/>
    <n v="8"/>
    <n v="7"/>
    <n v="6"/>
    <n v="10"/>
    <n v="10"/>
    <n v="7"/>
    <n v="11"/>
    <n v="20"/>
    <n v="3"/>
    <n v="3"/>
    <n v="3"/>
    <n v="5"/>
    <n v="127"/>
  </r>
  <r>
    <x v="1"/>
    <m/>
    <m/>
    <m/>
    <m/>
    <m/>
    <m/>
    <m/>
    <m/>
    <m/>
    <m/>
    <m/>
    <m/>
    <m/>
    <m/>
    <m/>
    <m/>
    <n v="0"/>
  </r>
  <r>
    <x v="2"/>
    <n v="1"/>
    <n v="3"/>
    <n v="0"/>
    <n v="1"/>
    <n v="1"/>
    <n v="2"/>
    <n v="0"/>
    <n v="4"/>
    <n v="3"/>
    <n v="3"/>
    <n v="3"/>
    <n v="2"/>
    <n v="0"/>
    <n v="0"/>
    <n v="1"/>
    <n v="0"/>
    <n v="24"/>
  </r>
  <r>
    <x v="3"/>
    <m/>
    <m/>
    <m/>
    <m/>
    <m/>
    <m/>
    <m/>
    <m/>
    <m/>
    <m/>
    <m/>
    <m/>
    <m/>
    <m/>
    <m/>
    <m/>
    <n v="0"/>
  </r>
  <r>
    <x v="4"/>
    <m/>
    <m/>
    <m/>
    <m/>
    <m/>
    <m/>
    <m/>
    <m/>
    <m/>
    <m/>
    <m/>
    <m/>
    <m/>
    <m/>
    <m/>
    <m/>
    <n v="0"/>
  </r>
  <r>
    <x v="5"/>
    <m/>
    <m/>
    <m/>
    <m/>
    <m/>
    <m/>
    <m/>
    <m/>
    <m/>
    <m/>
    <m/>
    <m/>
    <m/>
    <m/>
    <m/>
    <m/>
    <n v="0"/>
  </r>
  <r>
    <x v="6"/>
    <m/>
    <m/>
    <m/>
    <m/>
    <m/>
    <m/>
    <m/>
    <m/>
    <m/>
    <m/>
    <m/>
    <m/>
    <m/>
    <m/>
    <m/>
    <m/>
    <n v="0"/>
  </r>
  <r>
    <x v="7"/>
    <n v="7"/>
    <n v="8"/>
    <n v="11"/>
    <n v="13"/>
    <n v="9"/>
    <n v="9"/>
    <n v="6"/>
    <n v="14"/>
    <n v="13"/>
    <n v="10"/>
    <n v="14"/>
    <n v="22"/>
    <n v="3"/>
    <n v="3"/>
    <n v="4"/>
    <n v="5"/>
    <n v="151"/>
  </r>
  <r>
    <x v="0"/>
    <m/>
    <m/>
    <m/>
    <m/>
    <m/>
    <m/>
    <m/>
    <m/>
    <m/>
    <m/>
    <m/>
    <m/>
    <m/>
    <m/>
    <m/>
    <m/>
    <n v="0"/>
  </r>
  <r>
    <x v="1"/>
    <m/>
    <m/>
    <m/>
    <m/>
    <m/>
    <m/>
    <m/>
    <m/>
    <m/>
    <m/>
    <m/>
    <m/>
    <m/>
    <m/>
    <m/>
    <m/>
    <n v="0"/>
  </r>
  <r>
    <x v="2"/>
    <n v="0"/>
    <n v="3"/>
    <n v="2"/>
    <n v="0"/>
    <n v="5"/>
    <n v="0"/>
    <n v="1"/>
    <n v="2"/>
    <n v="2"/>
    <n v="1"/>
    <n v="0"/>
    <n v="0"/>
    <n v="0"/>
    <n v="0"/>
    <n v="0"/>
    <n v="4"/>
    <n v="20"/>
  </r>
  <r>
    <x v="3"/>
    <m/>
    <m/>
    <m/>
    <m/>
    <m/>
    <m/>
    <m/>
    <m/>
    <m/>
    <m/>
    <m/>
    <m/>
    <m/>
    <m/>
    <m/>
    <m/>
    <n v="0"/>
  </r>
  <r>
    <x v="4"/>
    <m/>
    <m/>
    <m/>
    <m/>
    <m/>
    <m/>
    <m/>
    <m/>
    <m/>
    <m/>
    <m/>
    <m/>
    <m/>
    <m/>
    <m/>
    <m/>
    <n v="0"/>
  </r>
  <r>
    <x v="5"/>
    <m/>
    <m/>
    <m/>
    <m/>
    <m/>
    <m/>
    <m/>
    <m/>
    <m/>
    <m/>
    <m/>
    <m/>
    <m/>
    <m/>
    <m/>
    <m/>
    <n v="0"/>
  </r>
  <r>
    <x v="6"/>
    <m/>
    <m/>
    <m/>
    <m/>
    <m/>
    <m/>
    <m/>
    <m/>
    <m/>
    <m/>
    <m/>
    <m/>
    <m/>
    <m/>
    <m/>
    <m/>
    <n v="0"/>
  </r>
  <r>
    <x v="7"/>
    <n v="0"/>
    <n v="3"/>
    <n v="2"/>
    <n v="0"/>
    <n v="5"/>
    <n v="0"/>
    <n v="1"/>
    <n v="2"/>
    <n v="2"/>
    <n v="1"/>
    <n v="0"/>
    <n v="0"/>
    <n v="0"/>
    <n v="0"/>
    <n v="0"/>
    <n v="4"/>
    <n v="20"/>
  </r>
  <r>
    <x v="0"/>
    <m/>
    <m/>
    <m/>
    <m/>
    <m/>
    <m/>
    <m/>
    <m/>
    <m/>
    <m/>
    <m/>
    <m/>
    <m/>
    <m/>
    <m/>
    <m/>
    <n v="0"/>
  </r>
  <r>
    <x v="1"/>
    <m/>
    <m/>
    <m/>
    <m/>
    <m/>
    <m/>
    <m/>
    <m/>
    <m/>
    <m/>
    <m/>
    <m/>
    <m/>
    <m/>
    <m/>
    <m/>
    <n v="0"/>
  </r>
  <r>
    <x v="2"/>
    <n v="0"/>
    <n v="0"/>
    <n v="1"/>
    <n v="7"/>
    <n v="3"/>
    <n v="2"/>
    <n v="0"/>
    <n v="1"/>
    <n v="2"/>
    <n v="2"/>
    <n v="0"/>
    <n v="4"/>
    <n v="1"/>
    <n v="1"/>
    <n v="0"/>
    <n v="0"/>
    <n v="24"/>
  </r>
  <r>
    <x v="3"/>
    <m/>
    <m/>
    <m/>
    <m/>
    <m/>
    <m/>
    <m/>
    <m/>
    <m/>
    <m/>
    <m/>
    <m/>
    <m/>
    <m/>
    <m/>
    <m/>
    <n v="0"/>
  </r>
  <r>
    <x v="4"/>
    <m/>
    <m/>
    <m/>
    <m/>
    <m/>
    <m/>
    <m/>
    <m/>
    <m/>
    <m/>
    <m/>
    <m/>
    <m/>
    <m/>
    <m/>
    <m/>
    <n v="0"/>
  </r>
  <r>
    <x v="5"/>
    <m/>
    <m/>
    <m/>
    <m/>
    <m/>
    <m/>
    <m/>
    <m/>
    <m/>
    <m/>
    <m/>
    <m/>
    <m/>
    <m/>
    <m/>
    <m/>
    <n v="0"/>
  </r>
  <r>
    <x v="6"/>
    <m/>
    <m/>
    <m/>
    <m/>
    <m/>
    <m/>
    <m/>
    <m/>
    <m/>
    <m/>
    <m/>
    <m/>
    <m/>
    <m/>
    <m/>
    <m/>
    <n v="0"/>
  </r>
  <r>
    <x v="7"/>
    <n v="0"/>
    <n v="0"/>
    <n v="1"/>
    <n v="7"/>
    <n v="3"/>
    <n v="2"/>
    <n v="0"/>
    <n v="1"/>
    <n v="2"/>
    <n v="2"/>
    <n v="0"/>
    <n v="4"/>
    <n v="1"/>
    <n v="1"/>
    <n v="0"/>
    <n v="0"/>
    <n v="24"/>
  </r>
  <r>
    <x v="0"/>
    <m/>
    <m/>
    <m/>
    <m/>
    <m/>
    <m/>
    <m/>
    <m/>
    <m/>
    <m/>
    <m/>
    <m/>
    <m/>
    <m/>
    <m/>
    <m/>
    <n v="0"/>
  </r>
  <r>
    <x v="1"/>
    <m/>
    <m/>
    <m/>
    <m/>
    <m/>
    <m/>
    <m/>
    <m/>
    <m/>
    <m/>
    <m/>
    <m/>
    <m/>
    <m/>
    <m/>
    <m/>
    <n v="0"/>
  </r>
  <r>
    <x v="2"/>
    <n v="3"/>
    <n v="3"/>
    <n v="11"/>
    <n v="6"/>
    <n v="18"/>
    <n v="7"/>
    <n v="8"/>
    <n v="8"/>
    <n v="4"/>
    <n v="4"/>
    <n v="3"/>
    <n v="2"/>
    <n v="5"/>
    <n v="2"/>
    <n v="2"/>
    <n v="0"/>
    <n v="86"/>
  </r>
  <r>
    <x v="3"/>
    <m/>
    <m/>
    <m/>
    <m/>
    <m/>
    <m/>
    <m/>
    <m/>
    <m/>
    <m/>
    <m/>
    <m/>
    <m/>
    <m/>
    <m/>
    <m/>
    <n v="0"/>
  </r>
  <r>
    <x v="4"/>
    <m/>
    <m/>
    <m/>
    <m/>
    <m/>
    <m/>
    <m/>
    <m/>
    <m/>
    <m/>
    <m/>
    <m/>
    <m/>
    <m/>
    <m/>
    <m/>
    <n v="0"/>
  </r>
  <r>
    <x v="5"/>
    <m/>
    <m/>
    <m/>
    <m/>
    <m/>
    <m/>
    <m/>
    <m/>
    <m/>
    <m/>
    <m/>
    <m/>
    <m/>
    <m/>
    <m/>
    <m/>
    <n v="0"/>
  </r>
  <r>
    <x v="6"/>
    <m/>
    <m/>
    <m/>
    <m/>
    <m/>
    <m/>
    <m/>
    <m/>
    <m/>
    <m/>
    <m/>
    <m/>
    <m/>
    <m/>
    <m/>
    <m/>
    <n v="0"/>
  </r>
  <r>
    <x v="7"/>
    <n v="3"/>
    <n v="3"/>
    <n v="11"/>
    <n v="6"/>
    <n v="18"/>
    <n v="7"/>
    <n v="8"/>
    <n v="8"/>
    <n v="4"/>
    <n v="4"/>
    <n v="3"/>
    <n v="2"/>
    <n v="5"/>
    <n v="2"/>
    <n v="2"/>
    <n v="0"/>
    <n v="86"/>
  </r>
  <r>
    <x v="0"/>
    <m/>
    <m/>
    <m/>
    <m/>
    <m/>
    <m/>
    <m/>
    <m/>
    <m/>
    <m/>
    <m/>
    <m/>
    <m/>
    <m/>
    <m/>
    <m/>
    <n v="0"/>
  </r>
  <r>
    <x v="1"/>
    <m/>
    <m/>
    <m/>
    <m/>
    <m/>
    <m/>
    <m/>
    <m/>
    <m/>
    <m/>
    <m/>
    <m/>
    <m/>
    <m/>
    <m/>
    <m/>
    <n v="0"/>
  </r>
  <r>
    <x v="2"/>
    <n v="1"/>
    <n v="2"/>
    <n v="0"/>
    <n v="0"/>
    <n v="1"/>
    <n v="0"/>
    <n v="6"/>
    <n v="0"/>
    <n v="0"/>
    <n v="0"/>
    <n v="0"/>
    <n v="1"/>
    <n v="1"/>
    <n v="0"/>
    <n v="0"/>
    <n v="0"/>
    <n v="12"/>
  </r>
  <r>
    <x v="3"/>
    <m/>
    <m/>
    <m/>
    <m/>
    <m/>
    <m/>
    <m/>
    <m/>
    <m/>
    <m/>
    <m/>
    <m/>
    <m/>
    <m/>
    <m/>
    <m/>
    <n v="0"/>
  </r>
  <r>
    <x v="4"/>
    <m/>
    <m/>
    <m/>
    <m/>
    <m/>
    <m/>
    <m/>
    <m/>
    <m/>
    <m/>
    <m/>
    <m/>
    <m/>
    <m/>
    <m/>
    <m/>
    <n v="0"/>
  </r>
  <r>
    <x v="5"/>
    <m/>
    <m/>
    <m/>
    <m/>
    <m/>
    <m/>
    <m/>
    <m/>
    <m/>
    <m/>
    <m/>
    <m/>
    <m/>
    <m/>
    <m/>
    <m/>
    <n v="0"/>
  </r>
  <r>
    <x v="6"/>
    <m/>
    <m/>
    <m/>
    <m/>
    <m/>
    <m/>
    <m/>
    <m/>
    <m/>
    <m/>
    <m/>
    <m/>
    <m/>
    <m/>
    <m/>
    <m/>
    <n v="0"/>
  </r>
  <r>
    <x v="7"/>
    <n v="1"/>
    <n v="2"/>
    <n v="0"/>
    <n v="0"/>
    <n v="1"/>
    <n v="0"/>
    <n v="6"/>
    <n v="0"/>
    <n v="0"/>
    <n v="0"/>
    <n v="0"/>
    <n v="1"/>
    <n v="1"/>
    <n v="0"/>
    <n v="0"/>
    <n v="0"/>
    <n v="12"/>
  </r>
  <r>
    <x v="0"/>
    <m/>
    <m/>
    <m/>
    <m/>
    <m/>
    <m/>
    <m/>
    <m/>
    <m/>
    <m/>
    <m/>
    <m/>
    <m/>
    <m/>
    <m/>
    <m/>
    <n v="0"/>
  </r>
  <r>
    <x v="1"/>
    <m/>
    <m/>
    <m/>
    <m/>
    <m/>
    <m/>
    <m/>
    <m/>
    <m/>
    <m/>
    <m/>
    <m/>
    <m/>
    <m/>
    <m/>
    <m/>
    <n v="0"/>
  </r>
  <r>
    <x v="2"/>
    <n v="0"/>
    <n v="0"/>
    <n v="3"/>
    <n v="0"/>
    <n v="0"/>
    <n v="1"/>
    <n v="1"/>
    <n v="1"/>
    <n v="1"/>
    <n v="1"/>
    <n v="1"/>
    <n v="1"/>
    <n v="0"/>
    <n v="0"/>
    <n v="0"/>
    <n v="0"/>
    <n v="10"/>
  </r>
  <r>
    <x v="3"/>
    <m/>
    <m/>
    <m/>
    <m/>
    <m/>
    <m/>
    <m/>
    <m/>
    <m/>
    <m/>
    <m/>
    <m/>
    <m/>
    <m/>
    <m/>
    <m/>
    <n v="0"/>
  </r>
  <r>
    <x v="4"/>
    <m/>
    <m/>
    <m/>
    <m/>
    <m/>
    <m/>
    <m/>
    <m/>
    <m/>
    <m/>
    <m/>
    <m/>
    <m/>
    <m/>
    <m/>
    <m/>
    <n v="0"/>
  </r>
  <r>
    <x v="5"/>
    <m/>
    <m/>
    <m/>
    <m/>
    <m/>
    <m/>
    <m/>
    <m/>
    <m/>
    <m/>
    <m/>
    <m/>
    <m/>
    <m/>
    <m/>
    <m/>
    <n v="0"/>
  </r>
  <r>
    <x v="6"/>
    <m/>
    <m/>
    <m/>
    <m/>
    <m/>
    <m/>
    <m/>
    <m/>
    <m/>
    <m/>
    <m/>
    <m/>
    <m/>
    <m/>
    <m/>
    <m/>
    <n v="0"/>
  </r>
  <r>
    <x v="7"/>
    <n v="0"/>
    <n v="0"/>
    <n v="3"/>
    <n v="0"/>
    <n v="0"/>
    <n v="1"/>
    <n v="1"/>
    <n v="1"/>
    <n v="1"/>
    <n v="1"/>
    <n v="1"/>
    <n v="1"/>
    <n v="0"/>
    <n v="0"/>
    <n v="0"/>
    <n v="0"/>
    <n v="10"/>
  </r>
  <r>
    <x v="0"/>
    <m/>
    <m/>
    <m/>
    <m/>
    <m/>
    <m/>
    <m/>
    <m/>
    <m/>
    <m/>
    <m/>
    <m/>
    <m/>
    <m/>
    <m/>
    <m/>
    <n v="0"/>
  </r>
  <r>
    <x v="1"/>
    <m/>
    <m/>
    <m/>
    <m/>
    <m/>
    <m/>
    <m/>
    <m/>
    <m/>
    <m/>
    <m/>
    <m/>
    <m/>
    <m/>
    <m/>
    <m/>
    <n v="0"/>
  </r>
  <r>
    <x v="2"/>
    <n v="1"/>
    <n v="1"/>
    <n v="1"/>
    <n v="1"/>
    <n v="2"/>
    <n v="1"/>
    <n v="0"/>
    <n v="0"/>
    <n v="0"/>
    <n v="0"/>
    <n v="3"/>
    <n v="1"/>
    <n v="0"/>
    <n v="0"/>
    <n v="0"/>
    <n v="0"/>
    <n v="11"/>
  </r>
  <r>
    <x v="3"/>
    <m/>
    <m/>
    <m/>
    <m/>
    <m/>
    <m/>
    <m/>
    <m/>
    <m/>
    <m/>
    <m/>
    <m/>
    <m/>
    <m/>
    <m/>
    <m/>
    <n v="0"/>
  </r>
  <r>
    <x v="4"/>
    <m/>
    <m/>
    <m/>
    <m/>
    <m/>
    <m/>
    <m/>
    <m/>
    <m/>
    <m/>
    <m/>
    <m/>
    <m/>
    <m/>
    <m/>
    <m/>
    <n v="0"/>
  </r>
  <r>
    <x v="5"/>
    <m/>
    <m/>
    <m/>
    <m/>
    <m/>
    <m/>
    <m/>
    <m/>
    <m/>
    <m/>
    <m/>
    <m/>
    <m/>
    <m/>
    <m/>
    <m/>
    <n v="0"/>
  </r>
  <r>
    <x v="6"/>
    <m/>
    <m/>
    <m/>
    <m/>
    <m/>
    <m/>
    <m/>
    <m/>
    <m/>
    <m/>
    <m/>
    <m/>
    <m/>
    <m/>
    <m/>
    <m/>
    <n v="0"/>
  </r>
  <r>
    <x v="7"/>
    <n v="1"/>
    <n v="1"/>
    <n v="1"/>
    <n v="1"/>
    <n v="2"/>
    <n v="1"/>
    <n v="0"/>
    <n v="0"/>
    <n v="0"/>
    <n v="0"/>
    <n v="3"/>
    <n v="1"/>
    <n v="0"/>
    <n v="0"/>
    <n v="0"/>
    <n v="0"/>
    <n v="11"/>
  </r>
  <r>
    <x v="0"/>
    <n v="4"/>
    <n v="16"/>
    <n v="21"/>
    <n v="48"/>
    <n v="55"/>
    <n v="5"/>
    <n v="53"/>
    <n v="35"/>
    <n v="11"/>
    <n v="13"/>
    <n v="8"/>
    <n v="9"/>
    <n v="13"/>
    <n v="8"/>
    <n v="0"/>
    <n v="0"/>
    <n v="299"/>
  </r>
  <r>
    <x v="1"/>
    <n v="4"/>
    <n v="55"/>
    <n v="69"/>
    <n v="166"/>
    <n v="102"/>
    <n v="49"/>
    <n v="62"/>
    <n v="67"/>
    <n v="31"/>
    <n v="48"/>
    <n v="29"/>
    <n v="11"/>
    <n v="10"/>
    <n v="18"/>
    <n v="1"/>
    <n v="3"/>
    <n v="725"/>
  </r>
  <r>
    <x v="2"/>
    <n v="0"/>
    <n v="3"/>
    <n v="2"/>
    <n v="3"/>
    <n v="17"/>
    <n v="5"/>
    <n v="13"/>
    <n v="5"/>
    <n v="15"/>
    <n v="0"/>
    <n v="2"/>
    <n v="2"/>
    <n v="10"/>
    <n v="0"/>
    <n v="0"/>
    <n v="0"/>
    <n v="77"/>
  </r>
  <r>
    <x v="3"/>
    <m/>
    <m/>
    <m/>
    <m/>
    <m/>
    <m/>
    <m/>
    <m/>
    <m/>
    <m/>
    <m/>
    <m/>
    <m/>
    <m/>
    <m/>
    <m/>
    <n v="0"/>
  </r>
  <r>
    <x v="4"/>
    <n v="3"/>
    <n v="38"/>
    <n v="34"/>
    <n v="112"/>
    <n v="98"/>
    <n v="77"/>
    <n v="89"/>
    <n v="109"/>
    <n v="30"/>
    <n v="38"/>
    <n v="19"/>
    <n v="32"/>
    <n v="8"/>
    <n v="6"/>
    <n v="0"/>
    <n v="1"/>
    <n v="694"/>
  </r>
  <r>
    <x v="5"/>
    <m/>
    <m/>
    <m/>
    <m/>
    <m/>
    <m/>
    <m/>
    <m/>
    <m/>
    <m/>
    <m/>
    <m/>
    <m/>
    <m/>
    <m/>
    <m/>
    <n v="0"/>
  </r>
  <r>
    <x v="6"/>
    <m/>
    <m/>
    <m/>
    <m/>
    <m/>
    <m/>
    <m/>
    <m/>
    <m/>
    <m/>
    <m/>
    <m/>
    <m/>
    <m/>
    <m/>
    <m/>
    <n v="0"/>
  </r>
  <r>
    <x v="7"/>
    <n v="11"/>
    <n v="112"/>
    <n v="126"/>
    <n v="329"/>
    <n v="272"/>
    <n v="136"/>
    <n v="217"/>
    <n v="216"/>
    <n v="87"/>
    <n v="99"/>
    <n v="58"/>
    <n v="54"/>
    <n v="41"/>
    <n v="32"/>
    <n v="1"/>
    <n v="4"/>
    <n v="1795"/>
  </r>
  <r>
    <x v="0"/>
    <n v="0"/>
    <n v="4"/>
    <n v="4"/>
    <n v="7"/>
    <n v="7"/>
    <n v="3"/>
    <n v="13"/>
    <n v="11"/>
    <n v="2"/>
    <n v="7"/>
    <n v="10"/>
    <n v="11"/>
    <n v="5"/>
    <n v="3"/>
    <n v="2"/>
    <n v="3"/>
    <n v="92"/>
  </r>
  <r>
    <x v="1"/>
    <m/>
    <m/>
    <m/>
    <m/>
    <m/>
    <m/>
    <m/>
    <m/>
    <m/>
    <m/>
    <m/>
    <m/>
    <m/>
    <m/>
    <m/>
    <m/>
    <n v="0"/>
  </r>
  <r>
    <x v="2"/>
    <n v="1"/>
    <n v="0"/>
    <n v="2"/>
    <n v="7"/>
    <n v="2"/>
    <n v="4"/>
    <n v="2"/>
    <n v="1"/>
    <n v="2"/>
    <n v="4"/>
    <n v="3"/>
    <n v="4"/>
    <n v="4"/>
    <n v="0"/>
    <n v="5"/>
    <n v="0"/>
    <n v="41"/>
  </r>
  <r>
    <x v="3"/>
    <m/>
    <m/>
    <m/>
    <m/>
    <m/>
    <m/>
    <m/>
    <m/>
    <m/>
    <m/>
    <m/>
    <m/>
    <m/>
    <m/>
    <m/>
    <m/>
    <n v="0"/>
  </r>
  <r>
    <x v="4"/>
    <m/>
    <m/>
    <m/>
    <m/>
    <m/>
    <m/>
    <m/>
    <m/>
    <m/>
    <m/>
    <m/>
    <m/>
    <m/>
    <m/>
    <m/>
    <m/>
    <n v="0"/>
  </r>
  <r>
    <x v="5"/>
    <n v="8"/>
    <n v="80"/>
    <n v="127"/>
    <n v="209"/>
    <n v="169"/>
    <n v="159"/>
    <n v="128"/>
    <n v="149"/>
    <n v="42"/>
    <n v="102"/>
    <n v="60"/>
    <n v="33"/>
    <n v="13"/>
    <n v="15"/>
    <n v="15"/>
    <n v="8"/>
    <n v="1317"/>
  </r>
  <r>
    <x v="6"/>
    <n v="3"/>
    <n v="18"/>
    <n v="4"/>
    <n v="15"/>
    <n v="5"/>
    <n v="0"/>
    <n v="0"/>
    <n v="0"/>
    <n v="0"/>
    <n v="9"/>
    <n v="8"/>
    <n v="1"/>
    <n v="8"/>
    <n v="2"/>
    <m/>
    <m/>
    <n v="73"/>
  </r>
  <r>
    <x v="8"/>
    <n v="1"/>
    <n v="5"/>
    <n v="9"/>
    <m/>
    <m/>
    <m/>
    <m/>
    <m/>
    <m/>
    <n v="0"/>
    <n v="0"/>
    <n v="0"/>
    <n v="0"/>
    <m/>
    <m/>
    <m/>
    <n v="15"/>
  </r>
  <r>
    <x v="7"/>
    <n v="13"/>
    <n v="107"/>
    <n v="146"/>
    <n v="238"/>
    <n v="183"/>
    <n v="166"/>
    <n v="143"/>
    <n v="161"/>
    <n v="46"/>
    <n v="122"/>
    <n v="81"/>
    <n v="49"/>
    <n v="30"/>
    <n v="20"/>
    <n v="22"/>
    <n v="11"/>
    <n v="1538"/>
  </r>
  <r>
    <x v="0"/>
    <n v="0"/>
    <n v="0"/>
    <n v="7"/>
    <n v="9"/>
    <n v="8"/>
    <n v="2"/>
    <n v="0"/>
    <n v="0"/>
    <n v="7"/>
    <n v="1"/>
    <n v="4"/>
    <n v="7"/>
    <n v="1"/>
    <n v="1"/>
    <n v="0"/>
    <n v="0"/>
    <n v="47"/>
  </r>
  <r>
    <x v="1"/>
    <m/>
    <m/>
    <m/>
    <m/>
    <m/>
    <m/>
    <m/>
    <m/>
    <m/>
    <m/>
    <m/>
    <m/>
    <m/>
    <m/>
    <m/>
    <m/>
    <m/>
  </r>
  <r>
    <x v="2"/>
    <n v="0"/>
    <n v="3"/>
    <n v="6"/>
    <n v="2"/>
    <n v="2"/>
    <n v="3"/>
    <n v="1"/>
    <n v="2"/>
    <n v="2"/>
    <n v="2"/>
    <n v="3"/>
    <n v="1"/>
    <n v="3"/>
    <n v="1"/>
    <n v="0"/>
    <n v="0"/>
    <n v="31"/>
  </r>
  <r>
    <x v="3"/>
    <m/>
    <m/>
    <m/>
    <m/>
    <m/>
    <m/>
    <m/>
    <m/>
    <m/>
    <m/>
    <m/>
    <m/>
    <m/>
    <m/>
    <m/>
    <m/>
    <n v="0"/>
  </r>
  <r>
    <x v="4"/>
    <m/>
    <m/>
    <m/>
    <m/>
    <m/>
    <m/>
    <m/>
    <m/>
    <m/>
    <m/>
    <m/>
    <m/>
    <m/>
    <m/>
    <m/>
    <m/>
    <n v="0"/>
  </r>
  <r>
    <x v="5"/>
    <n v="5"/>
    <n v="81"/>
    <n v="213"/>
    <n v="267"/>
    <n v="276"/>
    <n v="172"/>
    <n v="159"/>
    <n v="139"/>
    <n v="91"/>
    <n v="61"/>
    <n v="81"/>
    <n v="38"/>
    <n v="14"/>
    <n v="10"/>
    <n v="13"/>
    <n v="4"/>
    <n v="1624"/>
  </r>
  <r>
    <x v="6"/>
    <n v="0"/>
    <n v="5"/>
    <n v="20"/>
    <n v="33"/>
    <n v="8"/>
    <m/>
    <m/>
    <m/>
    <m/>
    <n v="3"/>
    <n v="4"/>
    <n v="6"/>
    <n v="10"/>
    <n v="0"/>
    <n v="0"/>
    <n v="0"/>
    <n v="89"/>
  </r>
  <r>
    <x v="8"/>
    <n v="5"/>
    <n v="1"/>
    <n v="0"/>
    <m/>
    <m/>
    <m/>
    <m/>
    <m/>
    <m/>
    <m/>
    <m/>
    <m/>
    <m/>
    <m/>
    <m/>
    <m/>
    <n v="6"/>
  </r>
  <r>
    <x v="9"/>
    <m/>
    <m/>
    <m/>
    <m/>
    <m/>
    <m/>
    <m/>
    <m/>
    <m/>
    <m/>
    <m/>
    <m/>
    <m/>
    <m/>
    <m/>
    <m/>
    <m/>
  </r>
  <r>
    <x v="7"/>
    <n v="10"/>
    <n v="90"/>
    <n v="246"/>
    <n v="311"/>
    <n v="294"/>
    <n v="177"/>
    <n v="160"/>
    <n v="141"/>
    <n v="100"/>
    <n v="67"/>
    <n v="92"/>
    <n v="52"/>
    <n v="28"/>
    <n v="12"/>
    <n v="13"/>
    <n v="4"/>
    <n v="1797"/>
  </r>
  <r>
    <x v="0"/>
    <n v="3"/>
    <n v="12"/>
    <n v="6"/>
    <n v="31"/>
    <n v="19"/>
    <n v="18"/>
    <n v="6"/>
    <n v="13"/>
    <n v="3"/>
    <n v="3"/>
    <n v="9"/>
    <n v="0"/>
    <n v="2"/>
    <n v="1"/>
    <n v="0"/>
    <n v="0"/>
    <n v="126"/>
  </r>
  <r>
    <x v="1"/>
    <n v="1"/>
    <n v="1"/>
    <n v="0"/>
    <n v="0"/>
    <n v="0"/>
    <n v="1"/>
    <n v="0"/>
    <n v="0"/>
    <n v="1"/>
    <n v="2"/>
    <n v="2"/>
    <n v="0"/>
    <n v="0"/>
    <n v="1"/>
    <n v="0"/>
    <n v="0"/>
    <n v="9"/>
  </r>
  <r>
    <x v="2"/>
    <n v="0"/>
    <n v="0"/>
    <n v="2"/>
    <n v="5"/>
    <n v="3"/>
    <n v="0"/>
    <n v="6"/>
    <n v="2"/>
    <n v="2"/>
    <n v="0"/>
    <n v="2"/>
    <n v="0"/>
    <n v="1"/>
    <n v="2"/>
    <n v="0"/>
    <n v="0"/>
    <n v="25"/>
  </r>
  <r>
    <x v="3"/>
    <m/>
    <m/>
    <m/>
    <m/>
    <m/>
    <m/>
    <m/>
    <m/>
    <m/>
    <m/>
    <m/>
    <m/>
    <m/>
    <m/>
    <m/>
    <m/>
    <n v="0"/>
  </r>
  <r>
    <x v="4"/>
    <n v="0"/>
    <n v="22"/>
    <n v="23"/>
    <n v="47"/>
    <n v="54"/>
    <n v="25"/>
    <n v="39"/>
    <n v="28"/>
    <n v="18"/>
    <n v="19"/>
    <n v="8"/>
    <n v="6"/>
    <n v="6"/>
    <n v="2"/>
    <n v="2"/>
    <n v="0"/>
    <n v="299"/>
  </r>
  <r>
    <x v="5"/>
    <m/>
    <m/>
    <m/>
    <m/>
    <m/>
    <m/>
    <m/>
    <m/>
    <m/>
    <m/>
    <m/>
    <m/>
    <m/>
    <m/>
    <m/>
    <m/>
    <n v="0"/>
  </r>
  <r>
    <x v="6"/>
    <m/>
    <m/>
    <m/>
    <m/>
    <m/>
    <m/>
    <m/>
    <m/>
    <m/>
    <m/>
    <m/>
    <m/>
    <m/>
    <m/>
    <m/>
    <m/>
    <n v="0"/>
  </r>
  <r>
    <x v="8"/>
    <m/>
    <m/>
    <m/>
    <m/>
    <m/>
    <m/>
    <m/>
    <m/>
    <m/>
    <m/>
    <m/>
    <m/>
    <m/>
    <m/>
    <m/>
    <m/>
    <n v="0"/>
  </r>
  <r>
    <x v="7"/>
    <n v="4"/>
    <n v="35"/>
    <n v="31"/>
    <n v="83"/>
    <n v="76"/>
    <n v="44"/>
    <n v="51"/>
    <n v="43"/>
    <n v="24"/>
    <n v="24"/>
    <n v="21"/>
    <n v="6"/>
    <n v="9"/>
    <n v="6"/>
    <n v="2"/>
    <n v="0"/>
    <n v="459"/>
  </r>
  <r>
    <x v="10"/>
    <n v="5"/>
    <n v="5"/>
    <n v="6"/>
    <n v="3"/>
    <n v="3"/>
    <n v="13"/>
    <n v="9"/>
    <n v="2"/>
    <n v="12"/>
    <n v="4"/>
    <n v="1"/>
    <n v="1"/>
    <n v="5"/>
    <n v="0"/>
    <n v="3"/>
    <n v="1"/>
    <n v="73"/>
  </r>
  <r>
    <x v="9"/>
    <m/>
    <m/>
    <m/>
    <m/>
    <m/>
    <m/>
    <m/>
    <m/>
    <m/>
    <m/>
    <m/>
    <m/>
    <m/>
    <m/>
    <m/>
    <m/>
    <n v="0"/>
  </r>
  <r>
    <x v="9"/>
    <m/>
    <m/>
    <m/>
    <m/>
    <m/>
    <m/>
    <m/>
    <m/>
    <m/>
    <m/>
    <m/>
    <m/>
    <m/>
    <m/>
    <m/>
    <m/>
    <n v="0"/>
  </r>
  <r>
    <x v="9"/>
    <m/>
    <m/>
    <m/>
    <m/>
    <m/>
    <m/>
    <m/>
    <m/>
    <m/>
    <m/>
    <m/>
    <m/>
    <m/>
    <m/>
    <m/>
    <m/>
    <n v="0"/>
  </r>
  <r>
    <x v="9"/>
    <m/>
    <m/>
    <m/>
    <m/>
    <m/>
    <m/>
    <m/>
    <m/>
    <m/>
    <m/>
    <m/>
    <m/>
    <m/>
    <m/>
    <m/>
    <m/>
    <n v="0"/>
  </r>
  <r>
    <x v="9"/>
    <m/>
    <m/>
    <m/>
    <m/>
    <m/>
    <m/>
    <m/>
    <m/>
    <m/>
    <m/>
    <m/>
    <m/>
    <m/>
    <m/>
    <m/>
    <m/>
    <n v="0"/>
  </r>
  <r>
    <x v="9"/>
    <m/>
    <m/>
    <m/>
    <m/>
    <m/>
    <m/>
    <m/>
    <m/>
    <m/>
    <m/>
    <m/>
    <m/>
    <m/>
    <m/>
    <m/>
    <m/>
    <n v="0"/>
  </r>
  <r>
    <x v="7"/>
    <n v="5"/>
    <n v="5"/>
    <n v="6"/>
    <n v="3"/>
    <n v="3"/>
    <n v="13"/>
    <n v="9"/>
    <n v="2"/>
    <n v="12"/>
    <n v="4"/>
    <n v="1"/>
    <n v="1"/>
    <n v="5"/>
    <n v="0"/>
    <n v="3"/>
    <n v="1"/>
    <n v="73"/>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C00-000000000000}" name="By Location Arriving" cacheId="3" applyNumberFormats="0" applyBorderFormats="0" applyFontFormats="0" applyPatternFormats="0" applyAlignmentFormats="0" applyWidthHeightFormats="0" dataCaption="" updatedVersion="8" rowGrandTotals="0" compact="0" compactData="0">
  <location ref="B22:R31" firstHeaderRow="1" firstDataRow="2" firstDataCol="1"/>
  <pivotFields count="18">
    <pivotField name="Route" axis="axisRow" compact="0" outline="0" multipleItemSelectionAllowed="1" showAll="0" sortType="ascending">
      <items count="12">
        <item x="10"/>
        <item x="0"/>
        <item x="1"/>
        <item x="2"/>
        <item h="1" x="3"/>
        <item x="4"/>
        <item x="5"/>
        <item x="6"/>
        <item x="8"/>
        <item h="1" x="7"/>
        <item h="1" x="9"/>
        <item t="default"/>
      </items>
    </pivotField>
    <pivotField name="6 " dataField="1" compact="0" outline="0" multipleItemSelectionAllowed="1" showAll="0"/>
    <pivotField name="7 " dataField="1" compact="0" outline="0" multipleItemSelectionAllowed="1" showAll="0"/>
    <pivotField name="8 " dataField="1" compact="0" outline="0" multipleItemSelectionAllowed="1" showAll="0"/>
    <pivotField name="9 " dataField="1" compact="0" numFmtId="164" outline="0" multipleItemSelectionAllowed="1" showAll="0"/>
    <pivotField name="10 " dataField="1" compact="0" numFmtId="164" outline="0" multipleItemSelectionAllowed="1" showAll="0"/>
    <pivotField name="11 " dataField="1" compact="0" numFmtId="164" outline="0" multipleItemSelectionAllowed="1" showAll="0"/>
    <pivotField name="12 " dataField="1" compact="0" numFmtId="164" outline="0" multipleItemSelectionAllowed="1" showAll="0"/>
    <pivotField name="1 " dataField="1" compact="0" numFmtId="164" outline="0" multipleItemSelectionAllowed="1" showAll="0"/>
    <pivotField name="2 " dataField="1" compact="0" numFmtId="164" outline="0" multipleItemSelectionAllowed="1" showAll="0"/>
    <pivotField name="3 " dataField="1" compact="0" numFmtId="164" outline="0" multipleItemSelectionAllowed="1" showAll="0"/>
    <pivotField name="4 " dataField="1" compact="0" numFmtId="164" outline="0" multipleItemSelectionAllowed="1" showAll="0"/>
    <pivotField name="5 " dataField="1" compact="0" numFmtId="164" outline="0" multipleItemSelectionAllowed="1" showAll="0"/>
    <pivotField name="6 2" dataField="1" compact="0" numFmtId="164" outline="0" multipleItemSelectionAllowed="1" showAll="0"/>
    <pivotField name="7 2" dataField="1" compact="0" numFmtId="164" outline="0" multipleItemSelectionAllowed="1" showAll="0"/>
    <pivotField name="8 2" dataField="1" compact="0" numFmtId="164" outline="0" multipleItemSelectionAllowed="1" showAll="0"/>
    <pivotField name="9 2" dataField="1" compact="0" numFmtId="164" outline="0" multipleItemSelectionAllowed="1" showAll="0"/>
    <pivotField name="Total" compact="0" numFmtId="164" outline="0" multipleItemSelectionAllowed="1" showAll="0"/>
  </pivotFields>
  <rowFields count="1">
    <field x="0"/>
  </rowFields>
  <rowItems count="8">
    <i>
      <x/>
    </i>
    <i>
      <x v="1"/>
    </i>
    <i>
      <x v="2"/>
    </i>
    <i>
      <x v="3"/>
    </i>
    <i>
      <x v="5"/>
    </i>
    <i>
      <x v="6"/>
    </i>
    <i>
      <x v="7"/>
    </i>
    <i>
      <x v="8"/>
    </i>
  </rowItems>
  <colFields count="1">
    <field x="-2"/>
  </colFields>
  <colItems count="16">
    <i>
      <x/>
    </i>
    <i i="1">
      <x v="1"/>
    </i>
    <i i="2">
      <x v="2"/>
    </i>
    <i i="3">
      <x v="3"/>
    </i>
    <i i="4">
      <x v="4"/>
    </i>
    <i i="5">
      <x v="5"/>
    </i>
    <i i="6">
      <x v="6"/>
    </i>
    <i i="7">
      <x v="7"/>
    </i>
    <i i="8">
      <x v="8"/>
    </i>
    <i i="9">
      <x v="9"/>
    </i>
    <i i="10">
      <x v="10"/>
    </i>
    <i i="11">
      <x v="11"/>
    </i>
    <i i="12">
      <x v="12"/>
    </i>
    <i i="13">
      <x v="13"/>
    </i>
    <i i="14">
      <x v="14"/>
    </i>
    <i i="15">
      <x v="15"/>
    </i>
  </colItems>
  <dataFields count="16">
    <dataField name="SUM of 6 " fld="1" baseField="0"/>
    <dataField name="SUM of 7 " fld="2" baseField="0"/>
    <dataField name="SUM of 8 " fld="3" baseField="0"/>
    <dataField name="SUM of 9 " fld="4" baseField="0"/>
    <dataField name="SUM of 10 " fld="5" baseField="0"/>
    <dataField name="SUM of 11 " fld="6" baseField="0"/>
    <dataField name="SUM of 12 " fld="7" baseField="0"/>
    <dataField name="SUM of 1 " fld="8" baseField="0"/>
    <dataField name="SUM of 2 " fld="9" baseField="0"/>
    <dataField name="SUM of 3 " fld="10" baseField="0"/>
    <dataField name="SUM of 4 " fld="11" baseField="0"/>
    <dataField name="SUM of 5 " fld="12" baseField="0"/>
    <dataField name="SUM of 6 2" fld="13" baseField="0"/>
    <dataField name="SUM of 7 2" fld="14" baseField="0"/>
    <dataField name="SUM of 8 2" fld="15" baseField="0"/>
    <dataField name="SUM of 9 2" fld="16" baseField="0"/>
  </dataFields>
  <formats count="1">
    <format dxfId="2">
      <pivotArea dataOnly="0" labelOnly="1" outline="0" fieldPosition="0">
        <references count="1">
          <reference field="4294967294" count="16">
            <x v="0"/>
            <x v="1"/>
            <x v="2"/>
            <x v="3"/>
            <x v="4"/>
            <x v="5"/>
            <x v="6"/>
            <x v="7"/>
            <x v="8"/>
            <x v="9"/>
            <x v="10"/>
            <x v="11"/>
            <x v="12"/>
            <x v="13"/>
            <x v="14"/>
            <x v="15"/>
          </reference>
        </references>
      </pivotArea>
    </format>
  </format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Open Sans"/>
        <a:ea typeface="Open Sans"/>
        <a:cs typeface="Open Sans"/>
      </a:majorFont>
      <a:minorFont>
        <a:latin typeface="Open Sans"/>
        <a:ea typeface="Open Sans"/>
        <a:cs typeface="Open Sans"/>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7.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Y1003"/>
  <sheetViews>
    <sheetView showGridLines="0" tabSelected="1" workbookViewId="0">
      <selection activeCell="A5" sqref="A5"/>
    </sheetView>
  </sheetViews>
  <sheetFormatPr defaultColWidth="14.453125" defaultRowHeight="15" customHeight="1" x14ac:dyDescent="0.4"/>
  <cols>
    <col min="1" max="1" width="13.453125" customWidth="1"/>
    <col min="2" max="2" width="26.54296875" customWidth="1"/>
    <col min="3" max="3" width="23.81640625" customWidth="1"/>
    <col min="4" max="4" width="33.81640625" customWidth="1"/>
    <col min="5" max="5" width="34" customWidth="1"/>
    <col min="6" max="6" width="14.26953125" customWidth="1"/>
    <col min="7" max="19" width="9.453125" customWidth="1"/>
    <col min="20" max="25" width="8" customWidth="1"/>
  </cols>
  <sheetData>
    <row r="1" spans="1:25" ht="14.25" customHeight="1" x14ac:dyDescent="0.4">
      <c r="A1" s="660" t="s">
        <v>0</v>
      </c>
      <c r="B1" s="659"/>
      <c r="C1" s="659"/>
      <c r="D1" s="659"/>
      <c r="E1" s="659"/>
      <c r="F1" s="67"/>
      <c r="G1" s="67"/>
      <c r="H1" s="67"/>
      <c r="I1" s="67"/>
      <c r="J1" s="67"/>
      <c r="K1" s="67"/>
      <c r="L1" s="67"/>
      <c r="M1" s="67"/>
      <c r="N1" s="67"/>
      <c r="O1" s="67"/>
      <c r="P1" s="67"/>
      <c r="Q1" s="67"/>
      <c r="R1" s="67"/>
      <c r="S1" s="67"/>
      <c r="T1" s="67"/>
      <c r="U1" s="67"/>
      <c r="V1" s="67"/>
      <c r="W1" s="67"/>
      <c r="X1" s="67"/>
      <c r="Y1" s="67"/>
    </row>
    <row r="2" spans="1:25" ht="14.25" customHeight="1" x14ac:dyDescent="0.4">
      <c r="A2" s="660" t="s">
        <v>1</v>
      </c>
      <c r="B2" s="659"/>
      <c r="C2" s="659"/>
      <c r="D2" s="659"/>
      <c r="E2" s="67"/>
      <c r="F2" s="67"/>
      <c r="G2" s="67"/>
      <c r="H2" s="67"/>
      <c r="I2" s="67"/>
      <c r="J2" s="67"/>
      <c r="K2" s="67"/>
      <c r="L2" s="67"/>
      <c r="M2" s="67"/>
      <c r="N2" s="67"/>
      <c r="O2" s="67"/>
      <c r="P2" s="67"/>
      <c r="Q2" s="67"/>
      <c r="R2" s="67"/>
      <c r="S2" s="67"/>
      <c r="T2" s="67"/>
      <c r="U2" s="67"/>
      <c r="V2" s="67"/>
      <c r="W2" s="67"/>
      <c r="X2" s="67"/>
      <c r="Y2" s="67"/>
    </row>
    <row r="3" spans="1:25" ht="20.25" customHeight="1" x14ac:dyDescent="0.25">
      <c r="A3" s="112"/>
      <c r="B3" s="112"/>
      <c r="C3" s="112"/>
      <c r="D3" s="112"/>
      <c r="E3" s="112"/>
      <c r="F3" s="67"/>
      <c r="G3" s="67"/>
      <c r="H3" s="67"/>
      <c r="I3" s="67"/>
      <c r="J3" s="67"/>
      <c r="K3" s="67"/>
      <c r="L3" s="67"/>
      <c r="M3" s="67"/>
      <c r="N3" s="67"/>
      <c r="O3" s="67"/>
      <c r="P3" s="67"/>
      <c r="Q3" s="67"/>
      <c r="R3" s="67"/>
      <c r="S3" s="67"/>
      <c r="T3" s="67"/>
      <c r="U3" s="67"/>
      <c r="V3" s="67"/>
      <c r="W3" s="67"/>
      <c r="X3" s="67"/>
      <c r="Y3" s="67"/>
    </row>
    <row r="4" spans="1:25" ht="20.25" customHeight="1" x14ac:dyDescent="0.4">
      <c r="A4" s="90"/>
      <c r="B4" s="653" t="s">
        <v>2</v>
      </c>
      <c r="C4" s="654" t="s">
        <v>3</v>
      </c>
      <c r="D4" s="654" t="s">
        <v>4</v>
      </c>
      <c r="E4" s="654" t="s">
        <v>5</v>
      </c>
      <c r="F4" s="67"/>
      <c r="G4" s="67"/>
      <c r="H4" s="67"/>
      <c r="I4" s="67"/>
      <c r="J4" s="67"/>
      <c r="K4" s="67"/>
      <c r="L4" s="67"/>
      <c r="M4" s="67"/>
      <c r="N4" s="67"/>
      <c r="O4" s="67"/>
      <c r="P4" s="67"/>
      <c r="Q4" s="67"/>
      <c r="R4" s="67"/>
      <c r="S4" s="67"/>
      <c r="T4" s="67"/>
      <c r="U4" s="67"/>
      <c r="V4" s="67"/>
      <c r="W4" s="67"/>
      <c r="X4" s="67"/>
      <c r="Y4" s="67"/>
    </row>
    <row r="5" spans="1:25" ht="13.5" customHeight="1" x14ac:dyDescent="0.4">
      <c r="A5" s="113" t="s">
        <v>6</v>
      </c>
      <c r="B5" s="114" t="s">
        <v>7</v>
      </c>
      <c r="C5" s="115" t="s">
        <v>8</v>
      </c>
      <c r="D5" s="116"/>
      <c r="E5" s="369"/>
      <c r="F5" s="67"/>
      <c r="G5" s="67"/>
      <c r="H5" s="67"/>
      <c r="I5" s="67"/>
      <c r="J5" s="67"/>
      <c r="K5" s="67"/>
      <c r="L5" s="67"/>
      <c r="M5" s="67"/>
      <c r="N5" s="67"/>
      <c r="O5" s="67"/>
      <c r="P5" s="67"/>
      <c r="Q5" s="67"/>
      <c r="R5" s="67"/>
      <c r="S5" s="67"/>
      <c r="T5" s="67"/>
      <c r="U5" s="67"/>
      <c r="V5" s="67"/>
      <c r="W5" s="67"/>
      <c r="X5" s="67"/>
      <c r="Y5" s="67"/>
    </row>
    <row r="6" spans="1:25" ht="13.5" customHeight="1" x14ac:dyDescent="0.4">
      <c r="A6" s="370"/>
      <c r="B6" s="371"/>
      <c r="C6" s="117" t="s">
        <v>9</v>
      </c>
      <c r="D6" s="118"/>
      <c r="E6" s="372"/>
      <c r="F6" s="67"/>
      <c r="G6" s="67"/>
      <c r="H6" s="67"/>
      <c r="I6" s="67"/>
      <c r="J6" s="67"/>
      <c r="K6" s="67"/>
      <c r="L6" s="67"/>
      <c r="M6" s="67"/>
      <c r="N6" s="67"/>
      <c r="O6" s="67"/>
      <c r="P6" s="67"/>
      <c r="Q6" s="67"/>
      <c r="R6" s="67"/>
      <c r="S6" s="67"/>
      <c r="T6" s="67"/>
      <c r="U6" s="67"/>
      <c r="V6" s="67"/>
      <c r="W6" s="67"/>
      <c r="X6" s="67"/>
      <c r="Y6" s="67"/>
    </row>
    <row r="7" spans="1:25" ht="13.5" customHeight="1" x14ac:dyDescent="0.4">
      <c r="A7" s="370"/>
      <c r="B7" s="371"/>
      <c r="C7" s="119" t="s">
        <v>10</v>
      </c>
      <c r="D7" s="120" t="s">
        <v>11</v>
      </c>
      <c r="E7" s="121"/>
      <c r="F7" s="67"/>
      <c r="G7" s="67"/>
      <c r="H7" s="67"/>
      <c r="I7" s="67"/>
      <c r="J7" s="67"/>
      <c r="K7" s="67"/>
      <c r="L7" s="67"/>
      <c r="M7" s="67"/>
      <c r="N7" s="67"/>
      <c r="O7" s="67"/>
      <c r="P7" s="67"/>
      <c r="Q7" s="67"/>
      <c r="R7" s="67"/>
      <c r="S7" s="67"/>
      <c r="T7" s="67"/>
      <c r="U7" s="67"/>
      <c r="V7" s="67"/>
      <c r="W7" s="67"/>
      <c r="X7" s="67"/>
      <c r="Y7" s="67"/>
    </row>
    <row r="8" spans="1:25" ht="12" customHeight="1" x14ac:dyDescent="0.4">
      <c r="A8" s="370"/>
      <c r="B8" s="371"/>
      <c r="C8" s="122"/>
      <c r="D8" s="123" t="s">
        <v>12</v>
      </c>
      <c r="E8" s="124" t="s">
        <v>13</v>
      </c>
      <c r="F8" s="67"/>
      <c r="G8" s="67"/>
      <c r="H8" s="67"/>
      <c r="I8" s="67"/>
      <c r="J8" s="67"/>
      <c r="K8" s="67"/>
      <c r="L8" s="67"/>
      <c r="M8" s="67"/>
      <c r="N8" s="67"/>
      <c r="O8" s="67"/>
      <c r="P8" s="67"/>
      <c r="Q8" s="67"/>
      <c r="R8" s="67"/>
      <c r="S8" s="67"/>
      <c r="T8" s="67"/>
      <c r="U8" s="67"/>
      <c r="V8" s="67"/>
      <c r="W8" s="67"/>
      <c r="X8" s="67"/>
      <c r="Y8" s="67"/>
    </row>
    <row r="9" spans="1:25" ht="12" customHeight="1" x14ac:dyDescent="0.4">
      <c r="A9" s="370"/>
      <c r="B9" s="371"/>
      <c r="C9" s="122"/>
      <c r="D9" s="125"/>
      <c r="E9" s="124" t="s">
        <v>14</v>
      </c>
      <c r="F9" s="67"/>
      <c r="G9" s="67"/>
      <c r="H9" s="67"/>
      <c r="I9" s="67"/>
      <c r="J9" s="67"/>
      <c r="K9" s="67"/>
      <c r="L9" s="67"/>
      <c r="M9" s="67"/>
      <c r="N9" s="67"/>
      <c r="O9" s="67"/>
      <c r="P9" s="67"/>
      <c r="Q9" s="67"/>
      <c r="R9" s="67"/>
      <c r="S9" s="67"/>
      <c r="T9" s="67"/>
      <c r="U9" s="67"/>
      <c r="V9" s="67"/>
      <c r="W9" s="67"/>
      <c r="X9" s="67"/>
      <c r="Y9" s="67"/>
    </row>
    <row r="10" spans="1:25" ht="12" customHeight="1" x14ac:dyDescent="0.4">
      <c r="A10" s="370"/>
      <c r="B10" s="371"/>
      <c r="C10" s="122"/>
      <c r="D10" s="125"/>
      <c r="E10" s="124" t="s">
        <v>15</v>
      </c>
      <c r="F10" s="67"/>
      <c r="G10" s="67"/>
      <c r="H10" s="67"/>
      <c r="I10" s="67"/>
      <c r="J10" s="67"/>
      <c r="K10" s="67"/>
      <c r="L10" s="67"/>
      <c r="M10" s="67"/>
      <c r="N10" s="67"/>
      <c r="O10" s="67"/>
      <c r="P10" s="67"/>
      <c r="Q10" s="67"/>
      <c r="R10" s="67"/>
      <c r="S10" s="67"/>
      <c r="T10" s="67"/>
      <c r="U10" s="67"/>
      <c r="V10" s="67"/>
      <c r="W10" s="67"/>
      <c r="X10" s="67"/>
      <c r="Y10" s="67"/>
    </row>
    <row r="11" spans="1:25" ht="12" customHeight="1" x14ac:dyDescent="0.4">
      <c r="A11" s="370"/>
      <c r="B11" s="371"/>
      <c r="C11" s="122"/>
      <c r="D11" s="125"/>
      <c r="E11" s="124" t="s">
        <v>16</v>
      </c>
      <c r="F11" s="67"/>
      <c r="G11" s="67"/>
      <c r="H11" s="67"/>
      <c r="I11" s="67"/>
      <c r="J11" s="67"/>
      <c r="K11" s="67"/>
      <c r="L11" s="67"/>
      <c r="M11" s="67"/>
      <c r="N11" s="67"/>
      <c r="O11" s="67"/>
      <c r="P11" s="67"/>
      <c r="Q11" s="67"/>
      <c r="R11" s="67"/>
      <c r="S11" s="67"/>
      <c r="T11" s="67"/>
      <c r="U11" s="67"/>
      <c r="V11" s="67"/>
      <c r="W11" s="67"/>
      <c r="X11" s="67"/>
      <c r="Y11" s="67"/>
    </row>
    <row r="12" spans="1:25" ht="12" customHeight="1" x14ac:dyDescent="0.4">
      <c r="A12" s="370"/>
      <c r="B12" s="371"/>
      <c r="C12" s="122"/>
      <c r="D12" s="125"/>
      <c r="E12" s="124" t="s">
        <v>17</v>
      </c>
      <c r="F12" s="67"/>
      <c r="G12" s="67"/>
      <c r="H12" s="67"/>
      <c r="I12" s="67"/>
      <c r="J12" s="67"/>
      <c r="K12" s="67"/>
      <c r="L12" s="67"/>
      <c r="M12" s="67"/>
      <c r="N12" s="67"/>
      <c r="O12" s="67"/>
      <c r="P12" s="67"/>
      <c r="Q12" s="67"/>
      <c r="R12" s="67"/>
      <c r="S12" s="67"/>
      <c r="T12" s="67"/>
      <c r="U12" s="67"/>
      <c r="V12" s="67"/>
      <c r="W12" s="67"/>
      <c r="X12" s="67"/>
      <c r="Y12" s="67"/>
    </row>
    <row r="13" spans="1:25" ht="12" customHeight="1" x14ac:dyDescent="0.4">
      <c r="A13" s="370"/>
      <c r="B13" s="371"/>
      <c r="C13" s="126"/>
      <c r="D13" s="127"/>
      <c r="E13" s="124" t="s">
        <v>18</v>
      </c>
      <c r="F13" s="67"/>
      <c r="G13" s="67"/>
      <c r="H13" s="67"/>
      <c r="I13" s="67"/>
      <c r="J13" s="67"/>
      <c r="K13" s="67"/>
      <c r="L13" s="67"/>
      <c r="M13" s="67"/>
      <c r="N13" s="67"/>
      <c r="O13" s="67"/>
      <c r="P13" s="67"/>
      <c r="Q13" s="67"/>
      <c r="R13" s="67"/>
      <c r="S13" s="67"/>
      <c r="T13" s="67"/>
      <c r="U13" s="67"/>
      <c r="V13" s="67"/>
      <c r="W13" s="67"/>
      <c r="X13" s="67"/>
      <c r="Y13" s="67"/>
    </row>
    <row r="14" spans="1:25" ht="13.5" customHeight="1" x14ac:dyDescent="0.4">
      <c r="A14" s="370"/>
      <c r="B14" s="371"/>
      <c r="C14" s="627" t="s">
        <v>19</v>
      </c>
      <c r="D14" s="123" t="s">
        <v>20</v>
      </c>
      <c r="E14" s="128"/>
      <c r="F14" s="67"/>
      <c r="G14" s="67"/>
      <c r="H14" s="67"/>
      <c r="I14" s="67"/>
      <c r="J14" s="67"/>
      <c r="K14" s="67"/>
      <c r="L14" s="67"/>
      <c r="M14" s="67"/>
      <c r="N14" s="67"/>
      <c r="O14" s="67"/>
      <c r="P14" s="67"/>
      <c r="Q14" s="67"/>
      <c r="R14" s="67"/>
      <c r="S14" s="67"/>
      <c r="T14" s="67"/>
      <c r="U14" s="67"/>
      <c r="V14" s="67"/>
      <c r="W14" s="67"/>
      <c r="X14" s="67"/>
      <c r="Y14" s="67"/>
    </row>
    <row r="15" spans="1:25" ht="13.5" customHeight="1" x14ac:dyDescent="0.4">
      <c r="A15" s="370"/>
      <c r="B15" s="371"/>
      <c r="C15" s="117" t="s">
        <v>21</v>
      </c>
      <c r="D15" s="120" t="s">
        <v>22</v>
      </c>
      <c r="E15" s="372"/>
      <c r="F15" s="67"/>
      <c r="G15" s="67"/>
      <c r="H15" s="67"/>
      <c r="I15" s="67"/>
      <c r="J15" s="67"/>
      <c r="K15" s="67"/>
      <c r="L15" s="67"/>
      <c r="M15" s="67"/>
      <c r="N15" s="67"/>
      <c r="O15" s="67"/>
      <c r="P15" s="67"/>
      <c r="Q15" s="67"/>
      <c r="R15" s="67"/>
      <c r="S15" s="67"/>
      <c r="T15" s="67"/>
      <c r="U15" s="67"/>
      <c r="V15" s="67"/>
      <c r="W15" s="67"/>
      <c r="X15" s="67"/>
      <c r="Y15" s="67"/>
    </row>
    <row r="16" spans="1:25" ht="13.5" customHeight="1" x14ac:dyDescent="0.4">
      <c r="A16" s="370"/>
      <c r="B16" s="628"/>
      <c r="C16" s="629" t="s">
        <v>23</v>
      </c>
      <c r="D16" s="630" t="s">
        <v>24</v>
      </c>
      <c r="E16" s="631"/>
      <c r="F16" s="67"/>
      <c r="G16" s="67"/>
      <c r="H16" s="67"/>
      <c r="I16" s="67"/>
      <c r="J16" s="67"/>
      <c r="K16" s="67"/>
      <c r="L16" s="67"/>
      <c r="M16" s="67"/>
      <c r="N16" s="67"/>
      <c r="O16" s="67"/>
      <c r="P16" s="67"/>
      <c r="Q16" s="67"/>
      <c r="R16" s="67"/>
      <c r="S16" s="67"/>
      <c r="T16" s="67"/>
      <c r="U16" s="67"/>
      <c r="V16" s="67"/>
      <c r="W16" s="67"/>
      <c r="X16" s="67"/>
      <c r="Y16" s="67"/>
    </row>
    <row r="17" spans="1:25" ht="13.5" customHeight="1" x14ac:dyDescent="0.4">
      <c r="A17" s="370"/>
      <c r="B17" s="374" t="s">
        <v>25</v>
      </c>
      <c r="C17" s="122" t="s">
        <v>26</v>
      </c>
      <c r="D17" s="118" t="s">
        <v>27</v>
      </c>
      <c r="E17" s="372"/>
      <c r="F17" s="67"/>
      <c r="G17" s="67"/>
      <c r="H17" s="67"/>
      <c r="I17" s="67"/>
      <c r="J17" s="67"/>
      <c r="K17" s="67"/>
      <c r="L17" s="67"/>
      <c r="M17" s="67"/>
      <c r="N17" s="67"/>
      <c r="O17" s="67"/>
      <c r="P17" s="67"/>
      <c r="Q17" s="67"/>
      <c r="R17" s="67"/>
      <c r="S17" s="67"/>
      <c r="T17" s="67"/>
      <c r="U17" s="67"/>
      <c r="V17" s="67"/>
      <c r="W17" s="67"/>
      <c r="X17" s="67"/>
      <c r="Y17" s="67"/>
    </row>
    <row r="18" spans="1:25" ht="13.5" customHeight="1" x14ac:dyDescent="0.4">
      <c r="A18" s="370"/>
      <c r="B18" s="374"/>
      <c r="C18" s="122"/>
      <c r="D18" s="131" t="s">
        <v>28</v>
      </c>
      <c r="E18" s="372"/>
      <c r="F18" s="67"/>
      <c r="G18" s="67"/>
      <c r="H18" s="67"/>
      <c r="I18" s="67"/>
      <c r="J18" s="67"/>
      <c r="K18" s="67"/>
      <c r="L18" s="67"/>
      <c r="M18" s="67"/>
      <c r="N18" s="67"/>
      <c r="O18" s="67"/>
      <c r="P18" s="67"/>
      <c r="Q18" s="67"/>
      <c r="R18" s="67"/>
      <c r="S18" s="67"/>
      <c r="T18" s="67"/>
      <c r="U18" s="67"/>
      <c r="V18" s="67"/>
      <c r="W18" s="67"/>
      <c r="X18" s="67"/>
      <c r="Y18" s="67"/>
    </row>
    <row r="19" spans="1:25" ht="13.5" customHeight="1" x14ac:dyDescent="0.4">
      <c r="A19" s="370"/>
      <c r="B19" s="374"/>
      <c r="C19" s="126"/>
      <c r="D19" s="131" t="s">
        <v>29</v>
      </c>
      <c r="E19" s="372"/>
      <c r="F19" s="67"/>
      <c r="G19" s="67"/>
      <c r="H19" s="67"/>
      <c r="I19" s="67"/>
      <c r="J19" s="67"/>
      <c r="K19" s="67"/>
      <c r="L19" s="67"/>
      <c r="M19" s="67"/>
      <c r="N19" s="67"/>
      <c r="O19" s="67"/>
      <c r="P19" s="67"/>
      <c r="Q19" s="67"/>
      <c r="R19" s="67"/>
      <c r="S19" s="67"/>
      <c r="T19" s="67"/>
      <c r="U19" s="67"/>
      <c r="V19" s="67"/>
      <c r="W19" s="67"/>
      <c r="X19" s="67"/>
      <c r="Y19" s="67"/>
    </row>
    <row r="20" spans="1:25" ht="13.5" customHeight="1" x14ac:dyDescent="0.4">
      <c r="A20" s="370"/>
      <c r="B20" s="371"/>
      <c r="C20" s="117" t="s">
        <v>30</v>
      </c>
      <c r="D20" s="132"/>
      <c r="E20" s="372"/>
      <c r="F20" s="67"/>
      <c r="G20" s="67"/>
      <c r="H20" s="67"/>
      <c r="I20" s="67"/>
      <c r="J20" s="67"/>
      <c r="K20" s="67"/>
      <c r="L20" s="67"/>
      <c r="M20" s="67"/>
      <c r="N20" s="67"/>
      <c r="O20" s="67"/>
      <c r="P20" s="67"/>
      <c r="Q20" s="67"/>
      <c r="R20" s="67"/>
      <c r="S20" s="67"/>
      <c r="T20" s="67"/>
      <c r="U20" s="67"/>
      <c r="V20" s="67"/>
      <c r="W20" s="67"/>
      <c r="X20" s="67"/>
      <c r="Y20" s="67"/>
    </row>
    <row r="21" spans="1:25" ht="13.5" customHeight="1" x14ac:dyDescent="0.4">
      <c r="A21" s="370"/>
      <c r="B21" s="371"/>
      <c r="C21" s="626" t="s">
        <v>31</v>
      </c>
      <c r="D21" s="133"/>
      <c r="E21" s="372"/>
      <c r="F21" s="67"/>
      <c r="G21" s="67"/>
      <c r="H21" s="67"/>
      <c r="I21" s="67"/>
      <c r="J21" s="67"/>
      <c r="K21" s="67"/>
      <c r="L21" s="67"/>
      <c r="M21" s="67"/>
      <c r="N21" s="67"/>
      <c r="O21" s="67"/>
      <c r="P21" s="67"/>
      <c r="Q21" s="67"/>
      <c r="R21" s="67"/>
      <c r="S21" s="67"/>
      <c r="T21" s="67"/>
      <c r="U21" s="67"/>
      <c r="V21" s="67"/>
      <c r="W21" s="67"/>
      <c r="X21" s="67"/>
      <c r="Y21" s="67"/>
    </row>
    <row r="22" spans="1:25" ht="13.5" customHeight="1" x14ac:dyDescent="0.4">
      <c r="A22" s="134" t="s">
        <v>32</v>
      </c>
      <c r="B22" s="135" t="s">
        <v>33</v>
      </c>
      <c r="C22" s="136" t="s">
        <v>34</v>
      </c>
      <c r="D22" s="137" t="s">
        <v>35</v>
      </c>
      <c r="E22" s="138"/>
      <c r="F22" s="67"/>
      <c r="G22" s="67"/>
      <c r="H22" s="67"/>
      <c r="I22" s="67"/>
      <c r="J22" s="67"/>
      <c r="K22" s="67"/>
      <c r="L22" s="67"/>
      <c r="M22" s="67"/>
      <c r="N22" s="67"/>
      <c r="O22" s="67"/>
      <c r="P22" s="67"/>
      <c r="Q22" s="67"/>
      <c r="R22" s="67"/>
      <c r="S22" s="67"/>
      <c r="T22" s="67"/>
      <c r="U22" s="67"/>
      <c r="V22" s="67"/>
      <c r="W22" s="67"/>
      <c r="X22" s="67"/>
      <c r="Y22" s="67"/>
    </row>
    <row r="23" spans="1:25" ht="13.5" customHeight="1" x14ac:dyDescent="0.4">
      <c r="A23" s="375"/>
      <c r="B23" s="374"/>
      <c r="C23" s="122"/>
      <c r="D23" s="131" t="s">
        <v>36</v>
      </c>
      <c r="E23" s="372"/>
      <c r="F23" s="67"/>
      <c r="G23" s="67"/>
      <c r="H23" s="67"/>
      <c r="I23" s="67"/>
      <c r="J23" s="67"/>
      <c r="K23" s="67"/>
      <c r="L23" s="67"/>
      <c r="M23" s="67"/>
      <c r="N23" s="67"/>
      <c r="O23" s="67"/>
      <c r="P23" s="67"/>
      <c r="Q23" s="67"/>
      <c r="R23" s="67"/>
      <c r="S23" s="67"/>
      <c r="T23" s="67"/>
      <c r="U23" s="67"/>
      <c r="V23" s="67"/>
      <c r="W23" s="67"/>
      <c r="X23" s="67"/>
      <c r="Y23" s="67"/>
    </row>
    <row r="24" spans="1:25" ht="12" customHeight="1" x14ac:dyDescent="0.4">
      <c r="A24" s="375"/>
      <c r="B24" s="374"/>
      <c r="C24" s="126"/>
      <c r="D24" s="131" t="s">
        <v>37</v>
      </c>
      <c r="E24" s="372"/>
      <c r="F24" s="67"/>
      <c r="G24" s="67"/>
      <c r="H24" s="67"/>
      <c r="I24" s="67"/>
      <c r="J24" s="67"/>
      <c r="K24" s="67"/>
      <c r="L24" s="67"/>
      <c r="M24" s="67"/>
      <c r="N24" s="67"/>
      <c r="O24" s="67"/>
      <c r="P24" s="67"/>
      <c r="Q24" s="67"/>
      <c r="R24" s="67"/>
      <c r="S24" s="67"/>
      <c r="T24" s="67"/>
      <c r="U24" s="67"/>
      <c r="V24" s="67"/>
      <c r="W24" s="67"/>
      <c r="X24" s="67"/>
      <c r="Y24" s="67"/>
    </row>
    <row r="25" spans="1:25" ht="13.5" customHeight="1" x14ac:dyDescent="0.4">
      <c r="A25" s="370"/>
      <c r="B25" s="371"/>
      <c r="C25" s="117" t="s">
        <v>38</v>
      </c>
      <c r="D25" s="132"/>
      <c r="E25" s="372"/>
      <c r="F25" s="67"/>
      <c r="G25" s="67"/>
      <c r="H25" s="67"/>
      <c r="I25" s="67"/>
      <c r="J25" s="67"/>
      <c r="K25" s="67"/>
      <c r="L25" s="67"/>
      <c r="M25" s="67"/>
      <c r="N25" s="67"/>
      <c r="O25" s="67"/>
      <c r="P25" s="67"/>
      <c r="Q25" s="67"/>
      <c r="R25" s="67"/>
      <c r="S25" s="67"/>
      <c r="T25" s="67"/>
      <c r="U25" s="67"/>
      <c r="V25" s="67"/>
      <c r="W25" s="67"/>
      <c r="X25" s="67"/>
      <c r="Y25" s="67"/>
    </row>
    <row r="26" spans="1:25" ht="13.5" customHeight="1" x14ac:dyDescent="0.4">
      <c r="A26" s="370"/>
      <c r="B26" s="371"/>
      <c r="C26" s="117" t="s">
        <v>39</v>
      </c>
      <c r="D26" s="118"/>
      <c r="E26" s="372"/>
      <c r="F26" s="67"/>
      <c r="G26" s="67"/>
      <c r="H26" s="67"/>
      <c r="I26" s="67"/>
      <c r="J26" s="67"/>
      <c r="K26" s="67"/>
      <c r="L26" s="67"/>
      <c r="M26" s="67"/>
      <c r="N26" s="67"/>
      <c r="O26" s="67"/>
      <c r="P26" s="67"/>
      <c r="Q26" s="67"/>
      <c r="R26" s="67"/>
      <c r="S26" s="67"/>
      <c r="T26" s="67"/>
      <c r="U26" s="67"/>
      <c r="V26" s="67"/>
      <c r="W26" s="67"/>
      <c r="X26" s="67"/>
      <c r="Y26" s="67"/>
    </row>
    <row r="27" spans="1:25" ht="13.5" customHeight="1" x14ac:dyDescent="0.4">
      <c r="A27" s="370"/>
      <c r="B27" s="371"/>
      <c r="C27" s="119" t="s">
        <v>40</v>
      </c>
      <c r="D27" s="120" t="s">
        <v>41</v>
      </c>
      <c r="E27" s="121"/>
      <c r="F27" s="67"/>
      <c r="G27" s="67"/>
      <c r="H27" s="67"/>
      <c r="I27" s="67"/>
      <c r="J27" s="67"/>
      <c r="K27" s="67"/>
      <c r="L27" s="67"/>
      <c r="M27" s="67"/>
      <c r="N27" s="67"/>
      <c r="O27" s="67"/>
      <c r="P27" s="67"/>
      <c r="Q27" s="67"/>
      <c r="R27" s="67"/>
      <c r="S27" s="67"/>
      <c r="T27" s="67"/>
      <c r="U27" s="67"/>
      <c r="V27" s="67"/>
      <c r="W27" s="67"/>
      <c r="X27" s="67"/>
      <c r="Y27" s="67"/>
    </row>
    <row r="28" spans="1:25" ht="12" customHeight="1" x14ac:dyDescent="0.4">
      <c r="A28" s="370"/>
      <c r="B28" s="371"/>
      <c r="C28" s="122"/>
      <c r="D28" s="123" t="s">
        <v>42</v>
      </c>
      <c r="E28" s="124" t="s">
        <v>43</v>
      </c>
      <c r="F28" s="67"/>
      <c r="G28" s="67"/>
      <c r="H28" s="67"/>
      <c r="I28" s="67"/>
      <c r="J28" s="67"/>
      <c r="K28" s="67"/>
      <c r="L28" s="67"/>
      <c r="M28" s="67"/>
      <c r="N28" s="67"/>
      <c r="O28" s="67"/>
      <c r="P28" s="67"/>
      <c r="Q28" s="67"/>
      <c r="R28" s="67"/>
      <c r="S28" s="67"/>
      <c r="T28" s="67"/>
      <c r="U28" s="67"/>
      <c r="V28" s="67"/>
      <c r="W28" s="67"/>
      <c r="X28" s="67"/>
      <c r="Y28" s="67"/>
    </row>
    <row r="29" spans="1:25" ht="12" customHeight="1" x14ac:dyDescent="0.4">
      <c r="A29" s="370"/>
      <c r="B29" s="371"/>
      <c r="C29" s="122"/>
      <c r="D29" s="125"/>
      <c r="E29" s="124" t="s">
        <v>44</v>
      </c>
      <c r="F29" s="67"/>
      <c r="G29" s="67"/>
      <c r="H29" s="67"/>
      <c r="I29" s="67"/>
      <c r="J29" s="67"/>
      <c r="K29" s="67"/>
      <c r="L29" s="67"/>
      <c r="M29" s="67"/>
      <c r="N29" s="67"/>
      <c r="O29" s="67"/>
      <c r="P29" s="67"/>
      <c r="Q29" s="67"/>
      <c r="R29" s="67"/>
      <c r="S29" s="67"/>
      <c r="T29" s="67"/>
      <c r="U29" s="67"/>
      <c r="V29" s="67"/>
      <c r="W29" s="67"/>
      <c r="X29" s="67"/>
      <c r="Y29" s="67"/>
    </row>
    <row r="30" spans="1:25" ht="12" customHeight="1" x14ac:dyDescent="0.4">
      <c r="A30" s="370"/>
      <c r="B30" s="371"/>
      <c r="C30" s="122"/>
      <c r="D30" s="125"/>
      <c r="E30" s="124" t="s">
        <v>45</v>
      </c>
      <c r="F30" s="67"/>
      <c r="G30" s="67"/>
      <c r="H30" s="67"/>
      <c r="I30" s="67"/>
      <c r="J30" s="67"/>
      <c r="K30" s="67"/>
      <c r="L30" s="67"/>
      <c r="M30" s="67"/>
      <c r="N30" s="67"/>
      <c r="O30" s="67"/>
      <c r="P30" s="67"/>
      <c r="Q30" s="67"/>
      <c r="R30" s="67"/>
      <c r="S30" s="67"/>
      <c r="T30" s="67"/>
      <c r="U30" s="67"/>
      <c r="V30" s="67"/>
      <c r="W30" s="67"/>
      <c r="X30" s="67"/>
      <c r="Y30" s="67"/>
    </row>
    <row r="31" spans="1:25" ht="12" customHeight="1" x14ac:dyDescent="0.4">
      <c r="A31" s="370"/>
      <c r="B31" s="371"/>
      <c r="C31" s="122"/>
      <c r="D31" s="125"/>
      <c r="E31" s="124" t="s">
        <v>46</v>
      </c>
      <c r="F31" s="67"/>
      <c r="G31" s="67"/>
      <c r="H31" s="67"/>
      <c r="I31" s="67"/>
      <c r="J31" s="67"/>
      <c r="K31" s="67"/>
      <c r="L31" s="67"/>
      <c r="M31" s="67"/>
      <c r="N31" s="67"/>
      <c r="O31" s="67"/>
      <c r="P31" s="67"/>
      <c r="Q31" s="67"/>
      <c r="R31" s="67"/>
      <c r="S31" s="67"/>
      <c r="T31" s="67"/>
      <c r="U31" s="67"/>
      <c r="V31" s="67"/>
      <c r="W31" s="67"/>
      <c r="X31" s="67"/>
      <c r="Y31" s="67"/>
    </row>
    <row r="32" spans="1:25" ht="12" customHeight="1" x14ac:dyDescent="0.4">
      <c r="A32" s="370"/>
      <c r="B32" s="371"/>
      <c r="C32" s="122"/>
      <c r="D32" s="125"/>
      <c r="E32" s="124" t="s">
        <v>47</v>
      </c>
      <c r="F32" s="67"/>
      <c r="G32" s="67"/>
      <c r="H32" s="67"/>
      <c r="I32" s="67"/>
      <c r="J32" s="67"/>
      <c r="K32" s="67"/>
      <c r="L32" s="67"/>
      <c r="M32" s="67"/>
      <c r="N32" s="67"/>
      <c r="O32" s="67"/>
      <c r="P32" s="67"/>
      <c r="Q32" s="67"/>
      <c r="R32" s="67"/>
      <c r="S32" s="67"/>
      <c r="T32" s="67"/>
      <c r="U32" s="67"/>
      <c r="V32" s="67"/>
      <c r="W32" s="67"/>
      <c r="X32" s="67"/>
      <c r="Y32" s="67"/>
    </row>
    <row r="33" spans="1:25" ht="12" customHeight="1" x14ac:dyDescent="0.4">
      <c r="A33" s="370"/>
      <c r="B33" s="371"/>
      <c r="C33" s="126"/>
      <c r="D33" s="127"/>
      <c r="E33" s="124" t="s">
        <v>48</v>
      </c>
      <c r="F33" s="67"/>
      <c r="G33" s="67"/>
      <c r="H33" s="67"/>
      <c r="I33" s="67"/>
      <c r="J33" s="67"/>
      <c r="K33" s="67"/>
      <c r="L33" s="67"/>
      <c r="M33" s="67"/>
      <c r="N33" s="67"/>
      <c r="O33" s="67"/>
      <c r="P33" s="67"/>
      <c r="Q33" s="67"/>
      <c r="R33" s="67"/>
      <c r="S33" s="67"/>
      <c r="T33" s="67"/>
      <c r="U33" s="67"/>
      <c r="V33" s="67"/>
      <c r="W33" s="67"/>
      <c r="X33" s="67"/>
      <c r="Y33" s="67"/>
    </row>
    <row r="34" spans="1:25" ht="13.5" customHeight="1" x14ac:dyDescent="0.4">
      <c r="A34" s="370"/>
      <c r="B34" s="371"/>
      <c r="C34" s="117" t="s">
        <v>49</v>
      </c>
      <c r="D34" s="132"/>
      <c r="E34" s="128"/>
      <c r="F34" s="67"/>
      <c r="G34" s="67"/>
      <c r="H34" s="67"/>
      <c r="I34" s="67"/>
      <c r="J34" s="67"/>
      <c r="K34" s="67"/>
      <c r="L34" s="67"/>
      <c r="M34" s="67"/>
      <c r="N34" s="67"/>
      <c r="O34" s="67"/>
      <c r="P34" s="67"/>
      <c r="Q34" s="67"/>
      <c r="R34" s="67"/>
      <c r="S34" s="67"/>
      <c r="T34" s="67"/>
      <c r="U34" s="67"/>
      <c r="V34" s="67"/>
      <c r="W34" s="67"/>
      <c r="X34" s="67"/>
      <c r="Y34" s="67"/>
    </row>
    <row r="35" spans="1:25" ht="13.5" customHeight="1" x14ac:dyDescent="0.4">
      <c r="A35" s="370"/>
      <c r="B35" s="371"/>
      <c r="C35" s="627" t="s">
        <v>50</v>
      </c>
      <c r="D35" s="133"/>
      <c r="E35" s="372"/>
      <c r="F35" s="67"/>
      <c r="G35" s="67"/>
      <c r="H35" s="67"/>
      <c r="I35" s="67"/>
      <c r="J35" s="67"/>
      <c r="K35" s="67"/>
      <c r="L35" s="67"/>
      <c r="M35" s="67"/>
      <c r="N35" s="67"/>
      <c r="O35" s="67"/>
      <c r="P35" s="67"/>
      <c r="Q35" s="67"/>
      <c r="R35" s="67"/>
      <c r="S35" s="67"/>
      <c r="T35" s="67"/>
      <c r="U35" s="67"/>
      <c r="V35" s="67"/>
      <c r="W35" s="67"/>
      <c r="X35" s="67"/>
      <c r="Y35" s="67"/>
    </row>
    <row r="36" spans="1:25" ht="13.5" customHeight="1" x14ac:dyDescent="0.4">
      <c r="A36" s="370"/>
      <c r="B36" s="371"/>
      <c r="C36" s="117" t="s">
        <v>51</v>
      </c>
      <c r="D36" s="133"/>
      <c r="E36" s="372"/>
      <c r="F36" s="67"/>
      <c r="G36" s="67"/>
      <c r="H36" s="67"/>
      <c r="I36" s="67"/>
      <c r="J36" s="67"/>
      <c r="K36" s="67"/>
      <c r="L36" s="67"/>
      <c r="M36" s="67"/>
      <c r="N36" s="67"/>
      <c r="O36" s="67"/>
      <c r="P36" s="67"/>
      <c r="Q36" s="67"/>
      <c r="R36" s="67"/>
      <c r="S36" s="67"/>
      <c r="T36" s="67"/>
      <c r="U36" s="67"/>
      <c r="V36" s="67"/>
      <c r="W36" s="67"/>
      <c r="X36" s="67"/>
      <c r="Y36" s="67"/>
    </row>
    <row r="37" spans="1:25" ht="13.5" customHeight="1" x14ac:dyDescent="0.4">
      <c r="A37" s="370"/>
      <c r="B37" s="632"/>
      <c r="C37" s="633" t="s">
        <v>52</v>
      </c>
      <c r="D37" s="634" t="s">
        <v>53</v>
      </c>
      <c r="E37" s="635"/>
      <c r="F37" s="67"/>
      <c r="G37" s="67"/>
      <c r="H37" s="67"/>
      <c r="I37" s="67"/>
      <c r="J37" s="67"/>
      <c r="K37" s="67"/>
      <c r="L37" s="67"/>
      <c r="M37" s="67"/>
      <c r="N37" s="67"/>
      <c r="O37" s="67"/>
      <c r="P37" s="67"/>
      <c r="Q37" s="67"/>
      <c r="R37" s="67"/>
      <c r="S37" s="67"/>
      <c r="T37" s="67"/>
      <c r="U37" s="67"/>
      <c r="V37" s="67"/>
      <c r="W37" s="67"/>
      <c r="X37" s="67"/>
      <c r="Y37" s="67"/>
    </row>
    <row r="38" spans="1:25" ht="13.5" customHeight="1" x14ac:dyDescent="0.4">
      <c r="A38" s="370"/>
      <c r="B38" s="374" t="s">
        <v>54</v>
      </c>
      <c r="C38" s="636" t="s">
        <v>55</v>
      </c>
      <c r="D38" s="118" t="s">
        <v>56</v>
      </c>
      <c r="E38" s="372"/>
      <c r="F38" s="67"/>
      <c r="G38" s="67"/>
      <c r="H38" s="67"/>
      <c r="I38" s="67"/>
      <c r="J38" s="67"/>
      <c r="K38" s="67"/>
      <c r="L38" s="67"/>
      <c r="M38" s="67"/>
      <c r="N38" s="67"/>
      <c r="O38" s="67"/>
      <c r="P38" s="67"/>
      <c r="Q38" s="67"/>
      <c r="R38" s="67"/>
      <c r="S38" s="67"/>
      <c r="T38" s="67"/>
      <c r="U38" s="67"/>
      <c r="V38" s="67"/>
      <c r="W38" s="67"/>
      <c r="X38" s="67"/>
      <c r="Y38" s="67"/>
    </row>
    <row r="39" spans="1:25" ht="13.5" customHeight="1" x14ac:dyDescent="0.4">
      <c r="A39" s="370"/>
      <c r="B39" s="374"/>
      <c r="C39" s="122"/>
      <c r="D39" s="131" t="s">
        <v>57</v>
      </c>
      <c r="E39" s="372"/>
      <c r="F39" s="67"/>
      <c r="G39" s="67"/>
      <c r="H39" s="67"/>
      <c r="I39" s="67"/>
      <c r="J39" s="67"/>
      <c r="K39" s="67"/>
      <c r="L39" s="67"/>
      <c r="M39" s="67"/>
      <c r="N39" s="67"/>
      <c r="O39" s="67"/>
      <c r="P39" s="67"/>
      <c r="Q39" s="67"/>
      <c r="R39" s="67"/>
      <c r="S39" s="67"/>
      <c r="T39" s="67"/>
      <c r="U39" s="67"/>
      <c r="V39" s="67"/>
      <c r="W39" s="67"/>
      <c r="X39" s="67"/>
      <c r="Y39" s="67"/>
    </row>
    <row r="40" spans="1:25" ht="13.5" customHeight="1" x14ac:dyDescent="0.4">
      <c r="A40" s="370"/>
      <c r="B40" s="374"/>
      <c r="C40" s="126"/>
      <c r="D40" s="131" t="s">
        <v>58</v>
      </c>
      <c r="E40" s="372"/>
      <c r="F40" s="67"/>
      <c r="G40" s="67"/>
      <c r="H40" s="67"/>
      <c r="I40" s="67"/>
      <c r="J40" s="67"/>
      <c r="K40" s="67"/>
      <c r="L40" s="67"/>
      <c r="M40" s="67"/>
      <c r="N40" s="67"/>
      <c r="O40" s="67"/>
      <c r="P40" s="67"/>
      <c r="Q40" s="67"/>
      <c r="R40" s="67"/>
      <c r="S40" s="67"/>
      <c r="T40" s="67"/>
      <c r="U40" s="67"/>
      <c r="V40" s="67"/>
      <c r="W40" s="67"/>
      <c r="X40" s="67"/>
      <c r="Y40" s="67"/>
    </row>
    <row r="41" spans="1:25" ht="13.5" customHeight="1" x14ac:dyDescent="0.4">
      <c r="A41" s="370"/>
      <c r="B41" s="371"/>
      <c r="C41" s="117" t="s">
        <v>59</v>
      </c>
      <c r="D41" s="132"/>
      <c r="E41" s="372"/>
      <c r="F41" s="67"/>
      <c r="G41" s="67"/>
      <c r="H41" s="67"/>
      <c r="I41" s="67"/>
      <c r="J41" s="67"/>
      <c r="K41" s="67"/>
      <c r="L41" s="67"/>
      <c r="M41" s="67"/>
      <c r="N41" s="67"/>
      <c r="O41" s="67"/>
      <c r="P41" s="67"/>
      <c r="Q41" s="67"/>
      <c r="R41" s="67"/>
      <c r="S41" s="67"/>
      <c r="T41" s="67"/>
      <c r="U41" s="67"/>
      <c r="V41" s="67"/>
      <c r="W41" s="67"/>
      <c r="X41" s="67"/>
      <c r="Y41" s="67"/>
    </row>
    <row r="42" spans="1:25" ht="13.5" customHeight="1" x14ac:dyDescent="0.4">
      <c r="A42" s="139"/>
      <c r="B42" s="129"/>
      <c r="C42" s="625" t="s">
        <v>60</v>
      </c>
      <c r="D42" s="130"/>
      <c r="E42" s="373"/>
      <c r="F42" s="67"/>
      <c r="G42" s="67"/>
      <c r="H42" s="67"/>
      <c r="I42" s="67"/>
      <c r="J42" s="67"/>
      <c r="K42" s="67"/>
      <c r="L42" s="67"/>
      <c r="M42" s="67"/>
      <c r="N42" s="67"/>
      <c r="O42" s="67"/>
      <c r="P42" s="67"/>
      <c r="Q42" s="67"/>
      <c r="R42" s="67"/>
      <c r="S42" s="67"/>
      <c r="T42" s="67"/>
      <c r="U42" s="67"/>
      <c r="V42" s="67"/>
      <c r="W42" s="67"/>
      <c r="X42" s="67"/>
      <c r="Y42" s="67"/>
    </row>
    <row r="43" spans="1:25" ht="12" customHeight="1" x14ac:dyDescent="0.4">
      <c r="A43" s="140"/>
      <c r="B43" s="140"/>
      <c r="C43" s="67"/>
      <c r="D43" s="67"/>
      <c r="E43" s="67"/>
      <c r="F43" s="67"/>
      <c r="G43" s="67"/>
      <c r="H43" s="67"/>
      <c r="I43" s="67"/>
      <c r="J43" s="67"/>
      <c r="K43" s="67"/>
      <c r="L43" s="67"/>
      <c r="M43" s="67"/>
      <c r="N43" s="67"/>
      <c r="O43" s="67"/>
      <c r="P43" s="67"/>
      <c r="Q43" s="67"/>
      <c r="R43" s="67"/>
      <c r="S43" s="67"/>
      <c r="T43" s="67"/>
      <c r="U43" s="67"/>
      <c r="V43" s="67"/>
      <c r="W43" s="67"/>
      <c r="X43" s="67"/>
      <c r="Y43" s="67"/>
    </row>
    <row r="44" spans="1:25" ht="11.25" customHeight="1" x14ac:dyDescent="0.4">
      <c r="A44" s="661" t="s">
        <v>61</v>
      </c>
      <c r="B44" s="657"/>
      <c r="C44" s="657"/>
      <c r="D44" s="657"/>
      <c r="E44" s="141"/>
      <c r="F44" s="141"/>
      <c r="G44" s="141"/>
      <c r="H44" s="141"/>
      <c r="I44" s="141"/>
      <c r="J44" s="141"/>
      <c r="K44" s="141"/>
      <c r="L44" s="141"/>
      <c r="M44" s="141"/>
      <c r="N44" s="141"/>
      <c r="O44" s="141"/>
      <c r="P44" s="141"/>
      <c r="Q44" s="141"/>
      <c r="R44" s="141"/>
      <c r="S44" s="141"/>
      <c r="T44" s="141"/>
      <c r="U44" s="141"/>
      <c r="V44" s="141"/>
      <c r="W44" s="141"/>
      <c r="X44" s="141"/>
      <c r="Y44" s="141"/>
    </row>
    <row r="45" spans="1:25" ht="11.25" customHeight="1" x14ac:dyDescent="0.4">
      <c r="A45" s="662" t="s">
        <v>62</v>
      </c>
      <c r="B45" s="657"/>
      <c r="C45" s="657"/>
      <c r="D45" s="657"/>
      <c r="E45" s="141"/>
      <c r="F45" s="141"/>
      <c r="G45" s="141"/>
      <c r="H45" s="141"/>
      <c r="I45" s="141"/>
      <c r="J45" s="141"/>
      <c r="K45" s="141"/>
      <c r="L45" s="141"/>
      <c r="M45" s="141"/>
      <c r="N45" s="141"/>
      <c r="O45" s="141"/>
      <c r="P45" s="141"/>
      <c r="Q45" s="141"/>
      <c r="R45" s="141"/>
      <c r="S45" s="141"/>
      <c r="T45" s="141"/>
      <c r="U45" s="141"/>
      <c r="V45" s="141"/>
      <c r="W45" s="141"/>
      <c r="X45" s="141"/>
      <c r="Y45" s="141"/>
    </row>
    <row r="46" spans="1:25" ht="11.25" customHeight="1" x14ac:dyDescent="0.4">
      <c r="A46" s="656" t="s">
        <v>63</v>
      </c>
      <c r="B46" s="657"/>
      <c r="C46" s="657"/>
      <c r="D46" s="657"/>
      <c r="E46" s="141"/>
      <c r="F46" s="141"/>
      <c r="G46" s="141"/>
      <c r="H46" s="141"/>
      <c r="I46" s="141"/>
      <c r="J46" s="141"/>
      <c r="K46" s="141"/>
      <c r="L46" s="141"/>
      <c r="M46" s="141"/>
      <c r="N46" s="141"/>
      <c r="O46" s="141"/>
      <c r="P46" s="141"/>
      <c r="Q46" s="141"/>
      <c r="R46" s="141"/>
      <c r="S46" s="141"/>
      <c r="T46" s="141"/>
      <c r="U46" s="141"/>
      <c r="V46" s="141"/>
      <c r="W46" s="141"/>
      <c r="X46" s="141"/>
      <c r="Y46" s="141"/>
    </row>
    <row r="47" spans="1:25" ht="11.25" customHeight="1" x14ac:dyDescent="0.4">
      <c r="A47" s="656" t="s">
        <v>64</v>
      </c>
      <c r="B47" s="657"/>
      <c r="C47" s="657"/>
      <c r="D47" s="657"/>
      <c r="E47" s="141"/>
      <c r="F47" s="141"/>
      <c r="G47" s="141"/>
      <c r="H47" s="141"/>
      <c r="I47" s="141"/>
      <c r="J47" s="141"/>
      <c r="K47" s="141"/>
      <c r="L47" s="141"/>
      <c r="M47" s="141"/>
      <c r="N47" s="141"/>
      <c r="O47" s="141"/>
      <c r="P47" s="141"/>
      <c r="Q47" s="141"/>
      <c r="R47" s="141"/>
      <c r="S47" s="141"/>
      <c r="T47" s="141"/>
      <c r="U47" s="141"/>
      <c r="V47" s="141"/>
      <c r="W47" s="141"/>
      <c r="X47" s="141"/>
      <c r="Y47" s="141"/>
    </row>
    <row r="48" spans="1:25" ht="11.25" customHeight="1" x14ac:dyDescent="0.4">
      <c r="A48" s="656" t="s">
        <v>65</v>
      </c>
      <c r="B48" s="657"/>
      <c r="C48" s="657"/>
      <c r="D48" s="657"/>
      <c r="E48" s="141"/>
      <c r="F48" s="141"/>
      <c r="G48" s="141"/>
      <c r="H48" s="141"/>
      <c r="I48" s="141"/>
      <c r="J48" s="141"/>
      <c r="K48" s="141"/>
      <c r="L48" s="141"/>
      <c r="M48" s="141"/>
      <c r="N48" s="141"/>
      <c r="O48" s="141"/>
      <c r="P48" s="141"/>
      <c r="Q48" s="141"/>
      <c r="R48" s="141"/>
      <c r="S48" s="141"/>
      <c r="T48" s="141"/>
      <c r="U48" s="141"/>
      <c r="V48" s="141"/>
      <c r="W48" s="141"/>
      <c r="X48" s="141"/>
      <c r="Y48" s="141"/>
    </row>
    <row r="49" spans="1:25" ht="11.25" customHeight="1" x14ac:dyDescent="0.4">
      <c r="A49" s="656" t="s">
        <v>66</v>
      </c>
      <c r="B49" s="657"/>
      <c r="C49" s="657"/>
      <c r="D49" s="657"/>
      <c r="E49" s="141"/>
      <c r="F49" s="141"/>
      <c r="G49" s="141"/>
      <c r="H49" s="141"/>
      <c r="I49" s="141"/>
      <c r="J49" s="141"/>
      <c r="K49" s="141"/>
      <c r="L49" s="141"/>
      <c r="M49" s="141"/>
      <c r="N49" s="141"/>
      <c r="O49" s="141"/>
      <c r="P49" s="141"/>
      <c r="Q49" s="141"/>
      <c r="R49" s="141"/>
      <c r="S49" s="141"/>
      <c r="T49" s="141"/>
      <c r="U49" s="141"/>
      <c r="V49" s="141"/>
      <c r="W49" s="141"/>
      <c r="X49" s="141"/>
      <c r="Y49" s="141"/>
    </row>
    <row r="50" spans="1:25" ht="11.25" customHeight="1" x14ac:dyDescent="0.4">
      <c r="A50" s="658" t="s">
        <v>67</v>
      </c>
      <c r="B50" s="659"/>
      <c r="C50" s="659"/>
      <c r="D50" s="659"/>
      <c r="E50" s="141"/>
      <c r="F50" s="141"/>
      <c r="G50" s="141"/>
      <c r="H50" s="141"/>
      <c r="I50" s="141"/>
      <c r="J50" s="141"/>
      <c r="K50" s="141"/>
      <c r="L50" s="141"/>
      <c r="M50" s="141"/>
      <c r="N50" s="141"/>
      <c r="O50" s="141"/>
      <c r="P50" s="141"/>
      <c r="Q50" s="141"/>
      <c r="R50" s="141"/>
      <c r="S50" s="141"/>
      <c r="T50" s="141"/>
      <c r="U50" s="141"/>
      <c r="V50" s="141"/>
      <c r="W50" s="141"/>
      <c r="X50" s="141"/>
      <c r="Y50" s="141"/>
    </row>
    <row r="51" spans="1:25" ht="11.25" customHeight="1" x14ac:dyDescent="0.4">
      <c r="A51" s="656"/>
      <c r="B51" s="657"/>
      <c r="C51" s="657"/>
      <c r="D51" s="657"/>
      <c r="E51" s="141"/>
      <c r="F51" s="141"/>
      <c r="G51" s="141"/>
      <c r="H51" s="141"/>
      <c r="I51" s="141"/>
      <c r="J51" s="141"/>
      <c r="K51" s="141"/>
      <c r="L51" s="141"/>
      <c r="M51" s="141"/>
      <c r="N51" s="141"/>
      <c r="O51" s="141"/>
      <c r="P51" s="141"/>
      <c r="Q51" s="141"/>
      <c r="R51" s="141"/>
      <c r="S51" s="141"/>
      <c r="T51" s="141"/>
      <c r="U51" s="141"/>
      <c r="V51" s="141"/>
      <c r="W51" s="141"/>
      <c r="X51" s="141"/>
      <c r="Y51" s="141"/>
    </row>
    <row r="52" spans="1:25" ht="12" customHeight="1" x14ac:dyDescent="0.4">
      <c r="A52" s="656"/>
      <c r="B52" s="657"/>
      <c r="C52" s="657"/>
      <c r="D52" s="657"/>
      <c r="E52" s="67"/>
      <c r="F52" s="67"/>
      <c r="G52" s="67"/>
      <c r="H52" s="67"/>
      <c r="I52" s="67"/>
      <c r="J52" s="67"/>
      <c r="K52" s="67"/>
      <c r="L52" s="67"/>
      <c r="M52" s="67"/>
      <c r="N52" s="67"/>
      <c r="O52" s="67"/>
      <c r="P52" s="67"/>
      <c r="Q52" s="67"/>
      <c r="R52" s="67"/>
      <c r="S52" s="67"/>
      <c r="T52" s="67"/>
      <c r="U52" s="67"/>
      <c r="V52" s="67"/>
      <c r="W52" s="67"/>
      <c r="X52" s="67"/>
      <c r="Y52" s="67"/>
    </row>
    <row r="53" spans="1:25" ht="12" customHeight="1" x14ac:dyDescent="0.4">
      <c r="A53" s="638" t="s">
        <v>68</v>
      </c>
      <c r="B53" s="637"/>
      <c r="C53" s="637"/>
      <c r="D53" s="637"/>
      <c r="E53" s="639"/>
      <c r="F53" s="67"/>
      <c r="G53" s="67"/>
      <c r="H53" s="67"/>
      <c r="I53" s="67"/>
      <c r="J53" s="67"/>
      <c r="K53" s="67"/>
      <c r="L53" s="67"/>
      <c r="M53" s="67"/>
      <c r="N53" s="67"/>
      <c r="O53" s="67"/>
      <c r="P53" s="67"/>
      <c r="Q53" s="67"/>
      <c r="R53" s="67"/>
      <c r="S53" s="67"/>
      <c r="T53" s="67"/>
      <c r="U53" s="67"/>
      <c r="V53" s="67"/>
      <c r="W53" s="67"/>
      <c r="X53" s="67"/>
      <c r="Y53" s="67"/>
    </row>
    <row r="54" spans="1:25" ht="12" customHeight="1" x14ac:dyDescent="0.4">
      <c r="A54" s="640" t="s">
        <v>69</v>
      </c>
      <c r="B54" s="310"/>
      <c r="C54" s="310"/>
      <c r="D54" s="310"/>
      <c r="E54" s="641"/>
      <c r="F54" s="67"/>
      <c r="G54" s="67"/>
      <c r="H54" s="67"/>
      <c r="I54" s="67"/>
      <c r="J54" s="67"/>
      <c r="K54" s="67"/>
      <c r="L54" s="67"/>
      <c r="M54" s="67"/>
      <c r="N54" s="67"/>
      <c r="O54" s="67"/>
      <c r="P54" s="67"/>
      <c r="Q54" s="67"/>
      <c r="R54" s="67"/>
      <c r="S54" s="67"/>
      <c r="T54" s="67"/>
      <c r="U54" s="67"/>
      <c r="V54" s="67"/>
      <c r="W54" s="67"/>
      <c r="X54" s="67"/>
      <c r="Y54" s="67"/>
    </row>
    <row r="55" spans="1:25" ht="12" customHeight="1" x14ac:dyDescent="0.4">
      <c r="A55" s="640" t="s">
        <v>70</v>
      </c>
      <c r="B55" s="310"/>
      <c r="C55" s="310"/>
      <c r="D55" s="310"/>
      <c r="E55" s="641"/>
      <c r="F55" s="67"/>
      <c r="G55" s="67"/>
      <c r="H55" s="67"/>
      <c r="I55" s="67"/>
      <c r="J55" s="67"/>
      <c r="K55" s="67"/>
      <c r="L55" s="67"/>
      <c r="M55" s="67"/>
      <c r="N55" s="67"/>
      <c r="O55" s="67"/>
      <c r="P55" s="67"/>
      <c r="Q55" s="67"/>
      <c r="R55" s="67"/>
      <c r="S55" s="67"/>
      <c r="T55" s="67"/>
      <c r="U55" s="67"/>
      <c r="V55" s="67"/>
      <c r="W55" s="67"/>
      <c r="X55" s="67"/>
      <c r="Y55" s="67"/>
    </row>
    <row r="56" spans="1:25" ht="12" customHeight="1" x14ac:dyDescent="0.4">
      <c r="A56" s="640"/>
      <c r="B56" s="310"/>
      <c r="C56" s="310"/>
      <c r="D56" s="310"/>
      <c r="E56" s="641"/>
      <c r="F56" s="67"/>
      <c r="G56" s="67"/>
      <c r="H56" s="67"/>
      <c r="I56" s="67"/>
      <c r="J56" s="67"/>
      <c r="K56" s="67"/>
      <c r="L56" s="67"/>
      <c r="M56" s="67"/>
      <c r="N56" s="67"/>
      <c r="O56" s="67"/>
      <c r="P56" s="67"/>
      <c r="Q56" s="67"/>
      <c r="R56" s="67"/>
      <c r="S56" s="67"/>
      <c r="T56" s="67"/>
      <c r="U56" s="67"/>
      <c r="V56" s="67"/>
      <c r="W56" s="67"/>
      <c r="X56" s="67"/>
      <c r="Y56" s="67"/>
    </row>
    <row r="57" spans="1:25" ht="12" customHeight="1" x14ac:dyDescent="0.4">
      <c r="A57" s="642"/>
      <c r="B57" s="624" t="s">
        <v>71</v>
      </c>
      <c r="C57" s="624" t="s">
        <v>72</v>
      </c>
      <c r="D57" s="624" t="s">
        <v>73</v>
      </c>
      <c r="E57" s="643" t="s">
        <v>74</v>
      </c>
      <c r="G57" s="67"/>
      <c r="H57" s="67"/>
      <c r="I57" s="67"/>
      <c r="J57" s="67"/>
      <c r="K57" s="67"/>
      <c r="L57" s="67"/>
      <c r="M57" s="67"/>
      <c r="N57" s="67"/>
      <c r="O57" s="67"/>
      <c r="P57" s="67"/>
      <c r="Q57" s="67"/>
      <c r="R57" s="67"/>
      <c r="S57" s="67"/>
      <c r="T57" s="67"/>
      <c r="U57" s="67"/>
      <c r="V57" s="67"/>
      <c r="W57" s="67"/>
      <c r="X57" s="67"/>
      <c r="Y57" s="67"/>
    </row>
    <row r="58" spans="1:25" ht="12" customHeight="1" x14ac:dyDescent="0.25">
      <c r="A58" s="642"/>
      <c r="B58" s="644" t="s">
        <v>75</v>
      </c>
      <c r="C58" s="645">
        <v>44987</v>
      </c>
      <c r="D58" s="646" t="s">
        <v>76</v>
      </c>
      <c r="E58" s="647" t="s">
        <v>77</v>
      </c>
      <c r="G58" s="67"/>
      <c r="H58" s="67"/>
      <c r="I58" s="67"/>
      <c r="J58" s="67"/>
      <c r="K58" s="67"/>
      <c r="L58" s="67"/>
      <c r="M58" s="67"/>
      <c r="N58" s="67"/>
      <c r="O58" s="67"/>
      <c r="P58" s="67"/>
      <c r="Q58" s="67"/>
      <c r="R58" s="67"/>
      <c r="S58" s="67"/>
      <c r="T58" s="67"/>
      <c r="U58" s="67"/>
      <c r="V58" s="67"/>
      <c r="W58" s="67"/>
      <c r="X58" s="67"/>
      <c r="Y58" s="67"/>
    </row>
    <row r="59" spans="1:25" ht="12" customHeight="1" x14ac:dyDescent="0.25">
      <c r="A59" s="648"/>
      <c r="B59" s="649" t="s">
        <v>78</v>
      </c>
      <c r="C59" s="650">
        <v>44656</v>
      </c>
      <c r="D59" s="651" t="s">
        <v>79</v>
      </c>
      <c r="E59" s="652" t="s">
        <v>80</v>
      </c>
      <c r="F59" s="67"/>
      <c r="G59" s="67"/>
      <c r="H59" s="67"/>
      <c r="I59" s="67"/>
      <c r="J59" s="67"/>
      <c r="K59" s="67"/>
      <c r="L59" s="67"/>
      <c r="M59" s="67"/>
      <c r="N59" s="67"/>
      <c r="O59" s="67"/>
      <c r="P59" s="67"/>
      <c r="Q59" s="67"/>
      <c r="R59" s="67"/>
      <c r="S59" s="67"/>
      <c r="T59" s="67"/>
      <c r="U59" s="67"/>
      <c r="V59" s="67"/>
      <c r="W59" s="67"/>
      <c r="X59" s="67"/>
      <c r="Y59" s="67"/>
    </row>
    <row r="60" spans="1:25" ht="12" customHeight="1" x14ac:dyDescent="0.4">
      <c r="A60" s="67"/>
      <c r="B60" s="67"/>
      <c r="C60" s="67"/>
      <c r="D60" s="67"/>
      <c r="E60" s="67"/>
      <c r="F60" s="67"/>
      <c r="G60" s="67"/>
      <c r="H60" s="67"/>
      <c r="I60" s="67"/>
      <c r="J60" s="67"/>
      <c r="K60" s="67"/>
      <c r="L60" s="67"/>
      <c r="M60" s="67"/>
      <c r="N60" s="67"/>
      <c r="O60" s="67"/>
      <c r="P60" s="67"/>
      <c r="Q60" s="67"/>
      <c r="R60" s="67"/>
      <c r="S60" s="67"/>
      <c r="T60" s="67"/>
      <c r="U60" s="67"/>
      <c r="V60" s="67"/>
      <c r="W60" s="67"/>
      <c r="X60" s="67"/>
      <c r="Y60" s="67"/>
    </row>
    <row r="61" spans="1:25" ht="12" customHeight="1" x14ac:dyDescent="0.4">
      <c r="A61" s="67"/>
      <c r="B61" s="67"/>
      <c r="C61" s="67"/>
      <c r="D61" s="67"/>
      <c r="E61" s="67"/>
      <c r="F61" s="67"/>
      <c r="G61" s="67"/>
      <c r="H61" s="67"/>
      <c r="I61" s="67"/>
      <c r="J61" s="67"/>
      <c r="K61" s="67"/>
      <c r="L61" s="67"/>
      <c r="M61" s="67"/>
      <c r="N61" s="67"/>
      <c r="O61" s="67"/>
      <c r="P61" s="67"/>
      <c r="Q61" s="67"/>
      <c r="R61" s="67"/>
      <c r="S61" s="67"/>
      <c r="T61" s="67"/>
      <c r="U61" s="67"/>
      <c r="V61" s="67"/>
      <c r="W61" s="67"/>
      <c r="X61" s="67"/>
      <c r="Y61" s="67"/>
    </row>
    <row r="62" spans="1:25" ht="12" customHeight="1" x14ac:dyDescent="0.4">
      <c r="A62" s="67"/>
      <c r="B62" s="67"/>
      <c r="C62" s="67"/>
      <c r="D62" s="67"/>
      <c r="E62" s="67"/>
      <c r="F62" s="67"/>
      <c r="G62" s="67"/>
      <c r="H62" s="67"/>
      <c r="I62" s="67"/>
      <c r="J62" s="67"/>
      <c r="K62" s="67"/>
      <c r="L62" s="67"/>
      <c r="M62" s="67"/>
      <c r="N62" s="67"/>
      <c r="O62" s="67"/>
      <c r="P62" s="67"/>
      <c r="Q62" s="67"/>
      <c r="R62" s="67"/>
      <c r="S62" s="67"/>
      <c r="T62" s="67"/>
      <c r="U62" s="67"/>
      <c r="V62" s="67"/>
      <c r="W62" s="67"/>
      <c r="X62" s="67"/>
      <c r="Y62" s="67"/>
    </row>
    <row r="63" spans="1:25" ht="12" customHeight="1" x14ac:dyDescent="0.4">
      <c r="A63" s="67"/>
      <c r="B63" s="67"/>
      <c r="C63" s="67"/>
      <c r="D63" s="67"/>
      <c r="E63" s="67"/>
      <c r="F63" s="67"/>
      <c r="G63" s="67"/>
      <c r="H63" s="67"/>
      <c r="I63" s="67"/>
      <c r="J63" s="67"/>
      <c r="K63" s="67"/>
      <c r="L63" s="67"/>
      <c r="M63" s="67"/>
      <c r="N63" s="67"/>
      <c r="O63" s="67"/>
      <c r="P63" s="67"/>
      <c r="Q63" s="67"/>
      <c r="R63" s="67"/>
      <c r="S63" s="67"/>
      <c r="T63" s="67"/>
      <c r="U63" s="67"/>
      <c r="V63" s="67"/>
      <c r="W63" s="67"/>
      <c r="X63" s="67"/>
      <c r="Y63" s="67"/>
    </row>
    <row r="64" spans="1:25" ht="12" customHeight="1" x14ac:dyDescent="0.4">
      <c r="A64" s="67"/>
      <c r="B64" s="67"/>
      <c r="C64" s="67"/>
      <c r="D64" s="67"/>
      <c r="E64" s="67"/>
      <c r="F64" s="67"/>
      <c r="G64" s="67"/>
      <c r="H64" s="67"/>
      <c r="I64" s="67"/>
      <c r="J64" s="67"/>
      <c r="K64" s="67"/>
      <c r="L64" s="67"/>
      <c r="M64" s="67"/>
      <c r="N64" s="67"/>
      <c r="O64" s="67"/>
      <c r="P64" s="67"/>
      <c r="Q64" s="67"/>
      <c r="R64" s="67"/>
      <c r="S64" s="67"/>
      <c r="T64" s="67"/>
      <c r="U64" s="67"/>
      <c r="V64" s="67"/>
      <c r="W64" s="67"/>
      <c r="X64" s="67"/>
      <c r="Y64" s="67"/>
    </row>
    <row r="65" spans="1:25" ht="12" customHeight="1" x14ac:dyDescent="0.4">
      <c r="A65" s="67"/>
      <c r="B65" s="67"/>
      <c r="C65" s="67"/>
      <c r="D65" s="67"/>
      <c r="E65" s="67"/>
      <c r="F65" s="67"/>
      <c r="G65" s="67"/>
      <c r="H65" s="67"/>
      <c r="I65" s="67"/>
      <c r="J65" s="67"/>
      <c r="K65" s="67"/>
      <c r="L65" s="67"/>
      <c r="M65" s="67"/>
      <c r="N65" s="67"/>
      <c r="O65" s="67"/>
      <c r="P65" s="67"/>
      <c r="Q65" s="67"/>
      <c r="R65" s="67"/>
      <c r="S65" s="67"/>
      <c r="T65" s="67"/>
      <c r="U65" s="67"/>
      <c r="V65" s="67"/>
      <c r="W65" s="67"/>
      <c r="X65" s="67"/>
      <c r="Y65" s="67"/>
    </row>
    <row r="66" spans="1:25" ht="12" customHeight="1" x14ac:dyDescent="0.4">
      <c r="A66" s="67"/>
      <c r="B66" s="67"/>
      <c r="C66" s="67"/>
      <c r="D66" s="67"/>
      <c r="E66" s="67"/>
      <c r="F66" s="67"/>
      <c r="G66" s="67"/>
      <c r="H66" s="67"/>
      <c r="I66" s="67"/>
      <c r="J66" s="67"/>
      <c r="K66" s="67"/>
      <c r="L66" s="67"/>
      <c r="M66" s="67"/>
      <c r="N66" s="67"/>
      <c r="O66" s="67"/>
      <c r="P66" s="67"/>
      <c r="Q66" s="67"/>
      <c r="R66" s="67"/>
      <c r="S66" s="67"/>
      <c r="T66" s="67"/>
      <c r="U66" s="67"/>
      <c r="V66" s="67"/>
      <c r="W66" s="67"/>
      <c r="X66" s="67"/>
      <c r="Y66" s="67"/>
    </row>
    <row r="67" spans="1:25" ht="12" customHeight="1" x14ac:dyDescent="0.4">
      <c r="A67" s="67"/>
      <c r="B67" s="67"/>
      <c r="C67" s="67"/>
      <c r="D67" s="67"/>
      <c r="E67" s="67"/>
      <c r="F67" s="67"/>
      <c r="G67" s="67"/>
      <c r="H67" s="67"/>
      <c r="I67" s="67"/>
      <c r="J67" s="67"/>
      <c r="K67" s="67"/>
      <c r="L67" s="67"/>
      <c r="M67" s="67"/>
      <c r="N67" s="67"/>
      <c r="O67" s="67"/>
      <c r="P67" s="67"/>
      <c r="Q67" s="67"/>
      <c r="R67" s="67"/>
      <c r="S67" s="67"/>
      <c r="T67" s="67"/>
      <c r="U67" s="67"/>
      <c r="V67" s="67"/>
      <c r="W67" s="67"/>
      <c r="X67" s="67"/>
      <c r="Y67" s="67"/>
    </row>
    <row r="68" spans="1:25" ht="12" customHeight="1" x14ac:dyDescent="0.4">
      <c r="A68" s="67"/>
      <c r="B68" s="67"/>
      <c r="C68" s="67"/>
      <c r="D68" s="67"/>
      <c r="E68" s="67"/>
      <c r="F68" s="67"/>
      <c r="G68" s="67"/>
      <c r="H68" s="67"/>
      <c r="I68" s="67"/>
      <c r="J68" s="67"/>
      <c r="K68" s="67"/>
      <c r="L68" s="67"/>
      <c r="M68" s="67"/>
      <c r="N68" s="67"/>
      <c r="O68" s="67"/>
      <c r="P68" s="67"/>
      <c r="Q68" s="67"/>
      <c r="R68" s="67"/>
      <c r="S68" s="67"/>
      <c r="T68" s="67"/>
      <c r="U68" s="67"/>
      <c r="V68" s="67"/>
      <c r="W68" s="67"/>
      <c r="X68" s="67"/>
      <c r="Y68" s="67"/>
    </row>
    <row r="69" spans="1:25" ht="12" customHeight="1" x14ac:dyDescent="0.4">
      <c r="A69" s="67"/>
      <c r="B69" s="67"/>
      <c r="C69" s="67"/>
      <c r="D69" s="67"/>
      <c r="E69" s="67"/>
      <c r="F69" s="67"/>
      <c r="G69" s="67"/>
      <c r="H69" s="67"/>
      <c r="I69" s="67"/>
      <c r="J69" s="67"/>
      <c r="K69" s="67"/>
      <c r="L69" s="67"/>
      <c r="M69" s="67"/>
      <c r="N69" s="67"/>
      <c r="O69" s="67"/>
      <c r="P69" s="67"/>
      <c r="Q69" s="67"/>
      <c r="R69" s="67"/>
      <c r="S69" s="67"/>
      <c r="T69" s="67"/>
      <c r="U69" s="67"/>
      <c r="V69" s="67"/>
      <c r="W69" s="67"/>
      <c r="X69" s="67"/>
      <c r="Y69" s="67"/>
    </row>
    <row r="70" spans="1:25" ht="12" customHeight="1" x14ac:dyDescent="0.4">
      <c r="A70" s="67"/>
      <c r="B70" s="67"/>
      <c r="C70" s="67"/>
      <c r="D70" s="67"/>
      <c r="E70" s="67"/>
      <c r="F70" s="67"/>
      <c r="G70" s="67"/>
      <c r="H70" s="67"/>
      <c r="I70" s="67"/>
      <c r="J70" s="67"/>
      <c r="K70" s="67"/>
      <c r="L70" s="67"/>
      <c r="M70" s="67"/>
      <c r="N70" s="67"/>
      <c r="O70" s="67"/>
      <c r="P70" s="67"/>
      <c r="Q70" s="67"/>
      <c r="R70" s="67"/>
      <c r="S70" s="67"/>
      <c r="T70" s="67"/>
      <c r="U70" s="67"/>
      <c r="V70" s="67"/>
      <c r="W70" s="67"/>
      <c r="X70" s="67"/>
      <c r="Y70" s="67"/>
    </row>
    <row r="71" spans="1:25" ht="12" customHeight="1" x14ac:dyDescent="0.4">
      <c r="A71" s="67"/>
      <c r="B71" s="67"/>
      <c r="C71" s="67"/>
      <c r="D71" s="67"/>
      <c r="E71" s="67"/>
      <c r="F71" s="67"/>
      <c r="G71" s="67"/>
      <c r="H71" s="67"/>
      <c r="I71" s="67"/>
      <c r="J71" s="67"/>
      <c r="K71" s="67"/>
      <c r="L71" s="67"/>
      <c r="M71" s="67"/>
      <c r="N71" s="67"/>
      <c r="O71" s="67"/>
      <c r="P71" s="67"/>
      <c r="Q71" s="67"/>
      <c r="R71" s="67"/>
      <c r="S71" s="67"/>
      <c r="T71" s="67"/>
      <c r="U71" s="67"/>
      <c r="V71" s="67"/>
      <c r="W71" s="67"/>
      <c r="X71" s="67"/>
      <c r="Y71" s="67"/>
    </row>
    <row r="72" spans="1:25" ht="12" customHeight="1" x14ac:dyDescent="0.4">
      <c r="A72" s="67"/>
      <c r="B72" s="67"/>
      <c r="C72" s="67"/>
      <c r="D72" s="67"/>
      <c r="E72" s="67"/>
      <c r="F72" s="67"/>
      <c r="G72" s="67"/>
      <c r="H72" s="67"/>
      <c r="I72" s="67"/>
      <c r="J72" s="67"/>
      <c r="K72" s="67"/>
      <c r="L72" s="67"/>
      <c r="M72" s="67"/>
      <c r="N72" s="67"/>
      <c r="O72" s="67"/>
      <c r="P72" s="67"/>
      <c r="Q72" s="67"/>
      <c r="R72" s="67"/>
      <c r="S72" s="67"/>
      <c r="T72" s="67"/>
      <c r="U72" s="67"/>
      <c r="V72" s="67"/>
      <c r="W72" s="67"/>
      <c r="X72" s="67"/>
      <c r="Y72" s="67"/>
    </row>
    <row r="73" spans="1:25" ht="12" customHeight="1" x14ac:dyDescent="0.4">
      <c r="A73" s="67"/>
      <c r="B73" s="67"/>
      <c r="C73" s="67"/>
      <c r="D73" s="67"/>
      <c r="E73" s="67"/>
      <c r="F73" s="67"/>
      <c r="G73" s="67"/>
      <c r="H73" s="67"/>
      <c r="I73" s="67"/>
      <c r="J73" s="67"/>
      <c r="K73" s="67"/>
      <c r="L73" s="67"/>
      <c r="M73" s="67"/>
      <c r="N73" s="67"/>
      <c r="O73" s="67"/>
      <c r="P73" s="67"/>
      <c r="Q73" s="67"/>
      <c r="R73" s="67"/>
      <c r="S73" s="67"/>
      <c r="T73" s="67"/>
      <c r="U73" s="67"/>
      <c r="V73" s="67"/>
      <c r="W73" s="67"/>
      <c r="X73" s="67"/>
      <c r="Y73" s="67"/>
    </row>
    <row r="74" spans="1:25" ht="12" customHeight="1" x14ac:dyDescent="0.4">
      <c r="A74" s="67"/>
      <c r="B74" s="67"/>
      <c r="C74" s="67"/>
      <c r="D74" s="67"/>
      <c r="E74" s="67"/>
      <c r="F74" s="67"/>
      <c r="G74" s="67"/>
      <c r="H74" s="67"/>
      <c r="I74" s="67"/>
      <c r="J74" s="67"/>
      <c r="K74" s="67"/>
      <c r="L74" s="67"/>
      <c r="M74" s="67"/>
      <c r="N74" s="67"/>
      <c r="O74" s="67"/>
      <c r="P74" s="67"/>
      <c r="Q74" s="67"/>
      <c r="R74" s="67"/>
      <c r="S74" s="67"/>
      <c r="T74" s="67"/>
      <c r="U74" s="67"/>
      <c r="V74" s="67"/>
      <c r="W74" s="67"/>
      <c r="X74" s="67"/>
      <c r="Y74" s="67"/>
    </row>
    <row r="75" spans="1:25" ht="12" customHeight="1" x14ac:dyDescent="0.4">
      <c r="A75" s="67"/>
      <c r="B75" s="67"/>
      <c r="C75" s="67"/>
      <c r="D75" s="67"/>
      <c r="E75" s="67"/>
      <c r="F75" s="67"/>
      <c r="G75" s="67"/>
      <c r="H75" s="67"/>
      <c r="I75" s="67"/>
      <c r="J75" s="67"/>
      <c r="K75" s="67"/>
      <c r="L75" s="67"/>
      <c r="M75" s="67"/>
      <c r="N75" s="67"/>
      <c r="O75" s="67"/>
      <c r="P75" s="67"/>
      <c r="Q75" s="67"/>
      <c r="R75" s="67"/>
      <c r="S75" s="67"/>
      <c r="T75" s="67"/>
      <c r="U75" s="67"/>
      <c r="V75" s="67"/>
      <c r="W75" s="67"/>
      <c r="X75" s="67"/>
      <c r="Y75" s="67"/>
    </row>
    <row r="76" spans="1:25" ht="12" customHeight="1" x14ac:dyDescent="0.4">
      <c r="A76" s="67"/>
      <c r="B76" s="67"/>
      <c r="C76" s="67"/>
      <c r="D76" s="67"/>
      <c r="E76" s="67"/>
      <c r="F76" s="67"/>
      <c r="G76" s="67"/>
      <c r="H76" s="67"/>
      <c r="I76" s="67"/>
      <c r="J76" s="67"/>
      <c r="K76" s="67"/>
      <c r="L76" s="67"/>
      <c r="M76" s="67"/>
      <c r="N76" s="67"/>
      <c r="O76" s="67"/>
      <c r="P76" s="67"/>
      <c r="Q76" s="67"/>
      <c r="R76" s="67"/>
      <c r="S76" s="67"/>
      <c r="T76" s="67"/>
      <c r="U76" s="67"/>
      <c r="V76" s="67"/>
      <c r="W76" s="67"/>
      <c r="X76" s="67"/>
      <c r="Y76" s="67"/>
    </row>
    <row r="77" spans="1:25" ht="12" customHeight="1" x14ac:dyDescent="0.4">
      <c r="A77" s="67"/>
      <c r="B77" s="67"/>
      <c r="C77" s="67"/>
      <c r="D77" s="67"/>
      <c r="E77" s="67"/>
      <c r="F77" s="67"/>
      <c r="G77" s="67"/>
      <c r="H77" s="67"/>
      <c r="I77" s="67"/>
      <c r="J77" s="67"/>
      <c r="K77" s="67"/>
      <c r="L77" s="67"/>
      <c r="M77" s="67"/>
      <c r="N77" s="67"/>
      <c r="O77" s="67"/>
      <c r="P77" s="67"/>
      <c r="Q77" s="67"/>
      <c r="R77" s="67"/>
      <c r="S77" s="67"/>
      <c r="T77" s="67"/>
      <c r="U77" s="67"/>
      <c r="V77" s="67"/>
      <c r="W77" s="67"/>
      <c r="X77" s="67"/>
      <c r="Y77" s="67"/>
    </row>
    <row r="78" spans="1:25" ht="12" customHeight="1" x14ac:dyDescent="0.4">
      <c r="A78" s="67"/>
      <c r="B78" s="67"/>
      <c r="C78" s="67"/>
      <c r="D78" s="67"/>
      <c r="E78" s="67"/>
      <c r="F78" s="67"/>
      <c r="G78" s="67"/>
      <c r="H78" s="67"/>
      <c r="I78" s="67"/>
      <c r="J78" s="67"/>
      <c r="K78" s="67"/>
      <c r="L78" s="67"/>
      <c r="M78" s="67"/>
      <c r="N78" s="67"/>
      <c r="O78" s="67"/>
      <c r="P78" s="67"/>
      <c r="Q78" s="67"/>
      <c r="R78" s="67"/>
      <c r="S78" s="67"/>
      <c r="T78" s="67"/>
      <c r="U78" s="67"/>
      <c r="V78" s="67"/>
      <c r="W78" s="67"/>
      <c r="X78" s="67"/>
      <c r="Y78" s="67"/>
    </row>
    <row r="79" spans="1:25" ht="12" customHeight="1" x14ac:dyDescent="0.4">
      <c r="A79" s="67"/>
      <c r="B79" s="67"/>
      <c r="C79" s="67"/>
      <c r="D79" s="67"/>
      <c r="E79" s="67"/>
      <c r="F79" s="67"/>
      <c r="G79" s="67"/>
      <c r="H79" s="67"/>
      <c r="I79" s="67"/>
      <c r="J79" s="67"/>
      <c r="K79" s="67"/>
      <c r="L79" s="67"/>
      <c r="M79" s="67"/>
      <c r="N79" s="67"/>
      <c r="O79" s="67"/>
      <c r="P79" s="67"/>
      <c r="Q79" s="67"/>
      <c r="R79" s="67"/>
      <c r="S79" s="67"/>
      <c r="T79" s="67"/>
      <c r="U79" s="67"/>
      <c r="V79" s="67"/>
      <c r="W79" s="67"/>
      <c r="X79" s="67"/>
      <c r="Y79" s="67"/>
    </row>
    <row r="80" spans="1:25" ht="12" customHeight="1" x14ac:dyDescent="0.4">
      <c r="A80" s="67"/>
      <c r="B80" s="67"/>
      <c r="C80" s="67"/>
      <c r="D80" s="67"/>
      <c r="E80" s="67"/>
      <c r="F80" s="67"/>
      <c r="G80" s="67"/>
      <c r="H80" s="67"/>
      <c r="I80" s="67"/>
      <c r="J80" s="67"/>
      <c r="K80" s="67"/>
      <c r="L80" s="67"/>
      <c r="M80" s="67"/>
      <c r="N80" s="67"/>
      <c r="O80" s="67"/>
      <c r="P80" s="67"/>
      <c r="Q80" s="67"/>
      <c r="R80" s="67"/>
      <c r="S80" s="67"/>
      <c r="T80" s="67"/>
      <c r="U80" s="67"/>
      <c r="V80" s="67"/>
      <c r="W80" s="67"/>
      <c r="X80" s="67"/>
      <c r="Y80" s="67"/>
    </row>
    <row r="81" spans="1:25" ht="12" customHeight="1" x14ac:dyDescent="0.4">
      <c r="A81" s="67"/>
      <c r="B81" s="67"/>
      <c r="C81" s="67"/>
      <c r="D81" s="67"/>
      <c r="E81" s="67"/>
      <c r="F81" s="67"/>
      <c r="G81" s="67"/>
      <c r="H81" s="67"/>
      <c r="I81" s="67"/>
      <c r="J81" s="67"/>
      <c r="K81" s="67"/>
      <c r="L81" s="67"/>
      <c r="M81" s="67"/>
      <c r="N81" s="67"/>
      <c r="O81" s="67"/>
      <c r="P81" s="67"/>
      <c r="Q81" s="67"/>
      <c r="R81" s="67"/>
      <c r="S81" s="67"/>
      <c r="T81" s="67"/>
      <c r="U81" s="67"/>
      <c r="V81" s="67"/>
      <c r="W81" s="67"/>
      <c r="X81" s="67"/>
      <c r="Y81" s="67"/>
    </row>
    <row r="82" spans="1:25" ht="12" customHeight="1" x14ac:dyDescent="0.4">
      <c r="A82" s="67"/>
      <c r="B82" s="67"/>
      <c r="C82" s="67"/>
      <c r="D82" s="67"/>
      <c r="E82" s="67"/>
      <c r="F82" s="67"/>
      <c r="G82" s="67"/>
      <c r="H82" s="67"/>
      <c r="I82" s="67"/>
      <c r="J82" s="67"/>
      <c r="K82" s="67"/>
      <c r="L82" s="67"/>
      <c r="M82" s="67"/>
      <c r="N82" s="67"/>
      <c r="O82" s="67"/>
      <c r="P82" s="67"/>
      <c r="Q82" s="67"/>
      <c r="R82" s="67"/>
      <c r="S82" s="67"/>
      <c r="T82" s="67"/>
      <c r="U82" s="67"/>
      <c r="V82" s="67"/>
      <c r="W82" s="67"/>
      <c r="X82" s="67"/>
      <c r="Y82" s="67"/>
    </row>
    <row r="83" spans="1:25" ht="12" customHeight="1" x14ac:dyDescent="0.4">
      <c r="A83" s="67"/>
      <c r="B83" s="67"/>
      <c r="C83" s="67"/>
      <c r="D83" s="67"/>
      <c r="E83" s="67"/>
      <c r="F83" s="67"/>
      <c r="G83" s="67"/>
      <c r="H83" s="67"/>
      <c r="I83" s="67"/>
      <c r="J83" s="67"/>
      <c r="K83" s="67"/>
      <c r="L83" s="67"/>
      <c r="M83" s="67"/>
      <c r="N83" s="67"/>
      <c r="O83" s="67"/>
      <c r="P83" s="67"/>
      <c r="Q83" s="67"/>
      <c r="R83" s="67"/>
      <c r="S83" s="67"/>
      <c r="T83" s="67"/>
      <c r="U83" s="67"/>
      <c r="V83" s="67"/>
      <c r="W83" s="67"/>
      <c r="X83" s="67"/>
      <c r="Y83" s="67"/>
    </row>
    <row r="84" spans="1:25" ht="12" customHeight="1" x14ac:dyDescent="0.4">
      <c r="A84" s="67"/>
      <c r="B84" s="67"/>
      <c r="C84" s="67"/>
      <c r="D84" s="67"/>
      <c r="E84" s="67"/>
      <c r="F84" s="67"/>
      <c r="G84" s="67"/>
      <c r="H84" s="67"/>
      <c r="I84" s="67"/>
      <c r="J84" s="67"/>
      <c r="K84" s="67"/>
      <c r="L84" s="67"/>
      <c r="M84" s="67"/>
      <c r="N84" s="67"/>
      <c r="O84" s="67"/>
      <c r="P84" s="67"/>
      <c r="Q84" s="67"/>
      <c r="R84" s="67"/>
      <c r="S84" s="67"/>
      <c r="T84" s="67"/>
      <c r="U84" s="67"/>
      <c r="V84" s="67"/>
      <c r="W84" s="67"/>
      <c r="X84" s="67"/>
      <c r="Y84" s="67"/>
    </row>
    <row r="85" spans="1:25" ht="12" customHeight="1" x14ac:dyDescent="0.4">
      <c r="A85" s="67"/>
      <c r="B85" s="67"/>
      <c r="C85" s="67"/>
      <c r="D85" s="67"/>
      <c r="E85" s="67"/>
      <c r="F85" s="67"/>
      <c r="G85" s="67"/>
      <c r="H85" s="67"/>
      <c r="I85" s="67"/>
      <c r="J85" s="67"/>
      <c r="K85" s="67"/>
      <c r="L85" s="67"/>
      <c r="M85" s="67"/>
      <c r="N85" s="67"/>
      <c r="O85" s="67"/>
      <c r="P85" s="67"/>
      <c r="Q85" s="67"/>
      <c r="R85" s="67"/>
      <c r="S85" s="67"/>
      <c r="T85" s="67"/>
      <c r="U85" s="67"/>
      <c r="V85" s="67"/>
      <c r="W85" s="67"/>
      <c r="X85" s="67"/>
      <c r="Y85" s="67"/>
    </row>
    <row r="86" spans="1:25" ht="12" customHeight="1" x14ac:dyDescent="0.4">
      <c r="A86" s="67"/>
      <c r="B86" s="67"/>
      <c r="C86" s="67"/>
      <c r="D86" s="67"/>
      <c r="E86" s="67"/>
      <c r="F86" s="67"/>
      <c r="G86" s="67"/>
      <c r="H86" s="67"/>
      <c r="I86" s="67"/>
      <c r="J86" s="67"/>
      <c r="K86" s="67"/>
      <c r="L86" s="67"/>
      <c r="M86" s="67"/>
      <c r="N86" s="67"/>
      <c r="O86" s="67"/>
      <c r="P86" s="67"/>
      <c r="Q86" s="67"/>
      <c r="R86" s="67"/>
      <c r="S86" s="67"/>
      <c r="T86" s="67"/>
      <c r="U86" s="67"/>
      <c r="V86" s="67"/>
      <c r="W86" s="67"/>
      <c r="X86" s="67"/>
      <c r="Y86" s="67"/>
    </row>
    <row r="87" spans="1:25" ht="12" customHeight="1" x14ac:dyDescent="0.4">
      <c r="A87" s="67"/>
      <c r="B87" s="67"/>
      <c r="C87" s="67"/>
      <c r="D87" s="67"/>
      <c r="E87" s="67"/>
      <c r="F87" s="67"/>
      <c r="G87" s="67"/>
      <c r="H87" s="67"/>
      <c r="I87" s="67"/>
      <c r="J87" s="67"/>
      <c r="K87" s="67"/>
      <c r="L87" s="67"/>
      <c r="M87" s="67"/>
      <c r="N87" s="67"/>
      <c r="O87" s="67"/>
      <c r="P87" s="67"/>
      <c r="Q87" s="67"/>
      <c r="R87" s="67"/>
      <c r="S87" s="67"/>
      <c r="T87" s="67"/>
      <c r="U87" s="67"/>
      <c r="V87" s="67"/>
      <c r="W87" s="67"/>
      <c r="X87" s="67"/>
      <c r="Y87" s="67"/>
    </row>
    <row r="88" spans="1:25" ht="12" customHeight="1" x14ac:dyDescent="0.4">
      <c r="A88" s="67"/>
      <c r="B88" s="67"/>
      <c r="C88" s="67"/>
      <c r="D88" s="67"/>
      <c r="E88" s="67"/>
      <c r="F88" s="67"/>
      <c r="G88" s="67"/>
      <c r="H88" s="67"/>
      <c r="I88" s="67"/>
      <c r="J88" s="67"/>
      <c r="K88" s="67"/>
      <c r="L88" s="67"/>
      <c r="M88" s="67"/>
      <c r="N88" s="67"/>
      <c r="O88" s="67"/>
      <c r="P88" s="67"/>
      <c r="Q88" s="67"/>
      <c r="R88" s="67"/>
      <c r="S88" s="67"/>
      <c r="T88" s="67"/>
      <c r="U88" s="67"/>
      <c r="V88" s="67"/>
      <c r="W88" s="67"/>
      <c r="X88" s="67"/>
      <c r="Y88" s="67"/>
    </row>
    <row r="89" spans="1:25" ht="12" customHeight="1" x14ac:dyDescent="0.4">
      <c r="A89" s="67"/>
      <c r="B89" s="67"/>
      <c r="C89" s="67"/>
      <c r="D89" s="67"/>
      <c r="E89" s="67"/>
      <c r="F89" s="67"/>
      <c r="G89" s="67"/>
      <c r="H89" s="67"/>
      <c r="I89" s="67"/>
      <c r="J89" s="67"/>
      <c r="K89" s="67"/>
      <c r="L89" s="67"/>
      <c r="M89" s="67"/>
      <c r="N89" s="67"/>
      <c r="O89" s="67"/>
      <c r="P89" s="67"/>
      <c r="Q89" s="67"/>
      <c r="R89" s="67"/>
      <c r="S89" s="67"/>
      <c r="T89" s="67"/>
      <c r="U89" s="67"/>
      <c r="V89" s="67"/>
      <c r="W89" s="67"/>
      <c r="X89" s="67"/>
      <c r="Y89" s="67"/>
    </row>
    <row r="90" spans="1:25" ht="12" customHeight="1" x14ac:dyDescent="0.4">
      <c r="A90" s="67"/>
      <c r="B90" s="67"/>
      <c r="C90" s="67"/>
      <c r="D90" s="67"/>
      <c r="E90" s="67"/>
      <c r="F90" s="67"/>
      <c r="G90" s="67"/>
      <c r="H90" s="67"/>
      <c r="I90" s="67"/>
      <c r="J90" s="67"/>
      <c r="K90" s="67"/>
      <c r="L90" s="67"/>
      <c r="M90" s="67"/>
      <c r="N90" s="67"/>
      <c r="O90" s="67"/>
      <c r="P90" s="67"/>
      <c r="Q90" s="67"/>
      <c r="R90" s="67"/>
      <c r="S90" s="67"/>
      <c r="T90" s="67"/>
      <c r="U90" s="67"/>
      <c r="V90" s="67"/>
      <c r="W90" s="67"/>
      <c r="X90" s="67"/>
      <c r="Y90" s="67"/>
    </row>
    <row r="91" spans="1:25" ht="12" customHeight="1" x14ac:dyDescent="0.4">
      <c r="A91" s="67"/>
      <c r="B91" s="67"/>
      <c r="C91" s="67"/>
      <c r="D91" s="67"/>
      <c r="E91" s="67"/>
      <c r="F91" s="67"/>
      <c r="G91" s="67"/>
      <c r="H91" s="67"/>
      <c r="I91" s="67"/>
      <c r="J91" s="67"/>
      <c r="K91" s="67"/>
      <c r="L91" s="67"/>
      <c r="M91" s="67"/>
      <c r="N91" s="67"/>
      <c r="O91" s="67"/>
      <c r="P91" s="67"/>
      <c r="Q91" s="67"/>
      <c r="R91" s="67"/>
      <c r="S91" s="67"/>
      <c r="T91" s="67"/>
      <c r="U91" s="67"/>
      <c r="V91" s="67"/>
      <c r="W91" s="67"/>
      <c r="X91" s="67"/>
      <c r="Y91" s="67"/>
    </row>
    <row r="92" spans="1:25" ht="12" customHeight="1" x14ac:dyDescent="0.4">
      <c r="A92" s="67"/>
      <c r="B92" s="67"/>
      <c r="C92" s="67"/>
      <c r="D92" s="67"/>
      <c r="E92" s="67"/>
      <c r="F92" s="67"/>
      <c r="G92" s="67"/>
      <c r="H92" s="67"/>
      <c r="I92" s="67"/>
      <c r="J92" s="67"/>
      <c r="K92" s="67"/>
      <c r="L92" s="67"/>
      <c r="M92" s="67"/>
      <c r="N92" s="67"/>
      <c r="O92" s="67"/>
      <c r="P92" s="67"/>
      <c r="Q92" s="67"/>
      <c r="R92" s="67"/>
      <c r="S92" s="67"/>
      <c r="T92" s="67"/>
      <c r="U92" s="67"/>
      <c r="V92" s="67"/>
      <c r="W92" s="67"/>
      <c r="X92" s="67"/>
      <c r="Y92" s="67"/>
    </row>
    <row r="93" spans="1:25" ht="12" customHeight="1" x14ac:dyDescent="0.4">
      <c r="A93" s="67"/>
      <c r="B93" s="67"/>
      <c r="C93" s="67"/>
      <c r="D93" s="67"/>
      <c r="E93" s="67"/>
      <c r="F93" s="67"/>
      <c r="G93" s="67"/>
      <c r="H93" s="67"/>
      <c r="I93" s="67"/>
      <c r="J93" s="67"/>
      <c r="K93" s="67"/>
      <c r="L93" s="67"/>
      <c r="M93" s="67"/>
      <c r="N93" s="67"/>
      <c r="O93" s="67"/>
      <c r="P93" s="67"/>
      <c r="Q93" s="67"/>
      <c r="R93" s="67"/>
      <c r="S93" s="67"/>
      <c r="T93" s="67"/>
      <c r="U93" s="67"/>
      <c r="V93" s="67"/>
      <c r="W93" s="67"/>
      <c r="X93" s="67"/>
      <c r="Y93" s="67"/>
    </row>
    <row r="94" spans="1:25" ht="12" customHeight="1" x14ac:dyDescent="0.4">
      <c r="A94" s="67"/>
      <c r="B94" s="67"/>
      <c r="C94" s="67"/>
      <c r="D94" s="67"/>
      <c r="E94" s="67"/>
      <c r="F94" s="67"/>
      <c r="G94" s="67"/>
      <c r="H94" s="67"/>
      <c r="I94" s="67"/>
      <c r="J94" s="67"/>
      <c r="K94" s="67"/>
      <c r="L94" s="67"/>
      <c r="M94" s="67"/>
      <c r="N94" s="67"/>
      <c r="O94" s="67"/>
      <c r="P94" s="67"/>
      <c r="Q94" s="67"/>
      <c r="R94" s="67"/>
      <c r="S94" s="67"/>
      <c r="T94" s="67"/>
      <c r="U94" s="67"/>
      <c r="V94" s="67"/>
      <c r="W94" s="67"/>
      <c r="X94" s="67"/>
      <c r="Y94" s="67"/>
    </row>
    <row r="95" spans="1:25" ht="12" customHeight="1" x14ac:dyDescent="0.4">
      <c r="A95" s="67"/>
      <c r="B95" s="67"/>
      <c r="C95" s="67"/>
      <c r="D95" s="67"/>
      <c r="E95" s="67"/>
      <c r="F95" s="67"/>
      <c r="G95" s="67"/>
      <c r="H95" s="67"/>
      <c r="I95" s="67"/>
      <c r="J95" s="67"/>
      <c r="K95" s="67"/>
      <c r="L95" s="67"/>
      <c r="M95" s="67"/>
      <c r="N95" s="67"/>
      <c r="O95" s="67"/>
      <c r="P95" s="67"/>
      <c r="Q95" s="67"/>
      <c r="R95" s="67"/>
      <c r="S95" s="67"/>
      <c r="T95" s="67"/>
      <c r="U95" s="67"/>
      <c r="V95" s="67"/>
      <c r="W95" s="67"/>
      <c r="X95" s="67"/>
      <c r="Y95" s="67"/>
    </row>
    <row r="96" spans="1:25" ht="12" customHeight="1" x14ac:dyDescent="0.4">
      <c r="A96" s="67"/>
      <c r="B96" s="67"/>
      <c r="C96" s="67"/>
      <c r="D96" s="67"/>
      <c r="E96" s="67"/>
      <c r="F96" s="67"/>
      <c r="G96" s="67"/>
      <c r="H96" s="67"/>
      <c r="I96" s="67"/>
      <c r="J96" s="67"/>
      <c r="K96" s="67"/>
      <c r="L96" s="67"/>
      <c r="M96" s="67"/>
      <c r="N96" s="67"/>
      <c r="O96" s="67"/>
      <c r="P96" s="67"/>
      <c r="Q96" s="67"/>
      <c r="R96" s="67"/>
      <c r="S96" s="67"/>
      <c r="T96" s="67"/>
      <c r="U96" s="67"/>
      <c r="V96" s="67"/>
      <c r="W96" s="67"/>
      <c r="X96" s="67"/>
      <c r="Y96" s="67"/>
    </row>
    <row r="97" spans="1:25" ht="12" customHeight="1" x14ac:dyDescent="0.4">
      <c r="A97" s="67"/>
      <c r="B97" s="67"/>
      <c r="C97" s="67"/>
      <c r="D97" s="67"/>
      <c r="E97" s="67"/>
      <c r="F97" s="67"/>
      <c r="G97" s="67"/>
      <c r="H97" s="67"/>
      <c r="I97" s="67"/>
      <c r="J97" s="67"/>
      <c r="K97" s="67"/>
      <c r="L97" s="67"/>
      <c r="M97" s="67"/>
      <c r="N97" s="67"/>
      <c r="O97" s="67"/>
      <c r="P97" s="67"/>
      <c r="Q97" s="67"/>
      <c r="R97" s="67"/>
      <c r="S97" s="67"/>
      <c r="T97" s="67"/>
      <c r="U97" s="67"/>
      <c r="V97" s="67"/>
      <c r="W97" s="67"/>
      <c r="X97" s="67"/>
      <c r="Y97" s="67"/>
    </row>
    <row r="98" spans="1:25" ht="12" customHeight="1" x14ac:dyDescent="0.4">
      <c r="A98" s="67"/>
      <c r="B98" s="67"/>
      <c r="C98" s="67"/>
      <c r="D98" s="67"/>
      <c r="E98" s="67"/>
      <c r="F98" s="67"/>
      <c r="G98" s="67"/>
      <c r="H98" s="67"/>
      <c r="I98" s="67"/>
      <c r="J98" s="67"/>
      <c r="K98" s="67"/>
      <c r="L98" s="67"/>
      <c r="M98" s="67"/>
      <c r="N98" s="67"/>
      <c r="O98" s="67"/>
      <c r="P98" s="67"/>
      <c r="Q98" s="67"/>
      <c r="R98" s="67"/>
      <c r="S98" s="67"/>
      <c r="T98" s="67"/>
      <c r="U98" s="67"/>
      <c r="V98" s="67"/>
      <c r="W98" s="67"/>
      <c r="X98" s="67"/>
      <c r="Y98" s="67"/>
    </row>
    <row r="99" spans="1:25" ht="12" customHeight="1" x14ac:dyDescent="0.4">
      <c r="A99" s="67"/>
      <c r="B99" s="67"/>
      <c r="C99" s="67"/>
      <c r="D99" s="67"/>
      <c r="E99" s="67"/>
      <c r="F99" s="67"/>
      <c r="G99" s="67"/>
      <c r="H99" s="67"/>
      <c r="I99" s="67"/>
      <c r="J99" s="67"/>
      <c r="K99" s="67"/>
      <c r="L99" s="67"/>
      <c r="M99" s="67"/>
      <c r="N99" s="67"/>
      <c r="O99" s="67"/>
      <c r="P99" s="67"/>
      <c r="Q99" s="67"/>
      <c r="R99" s="67"/>
      <c r="S99" s="67"/>
      <c r="T99" s="67"/>
      <c r="U99" s="67"/>
      <c r="V99" s="67"/>
      <c r="W99" s="67"/>
      <c r="X99" s="67"/>
      <c r="Y99" s="67"/>
    </row>
    <row r="100" spans="1:25" ht="12" customHeight="1" x14ac:dyDescent="0.4">
      <c r="A100" s="67"/>
      <c r="B100" s="67"/>
      <c r="C100" s="67"/>
      <c r="D100" s="67"/>
      <c r="E100" s="67"/>
      <c r="F100" s="67"/>
      <c r="G100" s="67"/>
      <c r="H100" s="67"/>
      <c r="I100" s="67"/>
      <c r="J100" s="67"/>
      <c r="K100" s="67"/>
      <c r="L100" s="67"/>
      <c r="M100" s="67"/>
      <c r="N100" s="67"/>
      <c r="O100" s="67"/>
      <c r="P100" s="67"/>
      <c r="Q100" s="67"/>
      <c r="R100" s="67"/>
      <c r="S100" s="67"/>
      <c r="T100" s="67"/>
      <c r="U100" s="67"/>
      <c r="V100" s="67"/>
      <c r="W100" s="67"/>
      <c r="X100" s="67"/>
      <c r="Y100" s="67"/>
    </row>
    <row r="101" spans="1:25" ht="12" customHeight="1" x14ac:dyDescent="0.4">
      <c r="A101" s="67"/>
      <c r="B101" s="67"/>
      <c r="C101" s="67"/>
      <c r="D101" s="67"/>
      <c r="E101" s="67"/>
      <c r="F101" s="67"/>
      <c r="G101" s="67"/>
      <c r="H101" s="67"/>
      <c r="I101" s="67"/>
      <c r="J101" s="67"/>
      <c r="K101" s="67"/>
      <c r="L101" s="67"/>
      <c r="M101" s="67"/>
      <c r="N101" s="67"/>
      <c r="O101" s="67"/>
      <c r="P101" s="67"/>
      <c r="Q101" s="67"/>
      <c r="R101" s="67"/>
      <c r="S101" s="67"/>
      <c r="T101" s="67"/>
      <c r="U101" s="67"/>
      <c r="V101" s="67"/>
      <c r="W101" s="67"/>
      <c r="X101" s="67"/>
      <c r="Y101" s="67"/>
    </row>
    <row r="102" spans="1:25" ht="12" customHeight="1" x14ac:dyDescent="0.4">
      <c r="A102" s="67"/>
      <c r="B102" s="67"/>
      <c r="C102" s="67"/>
      <c r="D102" s="67"/>
      <c r="E102" s="67"/>
      <c r="F102" s="67"/>
      <c r="G102" s="67"/>
      <c r="H102" s="67"/>
      <c r="I102" s="67"/>
      <c r="J102" s="67"/>
      <c r="K102" s="67"/>
      <c r="L102" s="67"/>
      <c r="M102" s="67"/>
      <c r="N102" s="67"/>
      <c r="O102" s="67"/>
      <c r="P102" s="67"/>
      <c r="Q102" s="67"/>
      <c r="R102" s="67"/>
      <c r="S102" s="67"/>
      <c r="T102" s="67"/>
      <c r="U102" s="67"/>
      <c r="V102" s="67"/>
      <c r="W102" s="67"/>
      <c r="X102" s="67"/>
      <c r="Y102" s="67"/>
    </row>
    <row r="103" spans="1:25" ht="12" customHeight="1" x14ac:dyDescent="0.4">
      <c r="A103" s="67"/>
      <c r="B103" s="67"/>
      <c r="C103" s="67"/>
      <c r="D103" s="67"/>
      <c r="E103" s="67"/>
      <c r="F103" s="67"/>
      <c r="G103" s="67"/>
      <c r="H103" s="67"/>
      <c r="I103" s="67"/>
      <c r="J103" s="67"/>
      <c r="K103" s="67"/>
      <c r="L103" s="67"/>
      <c r="M103" s="67"/>
      <c r="N103" s="67"/>
      <c r="O103" s="67"/>
      <c r="P103" s="67"/>
      <c r="Q103" s="67"/>
      <c r="R103" s="67"/>
      <c r="S103" s="67"/>
      <c r="T103" s="67"/>
      <c r="U103" s="67"/>
      <c r="V103" s="67"/>
      <c r="W103" s="67"/>
      <c r="X103" s="67"/>
      <c r="Y103" s="67"/>
    </row>
    <row r="104" spans="1:25" ht="12" customHeight="1" x14ac:dyDescent="0.4">
      <c r="A104" s="67"/>
      <c r="B104" s="67"/>
      <c r="C104" s="67"/>
      <c r="D104" s="67"/>
      <c r="E104" s="67"/>
      <c r="F104" s="67"/>
      <c r="G104" s="67"/>
      <c r="H104" s="67"/>
      <c r="I104" s="67"/>
      <c r="J104" s="67"/>
      <c r="K104" s="67"/>
      <c r="L104" s="67"/>
      <c r="M104" s="67"/>
      <c r="N104" s="67"/>
      <c r="O104" s="67"/>
      <c r="P104" s="67"/>
      <c r="Q104" s="67"/>
      <c r="R104" s="67"/>
      <c r="S104" s="67"/>
      <c r="T104" s="67"/>
      <c r="U104" s="67"/>
      <c r="V104" s="67"/>
      <c r="W104" s="67"/>
      <c r="X104" s="67"/>
      <c r="Y104" s="67"/>
    </row>
    <row r="105" spans="1:25" ht="12" customHeight="1" x14ac:dyDescent="0.4">
      <c r="A105" s="67"/>
      <c r="B105" s="67"/>
      <c r="C105" s="67"/>
      <c r="D105" s="67"/>
      <c r="E105" s="67"/>
      <c r="F105" s="67"/>
      <c r="G105" s="67"/>
      <c r="H105" s="67"/>
      <c r="I105" s="67"/>
      <c r="J105" s="67"/>
      <c r="K105" s="67"/>
      <c r="L105" s="67"/>
      <c r="M105" s="67"/>
      <c r="N105" s="67"/>
      <c r="O105" s="67"/>
      <c r="P105" s="67"/>
      <c r="Q105" s="67"/>
      <c r="R105" s="67"/>
      <c r="S105" s="67"/>
      <c r="T105" s="67"/>
      <c r="U105" s="67"/>
      <c r="V105" s="67"/>
      <c r="W105" s="67"/>
      <c r="X105" s="67"/>
      <c r="Y105" s="67"/>
    </row>
    <row r="106" spans="1:25" ht="12" customHeight="1" x14ac:dyDescent="0.4">
      <c r="A106" s="67"/>
      <c r="B106" s="67"/>
      <c r="C106" s="67"/>
      <c r="D106" s="67"/>
      <c r="E106" s="67"/>
      <c r="F106" s="67"/>
      <c r="G106" s="67"/>
      <c r="H106" s="67"/>
      <c r="I106" s="67"/>
      <c r="J106" s="67"/>
      <c r="K106" s="67"/>
      <c r="L106" s="67"/>
      <c r="M106" s="67"/>
      <c r="N106" s="67"/>
      <c r="O106" s="67"/>
      <c r="P106" s="67"/>
      <c r="Q106" s="67"/>
      <c r="R106" s="67"/>
      <c r="S106" s="67"/>
      <c r="T106" s="67"/>
      <c r="U106" s="67"/>
      <c r="V106" s="67"/>
      <c r="W106" s="67"/>
      <c r="X106" s="67"/>
      <c r="Y106" s="67"/>
    </row>
    <row r="107" spans="1:25" ht="12" customHeight="1" x14ac:dyDescent="0.4">
      <c r="A107" s="67"/>
      <c r="B107" s="67"/>
      <c r="C107" s="67"/>
      <c r="D107" s="67"/>
      <c r="E107" s="67"/>
      <c r="F107" s="67"/>
      <c r="G107" s="67"/>
      <c r="H107" s="67"/>
      <c r="I107" s="67"/>
      <c r="J107" s="67"/>
      <c r="K107" s="67"/>
      <c r="L107" s="67"/>
      <c r="M107" s="67"/>
      <c r="N107" s="67"/>
      <c r="O107" s="67"/>
      <c r="P107" s="67"/>
      <c r="Q107" s="67"/>
      <c r="R107" s="67"/>
      <c r="S107" s="67"/>
      <c r="T107" s="67"/>
      <c r="U107" s="67"/>
      <c r="V107" s="67"/>
      <c r="W107" s="67"/>
      <c r="X107" s="67"/>
      <c r="Y107" s="67"/>
    </row>
    <row r="108" spans="1:25" ht="12" customHeight="1" x14ac:dyDescent="0.4">
      <c r="A108" s="67"/>
      <c r="B108" s="67"/>
      <c r="C108" s="67"/>
      <c r="D108" s="67"/>
      <c r="E108" s="67"/>
      <c r="F108" s="67"/>
      <c r="G108" s="67"/>
      <c r="H108" s="67"/>
      <c r="I108" s="67"/>
      <c r="J108" s="67"/>
      <c r="K108" s="67"/>
      <c r="L108" s="67"/>
      <c r="M108" s="67"/>
      <c r="N108" s="67"/>
      <c r="O108" s="67"/>
      <c r="P108" s="67"/>
      <c r="Q108" s="67"/>
      <c r="R108" s="67"/>
      <c r="S108" s="67"/>
      <c r="T108" s="67"/>
      <c r="U108" s="67"/>
      <c r="V108" s="67"/>
      <c r="W108" s="67"/>
      <c r="X108" s="67"/>
      <c r="Y108" s="67"/>
    </row>
    <row r="109" spans="1:25" ht="12" customHeight="1" x14ac:dyDescent="0.4">
      <c r="A109" s="67"/>
      <c r="B109" s="67"/>
      <c r="C109" s="67"/>
      <c r="D109" s="67"/>
      <c r="E109" s="67"/>
      <c r="F109" s="67"/>
      <c r="G109" s="67"/>
      <c r="H109" s="67"/>
      <c r="I109" s="67"/>
      <c r="J109" s="67"/>
      <c r="K109" s="67"/>
      <c r="L109" s="67"/>
      <c r="M109" s="67"/>
      <c r="N109" s="67"/>
      <c r="O109" s="67"/>
      <c r="P109" s="67"/>
      <c r="Q109" s="67"/>
      <c r="R109" s="67"/>
      <c r="S109" s="67"/>
      <c r="T109" s="67"/>
      <c r="U109" s="67"/>
      <c r="V109" s="67"/>
      <c r="W109" s="67"/>
      <c r="X109" s="67"/>
      <c r="Y109" s="67"/>
    </row>
    <row r="110" spans="1:25" ht="12" customHeight="1" x14ac:dyDescent="0.4">
      <c r="A110" s="67"/>
      <c r="B110" s="67"/>
      <c r="C110" s="67"/>
      <c r="D110" s="67"/>
      <c r="E110" s="67"/>
      <c r="F110" s="67"/>
      <c r="G110" s="67"/>
      <c r="H110" s="67"/>
      <c r="I110" s="67"/>
      <c r="J110" s="67"/>
      <c r="K110" s="67"/>
      <c r="L110" s="67"/>
      <c r="M110" s="67"/>
      <c r="N110" s="67"/>
      <c r="O110" s="67"/>
      <c r="P110" s="67"/>
      <c r="Q110" s="67"/>
      <c r="R110" s="67"/>
      <c r="S110" s="67"/>
      <c r="T110" s="67"/>
      <c r="U110" s="67"/>
      <c r="V110" s="67"/>
      <c r="W110" s="67"/>
      <c r="X110" s="67"/>
      <c r="Y110" s="67"/>
    </row>
    <row r="111" spans="1:25" ht="12" customHeight="1" x14ac:dyDescent="0.4">
      <c r="A111" s="67"/>
      <c r="B111" s="67"/>
      <c r="C111" s="67"/>
      <c r="D111" s="67"/>
      <c r="E111" s="67"/>
      <c r="F111" s="67"/>
      <c r="G111" s="67"/>
      <c r="H111" s="67"/>
      <c r="I111" s="67"/>
      <c r="J111" s="67"/>
      <c r="K111" s="67"/>
      <c r="L111" s="67"/>
      <c r="M111" s="67"/>
      <c r="N111" s="67"/>
      <c r="O111" s="67"/>
      <c r="P111" s="67"/>
      <c r="Q111" s="67"/>
      <c r="R111" s="67"/>
      <c r="S111" s="67"/>
      <c r="T111" s="67"/>
      <c r="U111" s="67"/>
      <c r="V111" s="67"/>
      <c r="W111" s="67"/>
      <c r="X111" s="67"/>
      <c r="Y111" s="67"/>
    </row>
    <row r="112" spans="1:25" ht="12" customHeight="1" x14ac:dyDescent="0.4">
      <c r="A112" s="67"/>
      <c r="B112" s="67"/>
      <c r="C112" s="67"/>
      <c r="D112" s="67"/>
      <c r="E112" s="67"/>
      <c r="F112" s="67"/>
      <c r="G112" s="67"/>
      <c r="H112" s="67"/>
      <c r="I112" s="67"/>
      <c r="J112" s="67"/>
      <c r="K112" s="67"/>
      <c r="L112" s="67"/>
      <c r="M112" s="67"/>
      <c r="N112" s="67"/>
      <c r="O112" s="67"/>
      <c r="P112" s="67"/>
      <c r="Q112" s="67"/>
      <c r="R112" s="67"/>
      <c r="S112" s="67"/>
      <c r="T112" s="67"/>
      <c r="U112" s="67"/>
      <c r="V112" s="67"/>
      <c r="W112" s="67"/>
      <c r="X112" s="67"/>
      <c r="Y112" s="67"/>
    </row>
    <row r="113" spans="1:25" ht="12" customHeight="1" x14ac:dyDescent="0.4">
      <c r="A113" s="67"/>
      <c r="B113" s="67"/>
      <c r="C113" s="67"/>
      <c r="D113" s="67"/>
      <c r="E113" s="67"/>
      <c r="F113" s="67"/>
      <c r="G113" s="67"/>
      <c r="H113" s="67"/>
      <c r="I113" s="67"/>
      <c r="J113" s="67"/>
      <c r="K113" s="67"/>
      <c r="L113" s="67"/>
      <c r="M113" s="67"/>
      <c r="N113" s="67"/>
      <c r="O113" s="67"/>
      <c r="P113" s="67"/>
      <c r="Q113" s="67"/>
      <c r="R113" s="67"/>
      <c r="S113" s="67"/>
      <c r="T113" s="67"/>
      <c r="U113" s="67"/>
      <c r="V113" s="67"/>
      <c r="W113" s="67"/>
      <c r="X113" s="67"/>
      <c r="Y113" s="67"/>
    </row>
    <row r="114" spans="1:25" ht="12" customHeight="1" x14ac:dyDescent="0.4">
      <c r="A114" s="67"/>
      <c r="B114" s="67"/>
      <c r="C114" s="67"/>
      <c r="D114" s="67"/>
      <c r="E114" s="67"/>
      <c r="F114" s="67"/>
      <c r="G114" s="67"/>
      <c r="H114" s="67"/>
      <c r="I114" s="67"/>
      <c r="J114" s="67"/>
      <c r="K114" s="67"/>
      <c r="L114" s="67"/>
      <c r="M114" s="67"/>
      <c r="N114" s="67"/>
      <c r="O114" s="67"/>
      <c r="P114" s="67"/>
      <c r="Q114" s="67"/>
      <c r="R114" s="67"/>
      <c r="S114" s="67"/>
      <c r="T114" s="67"/>
      <c r="U114" s="67"/>
      <c r="V114" s="67"/>
      <c r="W114" s="67"/>
      <c r="X114" s="67"/>
      <c r="Y114" s="67"/>
    </row>
    <row r="115" spans="1:25" ht="12" customHeight="1" x14ac:dyDescent="0.4">
      <c r="A115" s="67"/>
      <c r="B115" s="67"/>
      <c r="C115" s="67"/>
      <c r="D115" s="67"/>
      <c r="E115" s="67"/>
      <c r="F115" s="67"/>
      <c r="G115" s="67"/>
      <c r="H115" s="67"/>
      <c r="I115" s="67"/>
      <c r="J115" s="67"/>
      <c r="K115" s="67"/>
      <c r="L115" s="67"/>
      <c r="M115" s="67"/>
      <c r="N115" s="67"/>
      <c r="O115" s="67"/>
      <c r="P115" s="67"/>
      <c r="Q115" s="67"/>
      <c r="R115" s="67"/>
      <c r="S115" s="67"/>
      <c r="T115" s="67"/>
      <c r="U115" s="67"/>
      <c r="V115" s="67"/>
      <c r="W115" s="67"/>
      <c r="X115" s="67"/>
      <c r="Y115" s="67"/>
    </row>
    <row r="116" spans="1:25" ht="12" customHeight="1" x14ac:dyDescent="0.4">
      <c r="A116" s="67"/>
      <c r="B116" s="67"/>
      <c r="C116" s="67"/>
      <c r="D116" s="67"/>
      <c r="E116" s="67"/>
      <c r="F116" s="67"/>
      <c r="G116" s="67"/>
      <c r="H116" s="67"/>
      <c r="I116" s="67"/>
      <c r="J116" s="67"/>
      <c r="K116" s="67"/>
      <c r="L116" s="67"/>
      <c r="M116" s="67"/>
      <c r="N116" s="67"/>
      <c r="O116" s="67"/>
      <c r="P116" s="67"/>
      <c r="Q116" s="67"/>
      <c r="R116" s="67"/>
      <c r="S116" s="67"/>
      <c r="T116" s="67"/>
      <c r="U116" s="67"/>
      <c r="V116" s="67"/>
      <c r="W116" s="67"/>
      <c r="X116" s="67"/>
      <c r="Y116" s="67"/>
    </row>
    <row r="117" spans="1:25" ht="12" customHeight="1" x14ac:dyDescent="0.4">
      <c r="A117" s="67"/>
      <c r="B117" s="67"/>
      <c r="C117" s="67"/>
      <c r="D117" s="67"/>
      <c r="E117" s="67"/>
      <c r="F117" s="67"/>
      <c r="G117" s="67"/>
      <c r="H117" s="67"/>
      <c r="I117" s="67"/>
      <c r="J117" s="67"/>
      <c r="K117" s="67"/>
      <c r="L117" s="67"/>
      <c r="M117" s="67"/>
      <c r="N117" s="67"/>
      <c r="O117" s="67"/>
      <c r="P117" s="67"/>
      <c r="Q117" s="67"/>
      <c r="R117" s="67"/>
      <c r="S117" s="67"/>
      <c r="T117" s="67"/>
      <c r="U117" s="67"/>
      <c r="V117" s="67"/>
      <c r="W117" s="67"/>
      <c r="X117" s="67"/>
      <c r="Y117" s="67"/>
    </row>
    <row r="118" spans="1:25" ht="12" customHeight="1" x14ac:dyDescent="0.4">
      <c r="A118" s="67"/>
      <c r="B118" s="67"/>
      <c r="C118" s="67"/>
      <c r="D118" s="67"/>
      <c r="E118" s="67"/>
      <c r="F118" s="67"/>
      <c r="G118" s="67"/>
      <c r="H118" s="67"/>
      <c r="I118" s="67"/>
      <c r="J118" s="67"/>
      <c r="K118" s="67"/>
      <c r="L118" s="67"/>
      <c r="M118" s="67"/>
      <c r="N118" s="67"/>
      <c r="O118" s="67"/>
      <c r="P118" s="67"/>
      <c r="Q118" s="67"/>
      <c r="R118" s="67"/>
      <c r="S118" s="67"/>
      <c r="T118" s="67"/>
      <c r="U118" s="67"/>
      <c r="V118" s="67"/>
      <c r="W118" s="67"/>
      <c r="X118" s="67"/>
      <c r="Y118" s="67"/>
    </row>
    <row r="119" spans="1:25" ht="12" customHeight="1" x14ac:dyDescent="0.4">
      <c r="A119" s="67"/>
      <c r="B119" s="67"/>
      <c r="C119" s="67"/>
      <c r="D119" s="67"/>
      <c r="E119" s="67"/>
      <c r="F119" s="67"/>
      <c r="G119" s="67"/>
      <c r="H119" s="67"/>
      <c r="I119" s="67"/>
      <c r="J119" s="67"/>
      <c r="K119" s="67"/>
      <c r="L119" s="67"/>
      <c r="M119" s="67"/>
      <c r="N119" s="67"/>
      <c r="O119" s="67"/>
      <c r="P119" s="67"/>
      <c r="Q119" s="67"/>
      <c r="R119" s="67"/>
      <c r="S119" s="67"/>
      <c r="T119" s="67"/>
      <c r="U119" s="67"/>
      <c r="V119" s="67"/>
      <c r="W119" s="67"/>
      <c r="X119" s="67"/>
      <c r="Y119" s="67"/>
    </row>
    <row r="120" spans="1:25" ht="12" customHeight="1" x14ac:dyDescent="0.4">
      <c r="A120" s="67"/>
      <c r="B120" s="67"/>
      <c r="C120" s="67"/>
      <c r="D120" s="67"/>
      <c r="E120" s="67"/>
      <c r="F120" s="67"/>
      <c r="G120" s="67"/>
      <c r="H120" s="67"/>
      <c r="I120" s="67"/>
      <c r="J120" s="67"/>
      <c r="K120" s="67"/>
      <c r="L120" s="67"/>
      <c r="M120" s="67"/>
      <c r="N120" s="67"/>
      <c r="O120" s="67"/>
      <c r="P120" s="67"/>
      <c r="Q120" s="67"/>
      <c r="R120" s="67"/>
      <c r="S120" s="67"/>
      <c r="T120" s="67"/>
      <c r="U120" s="67"/>
      <c r="V120" s="67"/>
      <c r="W120" s="67"/>
      <c r="X120" s="67"/>
      <c r="Y120" s="67"/>
    </row>
    <row r="121" spans="1:25" ht="12" customHeight="1" x14ac:dyDescent="0.4">
      <c r="A121" s="67"/>
      <c r="B121" s="67"/>
      <c r="C121" s="67"/>
      <c r="D121" s="67"/>
      <c r="E121" s="67"/>
      <c r="F121" s="67"/>
      <c r="G121" s="67"/>
      <c r="H121" s="67"/>
      <c r="I121" s="67"/>
      <c r="J121" s="67"/>
      <c r="K121" s="67"/>
      <c r="L121" s="67"/>
      <c r="M121" s="67"/>
      <c r="N121" s="67"/>
      <c r="O121" s="67"/>
      <c r="P121" s="67"/>
      <c r="Q121" s="67"/>
      <c r="R121" s="67"/>
      <c r="S121" s="67"/>
      <c r="T121" s="67"/>
      <c r="U121" s="67"/>
      <c r="V121" s="67"/>
      <c r="W121" s="67"/>
      <c r="X121" s="67"/>
      <c r="Y121" s="67"/>
    </row>
    <row r="122" spans="1:25" ht="12" customHeight="1" x14ac:dyDescent="0.4">
      <c r="A122" s="67"/>
      <c r="B122" s="67"/>
      <c r="C122" s="67"/>
      <c r="D122" s="67"/>
      <c r="E122" s="67"/>
      <c r="F122" s="67"/>
      <c r="G122" s="67"/>
      <c r="H122" s="67"/>
      <c r="I122" s="67"/>
      <c r="J122" s="67"/>
      <c r="K122" s="67"/>
      <c r="L122" s="67"/>
      <c r="M122" s="67"/>
      <c r="N122" s="67"/>
      <c r="O122" s="67"/>
      <c r="P122" s="67"/>
      <c r="Q122" s="67"/>
      <c r="R122" s="67"/>
      <c r="S122" s="67"/>
      <c r="T122" s="67"/>
      <c r="U122" s="67"/>
      <c r="V122" s="67"/>
      <c r="W122" s="67"/>
      <c r="X122" s="67"/>
      <c r="Y122" s="67"/>
    </row>
    <row r="123" spans="1:25" ht="12" customHeight="1" x14ac:dyDescent="0.4">
      <c r="A123" s="67"/>
      <c r="B123" s="67"/>
      <c r="C123" s="67"/>
      <c r="D123" s="67"/>
      <c r="E123" s="67"/>
      <c r="F123" s="67"/>
      <c r="G123" s="67"/>
      <c r="H123" s="67"/>
      <c r="I123" s="67"/>
      <c r="J123" s="67"/>
      <c r="K123" s="67"/>
      <c r="L123" s="67"/>
      <c r="M123" s="67"/>
      <c r="N123" s="67"/>
      <c r="O123" s="67"/>
      <c r="P123" s="67"/>
      <c r="Q123" s="67"/>
      <c r="R123" s="67"/>
      <c r="S123" s="67"/>
      <c r="T123" s="67"/>
      <c r="U123" s="67"/>
      <c r="V123" s="67"/>
      <c r="W123" s="67"/>
      <c r="X123" s="67"/>
      <c r="Y123" s="67"/>
    </row>
    <row r="124" spans="1:25" ht="12" customHeight="1" x14ac:dyDescent="0.4">
      <c r="A124" s="67"/>
      <c r="B124" s="67"/>
      <c r="C124" s="67"/>
      <c r="D124" s="67"/>
      <c r="E124" s="67"/>
      <c r="F124" s="67"/>
      <c r="G124" s="67"/>
      <c r="H124" s="67"/>
      <c r="I124" s="67"/>
      <c r="J124" s="67"/>
      <c r="K124" s="67"/>
      <c r="L124" s="67"/>
      <c r="M124" s="67"/>
      <c r="N124" s="67"/>
      <c r="O124" s="67"/>
      <c r="P124" s="67"/>
      <c r="Q124" s="67"/>
      <c r="R124" s="67"/>
      <c r="S124" s="67"/>
      <c r="T124" s="67"/>
      <c r="U124" s="67"/>
      <c r="V124" s="67"/>
      <c r="W124" s="67"/>
      <c r="X124" s="67"/>
      <c r="Y124" s="67"/>
    </row>
    <row r="125" spans="1:25" ht="12" customHeight="1" x14ac:dyDescent="0.4">
      <c r="A125" s="67"/>
      <c r="B125" s="67"/>
      <c r="C125" s="67"/>
      <c r="D125" s="67"/>
      <c r="E125" s="67"/>
      <c r="F125" s="67"/>
      <c r="G125" s="67"/>
      <c r="H125" s="67"/>
      <c r="I125" s="67"/>
      <c r="J125" s="67"/>
      <c r="K125" s="67"/>
      <c r="L125" s="67"/>
      <c r="M125" s="67"/>
      <c r="N125" s="67"/>
      <c r="O125" s="67"/>
      <c r="P125" s="67"/>
      <c r="Q125" s="67"/>
      <c r="R125" s="67"/>
      <c r="S125" s="67"/>
      <c r="T125" s="67"/>
      <c r="U125" s="67"/>
      <c r="V125" s="67"/>
      <c r="W125" s="67"/>
      <c r="X125" s="67"/>
      <c r="Y125" s="67"/>
    </row>
    <row r="126" spans="1:25" ht="12" customHeight="1" x14ac:dyDescent="0.4">
      <c r="A126" s="67"/>
      <c r="B126" s="67"/>
      <c r="C126" s="67"/>
      <c r="D126" s="67"/>
      <c r="E126" s="67"/>
      <c r="F126" s="67"/>
      <c r="G126" s="67"/>
      <c r="H126" s="67"/>
      <c r="I126" s="67"/>
      <c r="J126" s="67"/>
      <c r="K126" s="67"/>
      <c r="L126" s="67"/>
      <c r="M126" s="67"/>
      <c r="N126" s="67"/>
      <c r="O126" s="67"/>
      <c r="P126" s="67"/>
      <c r="Q126" s="67"/>
      <c r="R126" s="67"/>
      <c r="S126" s="67"/>
      <c r="T126" s="67"/>
      <c r="U126" s="67"/>
      <c r="V126" s="67"/>
      <c r="W126" s="67"/>
      <c r="X126" s="67"/>
      <c r="Y126" s="67"/>
    </row>
    <row r="127" spans="1:25" ht="12" customHeight="1" x14ac:dyDescent="0.4">
      <c r="A127" s="67"/>
      <c r="B127" s="67"/>
      <c r="C127" s="67"/>
      <c r="D127" s="67"/>
      <c r="E127" s="67"/>
      <c r="F127" s="67"/>
      <c r="G127" s="67"/>
      <c r="H127" s="67"/>
      <c r="I127" s="67"/>
      <c r="J127" s="67"/>
      <c r="K127" s="67"/>
      <c r="L127" s="67"/>
      <c r="M127" s="67"/>
      <c r="N127" s="67"/>
      <c r="O127" s="67"/>
      <c r="P127" s="67"/>
      <c r="Q127" s="67"/>
      <c r="R127" s="67"/>
      <c r="S127" s="67"/>
      <c r="T127" s="67"/>
      <c r="U127" s="67"/>
      <c r="V127" s="67"/>
      <c r="W127" s="67"/>
      <c r="X127" s="67"/>
      <c r="Y127" s="67"/>
    </row>
    <row r="128" spans="1:25" ht="12" customHeight="1" x14ac:dyDescent="0.4">
      <c r="A128" s="67"/>
      <c r="B128" s="67"/>
      <c r="C128" s="67"/>
      <c r="D128" s="67"/>
      <c r="E128" s="67"/>
      <c r="F128" s="67"/>
      <c r="G128" s="67"/>
      <c r="H128" s="67"/>
      <c r="I128" s="67"/>
      <c r="J128" s="67"/>
      <c r="K128" s="67"/>
      <c r="L128" s="67"/>
      <c r="M128" s="67"/>
      <c r="N128" s="67"/>
      <c r="O128" s="67"/>
      <c r="P128" s="67"/>
      <c r="Q128" s="67"/>
      <c r="R128" s="67"/>
      <c r="S128" s="67"/>
      <c r="T128" s="67"/>
      <c r="U128" s="67"/>
      <c r="V128" s="67"/>
      <c r="W128" s="67"/>
      <c r="X128" s="67"/>
      <c r="Y128" s="67"/>
    </row>
    <row r="129" spans="1:25" ht="12" customHeight="1" x14ac:dyDescent="0.4">
      <c r="A129" s="67"/>
      <c r="B129" s="67"/>
      <c r="C129" s="67"/>
      <c r="D129" s="67"/>
      <c r="E129" s="67"/>
      <c r="F129" s="67"/>
      <c r="G129" s="67"/>
      <c r="H129" s="67"/>
      <c r="I129" s="67"/>
      <c r="J129" s="67"/>
      <c r="K129" s="67"/>
      <c r="L129" s="67"/>
      <c r="M129" s="67"/>
      <c r="N129" s="67"/>
      <c r="O129" s="67"/>
      <c r="P129" s="67"/>
      <c r="Q129" s="67"/>
      <c r="R129" s="67"/>
      <c r="S129" s="67"/>
      <c r="T129" s="67"/>
      <c r="U129" s="67"/>
      <c r="V129" s="67"/>
      <c r="W129" s="67"/>
      <c r="X129" s="67"/>
      <c r="Y129" s="67"/>
    </row>
    <row r="130" spans="1:25" ht="12" customHeight="1" x14ac:dyDescent="0.4">
      <c r="A130" s="67"/>
      <c r="B130" s="67"/>
      <c r="C130" s="67"/>
      <c r="D130" s="67"/>
      <c r="E130" s="67"/>
      <c r="F130" s="67"/>
      <c r="G130" s="67"/>
      <c r="H130" s="67"/>
      <c r="I130" s="67"/>
      <c r="J130" s="67"/>
      <c r="K130" s="67"/>
      <c r="L130" s="67"/>
      <c r="M130" s="67"/>
      <c r="N130" s="67"/>
      <c r="O130" s="67"/>
      <c r="P130" s="67"/>
      <c r="Q130" s="67"/>
      <c r="R130" s="67"/>
      <c r="S130" s="67"/>
      <c r="T130" s="67"/>
      <c r="U130" s="67"/>
      <c r="V130" s="67"/>
      <c r="W130" s="67"/>
      <c r="X130" s="67"/>
      <c r="Y130" s="67"/>
    </row>
    <row r="131" spans="1:25" ht="12" customHeight="1" x14ac:dyDescent="0.4">
      <c r="A131" s="67"/>
      <c r="B131" s="67"/>
      <c r="C131" s="67"/>
      <c r="D131" s="67"/>
      <c r="E131" s="67"/>
      <c r="F131" s="67"/>
      <c r="G131" s="67"/>
      <c r="H131" s="67"/>
      <c r="I131" s="67"/>
      <c r="J131" s="67"/>
      <c r="K131" s="67"/>
      <c r="L131" s="67"/>
      <c r="M131" s="67"/>
      <c r="N131" s="67"/>
      <c r="O131" s="67"/>
      <c r="P131" s="67"/>
      <c r="Q131" s="67"/>
      <c r="R131" s="67"/>
      <c r="S131" s="67"/>
      <c r="T131" s="67"/>
      <c r="U131" s="67"/>
      <c r="V131" s="67"/>
      <c r="W131" s="67"/>
      <c r="X131" s="67"/>
      <c r="Y131" s="67"/>
    </row>
    <row r="132" spans="1:25" ht="12" customHeight="1" x14ac:dyDescent="0.4">
      <c r="A132" s="67"/>
      <c r="B132" s="67"/>
      <c r="C132" s="67"/>
      <c r="D132" s="67"/>
      <c r="E132" s="67"/>
      <c r="F132" s="67"/>
      <c r="G132" s="67"/>
      <c r="H132" s="67"/>
      <c r="I132" s="67"/>
      <c r="J132" s="67"/>
      <c r="K132" s="67"/>
      <c r="L132" s="67"/>
      <c r="M132" s="67"/>
      <c r="N132" s="67"/>
      <c r="O132" s="67"/>
      <c r="P132" s="67"/>
      <c r="Q132" s="67"/>
      <c r="R132" s="67"/>
      <c r="S132" s="67"/>
      <c r="T132" s="67"/>
      <c r="U132" s="67"/>
      <c r="V132" s="67"/>
      <c r="W132" s="67"/>
      <c r="X132" s="67"/>
      <c r="Y132" s="67"/>
    </row>
    <row r="133" spans="1:25" ht="12" customHeight="1" x14ac:dyDescent="0.4">
      <c r="A133" s="67"/>
      <c r="B133" s="67"/>
      <c r="C133" s="67"/>
      <c r="D133" s="67"/>
      <c r="E133" s="67"/>
      <c r="F133" s="67"/>
      <c r="G133" s="67"/>
      <c r="H133" s="67"/>
      <c r="I133" s="67"/>
      <c r="J133" s="67"/>
      <c r="K133" s="67"/>
      <c r="L133" s="67"/>
      <c r="M133" s="67"/>
      <c r="N133" s="67"/>
      <c r="O133" s="67"/>
      <c r="P133" s="67"/>
      <c r="Q133" s="67"/>
      <c r="R133" s="67"/>
      <c r="S133" s="67"/>
      <c r="T133" s="67"/>
      <c r="U133" s="67"/>
      <c r="V133" s="67"/>
      <c r="W133" s="67"/>
      <c r="X133" s="67"/>
      <c r="Y133" s="67"/>
    </row>
    <row r="134" spans="1:25" ht="12" customHeight="1" x14ac:dyDescent="0.4">
      <c r="A134" s="67"/>
      <c r="B134" s="67"/>
      <c r="C134" s="67"/>
      <c r="D134" s="67"/>
      <c r="E134" s="67"/>
      <c r="F134" s="67"/>
      <c r="G134" s="67"/>
      <c r="H134" s="67"/>
      <c r="I134" s="67"/>
      <c r="J134" s="67"/>
      <c r="K134" s="67"/>
      <c r="L134" s="67"/>
      <c r="M134" s="67"/>
      <c r="N134" s="67"/>
      <c r="O134" s="67"/>
      <c r="P134" s="67"/>
      <c r="Q134" s="67"/>
      <c r="R134" s="67"/>
      <c r="S134" s="67"/>
      <c r="T134" s="67"/>
      <c r="U134" s="67"/>
      <c r="V134" s="67"/>
      <c r="W134" s="67"/>
      <c r="X134" s="67"/>
      <c r="Y134" s="67"/>
    </row>
    <row r="135" spans="1:25" ht="12" customHeight="1" x14ac:dyDescent="0.4">
      <c r="A135" s="67"/>
      <c r="B135" s="67"/>
      <c r="C135" s="67"/>
      <c r="D135" s="67"/>
      <c r="E135" s="67"/>
      <c r="F135" s="67"/>
      <c r="G135" s="67"/>
      <c r="H135" s="67"/>
      <c r="I135" s="67"/>
      <c r="J135" s="67"/>
      <c r="K135" s="67"/>
      <c r="L135" s="67"/>
      <c r="M135" s="67"/>
      <c r="N135" s="67"/>
      <c r="O135" s="67"/>
      <c r="P135" s="67"/>
      <c r="Q135" s="67"/>
      <c r="R135" s="67"/>
      <c r="S135" s="67"/>
      <c r="T135" s="67"/>
      <c r="U135" s="67"/>
      <c r="V135" s="67"/>
      <c r="W135" s="67"/>
      <c r="X135" s="67"/>
      <c r="Y135" s="67"/>
    </row>
    <row r="136" spans="1:25" ht="12" customHeight="1" x14ac:dyDescent="0.4">
      <c r="A136" s="67"/>
      <c r="B136" s="67"/>
      <c r="C136" s="67"/>
      <c r="D136" s="67"/>
      <c r="E136" s="67"/>
      <c r="F136" s="67"/>
      <c r="G136" s="67"/>
      <c r="H136" s="67"/>
      <c r="I136" s="67"/>
      <c r="J136" s="67"/>
      <c r="K136" s="67"/>
      <c r="L136" s="67"/>
      <c r="M136" s="67"/>
      <c r="N136" s="67"/>
      <c r="O136" s="67"/>
      <c r="P136" s="67"/>
      <c r="Q136" s="67"/>
      <c r="R136" s="67"/>
      <c r="S136" s="67"/>
      <c r="T136" s="67"/>
      <c r="U136" s="67"/>
      <c r="V136" s="67"/>
      <c r="W136" s="67"/>
      <c r="X136" s="67"/>
      <c r="Y136" s="67"/>
    </row>
    <row r="137" spans="1:25" ht="12" customHeight="1" x14ac:dyDescent="0.4">
      <c r="A137" s="67"/>
      <c r="B137" s="67"/>
      <c r="C137" s="67"/>
      <c r="D137" s="67"/>
      <c r="E137" s="67"/>
      <c r="F137" s="67"/>
      <c r="G137" s="67"/>
      <c r="H137" s="67"/>
      <c r="I137" s="67"/>
      <c r="J137" s="67"/>
      <c r="K137" s="67"/>
      <c r="L137" s="67"/>
      <c r="M137" s="67"/>
      <c r="N137" s="67"/>
      <c r="O137" s="67"/>
      <c r="P137" s="67"/>
      <c r="Q137" s="67"/>
      <c r="R137" s="67"/>
      <c r="S137" s="67"/>
      <c r="T137" s="67"/>
      <c r="U137" s="67"/>
      <c r="V137" s="67"/>
      <c r="W137" s="67"/>
      <c r="X137" s="67"/>
      <c r="Y137" s="67"/>
    </row>
    <row r="138" spans="1:25" ht="12" customHeight="1" x14ac:dyDescent="0.4">
      <c r="A138" s="67"/>
      <c r="B138" s="67"/>
      <c r="C138" s="67"/>
      <c r="D138" s="67"/>
      <c r="E138" s="67"/>
      <c r="F138" s="67"/>
      <c r="G138" s="67"/>
      <c r="H138" s="67"/>
      <c r="I138" s="67"/>
      <c r="J138" s="67"/>
      <c r="K138" s="67"/>
      <c r="L138" s="67"/>
      <c r="M138" s="67"/>
      <c r="N138" s="67"/>
      <c r="O138" s="67"/>
      <c r="P138" s="67"/>
      <c r="Q138" s="67"/>
      <c r="R138" s="67"/>
      <c r="S138" s="67"/>
      <c r="T138" s="67"/>
      <c r="U138" s="67"/>
      <c r="V138" s="67"/>
      <c r="W138" s="67"/>
      <c r="X138" s="67"/>
      <c r="Y138" s="67"/>
    </row>
    <row r="139" spans="1:25" ht="12" customHeight="1" x14ac:dyDescent="0.4">
      <c r="A139" s="67"/>
      <c r="B139" s="67"/>
      <c r="C139" s="67"/>
      <c r="D139" s="67"/>
      <c r="E139" s="67"/>
      <c r="F139" s="67"/>
      <c r="G139" s="67"/>
      <c r="H139" s="67"/>
      <c r="I139" s="67"/>
      <c r="J139" s="67"/>
      <c r="K139" s="67"/>
      <c r="L139" s="67"/>
      <c r="M139" s="67"/>
      <c r="N139" s="67"/>
      <c r="O139" s="67"/>
      <c r="P139" s="67"/>
      <c r="Q139" s="67"/>
      <c r="R139" s="67"/>
      <c r="S139" s="67"/>
      <c r="T139" s="67"/>
      <c r="U139" s="67"/>
      <c r="V139" s="67"/>
      <c r="W139" s="67"/>
      <c r="X139" s="67"/>
      <c r="Y139" s="67"/>
    </row>
    <row r="140" spans="1:25" ht="12" customHeight="1" x14ac:dyDescent="0.4">
      <c r="A140" s="67"/>
      <c r="B140" s="67"/>
      <c r="C140" s="67"/>
      <c r="D140" s="67"/>
      <c r="E140" s="67"/>
      <c r="F140" s="67"/>
      <c r="G140" s="67"/>
      <c r="H140" s="67"/>
      <c r="I140" s="67"/>
      <c r="J140" s="67"/>
      <c r="K140" s="67"/>
      <c r="L140" s="67"/>
      <c r="M140" s="67"/>
      <c r="N140" s="67"/>
      <c r="O140" s="67"/>
      <c r="P140" s="67"/>
      <c r="Q140" s="67"/>
      <c r="R140" s="67"/>
      <c r="S140" s="67"/>
      <c r="T140" s="67"/>
      <c r="U140" s="67"/>
      <c r="V140" s="67"/>
      <c r="W140" s="67"/>
      <c r="X140" s="67"/>
      <c r="Y140" s="67"/>
    </row>
    <row r="141" spans="1:25" ht="12" customHeight="1" x14ac:dyDescent="0.4">
      <c r="A141" s="67"/>
      <c r="B141" s="67"/>
      <c r="C141" s="67"/>
      <c r="D141" s="67"/>
      <c r="E141" s="67"/>
      <c r="F141" s="67"/>
      <c r="G141" s="67"/>
      <c r="H141" s="67"/>
      <c r="I141" s="67"/>
      <c r="J141" s="67"/>
      <c r="K141" s="67"/>
      <c r="L141" s="67"/>
      <c r="M141" s="67"/>
      <c r="N141" s="67"/>
      <c r="O141" s="67"/>
      <c r="P141" s="67"/>
      <c r="Q141" s="67"/>
      <c r="R141" s="67"/>
      <c r="S141" s="67"/>
      <c r="T141" s="67"/>
      <c r="U141" s="67"/>
      <c r="V141" s="67"/>
      <c r="W141" s="67"/>
      <c r="X141" s="67"/>
      <c r="Y141" s="67"/>
    </row>
    <row r="142" spans="1:25" ht="12" customHeight="1" x14ac:dyDescent="0.4">
      <c r="A142" s="67"/>
      <c r="B142" s="67"/>
      <c r="C142" s="67"/>
      <c r="D142" s="67"/>
      <c r="E142" s="67"/>
      <c r="F142" s="67"/>
      <c r="G142" s="67"/>
      <c r="H142" s="67"/>
      <c r="I142" s="67"/>
      <c r="J142" s="67"/>
      <c r="K142" s="67"/>
      <c r="L142" s="67"/>
      <c r="M142" s="67"/>
      <c r="N142" s="67"/>
      <c r="O142" s="67"/>
      <c r="P142" s="67"/>
      <c r="Q142" s="67"/>
      <c r="R142" s="67"/>
      <c r="S142" s="67"/>
      <c r="T142" s="67"/>
      <c r="U142" s="67"/>
      <c r="V142" s="67"/>
      <c r="W142" s="67"/>
      <c r="X142" s="67"/>
      <c r="Y142" s="67"/>
    </row>
    <row r="143" spans="1:25" ht="12" customHeight="1" x14ac:dyDescent="0.4">
      <c r="A143" s="67"/>
      <c r="B143" s="67"/>
      <c r="C143" s="67"/>
      <c r="D143" s="67"/>
      <c r="E143" s="67"/>
      <c r="F143" s="67"/>
      <c r="G143" s="67"/>
      <c r="H143" s="67"/>
      <c r="I143" s="67"/>
      <c r="J143" s="67"/>
      <c r="K143" s="67"/>
      <c r="L143" s="67"/>
      <c r="M143" s="67"/>
      <c r="N143" s="67"/>
      <c r="O143" s="67"/>
      <c r="P143" s="67"/>
      <c r="Q143" s="67"/>
      <c r="R143" s="67"/>
      <c r="S143" s="67"/>
      <c r="T143" s="67"/>
      <c r="U143" s="67"/>
      <c r="V143" s="67"/>
      <c r="W143" s="67"/>
      <c r="X143" s="67"/>
      <c r="Y143" s="67"/>
    </row>
    <row r="144" spans="1:25" ht="12" customHeight="1" x14ac:dyDescent="0.4">
      <c r="A144" s="67"/>
      <c r="B144" s="67"/>
      <c r="C144" s="67"/>
      <c r="D144" s="67"/>
      <c r="E144" s="67"/>
      <c r="F144" s="67"/>
      <c r="G144" s="67"/>
      <c r="H144" s="67"/>
      <c r="I144" s="67"/>
      <c r="J144" s="67"/>
      <c r="K144" s="67"/>
      <c r="L144" s="67"/>
      <c r="M144" s="67"/>
      <c r="N144" s="67"/>
      <c r="O144" s="67"/>
      <c r="P144" s="67"/>
      <c r="Q144" s="67"/>
      <c r="R144" s="67"/>
      <c r="S144" s="67"/>
      <c r="T144" s="67"/>
      <c r="U144" s="67"/>
      <c r="V144" s="67"/>
      <c r="W144" s="67"/>
      <c r="X144" s="67"/>
      <c r="Y144" s="67"/>
    </row>
    <row r="145" spans="1:25" ht="12" customHeight="1" x14ac:dyDescent="0.4">
      <c r="A145" s="67"/>
      <c r="B145" s="67"/>
      <c r="C145" s="67"/>
      <c r="D145" s="67"/>
      <c r="E145" s="67"/>
      <c r="F145" s="67"/>
      <c r="G145" s="67"/>
      <c r="H145" s="67"/>
      <c r="I145" s="67"/>
      <c r="J145" s="67"/>
      <c r="K145" s="67"/>
      <c r="L145" s="67"/>
      <c r="M145" s="67"/>
      <c r="N145" s="67"/>
      <c r="O145" s="67"/>
      <c r="P145" s="67"/>
      <c r="Q145" s="67"/>
      <c r="R145" s="67"/>
      <c r="S145" s="67"/>
      <c r="T145" s="67"/>
      <c r="U145" s="67"/>
      <c r="V145" s="67"/>
      <c r="W145" s="67"/>
      <c r="X145" s="67"/>
      <c r="Y145" s="67"/>
    </row>
    <row r="146" spans="1:25" ht="12" customHeight="1" x14ac:dyDescent="0.4">
      <c r="A146" s="67"/>
      <c r="B146" s="67"/>
      <c r="C146" s="67"/>
      <c r="D146" s="67"/>
      <c r="E146" s="67"/>
      <c r="F146" s="67"/>
      <c r="G146" s="67"/>
      <c r="H146" s="67"/>
      <c r="I146" s="67"/>
      <c r="J146" s="67"/>
      <c r="K146" s="67"/>
      <c r="L146" s="67"/>
      <c r="M146" s="67"/>
      <c r="N146" s="67"/>
      <c r="O146" s="67"/>
      <c r="P146" s="67"/>
      <c r="Q146" s="67"/>
      <c r="R146" s="67"/>
      <c r="S146" s="67"/>
      <c r="T146" s="67"/>
      <c r="U146" s="67"/>
      <c r="V146" s="67"/>
      <c r="W146" s="67"/>
      <c r="X146" s="67"/>
      <c r="Y146" s="67"/>
    </row>
    <row r="147" spans="1:25" ht="12" customHeight="1" x14ac:dyDescent="0.4">
      <c r="A147" s="67"/>
      <c r="B147" s="67"/>
      <c r="C147" s="67"/>
      <c r="D147" s="67"/>
      <c r="E147" s="67"/>
      <c r="F147" s="67"/>
      <c r="G147" s="67"/>
      <c r="H147" s="67"/>
      <c r="I147" s="67"/>
      <c r="J147" s="67"/>
      <c r="K147" s="67"/>
      <c r="L147" s="67"/>
      <c r="M147" s="67"/>
      <c r="N147" s="67"/>
      <c r="O147" s="67"/>
      <c r="P147" s="67"/>
      <c r="Q147" s="67"/>
      <c r="R147" s="67"/>
      <c r="S147" s="67"/>
      <c r="T147" s="67"/>
      <c r="U147" s="67"/>
      <c r="V147" s="67"/>
      <c r="W147" s="67"/>
      <c r="X147" s="67"/>
      <c r="Y147" s="67"/>
    </row>
    <row r="148" spans="1:25" ht="12" customHeight="1" x14ac:dyDescent="0.4">
      <c r="A148" s="67"/>
      <c r="B148" s="67"/>
      <c r="C148" s="67"/>
      <c r="D148" s="67"/>
      <c r="E148" s="67"/>
      <c r="F148" s="67"/>
      <c r="G148" s="67"/>
      <c r="H148" s="67"/>
      <c r="I148" s="67"/>
      <c r="J148" s="67"/>
      <c r="K148" s="67"/>
      <c r="L148" s="67"/>
      <c r="M148" s="67"/>
      <c r="N148" s="67"/>
      <c r="O148" s="67"/>
      <c r="P148" s="67"/>
      <c r="Q148" s="67"/>
      <c r="R148" s="67"/>
      <c r="S148" s="67"/>
      <c r="T148" s="67"/>
      <c r="U148" s="67"/>
      <c r="V148" s="67"/>
      <c r="W148" s="67"/>
      <c r="X148" s="67"/>
      <c r="Y148" s="67"/>
    </row>
    <row r="149" spans="1:25" ht="12" customHeight="1" x14ac:dyDescent="0.4">
      <c r="A149" s="67"/>
      <c r="B149" s="67"/>
      <c r="C149" s="67"/>
      <c r="D149" s="67"/>
      <c r="E149" s="67"/>
      <c r="F149" s="67"/>
      <c r="G149" s="67"/>
      <c r="H149" s="67"/>
      <c r="I149" s="67"/>
      <c r="J149" s="67"/>
      <c r="K149" s="67"/>
      <c r="L149" s="67"/>
      <c r="M149" s="67"/>
      <c r="N149" s="67"/>
      <c r="O149" s="67"/>
      <c r="P149" s="67"/>
      <c r="Q149" s="67"/>
      <c r="R149" s="67"/>
      <c r="S149" s="67"/>
      <c r="T149" s="67"/>
      <c r="U149" s="67"/>
      <c r="V149" s="67"/>
      <c r="W149" s="67"/>
      <c r="X149" s="67"/>
      <c r="Y149" s="67"/>
    </row>
    <row r="150" spans="1:25" ht="12" customHeight="1" x14ac:dyDescent="0.4">
      <c r="A150" s="67"/>
      <c r="B150" s="67"/>
      <c r="C150" s="67"/>
      <c r="D150" s="67"/>
      <c r="E150" s="67"/>
      <c r="F150" s="67"/>
      <c r="G150" s="67"/>
      <c r="H150" s="67"/>
      <c r="I150" s="67"/>
      <c r="J150" s="67"/>
      <c r="K150" s="67"/>
      <c r="L150" s="67"/>
      <c r="M150" s="67"/>
      <c r="N150" s="67"/>
      <c r="O150" s="67"/>
      <c r="P150" s="67"/>
      <c r="Q150" s="67"/>
      <c r="R150" s="67"/>
      <c r="S150" s="67"/>
      <c r="T150" s="67"/>
      <c r="U150" s="67"/>
      <c r="V150" s="67"/>
      <c r="W150" s="67"/>
      <c r="X150" s="67"/>
      <c r="Y150" s="67"/>
    </row>
    <row r="151" spans="1:25" ht="12" customHeight="1" x14ac:dyDescent="0.4">
      <c r="A151" s="67"/>
      <c r="B151" s="67"/>
      <c r="C151" s="67"/>
      <c r="D151" s="67"/>
      <c r="E151" s="67"/>
      <c r="F151" s="67"/>
      <c r="G151" s="67"/>
      <c r="H151" s="67"/>
      <c r="I151" s="67"/>
      <c r="J151" s="67"/>
      <c r="K151" s="67"/>
      <c r="L151" s="67"/>
      <c r="M151" s="67"/>
      <c r="N151" s="67"/>
      <c r="O151" s="67"/>
      <c r="P151" s="67"/>
      <c r="Q151" s="67"/>
      <c r="R151" s="67"/>
      <c r="S151" s="67"/>
      <c r="T151" s="67"/>
      <c r="U151" s="67"/>
      <c r="V151" s="67"/>
      <c r="W151" s="67"/>
      <c r="X151" s="67"/>
      <c r="Y151" s="67"/>
    </row>
    <row r="152" spans="1:25" ht="12" customHeight="1" x14ac:dyDescent="0.4">
      <c r="A152" s="67"/>
      <c r="B152" s="67"/>
      <c r="C152" s="67"/>
      <c r="D152" s="67"/>
      <c r="E152" s="67"/>
      <c r="F152" s="67"/>
      <c r="G152" s="67"/>
      <c r="H152" s="67"/>
      <c r="I152" s="67"/>
      <c r="J152" s="67"/>
      <c r="K152" s="67"/>
      <c r="L152" s="67"/>
      <c r="M152" s="67"/>
      <c r="N152" s="67"/>
      <c r="O152" s="67"/>
      <c r="P152" s="67"/>
      <c r="Q152" s="67"/>
      <c r="R152" s="67"/>
      <c r="S152" s="67"/>
      <c r="T152" s="67"/>
      <c r="U152" s="67"/>
      <c r="V152" s="67"/>
      <c r="W152" s="67"/>
      <c r="X152" s="67"/>
      <c r="Y152" s="67"/>
    </row>
    <row r="153" spans="1:25" ht="12" customHeight="1" x14ac:dyDescent="0.4">
      <c r="A153" s="67"/>
      <c r="B153" s="67"/>
      <c r="C153" s="67"/>
      <c r="D153" s="67"/>
      <c r="E153" s="67"/>
      <c r="F153" s="67"/>
      <c r="G153" s="67"/>
      <c r="H153" s="67"/>
      <c r="I153" s="67"/>
      <c r="J153" s="67"/>
      <c r="K153" s="67"/>
      <c r="L153" s="67"/>
      <c r="M153" s="67"/>
      <c r="N153" s="67"/>
      <c r="O153" s="67"/>
      <c r="P153" s="67"/>
      <c r="Q153" s="67"/>
      <c r="R153" s="67"/>
      <c r="S153" s="67"/>
      <c r="T153" s="67"/>
      <c r="U153" s="67"/>
      <c r="V153" s="67"/>
      <c r="W153" s="67"/>
      <c r="X153" s="67"/>
      <c r="Y153" s="67"/>
    </row>
    <row r="154" spans="1:25" ht="12" customHeight="1" x14ac:dyDescent="0.4">
      <c r="A154" s="67"/>
      <c r="B154" s="67"/>
      <c r="C154" s="67"/>
      <c r="D154" s="67"/>
      <c r="E154" s="67"/>
      <c r="F154" s="67"/>
      <c r="G154" s="67"/>
      <c r="H154" s="67"/>
      <c r="I154" s="67"/>
      <c r="J154" s="67"/>
      <c r="K154" s="67"/>
      <c r="L154" s="67"/>
      <c r="M154" s="67"/>
      <c r="N154" s="67"/>
      <c r="O154" s="67"/>
      <c r="P154" s="67"/>
      <c r="Q154" s="67"/>
      <c r="R154" s="67"/>
      <c r="S154" s="67"/>
      <c r="T154" s="67"/>
      <c r="U154" s="67"/>
      <c r="V154" s="67"/>
      <c r="W154" s="67"/>
      <c r="X154" s="67"/>
      <c r="Y154" s="67"/>
    </row>
    <row r="155" spans="1:25" ht="12" customHeight="1" x14ac:dyDescent="0.4">
      <c r="A155" s="67"/>
      <c r="B155" s="67"/>
      <c r="C155" s="67"/>
      <c r="D155" s="67"/>
      <c r="E155" s="67"/>
      <c r="F155" s="67"/>
      <c r="G155" s="67"/>
      <c r="H155" s="67"/>
      <c r="I155" s="67"/>
      <c r="J155" s="67"/>
      <c r="K155" s="67"/>
      <c r="L155" s="67"/>
      <c r="M155" s="67"/>
      <c r="N155" s="67"/>
      <c r="O155" s="67"/>
      <c r="P155" s="67"/>
      <c r="Q155" s="67"/>
      <c r="R155" s="67"/>
      <c r="S155" s="67"/>
      <c r="T155" s="67"/>
      <c r="U155" s="67"/>
      <c r="V155" s="67"/>
      <c r="W155" s="67"/>
      <c r="X155" s="67"/>
      <c r="Y155" s="67"/>
    </row>
    <row r="156" spans="1:25" ht="12" customHeight="1" x14ac:dyDescent="0.4">
      <c r="A156" s="67"/>
      <c r="B156" s="67"/>
      <c r="C156" s="67"/>
      <c r="D156" s="67"/>
      <c r="E156" s="67"/>
      <c r="F156" s="67"/>
      <c r="G156" s="67"/>
      <c r="H156" s="67"/>
      <c r="I156" s="67"/>
      <c r="J156" s="67"/>
      <c r="K156" s="67"/>
      <c r="L156" s="67"/>
      <c r="M156" s="67"/>
      <c r="N156" s="67"/>
      <c r="O156" s="67"/>
      <c r="P156" s="67"/>
      <c r="Q156" s="67"/>
      <c r="R156" s="67"/>
      <c r="S156" s="67"/>
      <c r="T156" s="67"/>
      <c r="U156" s="67"/>
      <c r="V156" s="67"/>
      <c r="W156" s="67"/>
      <c r="X156" s="67"/>
      <c r="Y156" s="67"/>
    </row>
    <row r="157" spans="1:25" ht="12" customHeight="1" x14ac:dyDescent="0.4">
      <c r="A157" s="67"/>
      <c r="B157" s="67"/>
      <c r="C157" s="67"/>
      <c r="D157" s="67"/>
      <c r="E157" s="67"/>
      <c r="F157" s="67"/>
      <c r="G157" s="67"/>
      <c r="H157" s="67"/>
      <c r="I157" s="67"/>
      <c r="J157" s="67"/>
      <c r="K157" s="67"/>
      <c r="L157" s="67"/>
      <c r="M157" s="67"/>
      <c r="N157" s="67"/>
      <c r="O157" s="67"/>
      <c r="P157" s="67"/>
      <c r="Q157" s="67"/>
      <c r="R157" s="67"/>
      <c r="S157" s="67"/>
      <c r="T157" s="67"/>
      <c r="U157" s="67"/>
      <c r="V157" s="67"/>
      <c r="W157" s="67"/>
      <c r="X157" s="67"/>
      <c r="Y157" s="67"/>
    </row>
    <row r="158" spans="1:25" ht="12" customHeight="1" x14ac:dyDescent="0.4">
      <c r="A158" s="67"/>
      <c r="B158" s="67"/>
      <c r="C158" s="67"/>
      <c r="D158" s="67"/>
      <c r="E158" s="67"/>
      <c r="F158" s="67"/>
      <c r="G158" s="67"/>
      <c r="H158" s="67"/>
      <c r="I158" s="67"/>
      <c r="J158" s="67"/>
      <c r="K158" s="67"/>
      <c r="L158" s="67"/>
      <c r="M158" s="67"/>
      <c r="N158" s="67"/>
      <c r="O158" s="67"/>
      <c r="P158" s="67"/>
      <c r="Q158" s="67"/>
      <c r="R158" s="67"/>
      <c r="S158" s="67"/>
      <c r="T158" s="67"/>
      <c r="U158" s="67"/>
      <c r="V158" s="67"/>
      <c r="W158" s="67"/>
      <c r="X158" s="67"/>
      <c r="Y158" s="67"/>
    </row>
    <row r="159" spans="1:25" ht="12" customHeight="1" x14ac:dyDescent="0.4">
      <c r="A159" s="67"/>
      <c r="B159" s="67"/>
      <c r="C159" s="67"/>
      <c r="D159" s="67"/>
      <c r="E159" s="67"/>
      <c r="F159" s="67"/>
      <c r="G159" s="67"/>
      <c r="H159" s="67"/>
      <c r="I159" s="67"/>
      <c r="J159" s="67"/>
      <c r="K159" s="67"/>
      <c r="L159" s="67"/>
      <c r="M159" s="67"/>
      <c r="N159" s="67"/>
      <c r="O159" s="67"/>
      <c r="P159" s="67"/>
      <c r="Q159" s="67"/>
      <c r="R159" s="67"/>
      <c r="S159" s="67"/>
      <c r="T159" s="67"/>
      <c r="U159" s="67"/>
      <c r="V159" s="67"/>
      <c r="W159" s="67"/>
      <c r="X159" s="67"/>
      <c r="Y159" s="67"/>
    </row>
    <row r="160" spans="1:25" ht="12" customHeight="1" x14ac:dyDescent="0.4">
      <c r="A160" s="67"/>
      <c r="B160" s="67"/>
      <c r="C160" s="67"/>
      <c r="D160" s="67"/>
      <c r="E160" s="67"/>
      <c r="F160" s="67"/>
      <c r="G160" s="67"/>
      <c r="H160" s="67"/>
      <c r="I160" s="67"/>
      <c r="J160" s="67"/>
      <c r="K160" s="67"/>
      <c r="L160" s="67"/>
      <c r="M160" s="67"/>
      <c r="N160" s="67"/>
      <c r="O160" s="67"/>
      <c r="P160" s="67"/>
      <c r="Q160" s="67"/>
      <c r="R160" s="67"/>
      <c r="S160" s="67"/>
      <c r="T160" s="67"/>
      <c r="U160" s="67"/>
      <c r="V160" s="67"/>
      <c r="W160" s="67"/>
      <c r="X160" s="67"/>
      <c r="Y160" s="67"/>
    </row>
    <row r="161" spans="1:25" ht="12" customHeight="1" x14ac:dyDescent="0.4">
      <c r="A161" s="67"/>
      <c r="B161" s="67"/>
      <c r="C161" s="67"/>
      <c r="D161" s="67"/>
      <c r="E161" s="67"/>
      <c r="F161" s="67"/>
      <c r="G161" s="67"/>
      <c r="H161" s="67"/>
      <c r="I161" s="67"/>
      <c r="J161" s="67"/>
      <c r="K161" s="67"/>
      <c r="L161" s="67"/>
      <c r="M161" s="67"/>
      <c r="N161" s="67"/>
      <c r="O161" s="67"/>
      <c r="P161" s="67"/>
      <c r="Q161" s="67"/>
      <c r="R161" s="67"/>
      <c r="S161" s="67"/>
      <c r="T161" s="67"/>
      <c r="U161" s="67"/>
      <c r="V161" s="67"/>
      <c r="W161" s="67"/>
      <c r="X161" s="67"/>
      <c r="Y161" s="67"/>
    </row>
    <row r="162" spans="1:25" ht="12" customHeight="1" x14ac:dyDescent="0.4">
      <c r="A162" s="67"/>
      <c r="B162" s="67"/>
      <c r="C162" s="67"/>
      <c r="D162" s="67"/>
      <c r="E162" s="67"/>
      <c r="F162" s="67"/>
      <c r="G162" s="67"/>
      <c r="H162" s="67"/>
      <c r="I162" s="67"/>
      <c r="J162" s="67"/>
      <c r="K162" s="67"/>
      <c r="L162" s="67"/>
      <c r="M162" s="67"/>
      <c r="N162" s="67"/>
      <c r="O162" s="67"/>
      <c r="P162" s="67"/>
      <c r="Q162" s="67"/>
      <c r="R162" s="67"/>
      <c r="S162" s="67"/>
      <c r="T162" s="67"/>
      <c r="U162" s="67"/>
      <c r="V162" s="67"/>
      <c r="W162" s="67"/>
      <c r="X162" s="67"/>
      <c r="Y162" s="67"/>
    </row>
    <row r="163" spans="1:25" ht="12" customHeight="1" x14ac:dyDescent="0.4">
      <c r="A163" s="67"/>
      <c r="B163" s="67"/>
      <c r="C163" s="67"/>
      <c r="D163" s="67"/>
      <c r="E163" s="67"/>
      <c r="F163" s="67"/>
      <c r="G163" s="67"/>
      <c r="H163" s="67"/>
      <c r="I163" s="67"/>
      <c r="J163" s="67"/>
      <c r="K163" s="67"/>
      <c r="L163" s="67"/>
      <c r="M163" s="67"/>
      <c r="N163" s="67"/>
      <c r="O163" s="67"/>
      <c r="P163" s="67"/>
      <c r="Q163" s="67"/>
      <c r="R163" s="67"/>
      <c r="S163" s="67"/>
      <c r="T163" s="67"/>
      <c r="U163" s="67"/>
      <c r="V163" s="67"/>
      <c r="W163" s="67"/>
      <c r="X163" s="67"/>
      <c r="Y163" s="67"/>
    </row>
    <row r="164" spans="1:25" ht="12" customHeight="1" x14ac:dyDescent="0.4">
      <c r="A164" s="67"/>
      <c r="B164" s="67"/>
      <c r="C164" s="67"/>
      <c r="D164" s="67"/>
      <c r="E164" s="67"/>
      <c r="F164" s="67"/>
      <c r="G164" s="67"/>
      <c r="H164" s="67"/>
      <c r="I164" s="67"/>
      <c r="J164" s="67"/>
      <c r="K164" s="67"/>
      <c r="L164" s="67"/>
      <c r="M164" s="67"/>
      <c r="N164" s="67"/>
      <c r="O164" s="67"/>
      <c r="P164" s="67"/>
      <c r="Q164" s="67"/>
      <c r="R164" s="67"/>
      <c r="S164" s="67"/>
      <c r="T164" s="67"/>
      <c r="U164" s="67"/>
      <c r="V164" s="67"/>
      <c r="W164" s="67"/>
      <c r="X164" s="67"/>
      <c r="Y164" s="67"/>
    </row>
    <row r="165" spans="1:25" ht="12" customHeight="1" x14ac:dyDescent="0.4">
      <c r="A165" s="67"/>
      <c r="B165" s="67"/>
      <c r="C165" s="67"/>
      <c r="D165" s="67"/>
      <c r="E165" s="67"/>
      <c r="F165" s="67"/>
      <c r="G165" s="67"/>
      <c r="H165" s="67"/>
      <c r="I165" s="67"/>
      <c r="J165" s="67"/>
      <c r="K165" s="67"/>
      <c r="L165" s="67"/>
      <c r="M165" s="67"/>
      <c r="N165" s="67"/>
      <c r="O165" s="67"/>
      <c r="P165" s="67"/>
      <c r="Q165" s="67"/>
      <c r="R165" s="67"/>
      <c r="S165" s="67"/>
      <c r="T165" s="67"/>
      <c r="U165" s="67"/>
      <c r="V165" s="67"/>
      <c r="W165" s="67"/>
      <c r="X165" s="67"/>
      <c r="Y165" s="67"/>
    </row>
    <row r="166" spans="1:25" ht="12" customHeight="1" x14ac:dyDescent="0.4">
      <c r="A166" s="67"/>
      <c r="B166" s="67"/>
      <c r="C166" s="67"/>
      <c r="D166" s="67"/>
      <c r="E166" s="67"/>
      <c r="F166" s="67"/>
      <c r="G166" s="67"/>
      <c r="H166" s="67"/>
      <c r="I166" s="67"/>
      <c r="J166" s="67"/>
      <c r="K166" s="67"/>
      <c r="L166" s="67"/>
      <c r="M166" s="67"/>
      <c r="N166" s="67"/>
      <c r="O166" s="67"/>
      <c r="P166" s="67"/>
      <c r="Q166" s="67"/>
      <c r="R166" s="67"/>
      <c r="S166" s="67"/>
      <c r="T166" s="67"/>
      <c r="U166" s="67"/>
      <c r="V166" s="67"/>
      <c r="W166" s="67"/>
      <c r="X166" s="67"/>
      <c r="Y166" s="67"/>
    </row>
    <row r="167" spans="1:25" ht="12" customHeight="1" x14ac:dyDescent="0.4">
      <c r="A167" s="67"/>
      <c r="B167" s="67"/>
      <c r="C167" s="67"/>
      <c r="D167" s="67"/>
      <c r="E167" s="67"/>
      <c r="F167" s="67"/>
      <c r="G167" s="67"/>
      <c r="H167" s="67"/>
      <c r="I167" s="67"/>
      <c r="J167" s="67"/>
      <c r="K167" s="67"/>
      <c r="L167" s="67"/>
      <c r="M167" s="67"/>
      <c r="N167" s="67"/>
      <c r="O167" s="67"/>
      <c r="P167" s="67"/>
      <c r="Q167" s="67"/>
      <c r="R167" s="67"/>
      <c r="S167" s="67"/>
      <c r="T167" s="67"/>
      <c r="U167" s="67"/>
      <c r="V167" s="67"/>
      <c r="W167" s="67"/>
      <c r="X167" s="67"/>
      <c r="Y167" s="67"/>
    </row>
    <row r="168" spans="1:25" ht="12" customHeight="1" x14ac:dyDescent="0.4">
      <c r="A168" s="67"/>
      <c r="B168" s="67"/>
      <c r="C168" s="67"/>
      <c r="D168" s="67"/>
      <c r="E168" s="67"/>
      <c r="F168" s="67"/>
      <c r="G168" s="67"/>
      <c r="H168" s="67"/>
      <c r="I168" s="67"/>
      <c r="J168" s="67"/>
      <c r="K168" s="67"/>
      <c r="L168" s="67"/>
      <c r="M168" s="67"/>
      <c r="N168" s="67"/>
      <c r="O168" s="67"/>
      <c r="P168" s="67"/>
      <c r="Q168" s="67"/>
      <c r="R168" s="67"/>
      <c r="S168" s="67"/>
      <c r="T168" s="67"/>
      <c r="U168" s="67"/>
      <c r="V168" s="67"/>
      <c r="W168" s="67"/>
      <c r="X168" s="67"/>
      <c r="Y168" s="67"/>
    </row>
    <row r="169" spans="1:25" ht="12" customHeight="1" x14ac:dyDescent="0.4">
      <c r="A169" s="67"/>
      <c r="B169" s="67"/>
      <c r="C169" s="67"/>
      <c r="D169" s="67"/>
      <c r="E169" s="67"/>
      <c r="F169" s="67"/>
      <c r="G169" s="67"/>
      <c r="H169" s="67"/>
      <c r="I169" s="67"/>
      <c r="J169" s="67"/>
      <c r="K169" s="67"/>
      <c r="L169" s="67"/>
      <c r="M169" s="67"/>
      <c r="N169" s="67"/>
      <c r="O169" s="67"/>
      <c r="P169" s="67"/>
      <c r="Q169" s="67"/>
      <c r="R169" s="67"/>
      <c r="S169" s="67"/>
      <c r="T169" s="67"/>
      <c r="U169" s="67"/>
      <c r="V169" s="67"/>
      <c r="W169" s="67"/>
      <c r="X169" s="67"/>
      <c r="Y169" s="67"/>
    </row>
    <row r="170" spans="1:25" ht="12" customHeight="1" x14ac:dyDescent="0.4">
      <c r="A170" s="67"/>
      <c r="B170" s="67"/>
      <c r="C170" s="67"/>
      <c r="D170" s="67"/>
      <c r="E170" s="67"/>
      <c r="F170" s="67"/>
      <c r="G170" s="67"/>
      <c r="H170" s="67"/>
      <c r="I170" s="67"/>
      <c r="J170" s="67"/>
      <c r="K170" s="67"/>
      <c r="L170" s="67"/>
      <c r="M170" s="67"/>
      <c r="N170" s="67"/>
      <c r="O170" s="67"/>
      <c r="P170" s="67"/>
      <c r="Q170" s="67"/>
      <c r="R170" s="67"/>
      <c r="S170" s="67"/>
      <c r="T170" s="67"/>
      <c r="U170" s="67"/>
      <c r="V170" s="67"/>
      <c r="W170" s="67"/>
      <c r="X170" s="67"/>
      <c r="Y170" s="67"/>
    </row>
    <row r="171" spans="1:25" ht="12" customHeight="1" x14ac:dyDescent="0.4">
      <c r="A171" s="67"/>
      <c r="B171" s="67"/>
      <c r="C171" s="67"/>
      <c r="D171" s="67"/>
      <c r="E171" s="67"/>
      <c r="F171" s="67"/>
      <c r="G171" s="67"/>
      <c r="H171" s="67"/>
      <c r="I171" s="67"/>
      <c r="J171" s="67"/>
      <c r="K171" s="67"/>
      <c r="L171" s="67"/>
      <c r="M171" s="67"/>
      <c r="N171" s="67"/>
      <c r="O171" s="67"/>
      <c r="P171" s="67"/>
      <c r="Q171" s="67"/>
      <c r="R171" s="67"/>
      <c r="S171" s="67"/>
      <c r="T171" s="67"/>
      <c r="U171" s="67"/>
      <c r="V171" s="67"/>
      <c r="W171" s="67"/>
      <c r="X171" s="67"/>
      <c r="Y171" s="67"/>
    </row>
    <row r="172" spans="1:25" ht="12" customHeight="1" x14ac:dyDescent="0.4">
      <c r="A172" s="67"/>
      <c r="B172" s="67"/>
      <c r="C172" s="67"/>
      <c r="D172" s="67"/>
      <c r="E172" s="67"/>
      <c r="F172" s="67"/>
      <c r="G172" s="67"/>
      <c r="H172" s="67"/>
      <c r="I172" s="67"/>
      <c r="J172" s="67"/>
      <c r="K172" s="67"/>
      <c r="L172" s="67"/>
      <c r="M172" s="67"/>
      <c r="N172" s="67"/>
      <c r="O172" s="67"/>
      <c r="P172" s="67"/>
      <c r="Q172" s="67"/>
      <c r="R172" s="67"/>
      <c r="S172" s="67"/>
      <c r="T172" s="67"/>
      <c r="U172" s="67"/>
      <c r="V172" s="67"/>
      <c r="W172" s="67"/>
      <c r="X172" s="67"/>
      <c r="Y172" s="67"/>
    </row>
    <row r="173" spans="1:25" ht="12" customHeight="1" x14ac:dyDescent="0.4">
      <c r="A173" s="67"/>
      <c r="B173" s="67"/>
      <c r="C173" s="67"/>
      <c r="D173" s="67"/>
      <c r="E173" s="67"/>
      <c r="F173" s="67"/>
      <c r="G173" s="67"/>
      <c r="H173" s="67"/>
      <c r="I173" s="67"/>
      <c r="J173" s="67"/>
      <c r="K173" s="67"/>
      <c r="L173" s="67"/>
      <c r="M173" s="67"/>
      <c r="N173" s="67"/>
      <c r="O173" s="67"/>
      <c r="P173" s="67"/>
      <c r="Q173" s="67"/>
      <c r="R173" s="67"/>
      <c r="S173" s="67"/>
      <c r="T173" s="67"/>
      <c r="U173" s="67"/>
      <c r="V173" s="67"/>
      <c r="W173" s="67"/>
      <c r="X173" s="67"/>
      <c r="Y173" s="67"/>
    </row>
    <row r="174" spans="1:25" ht="12" customHeight="1" x14ac:dyDescent="0.4">
      <c r="A174" s="67"/>
      <c r="B174" s="67"/>
      <c r="C174" s="67"/>
      <c r="D174" s="67"/>
      <c r="E174" s="67"/>
      <c r="F174" s="67"/>
      <c r="G174" s="67"/>
      <c r="H174" s="67"/>
      <c r="I174" s="67"/>
      <c r="J174" s="67"/>
      <c r="K174" s="67"/>
      <c r="L174" s="67"/>
      <c r="M174" s="67"/>
      <c r="N174" s="67"/>
      <c r="O174" s="67"/>
      <c r="P174" s="67"/>
      <c r="Q174" s="67"/>
      <c r="R174" s="67"/>
      <c r="S174" s="67"/>
      <c r="T174" s="67"/>
      <c r="U174" s="67"/>
      <c r="V174" s="67"/>
      <c r="W174" s="67"/>
      <c r="X174" s="67"/>
      <c r="Y174" s="67"/>
    </row>
    <row r="175" spans="1:25" ht="12" customHeight="1" x14ac:dyDescent="0.4">
      <c r="A175" s="67"/>
      <c r="B175" s="67"/>
      <c r="C175" s="67"/>
      <c r="D175" s="67"/>
      <c r="E175" s="67"/>
      <c r="F175" s="67"/>
      <c r="G175" s="67"/>
      <c r="H175" s="67"/>
      <c r="I175" s="67"/>
      <c r="J175" s="67"/>
      <c r="K175" s="67"/>
      <c r="L175" s="67"/>
      <c r="M175" s="67"/>
      <c r="N175" s="67"/>
      <c r="O175" s="67"/>
      <c r="P175" s="67"/>
      <c r="Q175" s="67"/>
      <c r="R175" s="67"/>
      <c r="S175" s="67"/>
      <c r="T175" s="67"/>
      <c r="U175" s="67"/>
      <c r="V175" s="67"/>
      <c r="W175" s="67"/>
      <c r="X175" s="67"/>
      <c r="Y175" s="67"/>
    </row>
    <row r="176" spans="1:25" ht="12" customHeight="1" x14ac:dyDescent="0.4">
      <c r="A176" s="67"/>
      <c r="B176" s="67"/>
      <c r="C176" s="67"/>
      <c r="D176" s="67"/>
      <c r="E176" s="67"/>
      <c r="F176" s="67"/>
      <c r="G176" s="67"/>
      <c r="H176" s="67"/>
      <c r="I176" s="67"/>
      <c r="J176" s="67"/>
      <c r="K176" s="67"/>
      <c r="L176" s="67"/>
      <c r="M176" s="67"/>
      <c r="N176" s="67"/>
      <c r="O176" s="67"/>
      <c r="P176" s="67"/>
      <c r="Q176" s="67"/>
      <c r="R176" s="67"/>
      <c r="S176" s="67"/>
      <c r="T176" s="67"/>
      <c r="U176" s="67"/>
      <c r="V176" s="67"/>
      <c r="W176" s="67"/>
      <c r="X176" s="67"/>
      <c r="Y176" s="67"/>
    </row>
    <row r="177" spans="1:25" ht="12" customHeight="1" x14ac:dyDescent="0.4">
      <c r="A177" s="67"/>
      <c r="B177" s="67"/>
      <c r="C177" s="67"/>
      <c r="D177" s="67"/>
      <c r="E177" s="67"/>
      <c r="F177" s="67"/>
      <c r="G177" s="67"/>
      <c r="H177" s="67"/>
      <c r="I177" s="67"/>
      <c r="J177" s="67"/>
      <c r="K177" s="67"/>
      <c r="L177" s="67"/>
      <c r="M177" s="67"/>
      <c r="N177" s="67"/>
      <c r="O177" s="67"/>
      <c r="P177" s="67"/>
      <c r="Q177" s="67"/>
      <c r="R177" s="67"/>
      <c r="S177" s="67"/>
      <c r="T177" s="67"/>
      <c r="U177" s="67"/>
      <c r="V177" s="67"/>
      <c r="W177" s="67"/>
      <c r="X177" s="67"/>
      <c r="Y177" s="67"/>
    </row>
    <row r="178" spans="1:25" ht="12" customHeight="1" x14ac:dyDescent="0.4">
      <c r="A178" s="67"/>
      <c r="B178" s="67"/>
      <c r="C178" s="67"/>
      <c r="D178" s="67"/>
      <c r="E178" s="67"/>
      <c r="F178" s="67"/>
      <c r="G178" s="67"/>
      <c r="H178" s="67"/>
      <c r="I178" s="67"/>
      <c r="J178" s="67"/>
      <c r="K178" s="67"/>
      <c r="L178" s="67"/>
      <c r="M178" s="67"/>
      <c r="N178" s="67"/>
      <c r="O178" s="67"/>
      <c r="P178" s="67"/>
      <c r="Q178" s="67"/>
      <c r="R178" s="67"/>
      <c r="S178" s="67"/>
      <c r="T178" s="67"/>
      <c r="U178" s="67"/>
      <c r="V178" s="67"/>
      <c r="W178" s="67"/>
      <c r="X178" s="67"/>
      <c r="Y178" s="67"/>
    </row>
    <row r="179" spans="1:25" ht="12" customHeight="1" x14ac:dyDescent="0.4">
      <c r="A179" s="67"/>
      <c r="B179" s="67"/>
      <c r="C179" s="67"/>
      <c r="D179" s="67"/>
      <c r="E179" s="67"/>
      <c r="F179" s="67"/>
      <c r="G179" s="67"/>
      <c r="H179" s="67"/>
      <c r="I179" s="67"/>
      <c r="J179" s="67"/>
      <c r="K179" s="67"/>
      <c r="L179" s="67"/>
      <c r="M179" s="67"/>
      <c r="N179" s="67"/>
      <c r="O179" s="67"/>
      <c r="P179" s="67"/>
      <c r="Q179" s="67"/>
      <c r="R179" s="67"/>
      <c r="S179" s="67"/>
      <c r="T179" s="67"/>
      <c r="U179" s="67"/>
      <c r="V179" s="67"/>
      <c r="W179" s="67"/>
      <c r="X179" s="67"/>
      <c r="Y179" s="67"/>
    </row>
    <row r="180" spans="1:25" ht="12" customHeight="1" x14ac:dyDescent="0.4">
      <c r="A180" s="67"/>
      <c r="B180" s="67"/>
      <c r="C180" s="67"/>
      <c r="D180" s="67"/>
      <c r="E180" s="67"/>
      <c r="F180" s="67"/>
      <c r="G180" s="67"/>
      <c r="H180" s="67"/>
      <c r="I180" s="67"/>
      <c r="J180" s="67"/>
      <c r="K180" s="67"/>
      <c r="L180" s="67"/>
      <c r="M180" s="67"/>
      <c r="N180" s="67"/>
      <c r="O180" s="67"/>
      <c r="P180" s="67"/>
      <c r="Q180" s="67"/>
      <c r="R180" s="67"/>
      <c r="S180" s="67"/>
      <c r="T180" s="67"/>
      <c r="U180" s="67"/>
      <c r="V180" s="67"/>
      <c r="W180" s="67"/>
      <c r="X180" s="67"/>
      <c r="Y180" s="67"/>
    </row>
    <row r="181" spans="1:25" ht="12" customHeight="1" x14ac:dyDescent="0.4">
      <c r="A181" s="67"/>
      <c r="B181" s="67"/>
      <c r="C181" s="67"/>
      <c r="D181" s="67"/>
      <c r="E181" s="67"/>
      <c r="F181" s="67"/>
      <c r="G181" s="67"/>
      <c r="H181" s="67"/>
      <c r="I181" s="67"/>
      <c r="J181" s="67"/>
      <c r="K181" s="67"/>
      <c r="L181" s="67"/>
      <c r="M181" s="67"/>
      <c r="N181" s="67"/>
      <c r="O181" s="67"/>
      <c r="P181" s="67"/>
      <c r="Q181" s="67"/>
      <c r="R181" s="67"/>
      <c r="S181" s="67"/>
      <c r="T181" s="67"/>
      <c r="U181" s="67"/>
      <c r="V181" s="67"/>
      <c r="W181" s="67"/>
      <c r="X181" s="67"/>
      <c r="Y181" s="67"/>
    </row>
    <row r="182" spans="1:25" ht="12" customHeight="1" x14ac:dyDescent="0.4">
      <c r="A182" s="67"/>
      <c r="B182" s="67"/>
      <c r="C182" s="67"/>
      <c r="D182" s="67"/>
      <c r="E182" s="67"/>
      <c r="F182" s="67"/>
      <c r="G182" s="67"/>
      <c r="H182" s="67"/>
      <c r="I182" s="67"/>
      <c r="J182" s="67"/>
      <c r="K182" s="67"/>
      <c r="L182" s="67"/>
      <c r="M182" s="67"/>
      <c r="N182" s="67"/>
      <c r="O182" s="67"/>
      <c r="P182" s="67"/>
      <c r="Q182" s="67"/>
      <c r="R182" s="67"/>
      <c r="S182" s="67"/>
      <c r="T182" s="67"/>
      <c r="U182" s="67"/>
      <c r="V182" s="67"/>
      <c r="W182" s="67"/>
      <c r="X182" s="67"/>
      <c r="Y182" s="67"/>
    </row>
    <row r="183" spans="1:25" ht="12" customHeight="1" x14ac:dyDescent="0.4">
      <c r="A183" s="67"/>
      <c r="B183" s="67"/>
      <c r="C183" s="67"/>
      <c r="D183" s="67"/>
      <c r="E183" s="67"/>
      <c r="F183" s="67"/>
      <c r="G183" s="67"/>
      <c r="H183" s="67"/>
      <c r="I183" s="67"/>
      <c r="J183" s="67"/>
      <c r="K183" s="67"/>
      <c r="L183" s="67"/>
      <c r="M183" s="67"/>
      <c r="N183" s="67"/>
      <c r="O183" s="67"/>
      <c r="P183" s="67"/>
      <c r="Q183" s="67"/>
      <c r="R183" s="67"/>
      <c r="S183" s="67"/>
      <c r="T183" s="67"/>
      <c r="U183" s="67"/>
      <c r="V183" s="67"/>
      <c r="W183" s="67"/>
      <c r="X183" s="67"/>
      <c r="Y183" s="67"/>
    </row>
    <row r="184" spans="1:25" ht="12" customHeight="1" x14ac:dyDescent="0.4">
      <c r="A184" s="67"/>
      <c r="B184" s="67"/>
      <c r="C184" s="67"/>
      <c r="D184" s="67"/>
      <c r="E184" s="67"/>
      <c r="F184" s="67"/>
      <c r="G184" s="67"/>
      <c r="H184" s="67"/>
      <c r="I184" s="67"/>
      <c r="J184" s="67"/>
      <c r="K184" s="67"/>
      <c r="L184" s="67"/>
      <c r="M184" s="67"/>
      <c r="N184" s="67"/>
      <c r="O184" s="67"/>
      <c r="P184" s="67"/>
      <c r="Q184" s="67"/>
      <c r="R184" s="67"/>
      <c r="S184" s="67"/>
      <c r="T184" s="67"/>
      <c r="U184" s="67"/>
      <c r="V184" s="67"/>
      <c r="W184" s="67"/>
      <c r="X184" s="67"/>
      <c r="Y184" s="67"/>
    </row>
    <row r="185" spans="1:25" ht="12" customHeight="1" x14ac:dyDescent="0.4">
      <c r="A185" s="67"/>
      <c r="B185" s="67"/>
      <c r="C185" s="67"/>
      <c r="D185" s="67"/>
      <c r="E185" s="67"/>
      <c r="F185" s="67"/>
      <c r="G185" s="67"/>
      <c r="H185" s="67"/>
      <c r="I185" s="67"/>
      <c r="J185" s="67"/>
      <c r="K185" s="67"/>
      <c r="L185" s="67"/>
      <c r="M185" s="67"/>
      <c r="N185" s="67"/>
      <c r="O185" s="67"/>
      <c r="P185" s="67"/>
      <c r="Q185" s="67"/>
      <c r="R185" s="67"/>
      <c r="S185" s="67"/>
      <c r="T185" s="67"/>
      <c r="U185" s="67"/>
      <c r="V185" s="67"/>
      <c r="W185" s="67"/>
      <c r="X185" s="67"/>
      <c r="Y185" s="67"/>
    </row>
    <row r="186" spans="1:25" ht="12" customHeight="1" x14ac:dyDescent="0.4">
      <c r="A186" s="67"/>
      <c r="B186" s="67"/>
      <c r="C186" s="67"/>
      <c r="D186" s="67"/>
      <c r="E186" s="67"/>
      <c r="F186" s="67"/>
      <c r="G186" s="67"/>
      <c r="H186" s="67"/>
      <c r="I186" s="67"/>
      <c r="J186" s="67"/>
      <c r="K186" s="67"/>
      <c r="L186" s="67"/>
      <c r="M186" s="67"/>
      <c r="N186" s="67"/>
      <c r="O186" s="67"/>
      <c r="P186" s="67"/>
      <c r="Q186" s="67"/>
      <c r="R186" s="67"/>
      <c r="S186" s="67"/>
      <c r="T186" s="67"/>
      <c r="U186" s="67"/>
      <c r="V186" s="67"/>
      <c r="W186" s="67"/>
      <c r="X186" s="67"/>
      <c r="Y186" s="67"/>
    </row>
    <row r="187" spans="1:25" ht="12" customHeight="1" x14ac:dyDescent="0.4">
      <c r="A187" s="67"/>
      <c r="B187" s="67"/>
      <c r="C187" s="67"/>
      <c r="D187" s="67"/>
      <c r="E187" s="67"/>
      <c r="F187" s="67"/>
      <c r="G187" s="67"/>
      <c r="H187" s="67"/>
      <c r="I187" s="67"/>
      <c r="J187" s="67"/>
      <c r="K187" s="67"/>
      <c r="L187" s="67"/>
      <c r="M187" s="67"/>
      <c r="N187" s="67"/>
      <c r="O187" s="67"/>
      <c r="P187" s="67"/>
      <c r="Q187" s="67"/>
      <c r="R187" s="67"/>
      <c r="S187" s="67"/>
      <c r="T187" s="67"/>
      <c r="U187" s="67"/>
      <c r="V187" s="67"/>
      <c r="W187" s="67"/>
      <c r="X187" s="67"/>
      <c r="Y187" s="67"/>
    </row>
    <row r="188" spans="1:25" ht="12" customHeight="1" x14ac:dyDescent="0.4">
      <c r="A188" s="67"/>
      <c r="B188" s="67"/>
      <c r="C188" s="67"/>
      <c r="D188" s="67"/>
      <c r="E188" s="67"/>
      <c r="F188" s="67"/>
      <c r="G188" s="67"/>
      <c r="H188" s="67"/>
      <c r="I188" s="67"/>
      <c r="J188" s="67"/>
      <c r="K188" s="67"/>
      <c r="L188" s="67"/>
      <c r="M188" s="67"/>
      <c r="N188" s="67"/>
      <c r="O188" s="67"/>
      <c r="P188" s="67"/>
      <c r="Q188" s="67"/>
      <c r="R188" s="67"/>
      <c r="S188" s="67"/>
      <c r="T188" s="67"/>
      <c r="U188" s="67"/>
      <c r="V188" s="67"/>
      <c r="W188" s="67"/>
      <c r="X188" s="67"/>
      <c r="Y188" s="67"/>
    </row>
    <row r="189" spans="1:25" ht="12" customHeight="1" x14ac:dyDescent="0.4">
      <c r="A189" s="67"/>
      <c r="B189" s="67"/>
      <c r="C189" s="67"/>
      <c r="D189" s="67"/>
      <c r="E189" s="67"/>
      <c r="F189" s="67"/>
      <c r="G189" s="67"/>
      <c r="H189" s="67"/>
      <c r="I189" s="67"/>
      <c r="J189" s="67"/>
      <c r="K189" s="67"/>
      <c r="L189" s="67"/>
      <c r="M189" s="67"/>
      <c r="N189" s="67"/>
      <c r="O189" s="67"/>
      <c r="P189" s="67"/>
      <c r="Q189" s="67"/>
      <c r="R189" s="67"/>
      <c r="S189" s="67"/>
      <c r="T189" s="67"/>
      <c r="U189" s="67"/>
      <c r="V189" s="67"/>
      <c r="W189" s="67"/>
      <c r="X189" s="67"/>
      <c r="Y189" s="67"/>
    </row>
    <row r="190" spans="1:25" ht="12" customHeight="1" x14ac:dyDescent="0.4">
      <c r="A190" s="67"/>
      <c r="B190" s="67"/>
      <c r="C190" s="67"/>
      <c r="D190" s="67"/>
      <c r="E190" s="67"/>
      <c r="F190" s="67"/>
      <c r="G190" s="67"/>
      <c r="H190" s="67"/>
      <c r="I190" s="67"/>
      <c r="J190" s="67"/>
      <c r="K190" s="67"/>
      <c r="L190" s="67"/>
      <c r="M190" s="67"/>
      <c r="N190" s="67"/>
      <c r="O190" s="67"/>
      <c r="P190" s="67"/>
      <c r="Q190" s="67"/>
      <c r="R190" s="67"/>
      <c r="S190" s="67"/>
      <c r="T190" s="67"/>
      <c r="U190" s="67"/>
      <c r="V190" s="67"/>
      <c r="W190" s="67"/>
      <c r="X190" s="67"/>
      <c r="Y190" s="67"/>
    </row>
    <row r="191" spans="1:25" ht="12" customHeight="1" x14ac:dyDescent="0.4">
      <c r="A191" s="67"/>
      <c r="B191" s="67"/>
      <c r="C191" s="67"/>
      <c r="D191" s="67"/>
      <c r="E191" s="67"/>
      <c r="F191" s="67"/>
      <c r="G191" s="67"/>
      <c r="H191" s="67"/>
      <c r="I191" s="67"/>
      <c r="J191" s="67"/>
      <c r="K191" s="67"/>
      <c r="L191" s="67"/>
      <c r="M191" s="67"/>
      <c r="N191" s="67"/>
      <c r="O191" s="67"/>
      <c r="P191" s="67"/>
      <c r="Q191" s="67"/>
      <c r="R191" s="67"/>
      <c r="S191" s="67"/>
      <c r="T191" s="67"/>
      <c r="U191" s="67"/>
      <c r="V191" s="67"/>
      <c r="W191" s="67"/>
      <c r="X191" s="67"/>
      <c r="Y191" s="67"/>
    </row>
    <row r="192" spans="1:25" ht="12" customHeight="1" x14ac:dyDescent="0.4">
      <c r="A192" s="67"/>
      <c r="B192" s="67"/>
      <c r="C192" s="67"/>
      <c r="D192" s="67"/>
      <c r="E192" s="67"/>
      <c r="F192" s="67"/>
      <c r="G192" s="67"/>
      <c r="H192" s="67"/>
      <c r="I192" s="67"/>
      <c r="J192" s="67"/>
      <c r="K192" s="67"/>
      <c r="L192" s="67"/>
      <c r="M192" s="67"/>
      <c r="N192" s="67"/>
      <c r="O192" s="67"/>
      <c r="P192" s="67"/>
      <c r="Q192" s="67"/>
      <c r="R192" s="67"/>
      <c r="S192" s="67"/>
      <c r="T192" s="67"/>
      <c r="U192" s="67"/>
      <c r="V192" s="67"/>
      <c r="W192" s="67"/>
      <c r="X192" s="67"/>
      <c r="Y192" s="67"/>
    </row>
    <row r="193" spans="1:25" ht="12" customHeight="1" x14ac:dyDescent="0.4">
      <c r="A193" s="67"/>
      <c r="B193" s="67"/>
      <c r="C193" s="67"/>
      <c r="D193" s="67"/>
      <c r="E193" s="67"/>
      <c r="F193" s="67"/>
      <c r="G193" s="67"/>
      <c r="H193" s="67"/>
      <c r="I193" s="67"/>
      <c r="J193" s="67"/>
      <c r="K193" s="67"/>
      <c r="L193" s="67"/>
      <c r="M193" s="67"/>
      <c r="N193" s="67"/>
      <c r="O193" s="67"/>
      <c r="P193" s="67"/>
      <c r="Q193" s="67"/>
      <c r="R193" s="67"/>
      <c r="S193" s="67"/>
      <c r="T193" s="67"/>
      <c r="U193" s="67"/>
      <c r="V193" s="67"/>
      <c r="W193" s="67"/>
      <c r="X193" s="67"/>
      <c r="Y193" s="67"/>
    </row>
    <row r="194" spans="1:25" ht="12" customHeight="1" x14ac:dyDescent="0.4">
      <c r="A194" s="67"/>
      <c r="B194" s="67"/>
      <c r="C194" s="67"/>
      <c r="D194" s="67"/>
      <c r="E194" s="67"/>
      <c r="F194" s="67"/>
      <c r="G194" s="67"/>
      <c r="H194" s="67"/>
      <c r="I194" s="67"/>
      <c r="J194" s="67"/>
      <c r="K194" s="67"/>
      <c r="L194" s="67"/>
      <c r="M194" s="67"/>
      <c r="N194" s="67"/>
      <c r="O194" s="67"/>
      <c r="P194" s="67"/>
      <c r="Q194" s="67"/>
      <c r="R194" s="67"/>
      <c r="S194" s="67"/>
      <c r="T194" s="67"/>
      <c r="U194" s="67"/>
      <c r="V194" s="67"/>
      <c r="W194" s="67"/>
      <c r="X194" s="67"/>
      <c r="Y194" s="67"/>
    </row>
    <row r="195" spans="1:25" ht="12" customHeight="1" x14ac:dyDescent="0.4">
      <c r="A195" s="67"/>
      <c r="B195" s="67"/>
      <c r="C195" s="67"/>
      <c r="D195" s="67"/>
      <c r="E195" s="67"/>
      <c r="F195" s="67"/>
      <c r="G195" s="67"/>
      <c r="H195" s="67"/>
      <c r="I195" s="67"/>
      <c r="J195" s="67"/>
      <c r="K195" s="67"/>
      <c r="L195" s="67"/>
      <c r="M195" s="67"/>
      <c r="N195" s="67"/>
      <c r="O195" s="67"/>
      <c r="P195" s="67"/>
      <c r="Q195" s="67"/>
      <c r="R195" s="67"/>
      <c r="S195" s="67"/>
      <c r="T195" s="67"/>
      <c r="U195" s="67"/>
      <c r="V195" s="67"/>
      <c r="W195" s="67"/>
      <c r="X195" s="67"/>
      <c r="Y195" s="67"/>
    </row>
    <row r="196" spans="1:25" ht="12" customHeight="1" x14ac:dyDescent="0.4">
      <c r="A196" s="67"/>
      <c r="B196" s="67"/>
      <c r="C196" s="67"/>
      <c r="D196" s="67"/>
      <c r="E196" s="67"/>
      <c r="F196" s="67"/>
      <c r="G196" s="67"/>
      <c r="H196" s="67"/>
      <c r="I196" s="67"/>
      <c r="J196" s="67"/>
      <c r="K196" s="67"/>
      <c r="L196" s="67"/>
      <c r="M196" s="67"/>
      <c r="N196" s="67"/>
      <c r="O196" s="67"/>
      <c r="P196" s="67"/>
      <c r="Q196" s="67"/>
      <c r="R196" s="67"/>
      <c r="S196" s="67"/>
      <c r="T196" s="67"/>
      <c r="U196" s="67"/>
      <c r="V196" s="67"/>
      <c r="W196" s="67"/>
      <c r="X196" s="67"/>
      <c r="Y196" s="67"/>
    </row>
    <row r="197" spans="1:25" ht="12" customHeight="1" x14ac:dyDescent="0.4">
      <c r="A197" s="67"/>
      <c r="B197" s="67"/>
      <c r="C197" s="67"/>
      <c r="D197" s="67"/>
      <c r="E197" s="67"/>
      <c r="F197" s="67"/>
      <c r="G197" s="67"/>
      <c r="H197" s="67"/>
      <c r="I197" s="67"/>
      <c r="J197" s="67"/>
      <c r="K197" s="67"/>
      <c r="L197" s="67"/>
      <c r="M197" s="67"/>
      <c r="N197" s="67"/>
      <c r="O197" s="67"/>
      <c r="P197" s="67"/>
      <c r="Q197" s="67"/>
      <c r="R197" s="67"/>
      <c r="S197" s="67"/>
      <c r="T197" s="67"/>
      <c r="U197" s="67"/>
      <c r="V197" s="67"/>
      <c r="W197" s="67"/>
      <c r="X197" s="67"/>
      <c r="Y197" s="67"/>
    </row>
    <row r="198" spans="1:25" ht="12" customHeight="1" x14ac:dyDescent="0.4">
      <c r="A198" s="67"/>
      <c r="B198" s="67"/>
      <c r="C198" s="67"/>
      <c r="D198" s="67"/>
      <c r="E198" s="67"/>
      <c r="F198" s="67"/>
      <c r="G198" s="67"/>
      <c r="H198" s="67"/>
      <c r="I198" s="67"/>
      <c r="J198" s="67"/>
      <c r="K198" s="67"/>
      <c r="L198" s="67"/>
      <c r="M198" s="67"/>
      <c r="N198" s="67"/>
      <c r="O198" s="67"/>
      <c r="P198" s="67"/>
      <c r="Q198" s="67"/>
      <c r="R198" s="67"/>
      <c r="S198" s="67"/>
      <c r="T198" s="67"/>
      <c r="U198" s="67"/>
      <c r="V198" s="67"/>
      <c r="W198" s="67"/>
      <c r="X198" s="67"/>
      <c r="Y198" s="67"/>
    </row>
    <row r="199" spans="1:25" ht="12" customHeight="1" x14ac:dyDescent="0.4">
      <c r="A199" s="67"/>
      <c r="B199" s="67"/>
      <c r="C199" s="67"/>
      <c r="D199" s="67"/>
      <c r="E199" s="67"/>
      <c r="F199" s="67"/>
      <c r="G199" s="67"/>
      <c r="H199" s="67"/>
      <c r="I199" s="67"/>
      <c r="J199" s="67"/>
      <c r="K199" s="67"/>
      <c r="L199" s="67"/>
      <c r="M199" s="67"/>
      <c r="N199" s="67"/>
      <c r="O199" s="67"/>
      <c r="P199" s="67"/>
      <c r="Q199" s="67"/>
      <c r="R199" s="67"/>
      <c r="S199" s="67"/>
      <c r="T199" s="67"/>
      <c r="U199" s="67"/>
      <c r="V199" s="67"/>
      <c r="W199" s="67"/>
      <c r="X199" s="67"/>
      <c r="Y199" s="67"/>
    </row>
    <row r="200" spans="1:25" ht="12" customHeight="1" x14ac:dyDescent="0.4">
      <c r="A200" s="67"/>
      <c r="B200" s="67"/>
      <c r="C200" s="67"/>
      <c r="D200" s="67"/>
      <c r="E200" s="67"/>
      <c r="F200" s="67"/>
      <c r="G200" s="67"/>
      <c r="H200" s="67"/>
      <c r="I200" s="67"/>
      <c r="J200" s="67"/>
      <c r="K200" s="67"/>
      <c r="L200" s="67"/>
      <c r="M200" s="67"/>
      <c r="N200" s="67"/>
      <c r="O200" s="67"/>
      <c r="P200" s="67"/>
      <c r="Q200" s="67"/>
      <c r="R200" s="67"/>
      <c r="S200" s="67"/>
      <c r="T200" s="67"/>
      <c r="U200" s="67"/>
      <c r="V200" s="67"/>
      <c r="W200" s="67"/>
      <c r="X200" s="67"/>
      <c r="Y200" s="67"/>
    </row>
    <row r="201" spans="1:25" ht="12" customHeight="1" x14ac:dyDescent="0.4">
      <c r="A201" s="67"/>
      <c r="B201" s="67"/>
      <c r="C201" s="67"/>
      <c r="D201" s="67"/>
      <c r="E201" s="67"/>
      <c r="F201" s="67"/>
      <c r="G201" s="67"/>
      <c r="H201" s="67"/>
      <c r="I201" s="67"/>
      <c r="J201" s="67"/>
      <c r="K201" s="67"/>
      <c r="L201" s="67"/>
      <c r="M201" s="67"/>
      <c r="N201" s="67"/>
      <c r="O201" s="67"/>
      <c r="P201" s="67"/>
      <c r="Q201" s="67"/>
      <c r="R201" s="67"/>
      <c r="S201" s="67"/>
      <c r="T201" s="67"/>
      <c r="U201" s="67"/>
      <c r="V201" s="67"/>
      <c r="W201" s="67"/>
      <c r="X201" s="67"/>
      <c r="Y201" s="67"/>
    </row>
    <row r="202" spans="1:25" ht="12" customHeight="1" x14ac:dyDescent="0.4">
      <c r="A202" s="67"/>
      <c r="B202" s="67"/>
      <c r="C202" s="67"/>
      <c r="D202" s="67"/>
      <c r="E202" s="67"/>
      <c r="F202" s="67"/>
      <c r="G202" s="67"/>
      <c r="H202" s="67"/>
      <c r="I202" s="67"/>
      <c r="J202" s="67"/>
      <c r="K202" s="67"/>
      <c r="L202" s="67"/>
      <c r="M202" s="67"/>
      <c r="N202" s="67"/>
      <c r="O202" s="67"/>
      <c r="P202" s="67"/>
      <c r="Q202" s="67"/>
      <c r="R202" s="67"/>
      <c r="S202" s="67"/>
      <c r="T202" s="67"/>
      <c r="U202" s="67"/>
      <c r="V202" s="67"/>
      <c r="W202" s="67"/>
      <c r="X202" s="67"/>
      <c r="Y202" s="67"/>
    </row>
    <row r="203" spans="1:25" ht="12" customHeight="1" x14ac:dyDescent="0.4">
      <c r="A203" s="67"/>
      <c r="B203" s="67"/>
      <c r="C203" s="67"/>
      <c r="D203" s="67"/>
      <c r="E203" s="67"/>
      <c r="F203" s="67"/>
      <c r="G203" s="67"/>
      <c r="H203" s="67"/>
      <c r="I203" s="67"/>
      <c r="J203" s="67"/>
      <c r="K203" s="67"/>
      <c r="L203" s="67"/>
      <c r="M203" s="67"/>
      <c r="N203" s="67"/>
      <c r="O203" s="67"/>
      <c r="P203" s="67"/>
      <c r="Q203" s="67"/>
      <c r="R203" s="67"/>
      <c r="S203" s="67"/>
      <c r="T203" s="67"/>
      <c r="U203" s="67"/>
      <c r="V203" s="67"/>
      <c r="W203" s="67"/>
      <c r="X203" s="67"/>
      <c r="Y203" s="67"/>
    </row>
    <row r="204" spans="1:25" ht="12" customHeight="1" x14ac:dyDescent="0.4">
      <c r="A204" s="67"/>
      <c r="B204" s="67"/>
      <c r="C204" s="67"/>
      <c r="D204" s="67"/>
      <c r="E204" s="67"/>
      <c r="F204" s="67"/>
      <c r="G204" s="67"/>
      <c r="H204" s="67"/>
      <c r="I204" s="67"/>
      <c r="J204" s="67"/>
      <c r="K204" s="67"/>
      <c r="L204" s="67"/>
      <c r="M204" s="67"/>
      <c r="N204" s="67"/>
      <c r="O204" s="67"/>
      <c r="P204" s="67"/>
      <c r="Q204" s="67"/>
      <c r="R204" s="67"/>
      <c r="S204" s="67"/>
      <c r="T204" s="67"/>
      <c r="U204" s="67"/>
      <c r="V204" s="67"/>
      <c r="W204" s="67"/>
      <c r="X204" s="67"/>
      <c r="Y204" s="67"/>
    </row>
    <row r="205" spans="1:25" ht="12" customHeight="1" x14ac:dyDescent="0.4">
      <c r="A205" s="67"/>
      <c r="B205" s="67"/>
      <c r="C205" s="67"/>
      <c r="D205" s="67"/>
      <c r="E205" s="67"/>
      <c r="F205" s="67"/>
      <c r="G205" s="67"/>
      <c r="H205" s="67"/>
      <c r="I205" s="67"/>
      <c r="J205" s="67"/>
      <c r="K205" s="67"/>
      <c r="L205" s="67"/>
      <c r="M205" s="67"/>
      <c r="N205" s="67"/>
      <c r="O205" s="67"/>
      <c r="P205" s="67"/>
      <c r="Q205" s="67"/>
      <c r="R205" s="67"/>
      <c r="S205" s="67"/>
      <c r="T205" s="67"/>
      <c r="U205" s="67"/>
      <c r="V205" s="67"/>
      <c r="W205" s="67"/>
      <c r="X205" s="67"/>
      <c r="Y205" s="67"/>
    </row>
    <row r="206" spans="1:25" ht="12" customHeight="1" x14ac:dyDescent="0.4">
      <c r="A206" s="67"/>
      <c r="B206" s="67"/>
      <c r="C206" s="67"/>
      <c r="D206" s="67"/>
      <c r="E206" s="67"/>
      <c r="F206" s="67"/>
      <c r="G206" s="67"/>
      <c r="H206" s="67"/>
      <c r="I206" s="67"/>
      <c r="J206" s="67"/>
      <c r="K206" s="67"/>
      <c r="L206" s="67"/>
      <c r="M206" s="67"/>
      <c r="N206" s="67"/>
      <c r="O206" s="67"/>
      <c r="P206" s="67"/>
      <c r="Q206" s="67"/>
      <c r="R206" s="67"/>
      <c r="S206" s="67"/>
      <c r="T206" s="67"/>
      <c r="U206" s="67"/>
      <c r="V206" s="67"/>
      <c r="W206" s="67"/>
      <c r="X206" s="67"/>
      <c r="Y206" s="67"/>
    </row>
    <row r="207" spans="1:25" ht="12" customHeight="1" x14ac:dyDescent="0.4">
      <c r="A207" s="67"/>
      <c r="B207" s="67"/>
      <c r="C207" s="67"/>
      <c r="D207" s="67"/>
      <c r="E207" s="67"/>
      <c r="F207" s="67"/>
      <c r="G207" s="67"/>
      <c r="H207" s="67"/>
      <c r="I207" s="67"/>
      <c r="J207" s="67"/>
      <c r="K207" s="67"/>
      <c r="L207" s="67"/>
      <c r="M207" s="67"/>
      <c r="N207" s="67"/>
      <c r="O207" s="67"/>
      <c r="P207" s="67"/>
      <c r="Q207" s="67"/>
      <c r="R207" s="67"/>
      <c r="S207" s="67"/>
      <c r="T207" s="67"/>
      <c r="U207" s="67"/>
      <c r="V207" s="67"/>
      <c r="W207" s="67"/>
      <c r="X207" s="67"/>
      <c r="Y207" s="67"/>
    </row>
    <row r="208" spans="1:25" ht="12" customHeight="1" x14ac:dyDescent="0.4">
      <c r="A208" s="67"/>
      <c r="B208" s="67"/>
      <c r="C208" s="67"/>
      <c r="D208" s="67"/>
      <c r="E208" s="67"/>
      <c r="F208" s="67"/>
      <c r="G208" s="67"/>
      <c r="H208" s="67"/>
      <c r="I208" s="67"/>
      <c r="J208" s="67"/>
      <c r="K208" s="67"/>
      <c r="L208" s="67"/>
      <c r="M208" s="67"/>
      <c r="N208" s="67"/>
      <c r="O208" s="67"/>
      <c r="P208" s="67"/>
      <c r="Q208" s="67"/>
      <c r="R208" s="67"/>
      <c r="S208" s="67"/>
      <c r="T208" s="67"/>
      <c r="U208" s="67"/>
      <c r="V208" s="67"/>
      <c r="W208" s="67"/>
      <c r="X208" s="67"/>
      <c r="Y208" s="67"/>
    </row>
    <row r="209" spans="1:25" ht="12" customHeight="1" x14ac:dyDescent="0.4">
      <c r="A209" s="67"/>
      <c r="B209" s="67"/>
      <c r="C209" s="67"/>
      <c r="D209" s="67"/>
      <c r="E209" s="67"/>
      <c r="F209" s="67"/>
      <c r="G209" s="67"/>
      <c r="H209" s="67"/>
      <c r="I209" s="67"/>
      <c r="J209" s="67"/>
      <c r="K209" s="67"/>
      <c r="L209" s="67"/>
      <c r="M209" s="67"/>
      <c r="N209" s="67"/>
      <c r="O209" s="67"/>
      <c r="P209" s="67"/>
      <c r="Q209" s="67"/>
      <c r="R209" s="67"/>
      <c r="S209" s="67"/>
      <c r="T209" s="67"/>
      <c r="U209" s="67"/>
      <c r="V209" s="67"/>
      <c r="W209" s="67"/>
      <c r="X209" s="67"/>
      <c r="Y209" s="67"/>
    </row>
    <row r="210" spans="1:25" ht="12" customHeight="1" x14ac:dyDescent="0.4">
      <c r="A210" s="67"/>
      <c r="B210" s="67"/>
      <c r="C210" s="67"/>
      <c r="D210" s="67"/>
      <c r="E210" s="67"/>
      <c r="F210" s="67"/>
      <c r="G210" s="67"/>
      <c r="H210" s="67"/>
      <c r="I210" s="67"/>
      <c r="J210" s="67"/>
      <c r="K210" s="67"/>
      <c r="L210" s="67"/>
      <c r="M210" s="67"/>
      <c r="N210" s="67"/>
      <c r="O210" s="67"/>
      <c r="P210" s="67"/>
      <c r="Q210" s="67"/>
      <c r="R210" s="67"/>
      <c r="S210" s="67"/>
      <c r="T210" s="67"/>
      <c r="U210" s="67"/>
      <c r="V210" s="67"/>
      <c r="W210" s="67"/>
      <c r="X210" s="67"/>
      <c r="Y210" s="67"/>
    </row>
    <row r="211" spans="1:25" ht="12" customHeight="1" x14ac:dyDescent="0.4">
      <c r="A211" s="67"/>
      <c r="B211" s="67"/>
      <c r="C211" s="67"/>
      <c r="D211" s="67"/>
      <c r="E211" s="67"/>
      <c r="F211" s="67"/>
      <c r="G211" s="67"/>
      <c r="H211" s="67"/>
      <c r="I211" s="67"/>
      <c r="J211" s="67"/>
      <c r="K211" s="67"/>
      <c r="L211" s="67"/>
      <c r="M211" s="67"/>
      <c r="N211" s="67"/>
      <c r="O211" s="67"/>
      <c r="P211" s="67"/>
      <c r="Q211" s="67"/>
      <c r="R211" s="67"/>
      <c r="S211" s="67"/>
      <c r="T211" s="67"/>
      <c r="U211" s="67"/>
      <c r="V211" s="67"/>
      <c r="W211" s="67"/>
      <c r="X211" s="67"/>
      <c r="Y211" s="67"/>
    </row>
    <row r="212" spans="1:25" ht="12" customHeight="1" x14ac:dyDescent="0.4">
      <c r="A212" s="67"/>
      <c r="B212" s="67"/>
      <c r="C212" s="67"/>
      <c r="D212" s="67"/>
      <c r="E212" s="67"/>
      <c r="F212" s="67"/>
      <c r="G212" s="67"/>
      <c r="H212" s="67"/>
      <c r="I212" s="67"/>
      <c r="J212" s="67"/>
      <c r="K212" s="67"/>
      <c r="L212" s="67"/>
      <c r="M212" s="67"/>
      <c r="N212" s="67"/>
      <c r="O212" s="67"/>
      <c r="P212" s="67"/>
      <c r="Q212" s="67"/>
      <c r="R212" s="67"/>
      <c r="S212" s="67"/>
      <c r="T212" s="67"/>
      <c r="U212" s="67"/>
      <c r="V212" s="67"/>
      <c r="W212" s="67"/>
      <c r="X212" s="67"/>
      <c r="Y212" s="67"/>
    </row>
    <row r="213" spans="1:25" ht="12" customHeight="1" x14ac:dyDescent="0.4">
      <c r="A213" s="67"/>
      <c r="B213" s="67"/>
      <c r="C213" s="67"/>
      <c r="D213" s="67"/>
      <c r="E213" s="67"/>
      <c r="F213" s="67"/>
      <c r="G213" s="67"/>
      <c r="H213" s="67"/>
      <c r="I213" s="67"/>
      <c r="J213" s="67"/>
      <c r="K213" s="67"/>
      <c r="L213" s="67"/>
      <c r="M213" s="67"/>
      <c r="N213" s="67"/>
      <c r="O213" s="67"/>
      <c r="P213" s="67"/>
      <c r="Q213" s="67"/>
      <c r="R213" s="67"/>
      <c r="S213" s="67"/>
      <c r="T213" s="67"/>
      <c r="U213" s="67"/>
      <c r="V213" s="67"/>
      <c r="W213" s="67"/>
      <c r="X213" s="67"/>
      <c r="Y213" s="67"/>
    </row>
    <row r="214" spans="1:25" ht="12" customHeight="1" x14ac:dyDescent="0.4">
      <c r="A214" s="67"/>
      <c r="B214" s="67"/>
      <c r="C214" s="67"/>
      <c r="D214" s="67"/>
      <c r="E214" s="67"/>
      <c r="F214" s="67"/>
      <c r="G214" s="67"/>
      <c r="H214" s="67"/>
      <c r="I214" s="67"/>
      <c r="J214" s="67"/>
      <c r="K214" s="67"/>
      <c r="L214" s="67"/>
      <c r="M214" s="67"/>
      <c r="N214" s="67"/>
      <c r="O214" s="67"/>
      <c r="P214" s="67"/>
      <c r="Q214" s="67"/>
      <c r="R214" s="67"/>
      <c r="S214" s="67"/>
      <c r="T214" s="67"/>
      <c r="U214" s="67"/>
      <c r="V214" s="67"/>
      <c r="W214" s="67"/>
      <c r="X214" s="67"/>
      <c r="Y214" s="67"/>
    </row>
    <row r="215" spans="1:25" ht="12" customHeight="1" x14ac:dyDescent="0.4">
      <c r="A215" s="67"/>
      <c r="B215" s="67"/>
      <c r="C215" s="67"/>
      <c r="D215" s="67"/>
      <c r="E215" s="67"/>
      <c r="F215" s="67"/>
      <c r="G215" s="67"/>
      <c r="H215" s="67"/>
      <c r="I215" s="67"/>
      <c r="J215" s="67"/>
      <c r="K215" s="67"/>
      <c r="L215" s="67"/>
      <c r="M215" s="67"/>
      <c r="N215" s="67"/>
      <c r="O215" s="67"/>
      <c r="P215" s="67"/>
      <c r="Q215" s="67"/>
      <c r="R215" s="67"/>
      <c r="S215" s="67"/>
      <c r="T215" s="67"/>
      <c r="U215" s="67"/>
      <c r="V215" s="67"/>
      <c r="W215" s="67"/>
      <c r="X215" s="67"/>
      <c r="Y215" s="67"/>
    </row>
    <row r="216" spans="1:25" ht="12" customHeight="1" x14ac:dyDescent="0.4">
      <c r="A216" s="67"/>
      <c r="B216" s="67"/>
      <c r="C216" s="67"/>
      <c r="D216" s="67"/>
      <c r="E216" s="67"/>
      <c r="F216" s="67"/>
      <c r="G216" s="67"/>
      <c r="H216" s="67"/>
      <c r="I216" s="67"/>
      <c r="J216" s="67"/>
      <c r="K216" s="67"/>
      <c r="L216" s="67"/>
      <c r="M216" s="67"/>
      <c r="N216" s="67"/>
      <c r="O216" s="67"/>
      <c r="P216" s="67"/>
      <c r="Q216" s="67"/>
      <c r="R216" s="67"/>
      <c r="S216" s="67"/>
      <c r="T216" s="67"/>
      <c r="U216" s="67"/>
      <c r="V216" s="67"/>
      <c r="W216" s="67"/>
      <c r="X216" s="67"/>
      <c r="Y216" s="67"/>
    </row>
    <row r="217" spans="1:25" ht="12" customHeight="1" x14ac:dyDescent="0.4">
      <c r="A217" s="67"/>
      <c r="B217" s="67"/>
      <c r="C217" s="67"/>
      <c r="D217" s="67"/>
      <c r="E217" s="67"/>
      <c r="F217" s="67"/>
      <c r="G217" s="67"/>
      <c r="H217" s="67"/>
      <c r="I217" s="67"/>
      <c r="J217" s="67"/>
      <c r="K217" s="67"/>
      <c r="L217" s="67"/>
      <c r="M217" s="67"/>
      <c r="N217" s="67"/>
      <c r="O217" s="67"/>
      <c r="P217" s="67"/>
      <c r="Q217" s="67"/>
      <c r="R217" s="67"/>
      <c r="S217" s="67"/>
      <c r="T217" s="67"/>
      <c r="U217" s="67"/>
      <c r="V217" s="67"/>
      <c r="W217" s="67"/>
      <c r="X217" s="67"/>
      <c r="Y217" s="67"/>
    </row>
    <row r="218" spans="1:25" ht="12" customHeight="1" x14ac:dyDescent="0.4">
      <c r="A218" s="67"/>
      <c r="B218" s="67"/>
      <c r="C218" s="67"/>
      <c r="D218" s="67"/>
      <c r="E218" s="67"/>
      <c r="F218" s="67"/>
      <c r="G218" s="67"/>
      <c r="H218" s="67"/>
      <c r="I218" s="67"/>
      <c r="J218" s="67"/>
      <c r="K218" s="67"/>
      <c r="L218" s="67"/>
      <c r="M218" s="67"/>
      <c r="N218" s="67"/>
      <c r="O218" s="67"/>
      <c r="P218" s="67"/>
      <c r="Q218" s="67"/>
      <c r="R218" s="67"/>
      <c r="S218" s="67"/>
      <c r="T218" s="67"/>
      <c r="U218" s="67"/>
      <c r="V218" s="67"/>
      <c r="W218" s="67"/>
      <c r="X218" s="67"/>
      <c r="Y218" s="67"/>
    </row>
    <row r="219" spans="1:25" ht="12" customHeight="1" x14ac:dyDescent="0.4">
      <c r="A219" s="67"/>
      <c r="B219" s="67"/>
      <c r="C219" s="67"/>
      <c r="D219" s="67"/>
      <c r="E219" s="67"/>
      <c r="F219" s="67"/>
      <c r="G219" s="67"/>
      <c r="H219" s="67"/>
      <c r="I219" s="67"/>
      <c r="J219" s="67"/>
      <c r="K219" s="67"/>
      <c r="L219" s="67"/>
      <c r="M219" s="67"/>
      <c r="N219" s="67"/>
      <c r="O219" s="67"/>
      <c r="P219" s="67"/>
      <c r="Q219" s="67"/>
      <c r="R219" s="67"/>
      <c r="S219" s="67"/>
      <c r="T219" s="67"/>
      <c r="U219" s="67"/>
      <c r="V219" s="67"/>
      <c r="W219" s="67"/>
      <c r="X219" s="67"/>
      <c r="Y219" s="67"/>
    </row>
    <row r="220" spans="1:25" ht="12" customHeight="1" x14ac:dyDescent="0.4">
      <c r="A220" s="67"/>
      <c r="B220" s="67"/>
      <c r="C220" s="67"/>
      <c r="D220" s="67"/>
      <c r="E220" s="67"/>
      <c r="F220" s="67"/>
      <c r="G220" s="67"/>
      <c r="H220" s="67"/>
      <c r="I220" s="67"/>
      <c r="J220" s="67"/>
      <c r="K220" s="67"/>
      <c r="L220" s="67"/>
      <c r="M220" s="67"/>
      <c r="N220" s="67"/>
      <c r="O220" s="67"/>
      <c r="P220" s="67"/>
      <c r="Q220" s="67"/>
      <c r="R220" s="67"/>
      <c r="S220" s="67"/>
      <c r="T220" s="67"/>
      <c r="U220" s="67"/>
      <c r="V220" s="67"/>
      <c r="W220" s="67"/>
      <c r="X220" s="67"/>
      <c r="Y220" s="67"/>
    </row>
    <row r="221" spans="1:25" ht="12" customHeight="1" x14ac:dyDescent="0.4">
      <c r="A221" s="67"/>
      <c r="B221" s="67"/>
      <c r="C221" s="67"/>
      <c r="D221" s="67"/>
      <c r="E221" s="67"/>
      <c r="F221" s="67"/>
      <c r="G221" s="67"/>
      <c r="H221" s="67"/>
      <c r="I221" s="67"/>
      <c r="J221" s="67"/>
      <c r="K221" s="67"/>
      <c r="L221" s="67"/>
      <c r="M221" s="67"/>
      <c r="N221" s="67"/>
      <c r="O221" s="67"/>
      <c r="P221" s="67"/>
      <c r="Q221" s="67"/>
      <c r="R221" s="67"/>
      <c r="S221" s="67"/>
      <c r="T221" s="67"/>
      <c r="U221" s="67"/>
      <c r="V221" s="67"/>
      <c r="W221" s="67"/>
      <c r="X221" s="67"/>
      <c r="Y221" s="67"/>
    </row>
    <row r="222" spans="1:25" ht="12" customHeight="1" x14ac:dyDescent="0.4">
      <c r="A222" s="67"/>
      <c r="B222" s="67"/>
      <c r="C222" s="67"/>
      <c r="D222" s="67"/>
      <c r="E222" s="67"/>
      <c r="F222" s="67"/>
      <c r="G222" s="67"/>
      <c r="H222" s="67"/>
      <c r="I222" s="67"/>
      <c r="J222" s="67"/>
      <c r="K222" s="67"/>
      <c r="L222" s="67"/>
      <c r="M222" s="67"/>
      <c r="N222" s="67"/>
      <c r="O222" s="67"/>
      <c r="P222" s="67"/>
      <c r="Q222" s="67"/>
      <c r="R222" s="67"/>
      <c r="S222" s="67"/>
      <c r="T222" s="67"/>
      <c r="U222" s="67"/>
      <c r="V222" s="67"/>
      <c r="W222" s="67"/>
      <c r="X222" s="67"/>
      <c r="Y222" s="67"/>
    </row>
    <row r="223" spans="1:25" ht="12" customHeight="1" x14ac:dyDescent="0.4">
      <c r="A223" s="67"/>
      <c r="B223" s="67"/>
      <c r="C223" s="67"/>
      <c r="D223" s="67"/>
      <c r="E223" s="67"/>
      <c r="F223" s="67"/>
      <c r="G223" s="67"/>
      <c r="H223" s="67"/>
      <c r="I223" s="67"/>
      <c r="J223" s="67"/>
      <c r="K223" s="67"/>
      <c r="L223" s="67"/>
      <c r="M223" s="67"/>
      <c r="N223" s="67"/>
      <c r="O223" s="67"/>
      <c r="P223" s="67"/>
      <c r="Q223" s="67"/>
      <c r="R223" s="67"/>
      <c r="S223" s="67"/>
      <c r="T223" s="67"/>
      <c r="U223" s="67"/>
      <c r="V223" s="67"/>
      <c r="W223" s="67"/>
      <c r="X223" s="67"/>
      <c r="Y223" s="67"/>
    </row>
    <row r="224" spans="1:25" ht="12" customHeight="1" x14ac:dyDescent="0.4">
      <c r="A224" s="67"/>
      <c r="B224" s="67"/>
      <c r="C224" s="67"/>
      <c r="D224" s="67"/>
      <c r="E224" s="67"/>
      <c r="F224" s="67"/>
      <c r="G224" s="67"/>
      <c r="H224" s="67"/>
      <c r="I224" s="67"/>
      <c r="J224" s="67"/>
      <c r="K224" s="67"/>
      <c r="L224" s="67"/>
      <c r="M224" s="67"/>
      <c r="N224" s="67"/>
      <c r="O224" s="67"/>
      <c r="P224" s="67"/>
      <c r="Q224" s="67"/>
      <c r="R224" s="67"/>
      <c r="S224" s="67"/>
      <c r="T224" s="67"/>
      <c r="U224" s="67"/>
      <c r="V224" s="67"/>
      <c r="W224" s="67"/>
      <c r="X224" s="67"/>
      <c r="Y224" s="67"/>
    </row>
    <row r="225" spans="1:25" ht="12" customHeight="1" x14ac:dyDescent="0.4">
      <c r="A225" s="67"/>
      <c r="B225" s="67"/>
      <c r="C225" s="67"/>
      <c r="D225" s="67"/>
      <c r="E225" s="67"/>
      <c r="F225" s="67"/>
      <c r="G225" s="67"/>
      <c r="H225" s="67"/>
      <c r="I225" s="67"/>
      <c r="J225" s="67"/>
      <c r="K225" s="67"/>
      <c r="L225" s="67"/>
      <c r="M225" s="67"/>
      <c r="N225" s="67"/>
      <c r="O225" s="67"/>
      <c r="P225" s="67"/>
      <c r="Q225" s="67"/>
      <c r="R225" s="67"/>
      <c r="S225" s="67"/>
      <c r="T225" s="67"/>
      <c r="U225" s="67"/>
      <c r="V225" s="67"/>
      <c r="W225" s="67"/>
      <c r="X225" s="67"/>
      <c r="Y225" s="67"/>
    </row>
    <row r="226" spans="1:25" ht="12" customHeight="1" x14ac:dyDescent="0.4">
      <c r="A226" s="67"/>
      <c r="B226" s="67"/>
      <c r="C226" s="67"/>
      <c r="D226" s="67"/>
      <c r="E226" s="67"/>
      <c r="F226" s="67"/>
      <c r="G226" s="67"/>
      <c r="H226" s="67"/>
      <c r="I226" s="67"/>
      <c r="J226" s="67"/>
      <c r="K226" s="67"/>
      <c r="L226" s="67"/>
      <c r="M226" s="67"/>
      <c r="N226" s="67"/>
      <c r="O226" s="67"/>
      <c r="P226" s="67"/>
      <c r="Q226" s="67"/>
      <c r="R226" s="67"/>
      <c r="S226" s="67"/>
      <c r="T226" s="67"/>
      <c r="U226" s="67"/>
      <c r="V226" s="67"/>
      <c r="W226" s="67"/>
      <c r="X226" s="67"/>
      <c r="Y226" s="67"/>
    </row>
    <row r="227" spans="1:25" ht="12" customHeight="1" x14ac:dyDescent="0.4">
      <c r="A227" s="67"/>
      <c r="B227" s="67"/>
      <c r="C227" s="67"/>
      <c r="D227" s="67"/>
      <c r="E227" s="67"/>
      <c r="F227" s="67"/>
      <c r="G227" s="67"/>
      <c r="H227" s="67"/>
      <c r="I227" s="67"/>
      <c r="J227" s="67"/>
      <c r="K227" s="67"/>
      <c r="L227" s="67"/>
      <c r="M227" s="67"/>
      <c r="N227" s="67"/>
      <c r="O227" s="67"/>
      <c r="P227" s="67"/>
      <c r="Q227" s="67"/>
      <c r="R227" s="67"/>
      <c r="S227" s="67"/>
      <c r="T227" s="67"/>
      <c r="U227" s="67"/>
      <c r="V227" s="67"/>
      <c r="W227" s="67"/>
      <c r="X227" s="67"/>
      <c r="Y227" s="67"/>
    </row>
    <row r="228" spans="1:25" ht="12" customHeight="1" x14ac:dyDescent="0.4">
      <c r="A228" s="67"/>
      <c r="B228" s="67"/>
      <c r="C228" s="67"/>
      <c r="D228" s="67"/>
      <c r="E228" s="67"/>
      <c r="F228" s="67"/>
      <c r="G228" s="67"/>
      <c r="H228" s="67"/>
      <c r="I228" s="67"/>
      <c r="J228" s="67"/>
      <c r="K228" s="67"/>
      <c r="L228" s="67"/>
      <c r="M228" s="67"/>
      <c r="N228" s="67"/>
      <c r="O228" s="67"/>
      <c r="P228" s="67"/>
      <c r="Q228" s="67"/>
      <c r="R228" s="67"/>
      <c r="S228" s="67"/>
      <c r="T228" s="67"/>
      <c r="U228" s="67"/>
      <c r="V228" s="67"/>
      <c r="W228" s="67"/>
      <c r="X228" s="67"/>
      <c r="Y228" s="67"/>
    </row>
    <row r="229" spans="1:25" ht="12" customHeight="1" x14ac:dyDescent="0.4">
      <c r="A229" s="67"/>
      <c r="B229" s="67"/>
      <c r="C229" s="67"/>
      <c r="D229" s="67"/>
      <c r="E229" s="67"/>
      <c r="F229" s="67"/>
      <c r="G229" s="67"/>
      <c r="H229" s="67"/>
      <c r="I229" s="67"/>
      <c r="J229" s="67"/>
      <c r="K229" s="67"/>
      <c r="L229" s="67"/>
      <c r="M229" s="67"/>
      <c r="N229" s="67"/>
      <c r="O229" s="67"/>
      <c r="P229" s="67"/>
      <c r="Q229" s="67"/>
      <c r="R229" s="67"/>
      <c r="S229" s="67"/>
      <c r="T229" s="67"/>
      <c r="U229" s="67"/>
      <c r="V229" s="67"/>
      <c r="W229" s="67"/>
      <c r="X229" s="67"/>
      <c r="Y229" s="67"/>
    </row>
    <row r="230" spans="1:25" ht="12" customHeight="1" x14ac:dyDescent="0.4">
      <c r="A230" s="67"/>
      <c r="B230" s="67"/>
      <c r="C230" s="67"/>
      <c r="D230" s="67"/>
      <c r="E230" s="67"/>
      <c r="F230" s="67"/>
      <c r="G230" s="67"/>
      <c r="H230" s="67"/>
      <c r="I230" s="67"/>
      <c r="J230" s="67"/>
      <c r="K230" s="67"/>
      <c r="L230" s="67"/>
      <c r="M230" s="67"/>
      <c r="N230" s="67"/>
      <c r="O230" s="67"/>
      <c r="P230" s="67"/>
      <c r="Q230" s="67"/>
      <c r="R230" s="67"/>
      <c r="S230" s="67"/>
      <c r="T230" s="67"/>
      <c r="U230" s="67"/>
      <c r="V230" s="67"/>
      <c r="W230" s="67"/>
      <c r="X230" s="67"/>
      <c r="Y230" s="67"/>
    </row>
    <row r="231" spans="1:25" ht="12" customHeight="1" x14ac:dyDescent="0.4">
      <c r="A231" s="67"/>
      <c r="B231" s="67"/>
      <c r="C231" s="67"/>
      <c r="D231" s="67"/>
      <c r="E231" s="67"/>
      <c r="F231" s="67"/>
      <c r="G231" s="67"/>
      <c r="H231" s="67"/>
      <c r="I231" s="67"/>
      <c r="J231" s="67"/>
      <c r="K231" s="67"/>
      <c r="L231" s="67"/>
      <c r="M231" s="67"/>
      <c r="N231" s="67"/>
      <c r="O231" s="67"/>
      <c r="P231" s="67"/>
      <c r="Q231" s="67"/>
      <c r="R231" s="67"/>
      <c r="S231" s="67"/>
      <c r="T231" s="67"/>
      <c r="U231" s="67"/>
      <c r="V231" s="67"/>
      <c r="W231" s="67"/>
      <c r="X231" s="67"/>
      <c r="Y231" s="67"/>
    </row>
    <row r="232" spans="1:25" ht="12" customHeight="1" x14ac:dyDescent="0.4">
      <c r="A232" s="67"/>
      <c r="B232" s="67"/>
      <c r="C232" s="67"/>
      <c r="D232" s="67"/>
      <c r="E232" s="67"/>
      <c r="F232" s="67"/>
      <c r="G232" s="67"/>
      <c r="H232" s="67"/>
      <c r="I232" s="67"/>
      <c r="J232" s="67"/>
      <c r="K232" s="67"/>
      <c r="L232" s="67"/>
      <c r="M232" s="67"/>
      <c r="N232" s="67"/>
      <c r="O232" s="67"/>
      <c r="P232" s="67"/>
      <c r="Q232" s="67"/>
      <c r="R232" s="67"/>
      <c r="S232" s="67"/>
      <c r="T232" s="67"/>
      <c r="U232" s="67"/>
      <c r="V232" s="67"/>
      <c r="W232" s="67"/>
      <c r="X232" s="67"/>
      <c r="Y232" s="67"/>
    </row>
    <row r="233" spans="1:25" ht="12" customHeight="1" x14ac:dyDescent="0.4">
      <c r="A233" s="67"/>
      <c r="B233" s="67"/>
      <c r="C233" s="67"/>
      <c r="D233" s="67"/>
      <c r="E233" s="67"/>
      <c r="F233" s="67"/>
      <c r="G233" s="67"/>
      <c r="H233" s="67"/>
      <c r="I233" s="67"/>
      <c r="J233" s="67"/>
      <c r="K233" s="67"/>
      <c r="L233" s="67"/>
      <c r="M233" s="67"/>
      <c r="N233" s="67"/>
      <c r="O233" s="67"/>
      <c r="P233" s="67"/>
      <c r="Q233" s="67"/>
      <c r="R233" s="67"/>
      <c r="S233" s="67"/>
      <c r="T233" s="67"/>
      <c r="U233" s="67"/>
      <c r="V233" s="67"/>
      <c r="W233" s="67"/>
      <c r="X233" s="67"/>
      <c r="Y233" s="67"/>
    </row>
    <row r="234" spans="1:25" ht="12" customHeight="1" x14ac:dyDescent="0.4">
      <c r="A234" s="67"/>
      <c r="B234" s="67"/>
      <c r="C234" s="67"/>
      <c r="D234" s="67"/>
      <c r="E234" s="67"/>
      <c r="F234" s="67"/>
      <c r="G234" s="67"/>
      <c r="H234" s="67"/>
      <c r="I234" s="67"/>
      <c r="J234" s="67"/>
      <c r="K234" s="67"/>
      <c r="L234" s="67"/>
      <c r="M234" s="67"/>
      <c r="N234" s="67"/>
      <c r="O234" s="67"/>
      <c r="P234" s="67"/>
      <c r="Q234" s="67"/>
      <c r="R234" s="67"/>
      <c r="S234" s="67"/>
      <c r="T234" s="67"/>
      <c r="U234" s="67"/>
      <c r="V234" s="67"/>
      <c r="W234" s="67"/>
      <c r="X234" s="67"/>
      <c r="Y234" s="67"/>
    </row>
    <row r="235" spans="1:25" ht="12" customHeight="1" x14ac:dyDescent="0.4">
      <c r="A235" s="67"/>
      <c r="B235" s="67"/>
      <c r="C235" s="67"/>
      <c r="D235" s="67"/>
      <c r="E235" s="67"/>
      <c r="F235" s="67"/>
      <c r="G235" s="67"/>
      <c r="H235" s="67"/>
      <c r="I235" s="67"/>
      <c r="J235" s="67"/>
      <c r="K235" s="67"/>
      <c r="L235" s="67"/>
      <c r="M235" s="67"/>
      <c r="N235" s="67"/>
      <c r="O235" s="67"/>
      <c r="P235" s="67"/>
      <c r="Q235" s="67"/>
      <c r="R235" s="67"/>
      <c r="S235" s="67"/>
      <c r="T235" s="67"/>
      <c r="U235" s="67"/>
      <c r="V235" s="67"/>
      <c r="W235" s="67"/>
      <c r="X235" s="67"/>
      <c r="Y235" s="67"/>
    </row>
    <row r="236" spans="1:25" ht="12" customHeight="1" x14ac:dyDescent="0.4">
      <c r="A236" s="67"/>
      <c r="B236" s="67"/>
      <c r="C236" s="67"/>
      <c r="D236" s="67"/>
      <c r="E236" s="67"/>
      <c r="F236" s="67"/>
      <c r="G236" s="67"/>
      <c r="H236" s="67"/>
      <c r="I236" s="67"/>
      <c r="J236" s="67"/>
      <c r="K236" s="67"/>
      <c r="L236" s="67"/>
      <c r="M236" s="67"/>
      <c r="N236" s="67"/>
      <c r="O236" s="67"/>
      <c r="P236" s="67"/>
      <c r="Q236" s="67"/>
      <c r="R236" s="67"/>
      <c r="S236" s="67"/>
      <c r="T236" s="67"/>
      <c r="U236" s="67"/>
      <c r="V236" s="67"/>
      <c r="W236" s="67"/>
      <c r="X236" s="67"/>
      <c r="Y236" s="67"/>
    </row>
    <row r="237" spans="1:25" ht="12" customHeight="1" x14ac:dyDescent="0.4">
      <c r="A237" s="67"/>
      <c r="B237" s="67"/>
      <c r="C237" s="67"/>
      <c r="D237" s="67"/>
      <c r="E237" s="67"/>
      <c r="F237" s="67"/>
      <c r="G237" s="67"/>
      <c r="H237" s="67"/>
      <c r="I237" s="67"/>
      <c r="J237" s="67"/>
      <c r="K237" s="67"/>
      <c r="L237" s="67"/>
      <c r="M237" s="67"/>
      <c r="N237" s="67"/>
      <c r="O237" s="67"/>
      <c r="P237" s="67"/>
      <c r="Q237" s="67"/>
      <c r="R237" s="67"/>
      <c r="S237" s="67"/>
      <c r="T237" s="67"/>
      <c r="U237" s="67"/>
      <c r="V237" s="67"/>
      <c r="W237" s="67"/>
      <c r="X237" s="67"/>
      <c r="Y237" s="67"/>
    </row>
    <row r="238" spans="1:25" ht="12" customHeight="1" x14ac:dyDescent="0.4">
      <c r="A238" s="67"/>
      <c r="B238" s="67"/>
      <c r="C238" s="67"/>
      <c r="D238" s="67"/>
      <c r="E238" s="67"/>
      <c r="F238" s="67"/>
      <c r="G238" s="67"/>
      <c r="H238" s="67"/>
      <c r="I238" s="67"/>
      <c r="J238" s="67"/>
      <c r="K238" s="67"/>
      <c r="L238" s="67"/>
      <c r="M238" s="67"/>
      <c r="N238" s="67"/>
      <c r="O238" s="67"/>
      <c r="P238" s="67"/>
      <c r="Q238" s="67"/>
      <c r="R238" s="67"/>
      <c r="S238" s="67"/>
      <c r="T238" s="67"/>
      <c r="U238" s="67"/>
      <c r="V238" s="67"/>
      <c r="W238" s="67"/>
      <c r="X238" s="67"/>
      <c r="Y238" s="67"/>
    </row>
    <row r="239" spans="1:25" ht="12" customHeight="1" x14ac:dyDescent="0.4">
      <c r="A239" s="67"/>
      <c r="B239" s="67"/>
      <c r="C239" s="67"/>
      <c r="D239" s="67"/>
      <c r="E239" s="67"/>
      <c r="F239" s="67"/>
      <c r="G239" s="67"/>
      <c r="H239" s="67"/>
      <c r="I239" s="67"/>
      <c r="J239" s="67"/>
      <c r="K239" s="67"/>
      <c r="L239" s="67"/>
      <c r="M239" s="67"/>
      <c r="N239" s="67"/>
      <c r="O239" s="67"/>
      <c r="P239" s="67"/>
      <c r="Q239" s="67"/>
      <c r="R239" s="67"/>
      <c r="S239" s="67"/>
      <c r="T239" s="67"/>
      <c r="U239" s="67"/>
      <c r="V239" s="67"/>
      <c r="W239" s="67"/>
      <c r="X239" s="67"/>
      <c r="Y239" s="67"/>
    </row>
    <row r="240" spans="1:25" ht="12" customHeight="1" x14ac:dyDescent="0.4">
      <c r="A240" s="67"/>
      <c r="B240" s="67"/>
      <c r="C240" s="67"/>
      <c r="D240" s="67"/>
      <c r="E240" s="67"/>
      <c r="F240" s="67"/>
      <c r="G240" s="67"/>
      <c r="H240" s="67"/>
      <c r="I240" s="67"/>
      <c r="J240" s="67"/>
      <c r="K240" s="67"/>
      <c r="L240" s="67"/>
      <c r="M240" s="67"/>
      <c r="N240" s="67"/>
      <c r="O240" s="67"/>
      <c r="P240" s="67"/>
      <c r="Q240" s="67"/>
      <c r="R240" s="67"/>
      <c r="S240" s="67"/>
      <c r="T240" s="67"/>
      <c r="U240" s="67"/>
      <c r="V240" s="67"/>
      <c r="W240" s="67"/>
      <c r="X240" s="67"/>
      <c r="Y240" s="67"/>
    </row>
    <row r="241" spans="1:25" ht="12" customHeight="1" x14ac:dyDescent="0.4">
      <c r="A241" s="67"/>
      <c r="B241" s="67"/>
      <c r="C241" s="67"/>
      <c r="D241" s="67"/>
      <c r="E241" s="67"/>
      <c r="F241" s="67"/>
      <c r="G241" s="67"/>
      <c r="H241" s="67"/>
      <c r="I241" s="67"/>
      <c r="J241" s="67"/>
      <c r="K241" s="67"/>
      <c r="L241" s="67"/>
      <c r="M241" s="67"/>
      <c r="N241" s="67"/>
      <c r="O241" s="67"/>
      <c r="P241" s="67"/>
      <c r="Q241" s="67"/>
      <c r="R241" s="67"/>
      <c r="S241" s="67"/>
      <c r="T241" s="67"/>
      <c r="U241" s="67"/>
      <c r="V241" s="67"/>
      <c r="W241" s="67"/>
      <c r="X241" s="67"/>
      <c r="Y241" s="67"/>
    </row>
    <row r="242" spans="1:25" ht="12" customHeight="1" x14ac:dyDescent="0.4">
      <c r="A242" s="67"/>
      <c r="B242" s="67"/>
      <c r="C242" s="67"/>
      <c r="D242" s="67"/>
      <c r="E242" s="67"/>
      <c r="F242" s="67"/>
      <c r="G242" s="67"/>
      <c r="H242" s="67"/>
      <c r="I242" s="67"/>
      <c r="J242" s="67"/>
      <c r="K242" s="67"/>
      <c r="L242" s="67"/>
      <c r="M242" s="67"/>
      <c r="N242" s="67"/>
      <c r="O242" s="67"/>
      <c r="P242" s="67"/>
      <c r="Q242" s="67"/>
      <c r="R242" s="67"/>
      <c r="S242" s="67"/>
      <c r="T242" s="67"/>
      <c r="U242" s="67"/>
      <c r="V242" s="67"/>
      <c r="W242" s="67"/>
      <c r="X242" s="67"/>
      <c r="Y242" s="67"/>
    </row>
    <row r="243" spans="1:25" ht="12" customHeight="1" x14ac:dyDescent="0.4">
      <c r="A243" s="67"/>
      <c r="B243" s="67"/>
      <c r="C243" s="67"/>
      <c r="D243" s="67"/>
      <c r="E243" s="67"/>
      <c r="F243" s="67"/>
      <c r="G243" s="67"/>
      <c r="H243" s="67"/>
      <c r="I243" s="67"/>
      <c r="J243" s="67"/>
      <c r="K243" s="67"/>
      <c r="L243" s="67"/>
      <c r="M243" s="67"/>
      <c r="N243" s="67"/>
      <c r="O243" s="67"/>
      <c r="P243" s="67"/>
      <c r="Q243" s="67"/>
      <c r="R243" s="67"/>
      <c r="S243" s="67"/>
      <c r="T243" s="67"/>
      <c r="U243" s="67"/>
      <c r="V243" s="67"/>
      <c r="W243" s="67"/>
      <c r="X243" s="67"/>
      <c r="Y243" s="67"/>
    </row>
    <row r="244" spans="1:25" ht="12" customHeight="1" x14ac:dyDescent="0.4">
      <c r="A244" s="67"/>
      <c r="B244" s="67"/>
      <c r="C244" s="67"/>
      <c r="D244" s="67"/>
      <c r="E244" s="67"/>
      <c r="F244" s="67"/>
      <c r="G244" s="67"/>
      <c r="H244" s="67"/>
      <c r="I244" s="67"/>
      <c r="J244" s="67"/>
      <c r="K244" s="67"/>
      <c r="L244" s="67"/>
      <c r="M244" s="67"/>
      <c r="N244" s="67"/>
      <c r="O244" s="67"/>
      <c r="P244" s="67"/>
      <c r="Q244" s="67"/>
      <c r="R244" s="67"/>
      <c r="S244" s="67"/>
      <c r="T244" s="67"/>
      <c r="U244" s="67"/>
      <c r="V244" s="67"/>
      <c r="W244" s="67"/>
      <c r="X244" s="67"/>
      <c r="Y244" s="67"/>
    </row>
    <row r="245" spans="1:25" ht="12" customHeight="1" x14ac:dyDescent="0.4">
      <c r="A245" s="67"/>
      <c r="B245" s="67"/>
      <c r="C245" s="67"/>
      <c r="D245" s="67"/>
      <c r="E245" s="67"/>
      <c r="F245" s="67"/>
      <c r="G245" s="67"/>
      <c r="H245" s="67"/>
      <c r="I245" s="67"/>
      <c r="J245" s="67"/>
      <c r="K245" s="67"/>
      <c r="L245" s="67"/>
      <c r="M245" s="67"/>
      <c r="N245" s="67"/>
      <c r="O245" s="67"/>
      <c r="P245" s="67"/>
      <c r="Q245" s="67"/>
      <c r="R245" s="67"/>
      <c r="S245" s="67"/>
      <c r="T245" s="67"/>
      <c r="U245" s="67"/>
      <c r="V245" s="67"/>
      <c r="W245" s="67"/>
      <c r="X245" s="67"/>
      <c r="Y245" s="67"/>
    </row>
    <row r="246" spans="1:25" ht="12" customHeight="1" x14ac:dyDescent="0.4">
      <c r="A246" s="67"/>
      <c r="B246" s="67"/>
      <c r="C246" s="67"/>
      <c r="D246" s="67"/>
      <c r="E246" s="67"/>
      <c r="F246" s="67"/>
      <c r="G246" s="67"/>
      <c r="H246" s="67"/>
      <c r="I246" s="67"/>
      <c r="J246" s="67"/>
      <c r="K246" s="67"/>
      <c r="L246" s="67"/>
      <c r="M246" s="67"/>
      <c r="N246" s="67"/>
      <c r="O246" s="67"/>
      <c r="P246" s="67"/>
      <c r="Q246" s="67"/>
      <c r="R246" s="67"/>
      <c r="S246" s="67"/>
      <c r="T246" s="67"/>
      <c r="U246" s="67"/>
      <c r="V246" s="67"/>
      <c r="W246" s="67"/>
      <c r="X246" s="67"/>
      <c r="Y246" s="67"/>
    </row>
    <row r="247" spans="1:25" ht="12" customHeight="1" x14ac:dyDescent="0.4">
      <c r="A247" s="67"/>
      <c r="B247" s="67"/>
      <c r="C247" s="67"/>
      <c r="D247" s="67"/>
      <c r="E247" s="67"/>
      <c r="F247" s="67"/>
      <c r="G247" s="67"/>
      <c r="H247" s="67"/>
      <c r="I247" s="67"/>
      <c r="J247" s="67"/>
      <c r="K247" s="67"/>
      <c r="L247" s="67"/>
      <c r="M247" s="67"/>
      <c r="N247" s="67"/>
      <c r="O247" s="67"/>
      <c r="P247" s="67"/>
      <c r="Q247" s="67"/>
      <c r="R247" s="67"/>
      <c r="S247" s="67"/>
      <c r="T247" s="67"/>
      <c r="U247" s="67"/>
      <c r="V247" s="67"/>
      <c r="W247" s="67"/>
      <c r="X247" s="67"/>
      <c r="Y247" s="67"/>
    </row>
    <row r="248" spans="1:25" ht="12" customHeight="1" x14ac:dyDescent="0.4">
      <c r="A248" s="67"/>
      <c r="B248" s="67"/>
      <c r="C248" s="67"/>
      <c r="D248" s="67"/>
      <c r="E248" s="67"/>
      <c r="F248" s="67"/>
      <c r="G248" s="67"/>
      <c r="H248" s="67"/>
      <c r="I248" s="67"/>
      <c r="J248" s="67"/>
      <c r="K248" s="67"/>
      <c r="L248" s="67"/>
      <c r="M248" s="67"/>
      <c r="N248" s="67"/>
      <c r="O248" s="67"/>
      <c r="P248" s="67"/>
      <c r="Q248" s="67"/>
      <c r="R248" s="67"/>
      <c r="S248" s="67"/>
      <c r="T248" s="67"/>
      <c r="U248" s="67"/>
      <c r="V248" s="67"/>
      <c r="W248" s="67"/>
      <c r="X248" s="67"/>
      <c r="Y248" s="67"/>
    </row>
    <row r="249" spans="1:25" ht="12" customHeight="1" x14ac:dyDescent="0.4">
      <c r="A249" s="67"/>
      <c r="B249" s="67"/>
      <c r="C249" s="67"/>
      <c r="D249" s="67"/>
      <c r="E249" s="67"/>
      <c r="F249" s="67"/>
      <c r="G249" s="67"/>
      <c r="H249" s="67"/>
      <c r="I249" s="67"/>
      <c r="J249" s="67"/>
      <c r="K249" s="67"/>
      <c r="L249" s="67"/>
      <c r="M249" s="67"/>
      <c r="N249" s="67"/>
      <c r="O249" s="67"/>
      <c r="P249" s="67"/>
      <c r="Q249" s="67"/>
      <c r="R249" s="67"/>
      <c r="S249" s="67"/>
      <c r="T249" s="67"/>
      <c r="U249" s="67"/>
      <c r="V249" s="67"/>
      <c r="W249" s="67"/>
      <c r="X249" s="67"/>
      <c r="Y249" s="67"/>
    </row>
    <row r="250" spans="1:25" ht="12" customHeight="1" x14ac:dyDescent="0.4">
      <c r="A250" s="67"/>
      <c r="B250" s="67"/>
      <c r="C250" s="67"/>
      <c r="D250" s="67"/>
      <c r="E250" s="67"/>
      <c r="F250" s="67"/>
      <c r="G250" s="67"/>
      <c r="H250" s="67"/>
      <c r="I250" s="67"/>
      <c r="J250" s="67"/>
      <c r="K250" s="67"/>
      <c r="L250" s="67"/>
      <c r="M250" s="67"/>
      <c r="N250" s="67"/>
      <c r="O250" s="67"/>
      <c r="P250" s="67"/>
      <c r="Q250" s="67"/>
      <c r="R250" s="67"/>
      <c r="S250" s="67"/>
      <c r="T250" s="67"/>
      <c r="U250" s="67"/>
      <c r="V250" s="67"/>
      <c r="W250" s="67"/>
      <c r="X250" s="67"/>
      <c r="Y250" s="67"/>
    </row>
    <row r="251" spans="1:25" ht="12" customHeight="1" x14ac:dyDescent="0.4">
      <c r="A251" s="67"/>
      <c r="B251" s="67"/>
      <c r="C251" s="67"/>
      <c r="D251" s="67"/>
      <c r="E251" s="67"/>
      <c r="F251" s="67"/>
      <c r="G251" s="67"/>
      <c r="H251" s="67"/>
      <c r="I251" s="67"/>
      <c r="J251" s="67"/>
      <c r="K251" s="67"/>
      <c r="L251" s="67"/>
      <c r="M251" s="67"/>
      <c r="N251" s="67"/>
      <c r="O251" s="67"/>
      <c r="P251" s="67"/>
      <c r="Q251" s="67"/>
      <c r="R251" s="67"/>
      <c r="S251" s="67"/>
      <c r="T251" s="67"/>
      <c r="U251" s="67"/>
      <c r="V251" s="67"/>
      <c r="W251" s="67"/>
      <c r="X251" s="67"/>
      <c r="Y251" s="67"/>
    </row>
    <row r="252" spans="1:25" ht="12" customHeight="1" x14ac:dyDescent="0.4">
      <c r="A252" s="67"/>
      <c r="B252" s="67"/>
      <c r="C252" s="67"/>
      <c r="D252" s="67"/>
      <c r="E252" s="67"/>
      <c r="F252" s="67"/>
      <c r="G252" s="67"/>
      <c r="H252" s="67"/>
      <c r="I252" s="67"/>
      <c r="J252" s="67"/>
      <c r="K252" s="67"/>
      <c r="L252" s="67"/>
      <c r="M252" s="67"/>
      <c r="N252" s="67"/>
      <c r="O252" s="67"/>
      <c r="P252" s="67"/>
      <c r="Q252" s="67"/>
      <c r="R252" s="67"/>
      <c r="S252" s="67"/>
      <c r="T252" s="67"/>
      <c r="U252" s="67"/>
      <c r="V252" s="67"/>
      <c r="W252" s="67"/>
      <c r="X252" s="67"/>
      <c r="Y252" s="67"/>
    </row>
    <row r="253" spans="1:25" ht="12" customHeight="1" x14ac:dyDescent="0.4">
      <c r="A253" s="67"/>
      <c r="B253" s="67"/>
      <c r="C253" s="67"/>
      <c r="D253" s="67"/>
      <c r="E253" s="67"/>
      <c r="F253" s="67"/>
      <c r="G253" s="67"/>
      <c r="H253" s="67"/>
      <c r="I253" s="67"/>
      <c r="J253" s="67"/>
      <c r="K253" s="67"/>
      <c r="L253" s="67"/>
      <c r="M253" s="67"/>
      <c r="N253" s="67"/>
      <c r="O253" s="67"/>
      <c r="P253" s="67"/>
      <c r="Q253" s="67"/>
      <c r="R253" s="67"/>
      <c r="S253" s="67"/>
      <c r="T253" s="67"/>
      <c r="U253" s="67"/>
      <c r="V253" s="67"/>
      <c r="W253" s="67"/>
      <c r="X253" s="67"/>
      <c r="Y253" s="67"/>
    </row>
    <row r="254" spans="1:25" ht="15.75" customHeight="1" x14ac:dyDescent="0.4">
      <c r="A254" s="80"/>
      <c r="B254" s="80"/>
      <c r="C254" s="80"/>
      <c r="D254" s="80"/>
      <c r="E254" s="80"/>
      <c r="F254" s="80"/>
      <c r="G254" s="80"/>
      <c r="H254" s="80"/>
      <c r="I254" s="80"/>
      <c r="J254" s="80"/>
      <c r="K254" s="80"/>
      <c r="L254" s="80"/>
      <c r="M254" s="80"/>
      <c r="N254" s="80"/>
      <c r="O254" s="80"/>
      <c r="P254" s="80"/>
      <c r="Q254" s="80"/>
      <c r="R254" s="80"/>
      <c r="S254" s="80"/>
      <c r="T254" s="80"/>
      <c r="U254" s="80"/>
      <c r="V254" s="80"/>
      <c r="W254" s="80"/>
      <c r="X254" s="80"/>
      <c r="Y254" s="80"/>
    </row>
    <row r="255" spans="1:25" ht="15.75" customHeight="1" x14ac:dyDescent="0.4">
      <c r="A255" s="80"/>
      <c r="B255" s="80"/>
      <c r="C255" s="80"/>
      <c r="D255" s="80"/>
      <c r="E255" s="80"/>
      <c r="F255" s="80"/>
      <c r="G255" s="80"/>
      <c r="H255" s="80"/>
      <c r="I255" s="80"/>
      <c r="J255" s="80"/>
      <c r="K255" s="80"/>
      <c r="L255" s="80"/>
      <c r="M255" s="80"/>
      <c r="N255" s="80"/>
      <c r="O255" s="80"/>
      <c r="P255" s="80"/>
      <c r="Q255" s="80"/>
      <c r="R255" s="80"/>
      <c r="S255" s="80"/>
      <c r="T255" s="80"/>
      <c r="U255" s="80"/>
      <c r="V255" s="80"/>
      <c r="W255" s="80"/>
      <c r="X255" s="80"/>
      <c r="Y255" s="80"/>
    </row>
    <row r="256" spans="1:25" ht="15.75" customHeight="1" x14ac:dyDescent="0.4">
      <c r="A256" s="80"/>
      <c r="B256" s="80"/>
      <c r="C256" s="80"/>
      <c r="D256" s="80"/>
      <c r="E256" s="80"/>
      <c r="F256" s="80"/>
      <c r="G256" s="80"/>
      <c r="H256" s="80"/>
      <c r="I256" s="80"/>
      <c r="J256" s="80"/>
      <c r="K256" s="80"/>
      <c r="L256" s="80"/>
      <c r="M256" s="80"/>
      <c r="N256" s="80"/>
      <c r="O256" s="80"/>
      <c r="P256" s="80"/>
      <c r="Q256" s="80"/>
      <c r="R256" s="80"/>
      <c r="S256" s="80"/>
      <c r="T256" s="80"/>
      <c r="U256" s="80"/>
      <c r="V256" s="80"/>
      <c r="W256" s="80"/>
      <c r="X256" s="80"/>
      <c r="Y256" s="80"/>
    </row>
    <row r="257" spans="1:25" ht="15.75" customHeight="1" x14ac:dyDescent="0.4">
      <c r="A257" s="80"/>
      <c r="B257" s="80"/>
      <c r="C257" s="80"/>
      <c r="D257" s="80"/>
      <c r="E257" s="80"/>
      <c r="F257" s="80"/>
      <c r="G257" s="80"/>
      <c r="H257" s="80"/>
      <c r="I257" s="80"/>
      <c r="J257" s="80"/>
      <c r="K257" s="80"/>
      <c r="L257" s="80"/>
      <c r="M257" s="80"/>
      <c r="N257" s="80"/>
      <c r="O257" s="80"/>
      <c r="P257" s="80"/>
      <c r="Q257" s="80"/>
      <c r="R257" s="80"/>
      <c r="S257" s="80"/>
      <c r="T257" s="80"/>
      <c r="U257" s="80"/>
      <c r="V257" s="80"/>
      <c r="W257" s="80"/>
      <c r="X257" s="80"/>
      <c r="Y257" s="80"/>
    </row>
    <row r="258" spans="1:25" ht="15.75" customHeight="1" x14ac:dyDescent="0.4">
      <c r="A258" s="80"/>
      <c r="B258" s="80"/>
      <c r="C258" s="80"/>
      <c r="D258" s="80"/>
      <c r="E258" s="80"/>
      <c r="F258" s="80"/>
      <c r="G258" s="80"/>
      <c r="H258" s="80"/>
      <c r="I258" s="80"/>
      <c r="J258" s="80"/>
      <c r="K258" s="80"/>
      <c r="L258" s="80"/>
      <c r="M258" s="80"/>
      <c r="N258" s="80"/>
      <c r="O258" s="80"/>
      <c r="P258" s="80"/>
      <c r="Q258" s="80"/>
      <c r="R258" s="80"/>
      <c r="S258" s="80"/>
      <c r="T258" s="80"/>
      <c r="U258" s="80"/>
      <c r="V258" s="80"/>
      <c r="W258" s="80"/>
      <c r="X258" s="80"/>
      <c r="Y258" s="80"/>
    </row>
    <row r="259" spans="1:25" ht="15.75" customHeight="1" x14ac:dyDescent="0.4">
      <c r="A259" s="80"/>
      <c r="B259" s="80"/>
      <c r="C259" s="80"/>
      <c r="D259" s="80"/>
      <c r="E259" s="80"/>
      <c r="F259" s="80"/>
      <c r="G259" s="80"/>
      <c r="H259" s="80"/>
      <c r="I259" s="80"/>
      <c r="J259" s="80"/>
      <c r="K259" s="80"/>
      <c r="L259" s="80"/>
      <c r="M259" s="80"/>
      <c r="N259" s="80"/>
      <c r="O259" s="80"/>
      <c r="P259" s="80"/>
      <c r="Q259" s="80"/>
      <c r="R259" s="80"/>
      <c r="S259" s="80"/>
      <c r="T259" s="80"/>
      <c r="U259" s="80"/>
      <c r="V259" s="80"/>
      <c r="W259" s="80"/>
      <c r="X259" s="80"/>
      <c r="Y259" s="80"/>
    </row>
    <row r="260" spans="1:25" ht="15.75" customHeight="1" x14ac:dyDescent="0.4"/>
    <row r="261" spans="1:25" ht="15.75" customHeight="1" x14ac:dyDescent="0.4"/>
    <row r="262" spans="1:25" ht="15.75" customHeight="1" x14ac:dyDescent="0.4"/>
    <row r="263" spans="1:25" ht="15.75" customHeight="1" x14ac:dyDescent="0.4"/>
    <row r="264" spans="1:25" ht="15.75" customHeight="1" x14ac:dyDescent="0.4"/>
    <row r="265" spans="1:25" ht="15.75" customHeight="1" x14ac:dyDescent="0.4"/>
    <row r="266" spans="1:25" ht="15.75" customHeight="1" x14ac:dyDescent="0.4"/>
    <row r="267" spans="1:25" ht="15.75" customHeight="1" x14ac:dyDescent="0.4"/>
    <row r="268" spans="1:25" ht="15.75" customHeight="1" x14ac:dyDescent="0.4"/>
    <row r="269" spans="1:25" ht="15.75" customHeight="1" x14ac:dyDescent="0.4"/>
    <row r="270" spans="1:25" ht="15.75" customHeight="1" x14ac:dyDescent="0.4"/>
    <row r="271" spans="1:25" ht="15.75" customHeight="1" x14ac:dyDescent="0.4"/>
    <row r="272" spans="1:25" ht="15.75" customHeight="1" x14ac:dyDescent="0.4"/>
    <row r="273" ht="15.75" customHeight="1" x14ac:dyDescent="0.4"/>
    <row r="274" ht="15.75" customHeight="1" x14ac:dyDescent="0.4"/>
    <row r="275" ht="15.75" customHeight="1" x14ac:dyDescent="0.4"/>
    <row r="276" ht="15.75" customHeight="1" x14ac:dyDescent="0.4"/>
    <row r="277" ht="15.75" customHeight="1" x14ac:dyDescent="0.4"/>
    <row r="278" ht="15.75" customHeight="1" x14ac:dyDescent="0.4"/>
    <row r="279" ht="15.75" customHeight="1" x14ac:dyDescent="0.4"/>
    <row r="280" ht="15.75" customHeight="1" x14ac:dyDescent="0.4"/>
    <row r="281" ht="15.75" customHeight="1" x14ac:dyDescent="0.4"/>
    <row r="282" ht="15.75" customHeight="1" x14ac:dyDescent="0.4"/>
    <row r="283" ht="15.75" customHeight="1" x14ac:dyDescent="0.4"/>
    <row r="284" ht="15.75" customHeight="1" x14ac:dyDescent="0.4"/>
    <row r="285" ht="15.75" customHeight="1" x14ac:dyDescent="0.4"/>
    <row r="286" ht="15.75" customHeight="1" x14ac:dyDescent="0.4"/>
    <row r="287" ht="15.75" customHeight="1" x14ac:dyDescent="0.4"/>
    <row r="288" ht="15.75" customHeight="1" x14ac:dyDescent="0.4"/>
    <row r="289" ht="15.75" customHeight="1" x14ac:dyDescent="0.4"/>
    <row r="290" ht="15.75" customHeight="1" x14ac:dyDescent="0.4"/>
    <row r="291" ht="15.75" customHeight="1" x14ac:dyDescent="0.4"/>
    <row r="292" ht="15.75" customHeight="1" x14ac:dyDescent="0.4"/>
    <row r="293" ht="15.75" customHeight="1" x14ac:dyDescent="0.4"/>
    <row r="294" ht="15.75" customHeight="1" x14ac:dyDescent="0.4"/>
    <row r="295" ht="15.75" customHeight="1" x14ac:dyDescent="0.4"/>
    <row r="296" ht="15.75" customHeight="1" x14ac:dyDescent="0.4"/>
    <row r="297" ht="15.75" customHeight="1" x14ac:dyDescent="0.4"/>
    <row r="298" ht="15.75" customHeight="1" x14ac:dyDescent="0.4"/>
    <row r="299" ht="15.75" customHeight="1" x14ac:dyDescent="0.4"/>
    <row r="300" ht="15.75" customHeight="1" x14ac:dyDescent="0.4"/>
    <row r="301" ht="15.75" customHeight="1" x14ac:dyDescent="0.4"/>
    <row r="302" ht="15.75" customHeight="1" x14ac:dyDescent="0.4"/>
    <row r="303" ht="15.75" customHeight="1" x14ac:dyDescent="0.4"/>
    <row r="304" ht="15.75" customHeight="1" x14ac:dyDescent="0.4"/>
    <row r="305" ht="15.75" customHeight="1" x14ac:dyDescent="0.4"/>
    <row r="306" ht="15.75" customHeight="1" x14ac:dyDescent="0.4"/>
    <row r="307" ht="15.75" customHeight="1" x14ac:dyDescent="0.4"/>
    <row r="308" ht="15.75" customHeight="1" x14ac:dyDescent="0.4"/>
    <row r="309" ht="15.75" customHeight="1" x14ac:dyDescent="0.4"/>
    <row r="310" ht="15.75" customHeight="1" x14ac:dyDescent="0.4"/>
    <row r="311" ht="15.75" customHeight="1" x14ac:dyDescent="0.4"/>
    <row r="312" ht="15.75" customHeight="1" x14ac:dyDescent="0.4"/>
    <row r="313" ht="15.75" customHeight="1" x14ac:dyDescent="0.4"/>
    <row r="314" ht="15.75" customHeight="1" x14ac:dyDescent="0.4"/>
    <row r="315" ht="15.75" customHeight="1" x14ac:dyDescent="0.4"/>
    <row r="316" ht="15.75" customHeight="1" x14ac:dyDescent="0.4"/>
    <row r="317" ht="15.75" customHeight="1" x14ac:dyDescent="0.4"/>
    <row r="318" ht="15.75" customHeight="1" x14ac:dyDescent="0.4"/>
    <row r="319" ht="15.75" customHeight="1" x14ac:dyDescent="0.4"/>
    <row r="320" ht="15.75" customHeight="1" x14ac:dyDescent="0.4"/>
    <row r="321" ht="15.75" customHeight="1" x14ac:dyDescent="0.4"/>
    <row r="322" ht="15.75" customHeight="1" x14ac:dyDescent="0.4"/>
    <row r="323" ht="15.75" customHeight="1" x14ac:dyDescent="0.4"/>
    <row r="324" ht="15.75" customHeight="1" x14ac:dyDescent="0.4"/>
    <row r="325" ht="15.75" customHeight="1" x14ac:dyDescent="0.4"/>
    <row r="326" ht="15.75" customHeight="1" x14ac:dyDescent="0.4"/>
    <row r="327" ht="15.75" customHeight="1" x14ac:dyDescent="0.4"/>
    <row r="328" ht="15.75" customHeight="1" x14ac:dyDescent="0.4"/>
    <row r="329" ht="15.75" customHeight="1" x14ac:dyDescent="0.4"/>
    <row r="330" ht="15.75" customHeight="1" x14ac:dyDescent="0.4"/>
    <row r="331" ht="15.75" customHeight="1" x14ac:dyDescent="0.4"/>
    <row r="332" ht="15.75" customHeight="1" x14ac:dyDescent="0.4"/>
    <row r="333" ht="15.75" customHeight="1" x14ac:dyDescent="0.4"/>
    <row r="334" ht="15.75" customHeight="1" x14ac:dyDescent="0.4"/>
    <row r="335" ht="15.75" customHeight="1" x14ac:dyDescent="0.4"/>
    <row r="336" ht="15.75" customHeight="1" x14ac:dyDescent="0.4"/>
    <row r="337" ht="15.75" customHeight="1" x14ac:dyDescent="0.4"/>
    <row r="338" ht="15.75" customHeight="1" x14ac:dyDescent="0.4"/>
    <row r="339" ht="15.75" customHeight="1" x14ac:dyDescent="0.4"/>
    <row r="340" ht="15.75" customHeight="1" x14ac:dyDescent="0.4"/>
    <row r="341" ht="15.75" customHeight="1" x14ac:dyDescent="0.4"/>
    <row r="342" ht="15.75" customHeight="1" x14ac:dyDescent="0.4"/>
    <row r="343" ht="15.75" customHeight="1" x14ac:dyDescent="0.4"/>
    <row r="344" ht="15.75" customHeight="1" x14ac:dyDescent="0.4"/>
    <row r="345" ht="15.75" customHeight="1" x14ac:dyDescent="0.4"/>
    <row r="346" ht="15.75" customHeight="1" x14ac:dyDescent="0.4"/>
    <row r="347" ht="15.75" customHeight="1" x14ac:dyDescent="0.4"/>
    <row r="348" ht="15.75" customHeight="1" x14ac:dyDescent="0.4"/>
    <row r="349" ht="15.75" customHeight="1" x14ac:dyDescent="0.4"/>
    <row r="350" ht="15.75" customHeight="1" x14ac:dyDescent="0.4"/>
    <row r="351" ht="15.75" customHeight="1" x14ac:dyDescent="0.4"/>
    <row r="352" ht="15.75" customHeight="1" x14ac:dyDescent="0.4"/>
    <row r="353" ht="15.75" customHeight="1" x14ac:dyDescent="0.4"/>
    <row r="354" ht="15.75" customHeight="1" x14ac:dyDescent="0.4"/>
    <row r="355" ht="15.75" customHeight="1" x14ac:dyDescent="0.4"/>
    <row r="356" ht="15.75" customHeight="1" x14ac:dyDescent="0.4"/>
    <row r="357" ht="15.75" customHeight="1" x14ac:dyDescent="0.4"/>
    <row r="358" ht="15.75" customHeight="1" x14ac:dyDescent="0.4"/>
    <row r="359" ht="15.75" customHeight="1" x14ac:dyDescent="0.4"/>
    <row r="360" ht="15.75" customHeight="1" x14ac:dyDescent="0.4"/>
    <row r="361" ht="15.75" customHeight="1" x14ac:dyDescent="0.4"/>
    <row r="362" ht="15.75" customHeight="1" x14ac:dyDescent="0.4"/>
    <row r="363" ht="15.75" customHeight="1" x14ac:dyDescent="0.4"/>
    <row r="364" ht="15.75" customHeight="1" x14ac:dyDescent="0.4"/>
    <row r="365" ht="15.75" customHeight="1" x14ac:dyDescent="0.4"/>
    <row r="366" ht="15.75" customHeight="1" x14ac:dyDescent="0.4"/>
    <row r="367" ht="15.75" customHeight="1" x14ac:dyDescent="0.4"/>
    <row r="368" ht="15.75" customHeight="1" x14ac:dyDescent="0.4"/>
    <row r="369" ht="15.75" customHeight="1" x14ac:dyDescent="0.4"/>
    <row r="370" ht="15.75" customHeight="1" x14ac:dyDescent="0.4"/>
    <row r="371" ht="15.75" customHeight="1" x14ac:dyDescent="0.4"/>
    <row r="372" ht="15.75" customHeight="1" x14ac:dyDescent="0.4"/>
    <row r="373" ht="15.75" customHeight="1" x14ac:dyDescent="0.4"/>
    <row r="374" ht="15.75" customHeight="1" x14ac:dyDescent="0.4"/>
    <row r="375" ht="15.75" customHeight="1" x14ac:dyDescent="0.4"/>
    <row r="376" ht="15.75" customHeight="1" x14ac:dyDescent="0.4"/>
    <row r="377" ht="15.75" customHeight="1" x14ac:dyDescent="0.4"/>
    <row r="378" ht="15.75" customHeight="1" x14ac:dyDescent="0.4"/>
    <row r="379" ht="15.75" customHeight="1" x14ac:dyDescent="0.4"/>
    <row r="380" ht="15.75" customHeight="1" x14ac:dyDescent="0.4"/>
    <row r="381" ht="15.75" customHeight="1" x14ac:dyDescent="0.4"/>
    <row r="382" ht="15.75" customHeight="1" x14ac:dyDescent="0.4"/>
    <row r="383" ht="15.75" customHeight="1" x14ac:dyDescent="0.4"/>
    <row r="384" ht="15.75" customHeight="1" x14ac:dyDescent="0.4"/>
    <row r="385" ht="15.75" customHeight="1" x14ac:dyDescent="0.4"/>
    <row r="386" ht="15.75" customHeight="1" x14ac:dyDescent="0.4"/>
    <row r="387" ht="15.75" customHeight="1" x14ac:dyDescent="0.4"/>
    <row r="388" ht="15.75" customHeight="1" x14ac:dyDescent="0.4"/>
    <row r="389" ht="15.75" customHeight="1" x14ac:dyDescent="0.4"/>
    <row r="390" ht="15.75" customHeight="1" x14ac:dyDescent="0.4"/>
    <row r="391" ht="15.75" customHeight="1" x14ac:dyDescent="0.4"/>
    <row r="392" ht="15.75" customHeight="1" x14ac:dyDescent="0.4"/>
    <row r="393" ht="15.75" customHeight="1" x14ac:dyDescent="0.4"/>
    <row r="394" ht="15.75" customHeight="1" x14ac:dyDescent="0.4"/>
    <row r="395" ht="15.75" customHeight="1" x14ac:dyDescent="0.4"/>
    <row r="396" ht="15.75" customHeight="1" x14ac:dyDescent="0.4"/>
    <row r="397" ht="15.75" customHeight="1" x14ac:dyDescent="0.4"/>
    <row r="398" ht="15.75" customHeight="1" x14ac:dyDescent="0.4"/>
    <row r="399" ht="15.75" customHeight="1" x14ac:dyDescent="0.4"/>
    <row r="400" ht="15.75" customHeight="1" x14ac:dyDescent="0.4"/>
    <row r="401" ht="15.75" customHeight="1" x14ac:dyDescent="0.4"/>
    <row r="402" ht="15.75" customHeight="1" x14ac:dyDescent="0.4"/>
    <row r="403" ht="15.75" customHeight="1" x14ac:dyDescent="0.4"/>
    <row r="404" ht="15.75" customHeight="1" x14ac:dyDescent="0.4"/>
    <row r="405" ht="15.75" customHeight="1" x14ac:dyDescent="0.4"/>
    <row r="406" ht="15.75" customHeight="1" x14ac:dyDescent="0.4"/>
    <row r="407" ht="15.75" customHeight="1" x14ac:dyDescent="0.4"/>
    <row r="408" ht="15.75" customHeight="1" x14ac:dyDescent="0.4"/>
    <row r="409" ht="15.75" customHeight="1" x14ac:dyDescent="0.4"/>
    <row r="410" ht="15.75" customHeight="1" x14ac:dyDescent="0.4"/>
    <row r="411" ht="15.75" customHeight="1" x14ac:dyDescent="0.4"/>
    <row r="412" ht="15.75" customHeight="1" x14ac:dyDescent="0.4"/>
    <row r="413" ht="15.75" customHeight="1" x14ac:dyDescent="0.4"/>
    <row r="414" ht="15.75" customHeight="1" x14ac:dyDescent="0.4"/>
    <row r="415" ht="15.75" customHeight="1" x14ac:dyDescent="0.4"/>
    <row r="416" ht="15.75" customHeight="1" x14ac:dyDescent="0.4"/>
    <row r="417" ht="15.75" customHeight="1" x14ac:dyDescent="0.4"/>
    <row r="418" ht="15.75" customHeight="1" x14ac:dyDescent="0.4"/>
    <row r="419" ht="15.75" customHeight="1" x14ac:dyDescent="0.4"/>
    <row r="420" ht="15.75" customHeight="1" x14ac:dyDescent="0.4"/>
    <row r="421" ht="15.75" customHeight="1" x14ac:dyDescent="0.4"/>
    <row r="422" ht="15.75" customHeight="1" x14ac:dyDescent="0.4"/>
    <row r="423" ht="15.75" customHeight="1" x14ac:dyDescent="0.4"/>
    <row r="424" ht="15.75" customHeight="1" x14ac:dyDescent="0.4"/>
    <row r="425" ht="15.75" customHeight="1" x14ac:dyDescent="0.4"/>
    <row r="426" ht="15.75" customHeight="1" x14ac:dyDescent="0.4"/>
    <row r="427" ht="15.75" customHeight="1" x14ac:dyDescent="0.4"/>
    <row r="428" ht="15.75" customHeight="1" x14ac:dyDescent="0.4"/>
    <row r="429" ht="15.75" customHeight="1" x14ac:dyDescent="0.4"/>
    <row r="430" ht="15.75" customHeight="1" x14ac:dyDescent="0.4"/>
    <row r="431" ht="15.75" customHeight="1" x14ac:dyDescent="0.4"/>
    <row r="432" ht="15.75" customHeight="1" x14ac:dyDescent="0.4"/>
    <row r="433" ht="15.75" customHeight="1" x14ac:dyDescent="0.4"/>
    <row r="434" ht="15.75" customHeight="1" x14ac:dyDescent="0.4"/>
    <row r="435" ht="15.75" customHeight="1" x14ac:dyDescent="0.4"/>
    <row r="436" ht="15.75" customHeight="1" x14ac:dyDescent="0.4"/>
    <row r="437" ht="15.75" customHeight="1" x14ac:dyDescent="0.4"/>
    <row r="438" ht="15.75" customHeight="1" x14ac:dyDescent="0.4"/>
    <row r="439" ht="15.75" customHeight="1" x14ac:dyDescent="0.4"/>
    <row r="440" ht="15.75" customHeight="1" x14ac:dyDescent="0.4"/>
    <row r="441" ht="15.75" customHeight="1" x14ac:dyDescent="0.4"/>
    <row r="442" ht="15.75" customHeight="1" x14ac:dyDescent="0.4"/>
    <row r="443" ht="15.75" customHeight="1" x14ac:dyDescent="0.4"/>
    <row r="444" ht="15.75" customHeight="1" x14ac:dyDescent="0.4"/>
    <row r="445" ht="15.75" customHeight="1" x14ac:dyDescent="0.4"/>
    <row r="446" ht="15.75" customHeight="1" x14ac:dyDescent="0.4"/>
    <row r="447" ht="15.75" customHeight="1" x14ac:dyDescent="0.4"/>
    <row r="448" ht="15.75" customHeight="1" x14ac:dyDescent="0.4"/>
    <row r="449" ht="15.75" customHeight="1" x14ac:dyDescent="0.4"/>
    <row r="450" ht="15.75" customHeight="1" x14ac:dyDescent="0.4"/>
    <row r="451" ht="15.75" customHeight="1" x14ac:dyDescent="0.4"/>
    <row r="452" ht="15.75" customHeight="1" x14ac:dyDescent="0.4"/>
    <row r="453" ht="15.75" customHeight="1" x14ac:dyDescent="0.4"/>
    <row r="454" ht="15.75" customHeight="1" x14ac:dyDescent="0.4"/>
    <row r="455" ht="15.75" customHeight="1" x14ac:dyDescent="0.4"/>
    <row r="456" ht="15.75" customHeight="1" x14ac:dyDescent="0.4"/>
    <row r="457" ht="15.75" customHeight="1" x14ac:dyDescent="0.4"/>
    <row r="458" ht="15.75" customHeight="1" x14ac:dyDescent="0.4"/>
    <row r="459" ht="15.75" customHeight="1" x14ac:dyDescent="0.4"/>
    <row r="460" ht="15.75" customHeight="1" x14ac:dyDescent="0.4"/>
    <row r="461" ht="15.75" customHeight="1" x14ac:dyDescent="0.4"/>
    <row r="462" ht="15.75" customHeight="1" x14ac:dyDescent="0.4"/>
    <row r="463" ht="15.75" customHeight="1" x14ac:dyDescent="0.4"/>
    <row r="464" ht="15.75" customHeight="1" x14ac:dyDescent="0.4"/>
    <row r="465" ht="15.75" customHeight="1" x14ac:dyDescent="0.4"/>
    <row r="466" ht="15.75" customHeight="1" x14ac:dyDescent="0.4"/>
    <row r="467" ht="15.75" customHeight="1" x14ac:dyDescent="0.4"/>
    <row r="468" ht="15.75" customHeight="1" x14ac:dyDescent="0.4"/>
    <row r="469" ht="15.75" customHeight="1" x14ac:dyDescent="0.4"/>
    <row r="470" ht="15.75" customHeight="1" x14ac:dyDescent="0.4"/>
    <row r="471" ht="15.75" customHeight="1" x14ac:dyDescent="0.4"/>
    <row r="472" ht="15.75" customHeight="1" x14ac:dyDescent="0.4"/>
    <row r="473" ht="15.75" customHeight="1" x14ac:dyDescent="0.4"/>
    <row r="474" ht="15.75" customHeight="1" x14ac:dyDescent="0.4"/>
    <row r="475" ht="15.75" customHeight="1" x14ac:dyDescent="0.4"/>
    <row r="476" ht="15.75" customHeight="1" x14ac:dyDescent="0.4"/>
    <row r="477" ht="15.75" customHeight="1" x14ac:dyDescent="0.4"/>
    <row r="478" ht="15.75" customHeight="1" x14ac:dyDescent="0.4"/>
    <row r="479" ht="15.75" customHeight="1" x14ac:dyDescent="0.4"/>
    <row r="480" ht="15.75" customHeight="1" x14ac:dyDescent="0.4"/>
    <row r="481" ht="15.75" customHeight="1" x14ac:dyDescent="0.4"/>
    <row r="482" ht="15.75" customHeight="1" x14ac:dyDescent="0.4"/>
    <row r="483" ht="15.75" customHeight="1" x14ac:dyDescent="0.4"/>
    <row r="484" ht="15.75" customHeight="1" x14ac:dyDescent="0.4"/>
    <row r="485" ht="15.75" customHeight="1" x14ac:dyDescent="0.4"/>
    <row r="486" ht="15.75" customHeight="1" x14ac:dyDescent="0.4"/>
    <row r="487" ht="15.75" customHeight="1" x14ac:dyDescent="0.4"/>
    <row r="488" ht="15.75" customHeight="1" x14ac:dyDescent="0.4"/>
    <row r="489" ht="15.75" customHeight="1" x14ac:dyDescent="0.4"/>
    <row r="490" ht="15.75" customHeight="1" x14ac:dyDescent="0.4"/>
    <row r="491" ht="15.75" customHeight="1" x14ac:dyDescent="0.4"/>
    <row r="492" ht="15.75" customHeight="1" x14ac:dyDescent="0.4"/>
    <row r="493" ht="15.75" customHeight="1" x14ac:dyDescent="0.4"/>
    <row r="494" ht="15.75" customHeight="1" x14ac:dyDescent="0.4"/>
    <row r="495" ht="15.75" customHeight="1" x14ac:dyDescent="0.4"/>
    <row r="496" ht="15.75" customHeight="1" x14ac:dyDescent="0.4"/>
    <row r="497" ht="15.75" customHeight="1" x14ac:dyDescent="0.4"/>
    <row r="498" ht="15.75" customHeight="1" x14ac:dyDescent="0.4"/>
    <row r="499" ht="15.75" customHeight="1" x14ac:dyDescent="0.4"/>
    <row r="500" ht="15.75" customHeight="1" x14ac:dyDescent="0.4"/>
    <row r="501" ht="15.75" customHeight="1" x14ac:dyDescent="0.4"/>
    <row r="502" ht="15.75" customHeight="1" x14ac:dyDescent="0.4"/>
    <row r="503" ht="15.75" customHeight="1" x14ac:dyDescent="0.4"/>
    <row r="504" ht="15.75" customHeight="1" x14ac:dyDescent="0.4"/>
    <row r="505" ht="15.75" customHeight="1" x14ac:dyDescent="0.4"/>
    <row r="506" ht="15.75" customHeight="1" x14ac:dyDescent="0.4"/>
    <row r="507" ht="15.75" customHeight="1" x14ac:dyDescent="0.4"/>
    <row r="508" ht="15.75" customHeight="1" x14ac:dyDescent="0.4"/>
    <row r="509" ht="15.75" customHeight="1" x14ac:dyDescent="0.4"/>
    <row r="510" ht="15.75" customHeight="1" x14ac:dyDescent="0.4"/>
    <row r="511" ht="15.75" customHeight="1" x14ac:dyDescent="0.4"/>
    <row r="512" ht="15.75" customHeight="1" x14ac:dyDescent="0.4"/>
    <row r="513" ht="15.75" customHeight="1" x14ac:dyDescent="0.4"/>
    <row r="514" ht="15.75" customHeight="1" x14ac:dyDescent="0.4"/>
    <row r="515" ht="15.75" customHeight="1" x14ac:dyDescent="0.4"/>
    <row r="516" ht="15.75" customHeight="1" x14ac:dyDescent="0.4"/>
    <row r="517" ht="15.75" customHeight="1" x14ac:dyDescent="0.4"/>
    <row r="518" ht="15.75" customHeight="1" x14ac:dyDescent="0.4"/>
    <row r="519" ht="15.75" customHeight="1" x14ac:dyDescent="0.4"/>
    <row r="520" ht="15.75" customHeight="1" x14ac:dyDescent="0.4"/>
    <row r="521" ht="15.75" customHeight="1" x14ac:dyDescent="0.4"/>
    <row r="522" ht="15.75" customHeight="1" x14ac:dyDescent="0.4"/>
    <row r="523" ht="15.75" customHeight="1" x14ac:dyDescent="0.4"/>
    <row r="524" ht="15.75" customHeight="1" x14ac:dyDescent="0.4"/>
    <row r="525" ht="15.75" customHeight="1" x14ac:dyDescent="0.4"/>
    <row r="526" ht="15.75" customHeight="1" x14ac:dyDescent="0.4"/>
    <row r="527" ht="15.75" customHeight="1" x14ac:dyDescent="0.4"/>
    <row r="528" ht="15.75" customHeight="1" x14ac:dyDescent="0.4"/>
    <row r="529" ht="15.75" customHeight="1" x14ac:dyDescent="0.4"/>
    <row r="530" ht="15.75" customHeight="1" x14ac:dyDescent="0.4"/>
    <row r="531" ht="15.75" customHeight="1" x14ac:dyDescent="0.4"/>
    <row r="532" ht="15.75" customHeight="1" x14ac:dyDescent="0.4"/>
    <row r="533" ht="15.75" customHeight="1" x14ac:dyDescent="0.4"/>
    <row r="534" ht="15.75" customHeight="1" x14ac:dyDescent="0.4"/>
    <row r="535" ht="15.75" customHeight="1" x14ac:dyDescent="0.4"/>
    <row r="536" ht="15.75" customHeight="1" x14ac:dyDescent="0.4"/>
    <row r="537" ht="15.75" customHeight="1" x14ac:dyDescent="0.4"/>
    <row r="538" ht="15.75" customHeight="1" x14ac:dyDescent="0.4"/>
    <row r="539" ht="15.75" customHeight="1" x14ac:dyDescent="0.4"/>
    <row r="540" ht="15.75" customHeight="1" x14ac:dyDescent="0.4"/>
    <row r="541" ht="15.75" customHeight="1" x14ac:dyDescent="0.4"/>
    <row r="542" ht="15.75" customHeight="1" x14ac:dyDescent="0.4"/>
    <row r="543" ht="15.75" customHeight="1" x14ac:dyDescent="0.4"/>
    <row r="544" ht="15.75" customHeight="1" x14ac:dyDescent="0.4"/>
    <row r="545" ht="15.75" customHeight="1" x14ac:dyDescent="0.4"/>
    <row r="546" ht="15.75" customHeight="1" x14ac:dyDescent="0.4"/>
    <row r="547" ht="15.75" customHeight="1" x14ac:dyDescent="0.4"/>
    <row r="548" ht="15.75" customHeight="1" x14ac:dyDescent="0.4"/>
    <row r="549" ht="15.75" customHeight="1" x14ac:dyDescent="0.4"/>
    <row r="550" ht="15.75" customHeight="1" x14ac:dyDescent="0.4"/>
    <row r="551" ht="15.75" customHeight="1" x14ac:dyDescent="0.4"/>
    <row r="552" ht="15.75" customHeight="1" x14ac:dyDescent="0.4"/>
    <row r="553" ht="15.75" customHeight="1" x14ac:dyDescent="0.4"/>
    <row r="554" ht="15.75" customHeight="1" x14ac:dyDescent="0.4"/>
    <row r="555" ht="15.75" customHeight="1" x14ac:dyDescent="0.4"/>
    <row r="556" ht="15.75" customHeight="1" x14ac:dyDescent="0.4"/>
    <row r="557" ht="15.75" customHeight="1" x14ac:dyDescent="0.4"/>
    <row r="558" ht="15.75" customHeight="1" x14ac:dyDescent="0.4"/>
    <row r="559" ht="15.75" customHeight="1" x14ac:dyDescent="0.4"/>
    <row r="560" ht="15.75" customHeight="1" x14ac:dyDescent="0.4"/>
    <row r="561" ht="15.75" customHeight="1" x14ac:dyDescent="0.4"/>
    <row r="562" ht="15.75" customHeight="1" x14ac:dyDescent="0.4"/>
    <row r="563" ht="15.75" customHeight="1" x14ac:dyDescent="0.4"/>
    <row r="564" ht="15.75" customHeight="1" x14ac:dyDescent="0.4"/>
    <row r="565" ht="15.75" customHeight="1" x14ac:dyDescent="0.4"/>
    <row r="566" ht="15.75" customHeight="1" x14ac:dyDescent="0.4"/>
    <row r="567" ht="15.75" customHeight="1" x14ac:dyDescent="0.4"/>
    <row r="568" ht="15.75" customHeight="1" x14ac:dyDescent="0.4"/>
    <row r="569" ht="15.75" customHeight="1" x14ac:dyDescent="0.4"/>
    <row r="570" ht="15.75" customHeight="1" x14ac:dyDescent="0.4"/>
    <row r="571" ht="15.75" customHeight="1" x14ac:dyDescent="0.4"/>
    <row r="572" ht="15.75" customHeight="1" x14ac:dyDescent="0.4"/>
    <row r="573" ht="15.75" customHeight="1" x14ac:dyDescent="0.4"/>
    <row r="574" ht="15.75" customHeight="1" x14ac:dyDescent="0.4"/>
    <row r="575" ht="15.75" customHeight="1" x14ac:dyDescent="0.4"/>
    <row r="576" ht="15.75" customHeight="1" x14ac:dyDescent="0.4"/>
    <row r="577" ht="15.75" customHeight="1" x14ac:dyDescent="0.4"/>
    <row r="578" ht="15.75" customHeight="1" x14ac:dyDescent="0.4"/>
    <row r="579" ht="15.75" customHeight="1" x14ac:dyDescent="0.4"/>
    <row r="580" ht="15.75" customHeight="1" x14ac:dyDescent="0.4"/>
    <row r="581" ht="15.75" customHeight="1" x14ac:dyDescent="0.4"/>
    <row r="582" ht="15.75" customHeight="1" x14ac:dyDescent="0.4"/>
    <row r="583" ht="15.75" customHeight="1" x14ac:dyDescent="0.4"/>
    <row r="584" ht="15.75" customHeight="1" x14ac:dyDescent="0.4"/>
    <row r="585" ht="15.75" customHeight="1" x14ac:dyDescent="0.4"/>
    <row r="586" ht="15.75" customHeight="1" x14ac:dyDescent="0.4"/>
    <row r="587" ht="15.75" customHeight="1" x14ac:dyDescent="0.4"/>
    <row r="588" ht="15.75" customHeight="1" x14ac:dyDescent="0.4"/>
    <row r="589" ht="15.75" customHeight="1" x14ac:dyDescent="0.4"/>
    <row r="590" ht="15.75" customHeight="1" x14ac:dyDescent="0.4"/>
    <row r="591" ht="15.75" customHeight="1" x14ac:dyDescent="0.4"/>
    <row r="592" ht="15.75" customHeight="1" x14ac:dyDescent="0.4"/>
    <row r="593" ht="15.75" customHeight="1" x14ac:dyDescent="0.4"/>
    <row r="594" ht="15.75" customHeight="1" x14ac:dyDescent="0.4"/>
    <row r="595" ht="15.75" customHeight="1" x14ac:dyDescent="0.4"/>
    <row r="596" ht="15.75" customHeight="1" x14ac:dyDescent="0.4"/>
    <row r="597" ht="15.75" customHeight="1" x14ac:dyDescent="0.4"/>
    <row r="598" ht="15.75" customHeight="1" x14ac:dyDescent="0.4"/>
    <row r="599" ht="15.75" customHeight="1" x14ac:dyDescent="0.4"/>
    <row r="600" ht="15.75" customHeight="1" x14ac:dyDescent="0.4"/>
    <row r="601" ht="15.75" customHeight="1" x14ac:dyDescent="0.4"/>
    <row r="602" ht="15.75" customHeight="1" x14ac:dyDescent="0.4"/>
    <row r="603" ht="15.75" customHeight="1" x14ac:dyDescent="0.4"/>
    <row r="604" ht="15.75" customHeight="1" x14ac:dyDescent="0.4"/>
    <row r="605" ht="15.75" customHeight="1" x14ac:dyDescent="0.4"/>
    <row r="606" ht="15.75" customHeight="1" x14ac:dyDescent="0.4"/>
    <row r="607" ht="15.75" customHeight="1" x14ac:dyDescent="0.4"/>
    <row r="608" ht="15.75" customHeight="1" x14ac:dyDescent="0.4"/>
    <row r="609" ht="15.75" customHeight="1" x14ac:dyDescent="0.4"/>
    <row r="610" ht="15.75" customHeight="1" x14ac:dyDescent="0.4"/>
    <row r="611" ht="15.75" customHeight="1" x14ac:dyDescent="0.4"/>
    <row r="612" ht="15.75" customHeight="1" x14ac:dyDescent="0.4"/>
    <row r="613" ht="15.75" customHeight="1" x14ac:dyDescent="0.4"/>
    <row r="614" ht="15.75" customHeight="1" x14ac:dyDescent="0.4"/>
    <row r="615" ht="15.75" customHeight="1" x14ac:dyDescent="0.4"/>
    <row r="616" ht="15.75" customHeight="1" x14ac:dyDescent="0.4"/>
    <row r="617" ht="15.75" customHeight="1" x14ac:dyDescent="0.4"/>
    <row r="618" ht="15.75" customHeight="1" x14ac:dyDescent="0.4"/>
    <row r="619" ht="15.75" customHeight="1" x14ac:dyDescent="0.4"/>
    <row r="620" ht="15.75" customHeight="1" x14ac:dyDescent="0.4"/>
    <row r="621" ht="15.75" customHeight="1" x14ac:dyDescent="0.4"/>
    <row r="622" ht="15.75" customHeight="1" x14ac:dyDescent="0.4"/>
    <row r="623" ht="15.75" customHeight="1" x14ac:dyDescent="0.4"/>
    <row r="624" ht="15.75" customHeight="1" x14ac:dyDescent="0.4"/>
    <row r="625" ht="15.75" customHeight="1" x14ac:dyDescent="0.4"/>
    <row r="626" ht="15.75" customHeight="1" x14ac:dyDescent="0.4"/>
    <row r="627" ht="15.75" customHeight="1" x14ac:dyDescent="0.4"/>
    <row r="628" ht="15.75" customHeight="1" x14ac:dyDescent="0.4"/>
    <row r="629" ht="15.75" customHeight="1" x14ac:dyDescent="0.4"/>
    <row r="630" ht="15.75" customHeight="1" x14ac:dyDescent="0.4"/>
    <row r="631" ht="15.75" customHeight="1" x14ac:dyDescent="0.4"/>
    <row r="632" ht="15.75" customHeight="1" x14ac:dyDescent="0.4"/>
    <row r="633" ht="15.75" customHeight="1" x14ac:dyDescent="0.4"/>
    <row r="634" ht="15.75" customHeight="1" x14ac:dyDescent="0.4"/>
    <row r="635" ht="15.75" customHeight="1" x14ac:dyDescent="0.4"/>
    <row r="636" ht="15.75" customHeight="1" x14ac:dyDescent="0.4"/>
    <row r="637" ht="15.75" customHeight="1" x14ac:dyDescent="0.4"/>
    <row r="638" ht="15.75" customHeight="1" x14ac:dyDescent="0.4"/>
    <row r="639" ht="15.75" customHeight="1" x14ac:dyDescent="0.4"/>
    <row r="640" ht="15.75" customHeight="1" x14ac:dyDescent="0.4"/>
    <row r="641" ht="15.75" customHeight="1" x14ac:dyDescent="0.4"/>
    <row r="642" ht="15.75" customHeight="1" x14ac:dyDescent="0.4"/>
    <row r="643" ht="15.75" customHeight="1" x14ac:dyDescent="0.4"/>
    <row r="644" ht="15.75" customHeight="1" x14ac:dyDescent="0.4"/>
    <row r="645" ht="15.75" customHeight="1" x14ac:dyDescent="0.4"/>
    <row r="646" ht="15.75" customHeight="1" x14ac:dyDescent="0.4"/>
    <row r="647" ht="15.75" customHeight="1" x14ac:dyDescent="0.4"/>
    <row r="648" ht="15.75" customHeight="1" x14ac:dyDescent="0.4"/>
    <row r="649" ht="15.75" customHeight="1" x14ac:dyDescent="0.4"/>
    <row r="650" ht="15.75" customHeight="1" x14ac:dyDescent="0.4"/>
    <row r="651" ht="15.75" customHeight="1" x14ac:dyDescent="0.4"/>
    <row r="652" ht="15.75" customHeight="1" x14ac:dyDescent="0.4"/>
    <row r="653" ht="15.75" customHeight="1" x14ac:dyDescent="0.4"/>
    <row r="654" ht="15.75" customHeight="1" x14ac:dyDescent="0.4"/>
    <row r="655" ht="15.75" customHeight="1" x14ac:dyDescent="0.4"/>
    <row r="656" ht="15.75" customHeight="1" x14ac:dyDescent="0.4"/>
    <row r="657" ht="15.75" customHeight="1" x14ac:dyDescent="0.4"/>
    <row r="658" ht="15.75" customHeight="1" x14ac:dyDescent="0.4"/>
    <row r="659" ht="15.75" customHeight="1" x14ac:dyDescent="0.4"/>
    <row r="660" ht="15.75" customHeight="1" x14ac:dyDescent="0.4"/>
    <row r="661" ht="15.75" customHeight="1" x14ac:dyDescent="0.4"/>
    <row r="662" ht="15.75" customHeight="1" x14ac:dyDescent="0.4"/>
    <row r="663" ht="15.75" customHeight="1" x14ac:dyDescent="0.4"/>
    <row r="664" ht="15.75" customHeight="1" x14ac:dyDescent="0.4"/>
    <row r="665" ht="15.75" customHeight="1" x14ac:dyDescent="0.4"/>
    <row r="666" ht="15.75" customHeight="1" x14ac:dyDescent="0.4"/>
    <row r="667" ht="15.75" customHeight="1" x14ac:dyDescent="0.4"/>
    <row r="668" ht="15.75" customHeight="1" x14ac:dyDescent="0.4"/>
    <row r="669" ht="15.75" customHeight="1" x14ac:dyDescent="0.4"/>
    <row r="670" ht="15.75" customHeight="1" x14ac:dyDescent="0.4"/>
    <row r="671" ht="15.75" customHeight="1" x14ac:dyDescent="0.4"/>
    <row r="672" ht="15.75" customHeight="1" x14ac:dyDescent="0.4"/>
    <row r="673" ht="15.75" customHeight="1" x14ac:dyDescent="0.4"/>
    <row r="674" ht="15.75" customHeight="1" x14ac:dyDescent="0.4"/>
    <row r="675" ht="15.75" customHeight="1" x14ac:dyDescent="0.4"/>
    <row r="676" ht="15.75" customHeight="1" x14ac:dyDescent="0.4"/>
    <row r="677" ht="15.75" customHeight="1" x14ac:dyDescent="0.4"/>
    <row r="678" ht="15.75" customHeight="1" x14ac:dyDescent="0.4"/>
    <row r="679" ht="15.75" customHeight="1" x14ac:dyDescent="0.4"/>
    <row r="680" ht="15.75" customHeight="1" x14ac:dyDescent="0.4"/>
    <row r="681" ht="15.75" customHeight="1" x14ac:dyDescent="0.4"/>
    <row r="682" ht="15.75" customHeight="1" x14ac:dyDescent="0.4"/>
    <row r="683" ht="15.75" customHeight="1" x14ac:dyDescent="0.4"/>
    <row r="684" ht="15.75" customHeight="1" x14ac:dyDescent="0.4"/>
    <row r="685" ht="15.75" customHeight="1" x14ac:dyDescent="0.4"/>
    <row r="686" ht="15.75" customHeight="1" x14ac:dyDescent="0.4"/>
    <row r="687" ht="15.75" customHeight="1" x14ac:dyDescent="0.4"/>
    <row r="688" ht="15.75" customHeight="1" x14ac:dyDescent="0.4"/>
    <row r="689" ht="15.75" customHeight="1" x14ac:dyDescent="0.4"/>
    <row r="690" ht="15.75" customHeight="1" x14ac:dyDescent="0.4"/>
    <row r="691" ht="15.75" customHeight="1" x14ac:dyDescent="0.4"/>
    <row r="692" ht="15.75" customHeight="1" x14ac:dyDescent="0.4"/>
    <row r="693" ht="15.75" customHeight="1" x14ac:dyDescent="0.4"/>
    <row r="694" ht="15.75" customHeight="1" x14ac:dyDescent="0.4"/>
    <row r="695" ht="15.75" customHeight="1" x14ac:dyDescent="0.4"/>
    <row r="696" ht="15.75" customHeight="1" x14ac:dyDescent="0.4"/>
    <row r="697" ht="15.75" customHeight="1" x14ac:dyDescent="0.4"/>
    <row r="698" ht="15.75" customHeight="1" x14ac:dyDescent="0.4"/>
    <row r="699" ht="15.75" customHeight="1" x14ac:dyDescent="0.4"/>
    <row r="700" ht="15.75" customHeight="1" x14ac:dyDescent="0.4"/>
    <row r="701" ht="15.75" customHeight="1" x14ac:dyDescent="0.4"/>
    <row r="702" ht="15.75" customHeight="1" x14ac:dyDescent="0.4"/>
    <row r="703" ht="15.75" customHeight="1" x14ac:dyDescent="0.4"/>
    <row r="704" ht="15.75" customHeight="1" x14ac:dyDescent="0.4"/>
    <row r="705" ht="15.75" customHeight="1" x14ac:dyDescent="0.4"/>
    <row r="706" ht="15.75" customHeight="1" x14ac:dyDescent="0.4"/>
    <row r="707" ht="15.75" customHeight="1" x14ac:dyDescent="0.4"/>
    <row r="708" ht="15.75" customHeight="1" x14ac:dyDescent="0.4"/>
    <row r="709" ht="15.75" customHeight="1" x14ac:dyDescent="0.4"/>
    <row r="710" ht="15.75" customHeight="1" x14ac:dyDescent="0.4"/>
    <row r="711" ht="15.75" customHeight="1" x14ac:dyDescent="0.4"/>
    <row r="712" ht="15.75" customHeight="1" x14ac:dyDescent="0.4"/>
    <row r="713" ht="15.75" customHeight="1" x14ac:dyDescent="0.4"/>
    <row r="714" ht="15.75" customHeight="1" x14ac:dyDescent="0.4"/>
    <row r="715" ht="15.75" customHeight="1" x14ac:dyDescent="0.4"/>
    <row r="716" ht="15.75" customHeight="1" x14ac:dyDescent="0.4"/>
    <row r="717" ht="15.75" customHeight="1" x14ac:dyDescent="0.4"/>
    <row r="718" ht="15.75" customHeight="1" x14ac:dyDescent="0.4"/>
    <row r="719" ht="15.75" customHeight="1" x14ac:dyDescent="0.4"/>
    <row r="720" ht="15.75" customHeight="1" x14ac:dyDescent="0.4"/>
    <row r="721" ht="15.75" customHeight="1" x14ac:dyDescent="0.4"/>
    <row r="722" ht="15.75" customHeight="1" x14ac:dyDescent="0.4"/>
    <row r="723" ht="15.75" customHeight="1" x14ac:dyDescent="0.4"/>
    <row r="724" ht="15.75" customHeight="1" x14ac:dyDescent="0.4"/>
    <row r="725" ht="15.75" customHeight="1" x14ac:dyDescent="0.4"/>
    <row r="726" ht="15.75" customHeight="1" x14ac:dyDescent="0.4"/>
    <row r="727" ht="15.75" customHeight="1" x14ac:dyDescent="0.4"/>
    <row r="728" ht="15.75" customHeight="1" x14ac:dyDescent="0.4"/>
    <row r="729" ht="15.75" customHeight="1" x14ac:dyDescent="0.4"/>
    <row r="730" ht="15.75" customHeight="1" x14ac:dyDescent="0.4"/>
    <row r="731" ht="15.75" customHeight="1" x14ac:dyDescent="0.4"/>
    <row r="732" ht="15.75" customHeight="1" x14ac:dyDescent="0.4"/>
    <row r="733" ht="15.75" customHeight="1" x14ac:dyDescent="0.4"/>
    <row r="734" ht="15.75" customHeight="1" x14ac:dyDescent="0.4"/>
    <row r="735" ht="15.75" customHeight="1" x14ac:dyDescent="0.4"/>
    <row r="736" ht="15.75" customHeight="1" x14ac:dyDescent="0.4"/>
    <row r="737" ht="15.75" customHeight="1" x14ac:dyDescent="0.4"/>
    <row r="738" ht="15.75" customHeight="1" x14ac:dyDescent="0.4"/>
    <row r="739" ht="15.75" customHeight="1" x14ac:dyDescent="0.4"/>
    <row r="740" ht="15.75" customHeight="1" x14ac:dyDescent="0.4"/>
    <row r="741" ht="15.75" customHeight="1" x14ac:dyDescent="0.4"/>
    <row r="742" ht="15.75" customHeight="1" x14ac:dyDescent="0.4"/>
    <row r="743" ht="15.75" customHeight="1" x14ac:dyDescent="0.4"/>
    <row r="744" ht="15.75" customHeight="1" x14ac:dyDescent="0.4"/>
    <row r="745" ht="15.75" customHeight="1" x14ac:dyDescent="0.4"/>
    <row r="746" ht="15.75" customHeight="1" x14ac:dyDescent="0.4"/>
    <row r="747" ht="15.75" customHeight="1" x14ac:dyDescent="0.4"/>
    <row r="748" ht="15.75" customHeight="1" x14ac:dyDescent="0.4"/>
    <row r="749" ht="15.75" customHeight="1" x14ac:dyDescent="0.4"/>
    <row r="750" ht="15.75" customHeight="1" x14ac:dyDescent="0.4"/>
    <row r="751" ht="15.75" customHeight="1" x14ac:dyDescent="0.4"/>
    <row r="752" ht="15.75" customHeight="1" x14ac:dyDescent="0.4"/>
    <row r="753" ht="15.75" customHeight="1" x14ac:dyDescent="0.4"/>
    <row r="754" ht="15.75" customHeight="1" x14ac:dyDescent="0.4"/>
    <row r="755" ht="15.75" customHeight="1" x14ac:dyDescent="0.4"/>
    <row r="756" ht="15.75" customHeight="1" x14ac:dyDescent="0.4"/>
    <row r="757" ht="15.75" customHeight="1" x14ac:dyDescent="0.4"/>
    <row r="758" ht="15.75" customHeight="1" x14ac:dyDescent="0.4"/>
    <row r="759" ht="15.75" customHeight="1" x14ac:dyDescent="0.4"/>
    <row r="760" ht="15.75" customHeight="1" x14ac:dyDescent="0.4"/>
    <row r="761" ht="15.75" customHeight="1" x14ac:dyDescent="0.4"/>
    <row r="762" ht="15.75" customHeight="1" x14ac:dyDescent="0.4"/>
    <row r="763" ht="15.75" customHeight="1" x14ac:dyDescent="0.4"/>
    <row r="764" ht="15.75" customHeight="1" x14ac:dyDescent="0.4"/>
    <row r="765" ht="15.75" customHeight="1" x14ac:dyDescent="0.4"/>
    <row r="766" ht="15.75" customHeight="1" x14ac:dyDescent="0.4"/>
    <row r="767" ht="15.75" customHeight="1" x14ac:dyDescent="0.4"/>
    <row r="768" ht="15.75" customHeight="1" x14ac:dyDescent="0.4"/>
    <row r="769" ht="15.75" customHeight="1" x14ac:dyDescent="0.4"/>
    <row r="770" ht="15.75" customHeight="1" x14ac:dyDescent="0.4"/>
    <row r="771" ht="15.75" customHeight="1" x14ac:dyDescent="0.4"/>
    <row r="772" ht="15.75" customHeight="1" x14ac:dyDescent="0.4"/>
    <row r="773" ht="15.75" customHeight="1" x14ac:dyDescent="0.4"/>
    <row r="774" ht="15.75" customHeight="1" x14ac:dyDescent="0.4"/>
    <row r="775" ht="15.75" customHeight="1" x14ac:dyDescent="0.4"/>
    <row r="776" ht="15.75" customHeight="1" x14ac:dyDescent="0.4"/>
    <row r="777" ht="15.75" customHeight="1" x14ac:dyDescent="0.4"/>
    <row r="778" ht="15.75" customHeight="1" x14ac:dyDescent="0.4"/>
    <row r="779" ht="15.75" customHeight="1" x14ac:dyDescent="0.4"/>
    <row r="780" ht="15.75" customHeight="1" x14ac:dyDescent="0.4"/>
    <row r="781" ht="15.75" customHeight="1" x14ac:dyDescent="0.4"/>
    <row r="782" ht="15.75" customHeight="1" x14ac:dyDescent="0.4"/>
    <row r="783" ht="15.75" customHeight="1" x14ac:dyDescent="0.4"/>
    <row r="784" ht="15.75" customHeight="1" x14ac:dyDescent="0.4"/>
    <row r="785" ht="15.75" customHeight="1" x14ac:dyDescent="0.4"/>
    <row r="786" ht="15.75" customHeight="1" x14ac:dyDescent="0.4"/>
    <row r="787" ht="15.75" customHeight="1" x14ac:dyDescent="0.4"/>
    <row r="788" ht="15.75" customHeight="1" x14ac:dyDescent="0.4"/>
    <row r="789" ht="15.75" customHeight="1" x14ac:dyDescent="0.4"/>
    <row r="790" ht="15.75" customHeight="1" x14ac:dyDescent="0.4"/>
    <row r="791" ht="15.75" customHeight="1" x14ac:dyDescent="0.4"/>
    <row r="792" ht="15.75" customHeight="1" x14ac:dyDescent="0.4"/>
    <row r="793" ht="15.75" customHeight="1" x14ac:dyDescent="0.4"/>
    <row r="794" ht="15.75" customHeight="1" x14ac:dyDescent="0.4"/>
    <row r="795" ht="15.75" customHeight="1" x14ac:dyDescent="0.4"/>
    <row r="796" ht="15.75" customHeight="1" x14ac:dyDescent="0.4"/>
    <row r="797" ht="15.75" customHeight="1" x14ac:dyDescent="0.4"/>
    <row r="798" ht="15.75" customHeight="1" x14ac:dyDescent="0.4"/>
    <row r="799" ht="15.75" customHeight="1" x14ac:dyDescent="0.4"/>
    <row r="800" ht="15.75" customHeight="1" x14ac:dyDescent="0.4"/>
    <row r="801" ht="15.75" customHeight="1" x14ac:dyDescent="0.4"/>
    <row r="802" ht="15.75" customHeight="1" x14ac:dyDescent="0.4"/>
    <row r="803" ht="15.75" customHeight="1" x14ac:dyDescent="0.4"/>
    <row r="804" ht="15.75" customHeight="1" x14ac:dyDescent="0.4"/>
    <row r="805" ht="15.75" customHeight="1" x14ac:dyDescent="0.4"/>
    <row r="806" ht="15.75" customHeight="1" x14ac:dyDescent="0.4"/>
    <row r="807" ht="15.75" customHeight="1" x14ac:dyDescent="0.4"/>
    <row r="808" ht="15.75" customHeight="1" x14ac:dyDescent="0.4"/>
    <row r="809" ht="15.75" customHeight="1" x14ac:dyDescent="0.4"/>
    <row r="810" ht="15.75" customHeight="1" x14ac:dyDescent="0.4"/>
    <row r="811" ht="15.75" customHeight="1" x14ac:dyDescent="0.4"/>
    <row r="812" ht="15.75" customHeight="1" x14ac:dyDescent="0.4"/>
    <row r="813" ht="15.75" customHeight="1" x14ac:dyDescent="0.4"/>
    <row r="814" ht="15.75" customHeight="1" x14ac:dyDescent="0.4"/>
    <row r="815" ht="15.75" customHeight="1" x14ac:dyDescent="0.4"/>
    <row r="816" ht="15.75" customHeight="1" x14ac:dyDescent="0.4"/>
    <row r="817" ht="15.75" customHeight="1" x14ac:dyDescent="0.4"/>
    <row r="818" ht="15.75" customHeight="1" x14ac:dyDescent="0.4"/>
    <row r="819" ht="15.75" customHeight="1" x14ac:dyDescent="0.4"/>
    <row r="820" ht="15.75" customHeight="1" x14ac:dyDescent="0.4"/>
    <row r="821" ht="15.75" customHeight="1" x14ac:dyDescent="0.4"/>
    <row r="822" ht="15.75" customHeight="1" x14ac:dyDescent="0.4"/>
    <row r="823" ht="15.75" customHeight="1" x14ac:dyDescent="0.4"/>
    <row r="824" ht="15.75" customHeight="1" x14ac:dyDescent="0.4"/>
    <row r="825" ht="15.75" customHeight="1" x14ac:dyDescent="0.4"/>
    <row r="826" ht="15.75" customHeight="1" x14ac:dyDescent="0.4"/>
    <row r="827" ht="15.75" customHeight="1" x14ac:dyDescent="0.4"/>
    <row r="828" ht="15.75" customHeight="1" x14ac:dyDescent="0.4"/>
    <row r="829" ht="15.75" customHeight="1" x14ac:dyDescent="0.4"/>
    <row r="830" ht="15.75" customHeight="1" x14ac:dyDescent="0.4"/>
    <row r="831" ht="15.75" customHeight="1" x14ac:dyDescent="0.4"/>
    <row r="832" ht="15.75" customHeight="1" x14ac:dyDescent="0.4"/>
    <row r="833" ht="15.75" customHeight="1" x14ac:dyDescent="0.4"/>
    <row r="834" ht="15.75" customHeight="1" x14ac:dyDescent="0.4"/>
    <row r="835" ht="15.75" customHeight="1" x14ac:dyDescent="0.4"/>
    <row r="836" ht="15.75" customHeight="1" x14ac:dyDescent="0.4"/>
    <row r="837" ht="15.75" customHeight="1" x14ac:dyDescent="0.4"/>
    <row r="838" ht="15.75" customHeight="1" x14ac:dyDescent="0.4"/>
    <row r="839" ht="15.75" customHeight="1" x14ac:dyDescent="0.4"/>
    <row r="840" ht="15.75" customHeight="1" x14ac:dyDescent="0.4"/>
    <row r="841" ht="15.75" customHeight="1" x14ac:dyDescent="0.4"/>
    <row r="842" ht="15.75" customHeight="1" x14ac:dyDescent="0.4"/>
    <row r="843" ht="15.75" customHeight="1" x14ac:dyDescent="0.4"/>
    <row r="844" ht="15.75" customHeight="1" x14ac:dyDescent="0.4"/>
    <row r="845" ht="15.75" customHeight="1" x14ac:dyDescent="0.4"/>
    <row r="846" ht="15.75" customHeight="1" x14ac:dyDescent="0.4"/>
    <row r="847" ht="15.75" customHeight="1" x14ac:dyDescent="0.4"/>
    <row r="848" ht="15.75" customHeight="1" x14ac:dyDescent="0.4"/>
    <row r="849" ht="15.75" customHeight="1" x14ac:dyDescent="0.4"/>
    <row r="850" ht="15.75" customHeight="1" x14ac:dyDescent="0.4"/>
    <row r="851" ht="15.75" customHeight="1" x14ac:dyDescent="0.4"/>
    <row r="852" ht="15.75" customHeight="1" x14ac:dyDescent="0.4"/>
    <row r="853" ht="15.75" customHeight="1" x14ac:dyDescent="0.4"/>
    <row r="854" ht="15.75" customHeight="1" x14ac:dyDescent="0.4"/>
    <row r="855" ht="15.75" customHeight="1" x14ac:dyDescent="0.4"/>
    <row r="856" ht="15.75" customHeight="1" x14ac:dyDescent="0.4"/>
    <row r="857" ht="15.75" customHeight="1" x14ac:dyDescent="0.4"/>
    <row r="858" ht="15.75" customHeight="1" x14ac:dyDescent="0.4"/>
    <row r="859" ht="15.75" customHeight="1" x14ac:dyDescent="0.4"/>
    <row r="860" ht="15.75" customHeight="1" x14ac:dyDescent="0.4"/>
    <row r="861" ht="15.75" customHeight="1" x14ac:dyDescent="0.4"/>
    <row r="862" ht="15.75" customHeight="1" x14ac:dyDescent="0.4"/>
    <row r="863" ht="15.75" customHeight="1" x14ac:dyDescent="0.4"/>
    <row r="864" ht="15.75" customHeight="1" x14ac:dyDescent="0.4"/>
    <row r="865" ht="15.75" customHeight="1" x14ac:dyDescent="0.4"/>
    <row r="866" ht="15.75" customHeight="1" x14ac:dyDescent="0.4"/>
    <row r="867" ht="15.75" customHeight="1" x14ac:dyDescent="0.4"/>
    <row r="868" ht="15.75" customHeight="1" x14ac:dyDescent="0.4"/>
    <row r="869" ht="15.75" customHeight="1" x14ac:dyDescent="0.4"/>
    <row r="870" ht="15.75" customHeight="1" x14ac:dyDescent="0.4"/>
    <row r="871" ht="15.75" customHeight="1" x14ac:dyDescent="0.4"/>
    <row r="872" ht="15.75" customHeight="1" x14ac:dyDescent="0.4"/>
    <row r="873" ht="15.75" customHeight="1" x14ac:dyDescent="0.4"/>
    <row r="874" ht="15.75" customHeight="1" x14ac:dyDescent="0.4"/>
    <row r="875" ht="15.75" customHeight="1" x14ac:dyDescent="0.4"/>
    <row r="876" ht="15.75" customHeight="1" x14ac:dyDescent="0.4"/>
    <row r="877" ht="15.75" customHeight="1" x14ac:dyDescent="0.4"/>
    <row r="878" ht="15.75" customHeight="1" x14ac:dyDescent="0.4"/>
    <row r="879" ht="15.75" customHeight="1" x14ac:dyDescent="0.4"/>
    <row r="880" ht="15.75" customHeight="1" x14ac:dyDescent="0.4"/>
    <row r="881" ht="15.75" customHeight="1" x14ac:dyDescent="0.4"/>
    <row r="882" ht="15.75" customHeight="1" x14ac:dyDescent="0.4"/>
    <row r="883" ht="15.75" customHeight="1" x14ac:dyDescent="0.4"/>
    <row r="884" ht="15.75" customHeight="1" x14ac:dyDescent="0.4"/>
    <row r="885" ht="15.75" customHeight="1" x14ac:dyDescent="0.4"/>
    <row r="886" ht="15.75" customHeight="1" x14ac:dyDescent="0.4"/>
    <row r="887" ht="15.75" customHeight="1" x14ac:dyDescent="0.4"/>
    <row r="888" ht="15.75" customHeight="1" x14ac:dyDescent="0.4"/>
    <row r="889" ht="15.75" customHeight="1" x14ac:dyDescent="0.4"/>
    <row r="890" ht="15.75" customHeight="1" x14ac:dyDescent="0.4"/>
    <row r="891" ht="15.75" customHeight="1" x14ac:dyDescent="0.4"/>
    <row r="892" ht="15.75" customHeight="1" x14ac:dyDescent="0.4"/>
    <row r="893" ht="15.75" customHeight="1" x14ac:dyDescent="0.4"/>
    <row r="894" ht="15.75" customHeight="1" x14ac:dyDescent="0.4"/>
    <row r="895" ht="15.75" customHeight="1" x14ac:dyDescent="0.4"/>
    <row r="896" ht="15.75" customHeight="1" x14ac:dyDescent="0.4"/>
    <row r="897" ht="15.75" customHeight="1" x14ac:dyDescent="0.4"/>
    <row r="898" ht="15.75" customHeight="1" x14ac:dyDescent="0.4"/>
    <row r="899" ht="15.75" customHeight="1" x14ac:dyDescent="0.4"/>
    <row r="900" ht="15.75" customHeight="1" x14ac:dyDescent="0.4"/>
    <row r="901" ht="15.75" customHeight="1" x14ac:dyDescent="0.4"/>
    <row r="902" ht="15.75" customHeight="1" x14ac:dyDescent="0.4"/>
    <row r="903" ht="15.75" customHeight="1" x14ac:dyDescent="0.4"/>
    <row r="904" ht="15.75" customHeight="1" x14ac:dyDescent="0.4"/>
    <row r="905" ht="15.75" customHeight="1" x14ac:dyDescent="0.4"/>
    <row r="906" ht="15.75" customHeight="1" x14ac:dyDescent="0.4"/>
    <row r="907" ht="15.75" customHeight="1" x14ac:dyDescent="0.4"/>
    <row r="908" ht="15.75" customHeight="1" x14ac:dyDescent="0.4"/>
    <row r="909" ht="15.75" customHeight="1" x14ac:dyDescent="0.4"/>
    <row r="910" ht="15.75" customHeight="1" x14ac:dyDescent="0.4"/>
    <row r="911" ht="15.75" customHeight="1" x14ac:dyDescent="0.4"/>
    <row r="912" ht="15.75" customHeight="1" x14ac:dyDescent="0.4"/>
    <row r="913" ht="15.75" customHeight="1" x14ac:dyDescent="0.4"/>
    <row r="914" ht="15.75" customHeight="1" x14ac:dyDescent="0.4"/>
    <row r="915" ht="15.75" customHeight="1" x14ac:dyDescent="0.4"/>
    <row r="916" ht="15.75" customHeight="1" x14ac:dyDescent="0.4"/>
    <row r="917" ht="15.75" customHeight="1" x14ac:dyDescent="0.4"/>
    <row r="918" ht="15.75" customHeight="1" x14ac:dyDescent="0.4"/>
    <row r="919" ht="15.75" customHeight="1" x14ac:dyDescent="0.4"/>
    <row r="920" ht="15.75" customHeight="1" x14ac:dyDescent="0.4"/>
    <row r="921" ht="15.75" customHeight="1" x14ac:dyDescent="0.4"/>
    <row r="922" ht="15.75" customHeight="1" x14ac:dyDescent="0.4"/>
    <row r="923" ht="15.75" customHeight="1" x14ac:dyDescent="0.4"/>
    <row r="924" ht="15.75" customHeight="1" x14ac:dyDescent="0.4"/>
    <row r="925" ht="15.75" customHeight="1" x14ac:dyDescent="0.4"/>
    <row r="926" ht="15.75" customHeight="1" x14ac:dyDescent="0.4"/>
    <row r="927" ht="15.75" customHeight="1" x14ac:dyDescent="0.4"/>
    <row r="928" ht="15.75" customHeight="1" x14ac:dyDescent="0.4"/>
    <row r="929" ht="15.75" customHeight="1" x14ac:dyDescent="0.4"/>
    <row r="930" ht="15.75" customHeight="1" x14ac:dyDescent="0.4"/>
    <row r="931" ht="15.75" customHeight="1" x14ac:dyDescent="0.4"/>
    <row r="932" ht="15.75" customHeight="1" x14ac:dyDescent="0.4"/>
    <row r="933" ht="15.75" customHeight="1" x14ac:dyDescent="0.4"/>
    <row r="934" ht="15.75" customHeight="1" x14ac:dyDescent="0.4"/>
    <row r="935" ht="15.75" customHeight="1" x14ac:dyDescent="0.4"/>
    <row r="936" ht="15.75" customHeight="1" x14ac:dyDescent="0.4"/>
    <row r="937" ht="15.75" customHeight="1" x14ac:dyDescent="0.4"/>
    <row r="938" ht="15.75" customHeight="1" x14ac:dyDescent="0.4"/>
    <row r="939" ht="15.75" customHeight="1" x14ac:dyDescent="0.4"/>
    <row r="940" ht="15.75" customHeight="1" x14ac:dyDescent="0.4"/>
    <row r="941" ht="15.75" customHeight="1" x14ac:dyDescent="0.4"/>
    <row r="942" ht="15.75" customHeight="1" x14ac:dyDescent="0.4"/>
    <row r="943" ht="15.75" customHeight="1" x14ac:dyDescent="0.4"/>
    <row r="944" ht="15.75" customHeight="1" x14ac:dyDescent="0.4"/>
    <row r="945" ht="15.75" customHeight="1" x14ac:dyDescent="0.4"/>
    <row r="946" ht="15.75" customHeight="1" x14ac:dyDescent="0.4"/>
    <row r="947" ht="15.75" customHeight="1" x14ac:dyDescent="0.4"/>
    <row r="948" ht="15.75" customHeight="1" x14ac:dyDescent="0.4"/>
    <row r="949" ht="15.75" customHeight="1" x14ac:dyDescent="0.4"/>
    <row r="950" ht="15.75" customHeight="1" x14ac:dyDescent="0.4"/>
    <row r="951" ht="15.75" customHeight="1" x14ac:dyDescent="0.4"/>
    <row r="952" ht="15.75" customHeight="1" x14ac:dyDescent="0.4"/>
    <row r="953" ht="15.75" customHeight="1" x14ac:dyDescent="0.4"/>
    <row r="954" ht="15.75" customHeight="1" x14ac:dyDescent="0.4"/>
    <row r="955" ht="15.75" customHeight="1" x14ac:dyDescent="0.4"/>
    <row r="956" ht="15.75" customHeight="1" x14ac:dyDescent="0.4"/>
    <row r="957" ht="15.75" customHeight="1" x14ac:dyDescent="0.4"/>
    <row r="958" ht="15.75" customHeight="1" x14ac:dyDescent="0.4"/>
    <row r="959" ht="15.75" customHeight="1" x14ac:dyDescent="0.4"/>
    <row r="960" ht="15.75" customHeight="1" x14ac:dyDescent="0.4"/>
    <row r="961" ht="15.75" customHeight="1" x14ac:dyDescent="0.4"/>
    <row r="962" ht="15.75" customHeight="1" x14ac:dyDescent="0.4"/>
    <row r="963" ht="15.75" customHeight="1" x14ac:dyDescent="0.4"/>
    <row r="964" ht="15.75" customHeight="1" x14ac:dyDescent="0.4"/>
    <row r="965" ht="15.75" customHeight="1" x14ac:dyDescent="0.4"/>
    <row r="966" ht="15.75" customHeight="1" x14ac:dyDescent="0.4"/>
    <row r="967" ht="15.75" customHeight="1" x14ac:dyDescent="0.4"/>
    <row r="968" ht="15.75" customHeight="1" x14ac:dyDescent="0.4"/>
    <row r="969" ht="15.75" customHeight="1" x14ac:dyDescent="0.4"/>
    <row r="970" ht="15.75" customHeight="1" x14ac:dyDescent="0.4"/>
    <row r="971" ht="15.75" customHeight="1" x14ac:dyDescent="0.4"/>
    <row r="972" ht="15.75" customHeight="1" x14ac:dyDescent="0.4"/>
    <row r="973" ht="15.75" customHeight="1" x14ac:dyDescent="0.4"/>
    <row r="974" ht="15.75" customHeight="1" x14ac:dyDescent="0.4"/>
    <row r="975" ht="15.75" customHeight="1" x14ac:dyDescent="0.4"/>
    <row r="976" ht="15.75" customHeight="1" x14ac:dyDescent="0.4"/>
    <row r="977" ht="15.75" customHeight="1" x14ac:dyDescent="0.4"/>
    <row r="978" ht="15.75" customHeight="1" x14ac:dyDescent="0.4"/>
    <row r="979" ht="15.75" customHeight="1" x14ac:dyDescent="0.4"/>
    <row r="980" ht="15.75" customHeight="1" x14ac:dyDescent="0.4"/>
    <row r="981" ht="15.75" customHeight="1" x14ac:dyDescent="0.4"/>
    <row r="982" ht="15.75" customHeight="1" x14ac:dyDescent="0.4"/>
    <row r="983" ht="15.75" customHeight="1" x14ac:dyDescent="0.4"/>
    <row r="984" ht="15.75" customHeight="1" x14ac:dyDescent="0.4"/>
    <row r="985" ht="15.75" customHeight="1" x14ac:dyDescent="0.4"/>
    <row r="986" ht="15.75" customHeight="1" x14ac:dyDescent="0.4"/>
    <row r="987" ht="15.75" customHeight="1" x14ac:dyDescent="0.4"/>
    <row r="988" ht="15.75" customHeight="1" x14ac:dyDescent="0.4"/>
    <row r="989" ht="15.75" customHeight="1" x14ac:dyDescent="0.4"/>
    <row r="990" ht="15.75" customHeight="1" x14ac:dyDescent="0.4"/>
    <row r="991" ht="15.75" customHeight="1" x14ac:dyDescent="0.4"/>
    <row r="992" ht="15.75" customHeight="1" x14ac:dyDescent="0.4"/>
    <row r="993" ht="15.75" customHeight="1" x14ac:dyDescent="0.4"/>
    <row r="994" ht="15.75" customHeight="1" x14ac:dyDescent="0.4"/>
    <row r="995" ht="15.75" customHeight="1" x14ac:dyDescent="0.4"/>
    <row r="996" ht="15.75" customHeight="1" x14ac:dyDescent="0.4"/>
    <row r="997" ht="15.75" customHeight="1" x14ac:dyDescent="0.4"/>
    <row r="998" ht="15.75" customHeight="1" x14ac:dyDescent="0.4"/>
    <row r="999" ht="15.75" customHeight="1" x14ac:dyDescent="0.4"/>
    <row r="1000" ht="15.75" customHeight="1" x14ac:dyDescent="0.4"/>
    <row r="1001" ht="15.75" customHeight="1" x14ac:dyDescent="0.4"/>
    <row r="1002" ht="15.75" customHeight="1" x14ac:dyDescent="0.4"/>
    <row r="1003" ht="15.75" customHeight="1" x14ac:dyDescent="0.4"/>
  </sheetData>
  <mergeCells count="11">
    <mergeCell ref="A52:D52"/>
    <mergeCell ref="A49:D49"/>
    <mergeCell ref="A50:D50"/>
    <mergeCell ref="A51:D51"/>
    <mergeCell ref="A1:E1"/>
    <mergeCell ref="A2:D2"/>
    <mergeCell ref="A44:D44"/>
    <mergeCell ref="A45:D45"/>
    <mergeCell ref="A46:D46"/>
    <mergeCell ref="A47:D47"/>
    <mergeCell ref="A48:D48"/>
  </mergeCells>
  <pageMargins left="0.7" right="0.7" top="0.75" bottom="0.75" header="0" footer="0"/>
  <pageSetup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Z1006"/>
  <sheetViews>
    <sheetView showGridLines="0" workbookViewId="0">
      <pane xSplit="2" ySplit="6" topLeftCell="C7" activePane="bottomRight" state="frozen"/>
      <selection pane="topRight" activeCell="C1" sqref="C1"/>
      <selection pane="bottomLeft" activeCell="A7" sqref="A7"/>
      <selection pane="bottomRight" activeCell="A7" sqref="A7"/>
    </sheetView>
  </sheetViews>
  <sheetFormatPr defaultColWidth="14.453125" defaultRowHeight="15" customHeight="1" x14ac:dyDescent="0.4"/>
  <cols>
    <col min="1" max="1" width="36.81640625" customWidth="1"/>
    <col min="2" max="2" width="29.7265625" customWidth="1"/>
    <col min="3" max="18" width="5.453125" customWidth="1"/>
    <col min="19" max="26" width="8" customWidth="1"/>
  </cols>
  <sheetData>
    <row r="1" spans="1:26" ht="14.25" customHeight="1" x14ac:dyDescent="0.4">
      <c r="B1" s="182" t="str">
        <f>Key!A1</f>
        <v>University of California San Diego: Survey of Pedestrian and Vehicular Traffic, Winter 2023</v>
      </c>
      <c r="C1" s="142"/>
      <c r="D1" s="142"/>
      <c r="E1" s="142"/>
      <c r="F1" s="142"/>
      <c r="G1" s="142"/>
      <c r="H1" s="142"/>
      <c r="I1" s="142"/>
      <c r="J1" s="142"/>
      <c r="K1" s="142"/>
      <c r="L1" s="142"/>
      <c r="M1" s="142"/>
      <c r="N1" s="142"/>
      <c r="O1" s="142"/>
      <c r="P1" s="142"/>
      <c r="Q1" s="142"/>
      <c r="R1" s="142"/>
      <c r="S1" s="144"/>
      <c r="T1" s="144"/>
      <c r="U1" s="144"/>
      <c r="V1" s="144"/>
      <c r="W1" s="144"/>
      <c r="X1" s="144"/>
      <c r="Y1" s="144"/>
      <c r="Z1" s="144"/>
    </row>
    <row r="2" spans="1:26" ht="14.25" customHeight="1" x14ac:dyDescent="0.4">
      <c r="B2" s="182" t="s">
        <v>273</v>
      </c>
      <c r="C2" s="142"/>
      <c r="D2" s="142"/>
      <c r="E2" s="142"/>
      <c r="F2" s="142"/>
      <c r="G2" s="142"/>
      <c r="H2" s="142"/>
      <c r="I2" s="142"/>
      <c r="J2" s="142"/>
      <c r="K2" s="142"/>
      <c r="L2" s="142"/>
      <c r="M2" s="142"/>
      <c r="N2" s="142"/>
      <c r="O2" s="142"/>
      <c r="P2" s="142"/>
      <c r="Q2" s="142"/>
      <c r="R2" s="142"/>
      <c r="S2" s="144"/>
      <c r="T2" s="144"/>
      <c r="U2" s="144"/>
      <c r="V2" s="144"/>
      <c r="W2" s="144"/>
      <c r="X2" s="144"/>
      <c r="Y2" s="144"/>
      <c r="Z2" s="144"/>
    </row>
    <row r="3" spans="1:26" ht="3.75" customHeight="1" x14ac:dyDescent="0.4">
      <c r="A3" s="144"/>
      <c r="B3" s="144"/>
      <c r="C3" s="144"/>
      <c r="D3" s="144"/>
      <c r="E3" s="144"/>
      <c r="F3" s="144"/>
      <c r="G3" s="144"/>
      <c r="H3" s="144"/>
      <c r="I3" s="144"/>
      <c r="J3" s="144"/>
      <c r="K3" s="144"/>
      <c r="L3" s="144"/>
      <c r="M3" s="144"/>
      <c r="N3" s="144"/>
      <c r="O3" s="144"/>
      <c r="P3" s="144"/>
      <c r="Q3" s="144"/>
      <c r="R3" s="144"/>
      <c r="S3" s="144"/>
      <c r="T3" s="144"/>
      <c r="U3" s="144"/>
      <c r="V3" s="144"/>
      <c r="W3" s="144"/>
      <c r="X3" s="144"/>
      <c r="Y3" s="144"/>
      <c r="Z3" s="144"/>
    </row>
    <row r="4" spans="1:26" ht="12" customHeight="1" x14ac:dyDescent="0.4">
      <c r="A4" s="673"/>
      <c r="B4" s="427" t="s">
        <v>3</v>
      </c>
      <c r="C4" s="428" t="s">
        <v>159</v>
      </c>
      <c r="D4" s="429" t="s">
        <v>160</v>
      </c>
      <c r="E4" s="429" t="s">
        <v>161</v>
      </c>
      <c r="F4" s="429" t="s">
        <v>162</v>
      </c>
      <c r="G4" s="429" t="s">
        <v>163</v>
      </c>
      <c r="H4" s="429" t="s">
        <v>164</v>
      </c>
      <c r="I4" s="429" t="s">
        <v>165</v>
      </c>
      <c r="J4" s="429" t="s">
        <v>166</v>
      </c>
      <c r="K4" s="429" t="s">
        <v>167</v>
      </c>
      <c r="L4" s="429" t="s">
        <v>168</v>
      </c>
      <c r="M4" s="429" t="s">
        <v>169</v>
      </c>
      <c r="N4" s="429" t="s">
        <v>170</v>
      </c>
      <c r="O4" s="429" t="s">
        <v>171</v>
      </c>
      <c r="P4" s="429" t="s">
        <v>172</v>
      </c>
      <c r="Q4" s="429" t="s">
        <v>173</v>
      </c>
      <c r="R4" s="183" t="s">
        <v>174</v>
      </c>
      <c r="S4" s="144"/>
      <c r="T4" s="144"/>
      <c r="U4" s="144"/>
      <c r="V4" s="144"/>
      <c r="W4" s="144"/>
      <c r="X4" s="144"/>
      <c r="Y4" s="144"/>
      <c r="Z4" s="144"/>
    </row>
    <row r="5" spans="1:26" ht="12" customHeight="1" x14ac:dyDescent="0.4">
      <c r="A5" s="671"/>
      <c r="B5" s="278"/>
      <c r="C5" s="430" t="s">
        <v>176</v>
      </c>
      <c r="D5" s="431" t="s">
        <v>176</v>
      </c>
      <c r="E5" s="431" t="s">
        <v>176</v>
      </c>
      <c r="F5" s="431" t="s">
        <v>176</v>
      </c>
      <c r="G5" s="431" t="s">
        <v>176</v>
      </c>
      <c r="H5" s="431" t="s">
        <v>176</v>
      </c>
      <c r="I5" s="431" t="s">
        <v>176</v>
      </c>
      <c r="J5" s="431" t="s">
        <v>176</v>
      </c>
      <c r="K5" s="431" t="s">
        <v>176</v>
      </c>
      <c r="L5" s="431" t="s">
        <v>176</v>
      </c>
      <c r="M5" s="431" t="s">
        <v>176</v>
      </c>
      <c r="N5" s="431" t="s">
        <v>176</v>
      </c>
      <c r="O5" s="431" t="s">
        <v>176</v>
      </c>
      <c r="P5" s="431" t="s">
        <v>176</v>
      </c>
      <c r="Q5" s="431" t="s">
        <v>176</v>
      </c>
      <c r="R5" s="432" t="s">
        <v>176</v>
      </c>
      <c r="S5" s="144"/>
      <c r="T5" s="144"/>
      <c r="U5" s="144"/>
      <c r="V5" s="144"/>
      <c r="W5" s="144"/>
      <c r="X5" s="144"/>
      <c r="Y5" s="144"/>
      <c r="Z5" s="144"/>
    </row>
    <row r="6" spans="1:26" ht="12" customHeight="1" x14ac:dyDescent="0.4">
      <c r="A6" s="672"/>
      <c r="B6" s="433"/>
      <c r="C6" s="430" t="s">
        <v>160</v>
      </c>
      <c r="D6" s="431" t="s">
        <v>161</v>
      </c>
      <c r="E6" s="431" t="s">
        <v>162</v>
      </c>
      <c r="F6" s="431" t="s">
        <v>163</v>
      </c>
      <c r="G6" s="431" t="s">
        <v>164</v>
      </c>
      <c r="H6" s="431" t="s">
        <v>165</v>
      </c>
      <c r="I6" s="431" t="s">
        <v>166</v>
      </c>
      <c r="J6" s="431" t="s">
        <v>167</v>
      </c>
      <c r="K6" s="431" t="s">
        <v>168</v>
      </c>
      <c r="L6" s="431" t="s">
        <v>169</v>
      </c>
      <c r="M6" s="431" t="s">
        <v>170</v>
      </c>
      <c r="N6" s="431" t="s">
        <v>171</v>
      </c>
      <c r="O6" s="431" t="s">
        <v>172</v>
      </c>
      <c r="P6" s="431" t="s">
        <v>173</v>
      </c>
      <c r="Q6" s="431" t="s">
        <v>174</v>
      </c>
      <c r="R6" s="432" t="s">
        <v>177</v>
      </c>
      <c r="S6" s="144"/>
      <c r="T6" s="144"/>
      <c r="U6" s="144"/>
      <c r="V6" s="144"/>
      <c r="W6" s="144"/>
      <c r="X6" s="144"/>
      <c r="Y6" s="144"/>
      <c r="Z6" s="144"/>
    </row>
    <row r="7" spans="1:26" ht="12" customHeight="1" x14ac:dyDescent="0.4">
      <c r="A7" s="432" t="s">
        <v>86</v>
      </c>
      <c r="B7" s="434" t="s">
        <v>180</v>
      </c>
      <c r="C7" s="184">
        <f>Entering!D8</f>
        <v>90</v>
      </c>
      <c r="D7" s="184">
        <f>Entering!E8</f>
        <v>27</v>
      </c>
      <c r="E7" s="185">
        <f>Entering!F8</f>
        <v>33</v>
      </c>
      <c r="F7" s="185">
        <f>Entering!G8</f>
        <v>30</v>
      </c>
      <c r="G7" s="184">
        <f>Entering!H8</f>
        <v>35</v>
      </c>
      <c r="H7" s="184">
        <f>Entering!I8</f>
        <v>17</v>
      </c>
      <c r="I7" s="184">
        <f>Entering!J8</f>
        <v>22</v>
      </c>
      <c r="J7" s="184">
        <f>Entering!K8</f>
        <v>13</v>
      </c>
      <c r="K7" s="184">
        <f>Entering!L8</f>
        <v>5</v>
      </c>
      <c r="L7" s="184">
        <f>Entering!M8</f>
        <v>11</v>
      </c>
      <c r="M7" s="184">
        <f>Entering!N8</f>
        <v>11</v>
      </c>
      <c r="N7" s="184">
        <f>Entering!O8</f>
        <v>11</v>
      </c>
      <c r="O7" s="184">
        <f>Entering!P8</f>
        <v>9</v>
      </c>
      <c r="P7" s="184">
        <f>Entering!Q8</f>
        <v>7</v>
      </c>
      <c r="Q7" s="184">
        <f>Entering!R8</f>
        <v>5</v>
      </c>
      <c r="R7" s="435">
        <f>Entering!S8</f>
        <v>1</v>
      </c>
      <c r="S7" s="144"/>
      <c r="T7" s="144"/>
      <c r="U7" s="144"/>
      <c r="V7" s="144"/>
      <c r="W7" s="144"/>
      <c r="X7" s="144"/>
      <c r="Y7" s="144"/>
      <c r="Z7" s="144"/>
    </row>
    <row r="8" spans="1:26" ht="12" customHeight="1" x14ac:dyDescent="0.4">
      <c r="A8" s="278"/>
      <c r="B8" s="436" t="s">
        <v>274</v>
      </c>
      <c r="C8" s="437">
        <f>Entering!D14</f>
        <v>3</v>
      </c>
      <c r="D8" s="438">
        <f>Entering!E14</f>
        <v>2</v>
      </c>
      <c r="E8" s="439">
        <f>Entering!F14</f>
        <v>2</v>
      </c>
      <c r="F8" s="439">
        <f>Entering!G14</f>
        <v>4</v>
      </c>
      <c r="G8" s="438">
        <f>Entering!H14</f>
        <v>5</v>
      </c>
      <c r="H8" s="438">
        <f>Entering!I14</f>
        <v>1</v>
      </c>
      <c r="I8" s="438">
        <f>Entering!J14</f>
        <v>0</v>
      </c>
      <c r="J8" s="438">
        <f>Entering!K14</f>
        <v>2</v>
      </c>
      <c r="K8" s="438">
        <f>Entering!L14</f>
        <v>1</v>
      </c>
      <c r="L8" s="438">
        <f>Entering!M14</f>
        <v>0</v>
      </c>
      <c r="M8" s="438">
        <f>Entering!N14</f>
        <v>1</v>
      </c>
      <c r="N8" s="438">
        <f>Entering!O14</f>
        <v>0</v>
      </c>
      <c r="O8" s="438">
        <f>Entering!P14</f>
        <v>0</v>
      </c>
      <c r="P8" s="438">
        <f>Entering!Q14</f>
        <v>0</v>
      </c>
      <c r="Q8" s="438">
        <f>Entering!R14</f>
        <v>0</v>
      </c>
      <c r="R8" s="440">
        <f>Entering!S14</f>
        <v>0</v>
      </c>
      <c r="S8" s="144"/>
      <c r="T8" s="144"/>
      <c r="U8" s="144"/>
      <c r="V8" s="144"/>
      <c r="W8" s="144"/>
      <c r="X8" s="144"/>
      <c r="Y8" s="144"/>
      <c r="Z8" s="144"/>
    </row>
    <row r="9" spans="1:26" ht="12" customHeight="1" x14ac:dyDescent="0.4">
      <c r="A9" s="278"/>
      <c r="B9" s="436" t="s">
        <v>275</v>
      </c>
      <c r="C9" s="437">
        <f>Entering!D20</f>
        <v>0</v>
      </c>
      <c r="D9" s="438">
        <f>Entering!E20</f>
        <v>0</v>
      </c>
      <c r="E9" s="438">
        <f>Entering!F20</f>
        <v>0</v>
      </c>
      <c r="F9" s="438">
        <f>Entering!G20</f>
        <v>0</v>
      </c>
      <c r="G9" s="438">
        <f>Entering!H20</f>
        <v>0</v>
      </c>
      <c r="H9" s="438">
        <f>Entering!I20</f>
        <v>0</v>
      </c>
      <c r="I9" s="438">
        <f>Entering!J20</f>
        <v>0</v>
      </c>
      <c r="J9" s="438">
        <f>Entering!K20</f>
        <v>0</v>
      </c>
      <c r="K9" s="438">
        <f>Entering!L20</f>
        <v>0</v>
      </c>
      <c r="L9" s="438">
        <f>Entering!M20</f>
        <v>0</v>
      </c>
      <c r="M9" s="438">
        <f>Entering!N20</f>
        <v>0</v>
      </c>
      <c r="N9" s="438">
        <f>Entering!O20</f>
        <v>0</v>
      </c>
      <c r="O9" s="438">
        <f>Entering!P20</f>
        <v>0</v>
      </c>
      <c r="P9" s="438">
        <f>Entering!Q20</f>
        <v>0</v>
      </c>
      <c r="Q9" s="438">
        <f>Entering!R20</f>
        <v>0</v>
      </c>
      <c r="R9" s="440">
        <f>Entering!S20</f>
        <v>0</v>
      </c>
      <c r="S9" s="144"/>
      <c r="T9" s="144"/>
      <c r="U9" s="144"/>
      <c r="V9" s="144"/>
      <c r="W9" s="144"/>
      <c r="X9" s="144"/>
      <c r="Y9" s="144"/>
      <c r="Z9" s="144"/>
    </row>
    <row r="10" spans="1:26" ht="12" customHeight="1" x14ac:dyDescent="0.4">
      <c r="A10" s="278"/>
      <c r="B10" s="436" t="s">
        <v>276</v>
      </c>
      <c r="C10" s="441">
        <f>Entering!D16</f>
        <v>3</v>
      </c>
      <c r="D10" s="438">
        <f>Entering!E16</f>
        <v>1</v>
      </c>
      <c r="E10" s="438">
        <f>Entering!F16</f>
        <v>0</v>
      </c>
      <c r="F10" s="438">
        <f>Entering!G16</f>
        <v>1</v>
      </c>
      <c r="G10" s="438">
        <f>Entering!H16</f>
        <v>0</v>
      </c>
      <c r="H10" s="438">
        <f>Entering!I16</f>
        <v>0</v>
      </c>
      <c r="I10" s="438">
        <f>Entering!J16</f>
        <v>0</v>
      </c>
      <c r="J10" s="438">
        <f>Entering!K16</f>
        <v>0</v>
      </c>
      <c r="K10" s="438">
        <f>Entering!L16</f>
        <v>0</v>
      </c>
      <c r="L10" s="438">
        <f>Entering!M16</f>
        <v>0</v>
      </c>
      <c r="M10" s="438">
        <f>Entering!N16</f>
        <v>0</v>
      </c>
      <c r="N10" s="438">
        <f>Entering!O16</f>
        <v>0</v>
      </c>
      <c r="O10" s="438">
        <f>Entering!P16</f>
        <v>0</v>
      </c>
      <c r="P10" s="438">
        <f>Entering!Q16</f>
        <v>0</v>
      </c>
      <c r="Q10" s="438">
        <f>Entering!R16</f>
        <v>0</v>
      </c>
      <c r="R10" s="440">
        <f>Entering!S16</f>
        <v>0</v>
      </c>
      <c r="S10" s="144"/>
      <c r="T10" s="144"/>
      <c r="U10" s="144"/>
      <c r="V10" s="144"/>
      <c r="W10" s="144"/>
      <c r="X10" s="144"/>
      <c r="Y10" s="144"/>
      <c r="Z10" s="144"/>
    </row>
    <row r="11" spans="1:26" ht="12" customHeight="1" x14ac:dyDescent="0.4">
      <c r="A11" s="278"/>
      <c r="B11" s="436" t="s">
        <v>277</v>
      </c>
      <c r="C11" s="441">
        <f>Entering!D17</f>
        <v>0</v>
      </c>
      <c r="D11" s="438">
        <f>Entering!E17</f>
        <v>0</v>
      </c>
      <c r="E11" s="438">
        <f>Entering!F17</f>
        <v>0</v>
      </c>
      <c r="F11" s="438">
        <f>Entering!G17</f>
        <v>0</v>
      </c>
      <c r="G11" s="438">
        <f>Entering!H17</f>
        <v>0</v>
      </c>
      <c r="H11" s="438">
        <f>Entering!I17</f>
        <v>0</v>
      </c>
      <c r="I11" s="438">
        <f>Entering!J17</f>
        <v>2</v>
      </c>
      <c r="J11" s="438">
        <f>Entering!K17</f>
        <v>0</v>
      </c>
      <c r="K11" s="438">
        <f>Entering!L17</f>
        <v>0</v>
      </c>
      <c r="L11" s="438">
        <f>Entering!M17</f>
        <v>0</v>
      </c>
      <c r="M11" s="438">
        <f>Entering!N17</f>
        <v>0</v>
      </c>
      <c r="N11" s="438">
        <f>Entering!O17</f>
        <v>1</v>
      </c>
      <c r="O11" s="438">
        <f>Entering!P17</f>
        <v>0</v>
      </c>
      <c r="P11" s="438">
        <f>Entering!Q17</f>
        <v>0</v>
      </c>
      <c r="Q11" s="438">
        <f>Entering!R17</f>
        <v>0</v>
      </c>
      <c r="R11" s="440">
        <f>Entering!S17</f>
        <v>0</v>
      </c>
      <c r="S11" s="144"/>
      <c r="T11" s="144"/>
      <c r="U11" s="144"/>
      <c r="V11" s="144"/>
      <c r="W11" s="144"/>
      <c r="X11" s="144"/>
      <c r="Y11" s="144"/>
      <c r="Z11" s="144"/>
    </row>
    <row r="12" spans="1:26" ht="12" customHeight="1" x14ac:dyDescent="0.4">
      <c r="A12" s="278"/>
      <c r="B12" s="442" t="str">
        <f>Entering!C9</f>
        <v>SPIN Scooters</v>
      </c>
      <c r="C12" s="443">
        <f>Entering!D9</f>
        <v>0</v>
      </c>
      <c r="D12" s="144">
        <f>Entering!E9</f>
        <v>0</v>
      </c>
      <c r="E12" s="186">
        <f>Entering!F9</f>
        <v>0</v>
      </c>
      <c r="F12" s="186">
        <f>Entering!G9</f>
        <v>0</v>
      </c>
      <c r="G12" s="144">
        <f>Entering!H9</f>
        <v>0</v>
      </c>
      <c r="H12" s="144">
        <f>Entering!I9</f>
        <v>0</v>
      </c>
      <c r="I12" s="144">
        <f>Entering!J9</f>
        <v>0</v>
      </c>
      <c r="J12" s="144">
        <f>Entering!K9</f>
        <v>0</v>
      </c>
      <c r="K12" s="144">
        <f>Entering!L9</f>
        <v>0</v>
      </c>
      <c r="L12" s="144">
        <f>Entering!M9</f>
        <v>0</v>
      </c>
      <c r="M12" s="144">
        <f>Entering!N9</f>
        <v>0</v>
      </c>
      <c r="N12" s="144">
        <f>Entering!O9</f>
        <v>0</v>
      </c>
      <c r="O12" s="144">
        <f>Entering!P9</f>
        <v>0</v>
      </c>
      <c r="P12" s="144">
        <f>Entering!Q9</f>
        <v>0</v>
      </c>
      <c r="Q12" s="144">
        <f>Entering!R9</f>
        <v>0</v>
      </c>
      <c r="R12" s="444">
        <f>Entering!S9</f>
        <v>0</v>
      </c>
      <c r="S12" s="144"/>
      <c r="T12" s="144"/>
      <c r="U12" s="144"/>
      <c r="V12" s="144"/>
      <c r="W12" s="144"/>
      <c r="X12" s="144"/>
      <c r="Y12" s="144"/>
      <c r="Z12" s="144"/>
    </row>
    <row r="13" spans="1:26" ht="12" customHeight="1" x14ac:dyDescent="0.4">
      <c r="A13" s="278"/>
      <c r="B13" s="442" t="str">
        <f>Entering!C11</f>
        <v>Non-electric scooter</v>
      </c>
      <c r="C13" s="443">
        <f>Entering!D11</f>
        <v>0</v>
      </c>
      <c r="D13" s="144">
        <f>Entering!E11</f>
        <v>0</v>
      </c>
      <c r="E13" s="186">
        <f>Entering!F11</f>
        <v>0</v>
      </c>
      <c r="F13" s="186">
        <f>Entering!G11</f>
        <v>0</v>
      </c>
      <c r="G13" s="144">
        <f>Entering!H11</f>
        <v>0</v>
      </c>
      <c r="H13" s="144">
        <f>Entering!I11</f>
        <v>0</v>
      </c>
      <c r="I13" s="144">
        <f>Entering!J11</f>
        <v>0</v>
      </c>
      <c r="J13" s="144">
        <f>Entering!K11</f>
        <v>0</v>
      </c>
      <c r="K13" s="144">
        <f>Entering!L11</f>
        <v>0</v>
      </c>
      <c r="L13" s="144">
        <f>Entering!M11</f>
        <v>0</v>
      </c>
      <c r="M13" s="144">
        <f>Entering!N11</f>
        <v>0</v>
      </c>
      <c r="N13" s="144">
        <f>Entering!O11</f>
        <v>0</v>
      </c>
      <c r="O13" s="144">
        <f>Entering!P11</f>
        <v>0</v>
      </c>
      <c r="P13" s="144">
        <f>Entering!Q11</f>
        <v>0</v>
      </c>
      <c r="Q13" s="144">
        <f>Entering!R11</f>
        <v>0</v>
      </c>
      <c r="R13" s="444">
        <f>Entering!S11</f>
        <v>0</v>
      </c>
      <c r="S13" s="144"/>
      <c r="T13" s="144"/>
      <c r="U13" s="144"/>
      <c r="V13" s="144"/>
      <c r="W13" s="144"/>
      <c r="X13" s="144"/>
      <c r="Y13" s="144"/>
      <c r="Z13" s="144"/>
    </row>
    <row r="14" spans="1:26" ht="12" customHeight="1" x14ac:dyDescent="0.4">
      <c r="A14" s="278"/>
      <c r="B14" s="442" t="str">
        <f>Entering!C10</f>
        <v>Other Electric Scooter</v>
      </c>
      <c r="C14" s="443">
        <f>Entering!D10</f>
        <v>14</v>
      </c>
      <c r="D14" s="144">
        <f>Entering!E10</f>
        <v>0</v>
      </c>
      <c r="E14" s="186">
        <f>Entering!F10</f>
        <v>0</v>
      </c>
      <c r="F14" s="186">
        <f>Entering!G10</f>
        <v>2</v>
      </c>
      <c r="G14" s="144">
        <f>Entering!H10</f>
        <v>2</v>
      </c>
      <c r="H14" s="144">
        <f>Entering!I10</f>
        <v>0</v>
      </c>
      <c r="I14" s="144">
        <f>Entering!J10</f>
        <v>0</v>
      </c>
      <c r="J14" s="144">
        <f>Entering!K10</f>
        <v>1</v>
      </c>
      <c r="K14" s="144">
        <f>Entering!L10</f>
        <v>0</v>
      </c>
      <c r="L14" s="144">
        <f>Entering!M10</f>
        <v>0</v>
      </c>
      <c r="M14" s="144">
        <f>Entering!N10</f>
        <v>1</v>
      </c>
      <c r="N14" s="144">
        <f>Entering!O10</f>
        <v>0</v>
      </c>
      <c r="O14" s="144">
        <f>Entering!P10</f>
        <v>0</v>
      </c>
      <c r="P14" s="144">
        <f>Entering!Q10</f>
        <v>0</v>
      </c>
      <c r="Q14" s="144">
        <f>Entering!R10</f>
        <v>0</v>
      </c>
      <c r="R14" s="444">
        <f>Entering!S10</f>
        <v>0</v>
      </c>
      <c r="S14" s="144"/>
      <c r="T14" s="144"/>
      <c r="U14" s="144"/>
      <c r="V14" s="144"/>
      <c r="W14" s="144"/>
      <c r="X14" s="144"/>
      <c r="Y14" s="144"/>
      <c r="Z14" s="144"/>
    </row>
    <row r="15" spans="1:26" ht="12" customHeight="1" x14ac:dyDescent="0.4">
      <c r="A15" s="278"/>
      <c r="B15" s="445" t="str">
        <f>Entering!C13</f>
        <v>Electric Skateboard</v>
      </c>
      <c r="C15" s="443">
        <f>Entering!D13</f>
        <v>5</v>
      </c>
      <c r="D15" s="144">
        <f>Entering!E13</f>
        <v>0</v>
      </c>
      <c r="E15" s="186">
        <f>Entering!F13</f>
        <v>0</v>
      </c>
      <c r="F15" s="186">
        <f>Entering!G13</f>
        <v>0</v>
      </c>
      <c r="G15" s="144">
        <f>Entering!H13</f>
        <v>0</v>
      </c>
      <c r="H15" s="144">
        <f>Entering!I13</f>
        <v>1</v>
      </c>
      <c r="I15" s="144">
        <f>Entering!J13</f>
        <v>0</v>
      </c>
      <c r="J15" s="144">
        <f>Entering!K13</f>
        <v>0</v>
      </c>
      <c r="K15" s="144">
        <f>Entering!L13</f>
        <v>0</v>
      </c>
      <c r="L15" s="144">
        <f>Entering!M13</f>
        <v>0</v>
      </c>
      <c r="M15" s="144">
        <f>Entering!N13</f>
        <v>1</v>
      </c>
      <c r="N15" s="144">
        <f>Entering!O13</f>
        <v>0</v>
      </c>
      <c r="O15" s="144">
        <f>Entering!P13</f>
        <v>0</v>
      </c>
      <c r="P15" s="144">
        <f>Entering!Q13</f>
        <v>0</v>
      </c>
      <c r="Q15" s="144">
        <f>Entering!R13</f>
        <v>0</v>
      </c>
      <c r="R15" s="444">
        <f>Entering!S13</f>
        <v>0</v>
      </c>
      <c r="S15" s="144"/>
      <c r="T15" s="144"/>
      <c r="U15" s="144"/>
      <c r="V15" s="144"/>
      <c r="W15" s="144"/>
      <c r="X15" s="144"/>
      <c r="Y15" s="144"/>
      <c r="Z15" s="144"/>
    </row>
    <row r="16" spans="1:26" ht="12" customHeight="1" x14ac:dyDescent="0.4">
      <c r="A16" s="278"/>
      <c r="B16" s="445" t="str">
        <f>Entering!C12</f>
        <v>Skateboard</v>
      </c>
      <c r="C16" s="443">
        <f>Entering!D12</f>
        <v>4</v>
      </c>
      <c r="D16" s="144">
        <f>Entering!E12</f>
        <v>0</v>
      </c>
      <c r="E16" s="186">
        <f>Entering!F12</f>
        <v>0</v>
      </c>
      <c r="F16" s="186">
        <f>Entering!G12</f>
        <v>0</v>
      </c>
      <c r="G16" s="144">
        <f>Entering!H12</f>
        <v>0</v>
      </c>
      <c r="H16" s="144">
        <f>Entering!I12</f>
        <v>0</v>
      </c>
      <c r="I16" s="144">
        <f>Entering!J12</f>
        <v>0</v>
      </c>
      <c r="J16" s="144">
        <f>Entering!K12</f>
        <v>0</v>
      </c>
      <c r="K16" s="144">
        <f>Entering!L12</f>
        <v>0</v>
      </c>
      <c r="L16" s="144">
        <f>Entering!M12</f>
        <v>1</v>
      </c>
      <c r="M16" s="144">
        <f>Entering!N12</f>
        <v>0</v>
      </c>
      <c r="N16" s="144">
        <f>Entering!O12</f>
        <v>1</v>
      </c>
      <c r="O16" s="144">
        <f>Entering!P12</f>
        <v>0</v>
      </c>
      <c r="P16" s="144">
        <f>Entering!Q12</f>
        <v>0</v>
      </c>
      <c r="Q16" s="144">
        <f>Entering!R12</f>
        <v>0</v>
      </c>
      <c r="R16" s="444">
        <f>Entering!S12</f>
        <v>0</v>
      </c>
      <c r="S16" s="144"/>
      <c r="T16" s="144"/>
      <c r="U16" s="144"/>
      <c r="V16" s="144"/>
      <c r="W16" s="144"/>
      <c r="X16" s="144"/>
      <c r="Y16" s="144"/>
      <c r="Z16" s="144"/>
    </row>
    <row r="17" spans="1:26" ht="12" customHeight="1" x14ac:dyDescent="0.4">
      <c r="A17" s="433"/>
      <c r="B17" s="446" t="s">
        <v>278</v>
      </c>
      <c r="C17" s="447">
        <f t="shared" ref="C17:R17" si="0">SUM(C7:C16)</f>
        <v>119</v>
      </c>
      <c r="D17" s="187">
        <f t="shared" si="0"/>
        <v>30</v>
      </c>
      <c r="E17" s="188">
        <f t="shared" si="0"/>
        <v>35</v>
      </c>
      <c r="F17" s="188">
        <f t="shared" si="0"/>
        <v>37</v>
      </c>
      <c r="G17" s="187">
        <f t="shared" si="0"/>
        <v>42</v>
      </c>
      <c r="H17" s="187">
        <f t="shared" si="0"/>
        <v>19</v>
      </c>
      <c r="I17" s="187">
        <f t="shared" si="0"/>
        <v>24</v>
      </c>
      <c r="J17" s="187">
        <f t="shared" si="0"/>
        <v>16</v>
      </c>
      <c r="K17" s="187">
        <f t="shared" si="0"/>
        <v>6</v>
      </c>
      <c r="L17" s="187">
        <f t="shared" si="0"/>
        <v>12</v>
      </c>
      <c r="M17" s="187">
        <f t="shared" si="0"/>
        <v>14</v>
      </c>
      <c r="N17" s="187">
        <f t="shared" si="0"/>
        <v>13</v>
      </c>
      <c r="O17" s="187">
        <f t="shared" si="0"/>
        <v>9</v>
      </c>
      <c r="P17" s="187">
        <f t="shared" si="0"/>
        <v>7</v>
      </c>
      <c r="Q17" s="187">
        <f t="shared" si="0"/>
        <v>5</v>
      </c>
      <c r="R17" s="189">
        <f t="shared" si="0"/>
        <v>1</v>
      </c>
      <c r="S17" s="144"/>
      <c r="T17" s="144"/>
      <c r="U17" s="144"/>
      <c r="V17" s="144"/>
      <c r="W17" s="144"/>
      <c r="X17" s="144"/>
      <c r="Y17" s="144"/>
      <c r="Z17" s="144"/>
    </row>
    <row r="18" spans="1:26" ht="12" customHeight="1" x14ac:dyDescent="0.4">
      <c r="A18" s="432" t="s">
        <v>279</v>
      </c>
      <c r="B18" s="434" t="s">
        <v>180</v>
      </c>
      <c r="C18" s="185">
        <f>Entering!D51</f>
        <v>17</v>
      </c>
      <c r="D18" s="184">
        <f>Entering!E51</f>
        <v>8</v>
      </c>
      <c r="E18" s="184">
        <f>Entering!F51</f>
        <v>10</v>
      </c>
      <c r="F18" s="184">
        <f>Entering!G51</f>
        <v>16</v>
      </c>
      <c r="G18" s="184">
        <f>Entering!H51</f>
        <v>8</v>
      </c>
      <c r="H18" s="184">
        <f>Entering!I51</f>
        <v>7</v>
      </c>
      <c r="I18" s="184">
        <f>Entering!J51</f>
        <v>5</v>
      </c>
      <c r="J18" s="184">
        <f>Entering!K51</f>
        <v>4</v>
      </c>
      <c r="K18" s="184">
        <f>Entering!L51</f>
        <v>1</v>
      </c>
      <c r="L18" s="184">
        <f>Entering!M51</f>
        <v>1</v>
      </c>
      <c r="M18" s="184">
        <f>Entering!N51</f>
        <v>5</v>
      </c>
      <c r="N18" s="184">
        <f>Entering!O51</f>
        <v>13</v>
      </c>
      <c r="O18" s="184">
        <f>Entering!P51</f>
        <v>1</v>
      </c>
      <c r="P18" s="184">
        <f>Entering!Q51</f>
        <v>11</v>
      </c>
      <c r="Q18" s="184">
        <f>Entering!R51</f>
        <v>0</v>
      </c>
      <c r="R18" s="435">
        <f>Entering!S51</f>
        <v>1</v>
      </c>
      <c r="S18" s="144"/>
      <c r="T18" s="144"/>
      <c r="U18" s="144"/>
      <c r="V18" s="144"/>
      <c r="W18" s="144"/>
      <c r="X18" s="144"/>
      <c r="Y18" s="144"/>
      <c r="Z18" s="144"/>
    </row>
    <row r="19" spans="1:26" ht="12" customHeight="1" x14ac:dyDescent="0.4">
      <c r="A19" s="278"/>
      <c r="B19" s="436" t="s">
        <v>274</v>
      </c>
      <c r="C19" s="441">
        <f>Entering!D57</f>
        <v>0</v>
      </c>
      <c r="D19" s="438">
        <f>Entering!E57</f>
        <v>0</v>
      </c>
      <c r="E19" s="438">
        <f>Entering!F57</f>
        <v>2</v>
      </c>
      <c r="F19" s="438">
        <f>Entering!G57</f>
        <v>0</v>
      </c>
      <c r="G19" s="438">
        <f>Entering!H57</f>
        <v>0</v>
      </c>
      <c r="H19" s="438">
        <f>Entering!I57</f>
        <v>1</v>
      </c>
      <c r="I19" s="438">
        <f>Entering!J57</f>
        <v>0</v>
      </c>
      <c r="J19" s="438">
        <f>Entering!K57</f>
        <v>2</v>
      </c>
      <c r="K19" s="438">
        <f>Entering!L57</f>
        <v>0</v>
      </c>
      <c r="L19" s="438">
        <f>Entering!M57</f>
        <v>0</v>
      </c>
      <c r="M19" s="438">
        <f>Entering!N57</f>
        <v>0</v>
      </c>
      <c r="N19" s="438">
        <f>Entering!O57</f>
        <v>0</v>
      </c>
      <c r="O19" s="438">
        <f>Entering!P57</f>
        <v>0</v>
      </c>
      <c r="P19" s="438">
        <f>Entering!Q57</f>
        <v>0</v>
      </c>
      <c r="Q19" s="438">
        <f>Entering!R57</f>
        <v>0</v>
      </c>
      <c r="R19" s="440">
        <f>Entering!S57</f>
        <v>0</v>
      </c>
      <c r="S19" s="144"/>
      <c r="T19" s="144"/>
      <c r="U19" s="144"/>
      <c r="V19" s="144"/>
      <c r="W19" s="144"/>
      <c r="X19" s="144"/>
      <c r="Y19" s="144"/>
      <c r="Z19" s="144"/>
    </row>
    <row r="20" spans="1:26" ht="12" customHeight="1" x14ac:dyDescent="0.4">
      <c r="A20" s="278"/>
      <c r="B20" s="441" t="str">
        <f>Entering!C58</f>
        <v>Bicycles (2 People)</v>
      </c>
      <c r="C20" s="441">
        <f>Entering!D58</f>
        <v>0</v>
      </c>
      <c r="D20" s="438">
        <f>Entering!E58</f>
        <v>0</v>
      </c>
      <c r="E20" s="438">
        <f>Entering!F58</f>
        <v>0</v>
      </c>
      <c r="F20" s="438">
        <f>Entering!G58</f>
        <v>0</v>
      </c>
      <c r="G20" s="438">
        <f>Entering!H58</f>
        <v>0</v>
      </c>
      <c r="H20" s="438">
        <f>Entering!I58</f>
        <v>0</v>
      </c>
      <c r="I20" s="438">
        <f>Entering!J58</f>
        <v>0</v>
      </c>
      <c r="J20" s="438">
        <f>Entering!K58</f>
        <v>0</v>
      </c>
      <c r="K20" s="438">
        <f>Entering!L58</f>
        <v>0</v>
      </c>
      <c r="L20" s="438">
        <f>Entering!M58</f>
        <v>0</v>
      </c>
      <c r="M20" s="438">
        <f>Entering!N58</f>
        <v>0</v>
      </c>
      <c r="N20" s="438">
        <f>Entering!O58</f>
        <v>0</v>
      </c>
      <c r="O20" s="438">
        <f>Entering!P58</f>
        <v>0</v>
      </c>
      <c r="P20" s="438">
        <f>Entering!Q58</f>
        <v>0</v>
      </c>
      <c r="Q20" s="438">
        <f>Entering!R58</f>
        <v>0</v>
      </c>
      <c r="R20" s="440">
        <f>Entering!S58</f>
        <v>0</v>
      </c>
      <c r="S20" s="144"/>
      <c r="T20" s="144"/>
      <c r="U20" s="144"/>
      <c r="V20" s="144"/>
      <c r="W20" s="144"/>
      <c r="X20" s="144"/>
      <c r="Y20" s="144"/>
      <c r="Z20" s="144"/>
    </row>
    <row r="21" spans="1:26" ht="12" customHeight="1" x14ac:dyDescent="0.4">
      <c r="A21" s="278"/>
      <c r="B21" s="441" t="str">
        <f>Entering!C59</f>
        <v>Electric Personal Bicycle (1 person)</v>
      </c>
      <c r="C21" s="441">
        <f>Entering!D59</f>
        <v>0</v>
      </c>
      <c r="D21" s="438">
        <f>Entering!E59</f>
        <v>0</v>
      </c>
      <c r="E21" s="438">
        <f>Entering!F59</f>
        <v>0</v>
      </c>
      <c r="F21" s="438">
        <f>Entering!G59</f>
        <v>0</v>
      </c>
      <c r="G21" s="438">
        <f>Entering!H59</f>
        <v>1</v>
      </c>
      <c r="H21" s="438">
        <f>Entering!I59</f>
        <v>0</v>
      </c>
      <c r="I21" s="438">
        <f>Entering!J59</f>
        <v>0</v>
      </c>
      <c r="J21" s="438">
        <f>Entering!K59</f>
        <v>0</v>
      </c>
      <c r="K21" s="438">
        <f>Entering!L59</f>
        <v>0</v>
      </c>
      <c r="L21" s="438">
        <f>Entering!M59</f>
        <v>0</v>
      </c>
      <c r="M21" s="438">
        <f>Entering!N59</f>
        <v>0</v>
      </c>
      <c r="N21" s="438">
        <f>Entering!O59</f>
        <v>1</v>
      </c>
      <c r="O21" s="438">
        <f>Entering!P59</f>
        <v>1</v>
      </c>
      <c r="P21" s="438">
        <f>Entering!Q59</f>
        <v>0</v>
      </c>
      <c r="Q21" s="438">
        <f>Entering!R59</f>
        <v>0</v>
      </c>
      <c r="R21" s="440">
        <f>Entering!S59</f>
        <v>0</v>
      </c>
      <c r="S21" s="144"/>
      <c r="T21" s="144"/>
      <c r="U21" s="144"/>
      <c r="V21" s="144"/>
      <c r="W21" s="144"/>
      <c r="X21" s="144"/>
      <c r="Y21" s="144"/>
      <c r="Z21" s="144"/>
    </row>
    <row r="22" spans="1:26" ht="12" customHeight="1" x14ac:dyDescent="0.4">
      <c r="A22" s="278"/>
      <c r="B22" s="441" t="str">
        <f>Entering!C60</f>
        <v>SPIN Bicycle (1 person)</v>
      </c>
      <c r="C22" s="441">
        <f>Entering!D60</f>
        <v>0</v>
      </c>
      <c r="D22" s="438">
        <f>Entering!E60</f>
        <v>0</v>
      </c>
      <c r="E22" s="438">
        <f>Entering!F60</f>
        <v>0</v>
      </c>
      <c r="F22" s="438">
        <f>Entering!G60</f>
        <v>0</v>
      </c>
      <c r="G22" s="438">
        <f>Entering!H60</f>
        <v>0</v>
      </c>
      <c r="H22" s="438">
        <f>Entering!I60</f>
        <v>0</v>
      </c>
      <c r="I22" s="438">
        <f>Entering!J60</f>
        <v>0</v>
      </c>
      <c r="J22" s="438">
        <f>Entering!K60</f>
        <v>0</v>
      </c>
      <c r="K22" s="438">
        <f>Entering!L60</f>
        <v>0</v>
      </c>
      <c r="L22" s="438">
        <f>Entering!M60</f>
        <v>0</v>
      </c>
      <c r="M22" s="438">
        <f>Entering!N60</f>
        <v>1</v>
      </c>
      <c r="N22" s="438">
        <f>Entering!O60</f>
        <v>1</v>
      </c>
      <c r="O22" s="438">
        <f>Entering!P60</f>
        <v>0</v>
      </c>
      <c r="P22" s="438">
        <f>Entering!Q60</f>
        <v>0</v>
      </c>
      <c r="Q22" s="438">
        <f>Entering!R60</f>
        <v>0</v>
      </c>
      <c r="R22" s="440">
        <f>Entering!S60</f>
        <v>0</v>
      </c>
      <c r="S22" s="144"/>
      <c r="T22" s="144"/>
      <c r="U22" s="144"/>
      <c r="V22" s="144"/>
      <c r="W22" s="144"/>
      <c r="X22" s="144"/>
      <c r="Y22" s="144"/>
      <c r="Z22" s="144"/>
    </row>
    <row r="23" spans="1:26" ht="12" customHeight="1" x14ac:dyDescent="0.4">
      <c r="A23" s="278"/>
      <c r="B23" s="442" t="str">
        <f>Entering!C52</f>
        <v>SPIN Scooters</v>
      </c>
      <c r="C23" s="448">
        <f>Entering!D52</f>
        <v>0</v>
      </c>
      <c r="D23" s="144">
        <f>Entering!E52</f>
        <v>0</v>
      </c>
      <c r="E23" s="144">
        <f>Entering!F52</f>
        <v>0</v>
      </c>
      <c r="F23" s="144">
        <f>Entering!G52</f>
        <v>0</v>
      </c>
      <c r="G23" s="144">
        <f>Entering!H52</f>
        <v>0</v>
      </c>
      <c r="H23" s="144">
        <f>Entering!I52</f>
        <v>1</v>
      </c>
      <c r="I23" s="144">
        <f>Entering!J52</f>
        <v>0</v>
      </c>
      <c r="J23" s="144">
        <f>Entering!K52</f>
        <v>0</v>
      </c>
      <c r="K23" s="144">
        <f>Entering!L52</f>
        <v>0</v>
      </c>
      <c r="L23" s="144">
        <f>Entering!M52</f>
        <v>0</v>
      </c>
      <c r="M23" s="144">
        <f>Entering!N52</f>
        <v>0</v>
      </c>
      <c r="N23" s="144">
        <f>Entering!O52</f>
        <v>0</v>
      </c>
      <c r="O23" s="144">
        <f>Entering!P52</f>
        <v>0</v>
      </c>
      <c r="P23" s="144">
        <f>Entering!Q52</f>
        <v>0</v>
      </c>
      <c r="Q23" s="144">
        <f>Entering!R52</f>
        <v>0</v>
      </c>
      <c r="R23" s="444">
        <f>Entering!S52</f>
        <v>0</v>
      </c>
      <c r="S23" s="144"/>
      <c r="T23" s="144"/>
      <c r="U23" s="144"/>
      <c r="V23" s="144"/>
      <c r="W23" s="144"/>
      <c r="X23" s="144"/>
      <c r="Y23" s="144"/>
      <c r="Z23" s="144"/>
    </row>
    <row r="24" spans="1:26" ht="12" customHeight="1" x14ac:dyDescent="0.4">
      <c r="A24" s="278"/>
      <c r="B24" s="442" t="str">
        <f>Entering!C53</f>
        <v>Other Electric Scooter</v>
      </c>
      <c r="C24" s="448">
        <f>Entering!D53</f>
        <v>0</v>
      </c>
      <c r="D24" s="144">
        <f>Entering!E53</f>
        <v>0</v>
      </c>
      <c r="E24" s="144">
        <f>Entering!F53</f>
        <v>0</v>
      </c>
      <c r="F24" s="144">
        <f>Entering!G53</f>
        <v>0</v>
      </c>
      <c r="G24" s="144">
        <f>Entering!H53</f>
        <v>1</v>
      </c>
      <c r="H24" s="144">
        <f>Entering!I53</f>
        <v>0</v>
      </c>
      <c r="I24" s="144">
        <f>Entering!J53</f>
        <v>0</v>
      </c>
      <c r="J24" s="144">
        <f>Entering!K53</f>
        <v>0</v>
      </c>
      <c r="K24" s="144">
        <f>Entering!L53</f>
        <v>0</v>
      </c>
      <c r="L24" s="144">
        <f>Entering!M53</f>
        <v>0</v>
      </c>
      <c r="M24" s="144">
        <f>Entering!N53</f>
        <v>0</v>
      </c>
      <c r="N24" s="144">
        <f>Entering!O53</f>
        <v>0</v>
      </c>
      <c r="O24" s="144">
        <f>Entering!P53</f>
        <v>0</v>
      </c>
      <c r="P24" s="144">
        <f>Entering!Q53</f>
        <v>0</v>
      </c>
      <c r="Q24" s="144">
        <f>Entering!R53</f>
        <v>0</v>
      </c>
      <c r="R24" s="444">
        <f>Entering!S53</f>
        <v>0</v>
      </c>
      <c r="S24" s="144"/>
      <c r="T24" s="144"/>
      <c r="U24" s="144"/>
      <c r="V24" s="144"/>
      <c r="W24" s="144"/>
      <c r="X24" s="144"/>
      <c r="Y24" s="144"/>
      <c r="Z24" s="144"/>
    </row>
    <row r="25" spans="1:26" ht="12" customHeight="1" x14ac:dyDescent="0.4">
      <c r="A25" s="278"/>
      <c r="B25" s="442" t="str">
        <f>Entering!C54</f>
        <v>Non-electric scooter</v>
      </c>
      <c r="C25" s="448">
        <f>Entering!D54</f>
        <v>0</v>
      </c>
      <c r="D25" s="144">
        <f>Entering!E54</f>
        <v>0</v>
      </c>
      <c r="E25" s="144">
        <f>Entering!F54</f>
        <v>0</v>
      </c>
      <c r="F25" s="144">
        <f>Entering!G54</f>
        <v>0</v>
      </c>
      <c r="G25" s="144">
        <f>Entering!H54</f>
        <v>0</v>
      </c>
      <c r="H25" s="144">
        <f>Entering!I54</f>
        <v>0</v>
      </c>
      <c r="I25" s="144">
        <f>Entering!J54</f>
        <v>0</v>
      </c>
      <c r="J25" s="144">
        <f>Entering!K54</f>
        <v>0</v>
      </c>
      <c r="K25" s="144">
        <f>Entering!L54</f>
        <v>0</v>
      </c>
      <c r="L25" s="144">
        <f>Entering!M54</f>
        <v>0</v>
      </c>
      <c r="M25" s="144">
        <f>Entering!N54</f>
        <v>0</v>
      </c>
      <c r="N25" s="144">
        <f>Entering!O54</f>
        <v>0</v>
      </c>
      <c r="O25" s="144">
        <f>Entering!P54</f>
        <v>0</v>
      </c>
      <c r="P25" s="144">
        <f>Entering!Q54</f>
        <v>0</v>
      </c>
      <c r="Q25" s="144">
        <f>Entering!R54</f>
        <v>0</v>
      </c>
      <c r="R25" s="444">
        <f>Entering!S54</f>
        <v>0</v>
      </c>
      <c r="S25" s="144"/>
      <c r="T25" s="144"/>
      <c r="U25" s="144"/>
      <c r="V25" s="144"/>
      <c r="W25" s="144"/>
      <c r="X25" s="144"/>
      <c r="Y25" s="144"/>
      <c r="Z25" s="144"/>
    </row>
    <row r="26" spans="1:26" ht="12" customHeight="1" x14ac:dyDescent="0.4">
      <c r="A26" s="278"/>
      <c r="B26" s="445" t="str">
        <f>Entering!C55</f>
        <v>Skateboard</v>
      </c>
      <c r="C26" s="448">
        <f>Entering!D55</f>
        <v>0</v>
      </c>
      <c r="D26" s="144">
        <f>Entering!E55</f>
        <v>0</v>
      </c>
      <c r="E26" s="144">
        <f>Entering!F55</f>
        <v>0</v>
      </c>
      <c r="F26" s="144">
        <f>Entering!G55</f>
        <v>0</v>
      </c>
      <c r="G26" s="144">
        <f>Entering!H55</f>
        <v>0</v>
      </c>
      <c r="H26" s="144">
        <f>Entering!I55</f>
        <v>0</v>
      </c>
      <c r="I26" s="144">
        <f>Entering!J55</f>
        <v>0</v>
      </c>
      <c r="J26" s="144">
        <f>Entering!K55</f>
        <v>0</v>
      </c>
      <c r="K26" s="144">
        <f>Entering!L55</f>
        <v>0</v>
      </c>
      <c r="L26" s="144">
        <f>Entering!M55</f>
        <v>0</v>
      </c>
      <c r="M26" s="144">
        <f>Entering!N55</f>
        <v>0</v>
      </c>
      <c r="N26" s="144">
        <f>Entering!O55</f>
        <v>0</v>
      </c>
      <c r="O26" s="144">
        <f>Entering!P55</f>
        <v>0</v>
      </c>
      <c r="P26" s="144">
        <f>Entering!Q55</f>
        <v>0</v>
      </c>
      <c r="Q26" s="144">
        <f>Entering!R55</f>
        <v>0</v>
      </c>
      <c r="R26" s="444">
        <f>Entering!S55</f>
        <v>0</v>
      </c>
      <c r="S26" s="144"/>
      <c r="T26" s="144"/>
      <c r="U26" s="144"/>
      <c r="V26" s="144"/>
      <c r="W26" s="144"/>
      <c r="X26" s="144"/>
      <c r="Y26" s="144"/>
      <c r="Z26" s="144"/>
    </row>
    <row r="27" spans="1:26" ht="12" customHeight="1" x14ac:dyDescent="0.4">
      <c r="A27" s="278"/>
      <c r="B27" s="445" t="str">
        <f>Entering!C56</f>
        <v>Electric Skateboard</v>
      </c>
      <c r="C27" s="448">
        <f>Entering!D56</f>
        <v>0</v>
      </c>
      <c r="D27" s="144">
        <f>Entering!E56</f>
        <v>0</v>
      </c>
      <c r="E27" s="144">
        <f>Entering!F56</f>
        <v>0</v>
      </c>
      <c r="F27" s="144">
        <f>Entering!G56</f>
        <v>0</v>
      </c>
      <c r="G27" s="144">
        <f>Entering!H56</f>
        <v>0</v>
      </c>
      <c r="H27" s="144">
        <f>Entering!I56</f>
        <v>0</v>
      </c>
      <c r="I27" s="144">
        <f>Entering!J56</f>
        <v>0</v>
      </c>
      <c r="J27" s="144">
        <f>Entering!K56</f>
        <v>0</v>
      </c>
      <c r="K27" s="144">
        <f>Entering!L56</f>
        <v>0</v>
      </c>
      <c r="L27" s="144">
        <f>Entering!M56</f>
        <v>0</v>
      </c>
      <c r="M27" s="144">
        <f>Entering!N56</f>
        <v>0</v>
      </c>
      <c r="N27" s="144">
        <f>Entering!O56</f>
        <v>1</v>
      </c>
      <c r="O27" s="144">
        <f>Entering!P56</f>
        <v>0</v>
      </c>
      <c r="P27" s="144">
        <f>Entering!Q56</f>
        <v>0</v>
      </c>
      <c r="Q27" s="144">
        <f>Entering!R56</f>
        <v>0</v>
      </c>
      <c r="R27" s="444">
        <f>Entering!S56</f>
        <v>0</v>
      </c>
      <c r="S27" s="144"/>
      <c r="T27" s="144"/>
      <c r="U27" s="144"/>
      <c r="V27" s="144"/>
      <c r="W27" s="144"/>
      <c r="X27" s="144"/>
      <c r="Y27" s="144"/>
      <c r="Z27" s="144"/>
    </row>
    <row r="28" spans="1:26" ht="12" customHeight="1" x14ac:dyDescent="0.4">
      <c r="A28" s="433"/>
      <c r="B28" s="446" t="s">
        <v>278</v>
      </c>
      <c r="C28" s="449">
        <f t="shared" ref="C28:R28" si="1">SUM(C18:C27)</f>
        <v>17</v>
      </c>
      <c r="D28" s="187">
        <f t="shared" si="1"/>
        <v>8</v>
      </c>
      <c r="E28" s="187">
        <f t="shared" si="1"/>
        <v>12</v>
      </c>
      <c r="F28" s="187">
        <f t="shared" si="1"/>
        <v>16</v>
      </c>
      <c r="G28" s="187">
        <f t="shared" si="1"/>
        <v>10</v>
      </c>
      <c r="H28" s="187">
        <f t="shared" si="1"/>
        <v>9</v>
      </c>
      <c r="I28" s="187">
        <f t="shared" si="1"/>
        <v>5</v>
      </c>
      <c r="J28" s="187">
        <f t="shared" si="1"/>
        <v>6</v>
      </c>
      <c r="K28" s="187">
        <f t="shared" si="1"/>
        <v>1</v>
      </c>
      <c r="L28" s="187">
        <f t="shared" si="1"/>
        <v>1</v>
      </c>
      <c r="M28" s="187">
        <f t="shared" si="1"/>
        <v>6</v>
      </c>
      <c r="N28" s="187">
        <f t="shared" si="1"/>
        <v>16</v>
      </c>
      <c r="O28" s="187">
        <f t="shared" si="1"/>
        <v>2</v>
      </c>
      <c r="P28" s="187">
        <f t="shared" si="1"/>
        <v>11</v>
      </c>
      <c r="Q28" s="187">
        <f t="shared" si="1"/>
        <v>0</v>
      </c>
      <c r="R28" s="189">
        <f t="shared" si="1"/>
        <v>1</v>
      </c>
      <c r="S28" s="144"/>
      <c r="T28" s="144"/>
      <c r="U28" s="144"/>
      <c r="V28" s="144"/>
      <c r="W28" s="144"/>
      <c r="X28" s="144"/>
      <c r="Y28" s="144"/>
      <c r="Z28" s="144"/>
    </row>
    <row r="29" spans="1:26" ht="12" customHeight="1" x14ac:dyDescent="0.4">
      <c r="A29" s="432" t="s">
        <v>280</v>
      </c>
      <c r="B29" s="434" t="s">
        <v>180</v>
      </c>
      <c r="C29" s="184">
        <f>Entering!D94</f>
        <v>6</v>
      </c>
      <c r="D29" s="184">
        <f>Entering!E94</f>
        <v>54</v>
      </c>
      <c r="E29" s="184">
        <f>Entering!F94</f>
        <v>44</v>
      </c>
      <c r="F29" s="184">
        <f>Entering!G94</f>
        <v>60</v>
      </c>
      <c r="G29" s="184">
        <f>Entering!H94</f>
        <v>51</v>
      </c>
      <c r="H29" s="184">
        <f>Entering!I94</f>
        <v>48</v>
      </c>
      <c r="I29" s="184">
        <f>Entering!J94</f>
        <v>46</v>
      </c>
      <c r="J29" s="184">
        <f>Entering!K94</f>
        <v>32</v>
      </c>
      <c r="K29" s="184">
        <f>Entering!L94</f>
        <v>31</v>
      </c>
      <c r="L29" s="184">
        <f>Entering!M94</f>
        <v>40</v>
      </c>
      <c r="M29" s="184">
        <f>Entering!N94</f>
        <v>48</v>
      </c>
      <c r="N29" s="184">
        <f>Entering!O94</f>
        <v>27</v>
      </c>
      <c r="O29" s="184">
        <f>Entering!P94</f>
        <v>34</v>
      </c>
      <c r="P29" s="184">
        <f>Entering!Q94</f>
        <v>16</v>
      </c>
      <c r="Q29" s="184">
        <f>Entering!R94</f>
        <v>2</v>
      </c>
      <c r="R29" s="435">
        <f>Entering!S94</f>
        <v>1</v>
      </c>
      <c r="S29" s="144"/>
      <c r="T29" s="144"/>
      <c r="U29" s="144"/>
      <c r="V29" s="144"/>
      <c r="W29" s="144"/>
      <c r="X29" s="144"/>
      <c r="Y29" s="144"/>
      <c r="Z29" s="144"/>
    </row>
    <row r="30" spans="1:26" ht="12" customHeight="1" x14ac:dyDescent="0.4">
      <c r="A30" s="278"/>
      <c r="B30" s="437" t="str">
        <f>Entering!C100</f>
        <v>Bicycles (1 Person)</v>
      </c>
      <c r="C30" s="437">
        <f>Entering!D100</f>
        <v>2</v>
      </c>
      <c r="D30" s="438">
        <f>Entering!E100</f>
        <v>8</v>
      </c>
      <c r="E30" s="438">
        <f>Entering!F100</f>
        <v>5</v>
      </c>
      <c r="F30" s="438">
        <f>Entering!G100</f>
        <v>9</v>
      </c>
      <c r="G30" s="438">
        <f>Entering!H100</f>
        <v>7</v>
      </c>
      <c r="H30" s="438">
        <f>Entering!I100</f>
        <v>4</v>
      </c>
      <c r="I30" s="438">
        <f>Entering!J100</f>
        <v>9</v>
      </c>
      <c r="J30" s="438">
        <f>Entering!K100</f>
        <v>3</v>
      </c>
      <c r="K30" s="438">
        <f>Entering!L100</f>
        <v>4</v>
      </c>
      <c r="L30" s="438">
        <f>Entering!M100</f>
        <v>6</v>
      </c>
      <c r="M30" s="438">
        <f>Entering!N100</f>
        <v>6</v>
      </c>
      <c r="N30" s="438">
        <f>Entering!O100</f>
        <v>13</v>
      </c>
      <c r="O30" s="438">
        <f>Entering!P100</f>
        <v>5</v>
      </c>
      <c r="P30" s="438">
        <f>Entering!Q100</f>
        <v>1</v>
      </c>
      <c r="Q30" s="438">
        <f>Entering!R100</f>
        <v>0</v>
      </c>
      <c r="R30" s="440">
        <f>Entering!S100</f>
        <v>1</v>
      </c>
      <c r="S30" s="144"/>
      <c r="T30" s="144"/>
      <c r="U30" s="144"/>
      <c r="V30" s="144"/>
      <c r="W30" s="144"/>
      <c r="X30" s="144"/>
      <c r="Y30" s="144"/>
      <c r="Z30" s="144"/>
    </row>
    <row r="31" spans="1:26" ht="12" customHeight="1" x14ac:dyDescent="0.4">
      <c r="A31" s="278"/>
      <c r="B31" s="437" t="str">
        <f>Entering!C101</f>
        <v>Bicycles (2 People)</v>
      </c>
      <c r="C31" s="437">
        <f>Entering!D101</f>
        <v>0</v>
      </c>
      <c r="D31" s="438">
        <f>Entering!E101</f>
        <v>0</v>
      </c>
      <c r="E31" s="438">
        <f>Entering!F101</f>
        <v>0</v>
      </c>
      <c r="F31" s="438">
        <f>Entering!G101</f>
        <v>0</v>
      </c>
      <c r="G31" s="438">
        <f>Entering!H101</f>
        <v>0</v>
      </c>
      <c r="H31" s="438">
        <f>Entering!I101</f>
        <v>0</v>
      </c>
      <c r="I31" s="438">
        <f>Entering!J101</f>
        <v>0</v>
      </c>
      <c r="J31" s="438">
        <f>Entering!K101</f>
        <v>0</v>
      </c>
      <c r="K31" s="438">
        <f>Entering!L101</f>
        <v>0</v>
      </c>
      <c r="L31" s="438">
        <f>Entering!M101</f>
        <v>0</v>
      </c>
      <c r="M31" s="438">
        <f>Entering!N101</f>
        <v>0</v>
      </c>
      <c r="N31" s="438">
        <f>Entering!O101</f>
        <v>0</v>
      </c>
      <c r="O31" s="438">
        <f>Entering!P101</f>
        <v>0</v>
      </c>
      <c r="P31" s="438">
        <f>Entering!Q101</f>
        <v>0</v>
      </c>
      <c r="Q31" s="438">
        <f>Entering!R101</f>
        <v>0</v>
      </c>
      <c r="R31" s="440">
        <f>Entering!S101</f>
        <v>0</v>
      </c>
      <c r="S31" s="144"/>
      <c r="T31" s="144"/>
      <c r="U31" s="144"/>
      <c r="V31" s="144"/>
      <c r="W31" s="144"/>
      <c r="X31" s="144"/>
      <c r="Y31" s="144"/>
      <c r="Z31" s="144"/>
    </row>
    <row r="32" spans="1:26" ht="12" customHeight="1" x14ac:dyDescent="0.4">
      <c r="A32" s="278"/>
      <c r="B32" s="437" t="str">
        <f>Entering!C102</f>
        <v>Electric Personal Bicycle (1 person)</v>
      </c>
      <c r="C32" s="437">
        <f>Entering!D102</f>
        <v>1</v>
      </c>
      <c r="D32" s="438">
        <f>Entering!E102</f>
        <v>0</v>
      </c>
      <c r="E32" s="438">
        <f>Entering!F102</f>
        <v>2</v>
      </c>
      <c r="F32" s="438">
        <f>Entering!G102</f>
        <v>2</v>
      </c>
      <c r="G32" s="438">
        <f>Entering!H102</f>
        <v>6</v>
      </c>
      <c r="H32" s="438">
        <f>Entering!I102</f>
        <v>2</v>
      </c>
      <c r="I32" s="438">
        <f>Entering!J102</f>
        <v>1</v>
      </c>
      <c r="J32" s="438">
        <f>Entering!K102</f>
        <v>0</v>
      </c>
      <c r="K32" s="438">
        <f>Entering!L102</f>
        <v>2</v>
      </c>
      <c r="L32" s="438">
        <f>Entering!M102</f>
        <v>1</v>
      </c>
      <c r="M32" s="438">
        <f>Entering!N102</f>
        <v>2</v>
      </c>
      <c r="N32" s="438">
        <f>Entering!O102</f>
        <v>0</v>
      </c>
      <c r="O32" s="438">
        <f>Entering!P102</f>
        <v>0</v>
      </c>
      <c r="P32" s="438">
        <f>Entering!Q102</f>
        <v>0</v>
      </c>
      <c r="Q32" s="438">
        <f>Entering!R102</f>
        <v>0</v>
      </c>
      <c r="R32" s="440">
        <f>Entering!S102</f>
        <v>0</v>
      </c>
      <c r="S32" s="144"/>
      <c r="T32" s="144"/>
      <c r="U32" s="144"/>
      <c r="V32" s="144"/>
      <c r="W32" s="144"/>
      <c r="X32" s="144"/>
      <c r="Y32" s="144"/>
      <c r="Z32" s="144"/>
    </row>
    <row r="33" spans="1:26" ht="12" customHeight="1" x14ac:dyDescent="0.4">
      <c r="A33" s="278"/>
      <c r="B33" s="442" t="str">
        <f>Entering!C95</f>
        <v>SPIN Scooters</v>
      </c>
      <c r="C33" s="443">
        <f>Entering!D95</f>
        <v>0</v>
      </c>
      <c r="D33" s="144">
        <f>Entering!E95</f>
        <v>1</v>
      </c>
      <c r="E33" s="144">
        <f>Entering!F95</f>
        <v>0</v>
      </c>
      <c r="F33" s="144">
        <f>Entering!G95</f>
        <v>0</v>
      </c>
      <c r="G33" s="144">
        <f>Entering!H95</f>
        <v>0</v>
      </c>
      <c r="H33" s="144">
        <f>Entering!I95</f>
        <v>0</v>
      </c>
      <c r="I33" s="144">
        <f>Entering!J95</f>
        <v>0</v>
      </c>
      <c r="J33" s="144">
        <f>Entering!K95</f>
        <v>0</v>
      </c>
      <c r="K33" s="144">
        <f>Entering!L95</f>
        <v>0</v>
      </c>
      <c r="L33" s="144">
        <f>Entering!M95</f>
        <v>0</v>
      </c>
      <c r="M33" s="144">
        <f>Entering!N95</f>
        <v>0</v>
      </c>
      <c r="N33" s="144">
        <f>Entering!O95</f>
        <v>0</v>
      </c>
      <c r="O33" s="144">
        <f>Entering!P95</f>
        <v>0</v>
      </c>
      <c r="P33" s="144">
        <f>Entering!Q95</f>
        <v>0</v>
      </c>
      <c r="Q33" s="144">
        <f>Entering!R95</f>
        <v>0</v>
      </c>
      <c r="R33" s="444">
        <f>Entering!S95</f>
        <v>0</v>
      </c>
      <c r="S33" s="144"/>
      <c r="T33" s="144"/>
      <c r="U33" s="144"/>
      <c r="V33" s="144"/>
      <c r="W33" s="144"/>
      <c r="X33" s="144"/>
      <c r="Y33" s="144"/>
      <c r="Z33" s="144"/>
    </row>
    <row r="34" spans="1:26" ht="12" customHeight="1" x14ac:dyDescent="0.4">
      <c r="A34" s="278"/>
      <c r="B34" s="442" t="str">
        <f>Entering!C96</f>
        <v>Other Electric Scooter</v>
      </c>
      <c r="C34" s="443">
        <f>Entering!D96</f>
        <v>2</v>
      </c>
      <c r="D34" s="144">
        <f>Entering!E96</f>
        <v>1</v>
      </c>
      <c r="E34" s="144">
        <f>Entering!F96</f>
        <v>3</v>
      </c>
      <c r="F34" s="144">
        <f>Entering!G96</f>
        <v>2</v>
      </c>
      <c r="G34" s="144">
        <f>Entering!H96</f>
        <v>1</v>
      </c>
      <c r="H34" s="144">
        <f>Entering!I96</f>
        <v>3</v>
      </c>
      <c r="I34" s="144">
        <f>Entering!J96</f>
        <v>0</v>
      </c>
      <c r="J34" s="144">
        <f>Entering!K96</f>
        <v>4</v>
      </c>
      <c r="K34" s="144">
        <f>Entering!L96</f>
        <v>6</v>
      </c>
      <c r="L34" s="144">
        <f>Entering!M96</f>
        <v>3</v>
      </c>
      <c r="M34" s="144">
        <f>Entering!N96</f>
        <v>5</v>
      </c>
      <c r="N34" s="144">
        <f>Entering!O96</f>
        <v>3</v>
      </c>
      <c r="O34" s="144">
        <f>Entering!P96</f>
        <v>1</v>
      </c>
      <c r="P34" s="144">
        <f>Entering!Q96</f>
        <v>0</v>
      </c>
      <c r="Q34" s="144">
        <f>Entering!R96</f>
        <v>0</v>
      </c>
      <c r="R34" s="444">
        <f>Entering!S96</f>
        <v>0</v>
      </c>
      <c r="S34" s="144"/>
      <c r="T34" s="144"/>
      <c r="U34" s="144"/>
      <c r="V34" s="144"/>
      <c r="W34" s="144"/>
      <c r="X34" s="144"/>
      <c r="Y34" s="144"/>
      <c r="Z34" s="144"/>
    </row>
    <row r="35" spans="1:26" ht="12" customHeight="1" x14ac:dyDescent="0.4">
      <c r="A35" s="278"/>
      <c r="B35" s="442" t="str">
        <f>Entering!C97</f>
        <v>Non-electric scooter</v>
      </c>
      <c r="C35" s="443">
        <f>Entering!D97</f>
        <v>0</v>
      </c>
      <c r="D35" s="144">
        <f>Entering!E97</f>
        <v>0</v>
      </c>
      <c r="E35" s="144">
        <f>Entering!F97</f>
        <v>1</v>
      </c>
      <c r="F35" s="144">
        <f>Entering!G97</f>
        <v>0</v>
      </c>
      <c r="G35" s="144">
        <f>Entering!H97</f>
        <v>0</v>
      </c>
      <c r="H35" s="144">
        <f>Entering!I97</f>
        <v>0</v>
      </c>
      <c r="I35" s="144">
        <f>Entering!J97</f>
        <v>2</v>
      </c>
      <c r="J35" s="144">
        <f>Entering!K97</f>
        <v>0</v>
      </c>
      <c r="K35" s="144">
        <f>Entering!L97</f>
        <v>0</v>
      </c>
      <c r="L35" s="144">
        <f>Entering!M97</f>
        <v>1</v>
      </c>
      <c r="M35" s="144">
        <f>Entering!N97</f>
        <v>0</v>
      </c>
      <c r="N35" s="144">
        <f>Entering!O97</f>
        <v>0</v>
      </c>
      <c r="O35" s="144">
        <f>Entering!P97</f>
        <v>0</v>
      </c>
      <c r="P35" s="144">
        <f>Entering!Q97</f>
        <v>0</v>
      </c>
      <c r="Q35" s="144">
        <f>Entering!R97</f>
        <v>0</v>
      </c>
      <c r="R35" s="444">
        <f>Entering!S97</f>
        <v>0</v>
      </c>
      <c r="S35" s="144"/>
      <c r="T35" s="144"/>
      <c r="U35" s="144"/>
      <c r="V35" s="144"/>
      <c r="W35" s="144"/>
      <c r="X35" s="144"/>
      <c r="Y35" s="144"/>
      <c r="Z35" s="144"/>
    </row>
    <row r="36" spans="1:26" ht="12" customHeight="1" x14ac:dyDescent="0.4">
      <c r="A36" s="278"/>
      <c r="B36" s="445" t="str">
        <f>Entering!C98</f>
        <v>Skateboard</v>
      </c>
      <c r="C36" s="443">
        <f>Entering!D98</f>
        <v>0</v>
      </c>
      <c r="D36" s="144">
        <f>Entering!E98</f>
        <v>0</v>
      </c>
      <c r="E36" s="144">
        <f>Entering!F98</f>
        <v>1</v>
      </c>
      <c r="F36" s="144">
        <f>Entering!G98</f>
        <v>2</v>
      </c>
      <c r="G36" s="144">
        <f>Entering!H98</f>
        <v>4</v>
      </c>
      <c r="H36" s="144">
        <f>Entering!I98</f>
        <v>1</v>
      </c>
      <c r="I36" s="144">
        <f>Entering!J98</f>
        <v>0</v>
      </c>
      <c r="J36" s="144">
        <f>Entering!K98</f>
        <v>5</v>
      </c>
      <c r="K36" s="144">
        <f>Entering!L98</f>
        <v>0</v>
      </c>
      <c r="L36" s="144">
        <f>Entering!M98</f>
        <v>4</v>
      </c>
      <c r="M36" s="144">
        <f>Entering!N98</f>
        <v>2</v>
      </c>
      <c r="N36" s="144">
        <f>Entering!O98</f>
        <v>0</v>
      </c>
      <c r="O36" s="144">
        <f>Entering!P98</f>
        <v>0</v>
      </c>
      <c r="P36" s="144">
        <f>Entering!Q98</f>
        <v>0</v>
      </c>
      <c r="Q36" s="144">
        <f>Entering!R98</f>
        <v>0</v>
      </c>
      <c r="R36" s="444">
        <f>Entering!S98</f>
        <v>0</v>
      </c>
      <c r="S36" s="144"/>
      <c r="T36" s="144"/>
      <c r="U36" s="144"/>
      <c r="V36" s="144"/>
      <c r="W36" s="144"/>
      <c r="X36" s="144"/>
      <c r="Y36" s="144"/>
      <c r="Z36" s="144"/>
    </row>
    <row r="37" spans="1:26" ht="12" customHeight="1" x14ac:dyDescent="0.4">
      <c r="A37" s="278"/>
      <c r="B37" s="445" t="str">
        <f>Entering!C99</f>
        <v>Electric Skateboard</v>
      </c>
      <c r="C37" s="443">
        <f>Entering!D99</f>
        <v>0</v>
      </c>
      <c r="D37" s="144">
        <f>Entering!E99</f>
        <v>0</v>
      </c>
      <c r="E37" s="144">
        <f>Entering!F99</f>
        <v>0</v>
      </c>
      <c r="F37" s="144">
        <f>Entering!G99</f>
        <v>0</v>
      </c>
      <c r="G37" s="144">
        <f>Entering!H99</f>
        <v>0</v>
      </c>
      <c r="H37" s="144">
        <f>Entering!I99</f>
        <v>0</v>
      </c>
      <c r="I37" s="144">
        <f>Entering!J99</f>
        <v>0</v>
      </c>
      <c r="J37" s="144">
        <f>Entering!K99</f>
        <v>0</v>
      </c>
      <c r="K37" s="144">
        <f>Entering!L99</f>
        <v>0</v>
      </c>
      <c r="L37" s="144">
        <f>Entering!M99</f>
        <v>0</v>
      </c>
      <c r="M37" s="144">
        <f>Entering!N99</f>
        <v>0</v>
      </c>
      <c r="N37" s="144">
        <f>Entering!O99</f>
        <v>0</v>
      </c>
      <c r="O37" s="144">
        <f>Entering!P99</f>
        <v>0</v>
      </c>
      <c r="P37" s="144">
        <f>Entering!Q99</f>
        <v>0</v>
      </c>
      <c r="Q37" s="144">
        <f>Entering!R99</f>
        <v>0</v>
      </c>
      <c r="R37" s="444">
        <f>Entering!S99</f>
        <v>0</v>
      </c>
      <c r="S37" s="144"/>
      <c r="T37" s="144"/>
      <c r="U37" s="144"/>
      <c r="V37" s="144"/>
      <c r="W37" s="144"/>
      <c r="X37" s="144"/>
      <c r="Y37" s="144"/>
      <c r="Z37" s="144"/>
    </row>
    <row r="38" spans="1:26" ht="12" customHeight="1" x14ac:dyDescent="0.4">
      <c r="A38" s="433"/>
      <c r="B38" s="446" t="s">
        <v>278</v>
      </c>
      <c r="C38" s="447">
        <f t="shared" ref="C38:R38" si="2">SUM(C29:C37)</f>
        <v>11</v>
      </c>
      <c r="D38" s="187">
        <f t="shared" si="2"/>
        <v>64</v>
      </c>
      <c r="E38" s="187">
        <f t="shared" si="2"/>
        <v>56</v>
      </c>
      <c r="F38" s="187">
        <f t="shared" si="2"/>
        <v>75</v>
      </c>
      <c r="G38" s="187">
        <f t="shared" si="2"/>
        <v>69</v>
      </c>
      <c r="H38" s="187">
        <f t="shared" si="2"/>
        <v>58</v>
      </c>
      <c r="I38" s="187">
        <f t="shared" si="2"/>
        <v>58</v>
      </c>
      <c r="J38" s="187">
        <f t="shared" si="2"/>
        <v>44</v>
      </c>
      <c r="K38" s="187">
        <f t="shared" si="2"/>
        <v>43</v>
      </c>
      <c r="L38" s="187">
        <f t="shared" si="2"/>
        <v>55</v>
      </c>
      <c r="M38" s="187">
        <f t="shared" si="2"/>
        <v>63</v>
      </c>
      <c r="N38" s="187">
        <f t="shared" si="2"/>
        <v>43</v>
      </c>
      <c r="O38" s="187">
        <f t="shared" si="2"/>
        <v>40</v>
      </c>
      <c r="P38" s="187">
        <f t="shared" si="2"/>
        <v>17</v>
      </c>
      <c r="Q38" s="187">
        <f t="shared" si="2"/>
        <v>2</v>
      </c>
      <c r="R38" s="189">
        <f t="shared" si="2"/>
        <v>2</v>
      </c>
      <c r="S38" s="144"/>
      <c r="T38" s="144"/>
      <c r="U38" s="144"/>
      <c r="V38" s="144"/>
      <c r="W38" s="144"/>
      <c r="X38" s="144"/>
      <c r="Y38" s="144"/>
      <c r="Z38" s="144"/>
    </row>
    <row r="39" spans="1:26" ht="12" customHeight="1" x14ac:dyDescent="0.4">
      <c r="A39" s="432" t="s">
        <v>281</v>
      </c>
      <c r="B39" s="434" t="s">
        <v>180</v>
      </c>
      <c r="C39" s="184">
        <f>Entering!D135</f>
        <v>3</v>
      </c>
      <c r="D39" s="184">
        <f>Entering!E135</f>
        <v>4</v>
      </c>
      <c r="E39" s="184">
        <f>Entering!F135</f>
        <v>10</v>
      </c>
      <c r="F39" s="184">
        <f>Entering!G135</f>
        <v>23</v>
      </c>
      <c r="G39" s="184">
        <f>Entering!H135</f>
        <v>11</v>
      </c>
      <c r="H39" s="184">
        <f>Entering!I135</f>
        <v>16</v>
      </c>
      <c r="I39" s="184">
        <f>Entering!J135</f>
        <v>19</v>
      </c>
      <c r="J39" s="184">
        <f>Entering!K135</f>
        <v>7</v>
      </c>
      <c r="K39" s="184">
        <f>Entering!L135</f>
        <v>7</v>
      </c>
      <c r="L39" s="184">
        <f>Entering!M135</f>
        <v>11</v>
      </c>
      <c r="M39" s="184">
        <f>Entering!N135</f>
        <v>8</v>
      </c>
      <c r="N39" s="184">
        <f>Entering!O135</f>
        <v>1</v>
      </c>
      <c r="O39" s="184">
        <f>Entering!P135</f>
        <v>18</v>
      </c>
      <c r="P39" s="184">
        <f>Entering!Q135</f>
        <v>6</v>
      </c>
      <c r="Q39" s="184">
        <f>Entering!R135</f>
        <v>0</v>
      </c>
      <c r="R39" s="435">
        <f>Entering!S135</f>
        <v>0</v>
      </c>
      <c r="S39" s="144"/>
      <c r="T39" s="144"/>
      <c r="U39" s="144"/>
      <c r="V39" s="144"/>
      <c r="W39" s="144"/>
      <c r="X39" s="144"/>
      <c r="Y39" s="144"/>
      <c r="Z39" s="144"/>
    </row>
    <row r="40" spans="1:26" ht="12" customHeight="1" x14ac:dyDescent="0.4">
      <c r="A40" s="278"/>
      <c r="B40" s="436" t="s">
        <v>274</v>
      </c>
      <c r="C40" s="437">
        <f>Entering!D141</f>
        <v>0</v>
      </c>
      <c r="D40" s="438">
        <f>Entering!E141</f>
        <v>2</v>
      </c>
      <c r="E40" s="438">
        <f>Entering!F141</f>
        <v>1</v>
      </c>
      <c r="F40" s="438">
        <f>Entering!G141</f>
        <v>0</v>
      </c>
      <c r="G40" s="438">
        <f>Entering!H141</f>
        <v>0</v>
      </c>
      <c r="H40" s="438">
        <f>Entering!I141</f>
        <v>0</v>
      </c>
      <c r="I40" s="438">
        <f>Entering!J141</f>
        <v>2</v>
      </c>
      <c r="J40" s="438">
        <f>Entering!K141</f>
        <v>1</v>
      </c>
      <c r="K40" s="438">
        <f>Entering!L141</f>
        <v>1</v>
      </c>
      <c r="L40" s="438">
        <f>Entering!M141</f>
        <v>0</v>
      </c>
      <c r="M40" s="438">
        <f>Entering!N141</f>
        <v>0</v>
      </c>
      <c r="N40" s="438">
        <f>Entering!O141</f>
        <v>0</v>
      </c>
      <c r="O40" s="438">
        <f>Entering!P141</f>
        <v>0</v>
      </c>
      <c r="P40" s="438">
        <f>Entering!Q141</f>
        <v>0</v>
      </c>
      <c r="Q40" s="438">
        <f>Entering!R141</f>
        <v>0</v>
      </c>
      <c r="R40" s="440">
        <f>Entering!S141</f>
        <v>0</v>
      </c>
      <c r="S40" s="144"/>
      <c r="T40" s="144"/>
      <c r="U40" s="144"/>
      <c r="V40" s="144"/>
      <c r="W40" s="144"/>
      <c r="X40" s="144"/>
      <c r="Y40" s="144"/>
      <c r="Z40" s="144"/>
    </row>
    <row r="41" spans="1:26" ht="12" customHeight="1" x14ac:dyDescent="0.4">
      <c r="A41" s="278"/>
      <c r="B41" s="436" t="s">
        <v>275</v>
      </c>
      <c r="C41" s="437">
        <f>Entering!D142</f>
        <v>0</v>
      </c>
      <c r="D41" s="438">
        <f>Entering!E142</f>
        <v>0</v>
      </c>
      <c r="E41" s="438">
        <f>Entering!F142</f>
        <v>0</v>
      </c>
      <c r="F41" s="438">
        <f>Entering!G142</f>
        <v>0</v>
      </c>
      <c r="G41" s="438">
        <f>Entering!H142</f>
        <v>0</v>
      </c>
      <c r="H41" s="438">
        <f>Entering!I142</f>
        <v>0</v>
      </c>
      <c r="I41" s="438">
        <f>Entering!J142</f>
        <v>0</v>
      </c>
      <c r="J41" s="438">
        <f>Entering!K142</f>
        <v>0</v>
      </c>
      <c r="K41" s="438">
        <f>Entering!L142</f>
        <v>0</v>
      </c>
      <c r="L41" s="438">
        <f>Entering!M142</f>
        <v>0</v>
      </c>
      <c r="M41" s="438">
        <f>Entering!N142</f>
        <v>0</v>
      </c>
      <c r="N41" s="438">
        <f>Entering!O142</f>
        <v>0</v>
      </c>
      <c r="O41" s="438">
        <f>Entering!P142</f>
        <v>0</v>
      </c>
      <c r="P41" s="438">
        <f>Entering!Q142</f>
        <v>0</v>
      </c>
      <c r="Q41" s="438">
        <f>Entering!R142</f>
        <v>0</v>
      </c>
      <c r="R41" s="440">
        <f>Entering!S142</f>
        <v>0</v>
      </c>
      <c r="S41" s="144"/>
      <c r="T41" s="144"/>
      <c r="U41" s="144"/>
      <c r="V41" s="144"/>
      <c r="W41" s="144"/>
      <c r="X41" s="144"/>
      <c r="Y41" s="144"/>
      <c r="Z41" s="144"/>
    </row>
    <row r="42" spans="1:26" ht="12" customHeight="1" x14ac:dyDescent="0.4">
      <c r="A42" s="278"/>
      <c r="B42" s="442" t="str">
        <f>Entering!C136</f>
        <v>SPIN Scooters</v>
      </c>
      <c r="C42" s="443">
        <f>Entering!D136</f>
        <v>0</v>
      </c>
      <c r="D42" s="144">
        <f>Entering!E136</f>
        <v>0</v>
      </c>
      <c r="E42" s="144">
        <f>Entering!F136</f>
        <v>0</v>
      </c>
      <c r="F42" s="144">
        <f>Entering!G136</f>
        <v>0</v>
      </c>
      <c r="G42" s="144">
        <f>Entering!H136</f>
        <v>0</v>
      </c>
      <c r="H42" s="144">
        <f>Entering!I136</f>
        <v>0</v>
      </c>
      <c r="I42" s="144">
        <f>Entering!J136</f>
        <v>0</v>
      </c>
      <c r="J42" s="144">
        <f>Entering!K136</f>
        <v>0</v>
      </c>
      <c r="K42" s="144">
        <f>Entering!L136</f>
        <v>0</v>
      </c>
      <c r="L42" s="144">
        <f>Entering!M136</f>
        <v>0</v>
      </c>
      <c r="M42" s="144">
        <f>Entering!N136</f>
        <v>0</v>
      </c>
      <c r="N42" s="144">
        <f>Entering!O136</f>
        <v>0</v>
      </c>
      <c r="O42" s="144">
        <f>Entering!P136</f>
        <v>0</v>
      </c>
      <c r="P42" s="144">
        <f>Entering!Q136</f>
        <v>0</v>
      </c>
      <c r="Q42" s="144">
        <f>Entering!R136</f>
        <v>0</v>
      </c>
      <c r="R42" s="444">
        <f>Entering!S136</f>
        <v>0</v>
      </c>
      <c r="S42" s="144"/>
      <c r="T42" s="144"/>
      <c r="U42" s="144"/>
      <c r="V42" s="144"/>
      <c r="W42" s="144"/>
      <c r="X42" s="144"/>
      <c r="Y42" s="144"/>
      <c r="Z42" s="144"/>
    </row>
    <row r="43" spans="1:26" ht="12" customHeight="1" x14ac:dyDescent="0.4">
      <c r="A43" s="278"/>
      <c r="B43" s="442" t="str">
        <f>Entering!C137</f>
        <v>Other Electric Scooter</v>
      </c>
      <c r="C43" s="443">
        <f>Entering!D137</f>
        <v>0</v>
      </c>
      <c r="D43" s="144">
        <f>Entering!E137</f>
        <v>0</v>
      </c>
      <c r="E43" s="144">
        <f>Entering!F137</f>
        <v>0</v>
      </c>
      <c r="F43" s="144">
        <f>Entering!G137</f>
        <v>0</v>
      </c>
      <c r="G43" s="144">
        <f>Entering!H137</f>
        <v>0</v>
      </c>
      <c r="H43" s="144">
        <f>Entering!I137</f>
        <v>1</v>
      </c>
      <c r="I43" s="144">
        <f>Entering!J137</f>
        <v>1</v>
      </c>
      <c r="J43" s="144">
        <f>Entering!K137</f>
        <v>2</v>
      </c>
      <c r="K43" s="144">
        <f>Entering!L137</f>
        <v>0</v>
      </c>
      <c r="L43" s="144">
        <f>Entering!M137</f>
        <v>2</v>
      </c>
      <c r="M43" s="144">
        <f>Entering!N137</f>
        <v>0</v>
      </c>
      <c r="N43" s="144">
        <f>Entering!O137</f>
        <v>1</v>
      </c>
      <c r="O43" s="144">
        <f>Entering!P137</f>
        <v>0</v>
      </c>
      <c r="P43" s="144">
        <f>Entering!Q137</f>
        <v>1</v>
      </c>
      <c r="Q43" s="144">
        <f>Entering!R137</f>
        <v>1</v>
      </c>
      <c r="R43" s="444">
        <f>Entering!S137</f>
        <v>0</v>
      </c>
      <c r="S43" s="144"/>
      <c r="T43" s="144"/>
      <c r="U43" s="144"/>
      <c r="V43" s="144"/>
      <c r="W43" s="144"/>
      <c r="X43" s="144"/>
      <c r="Y43" s="144"/>
      <c r="Z43" s="144"/>
    </row>
    <row r="44" spans="1:26" ht="12" customHeight="1" x14ac:dyDescent="0.4">
      <c r="A44" s="278"/>
      <c r="B44" s="442" t="str">
        <f>Entering!C138</f>
        <v>Non-electric scooter</v>
      </c>
      <c r="C44" s="443">
        <f>Entering!D138</f>
        <v>0</v>
      </c>
      <c r="D44" s="144">
        <f>Entering!E138</f>
        <v>0</v>
      </c>
      <c r="E44" s="144">
        <f>Entering!F138</f>
        <v>0</v>
      </c>
      <c r="F44" s="144">
        <f>Entering!G138</f>
        <v>1</v>
      </c>
      <c r="G44" s="144">
        <f>Entering!H138</f>
        <v>0</v>
      </c>
      <c r="H44" s="144">
        <f>Entering!I138</f>
        <v>0</v>
      </c>
      <c r="I44" s="144">
        <f>Entering!J138</f>
        <v>0</v>
      </c>
      <c r="J44" s="144">
        <f>Entering!K138</f>
        <v>0</v>
      </c>
      <c r="K44" s="144">
        <f>Entering!L138</f>
        <v>0</v>
      </c>
      <c r="L44" s="144">
        <f>Entering!M138</f>
        <v>0</v>
      </c>
      <c r="M44" s="144">
        <f>Entering!N138</f>
        <v>0</v>
      </c>
      <c r="N44" s="144">
        <f>Entering!O138</f>
        <v>0</v>
      </c>
      <c r="O44" s="144">
        <f>Entering!P138</f>
        <v>0</v>
      </c>
      <c r="P44" s="144">
        <f>Entering!Q138</f>
        <v>0</v>
      </c>
      <c r="Q44" s="144">
        <f>Entering!R138</f>
        <v>0</v>
      </c>
      <c r="R44" s="444">
        <f>Entering!S138</f>
        <v>0</v>
      </c>
      <c r="S44" s="144"/>
      <c r="T44" s="144"/>
      <c r="U44" s="144"/>
      <c r="V44" s="144"/>
      <c r="W44" s="144"/>
      <c r="X44" s="144"/>
      <c r="Y44" s="144"/>
      <c r="Z44" s="144"/>
    </row>
    <row r="45" spans="1:26" ht="12" customHeight="1" x14ac:dyDescent="0.4">
      <c r="A45" s="278"/>
      <c r="B45" s="445" t="str">
        <f>Entering!C139</f>
        <v>Skateboard</v>
      </c>
      <c r="C45" s="443">
        <f>Entering!D139</f>
        <v>0</v>
      </c>
      <c r="D45" s="144">
        <f>Entering!E139</f>
        <v>0</v>
      </c>
      <c r="E45" s="144">
        <f>Entering!F139</f>
        <v>0</v>
      </c>
      <c r="F45" s="144">
        <f>Entering!G139</f>
        <v>0</v>
      </c>
      <c r="G45" s="144">
        <f>Entering!H139</f>
        <v>0</v>
      </c>
      <c r="H45" s="144">
        <f>Entering!I139</f>
        <v>1</v>
      </c>
      <c r="I45" s="144">
        <f>Entering!J139</f>
        <v>0</v>
      </c>
      <c r="J45" s="144">
        <f>Entering!K139</f>
        <v>0</v>
      </c>
      <c r="K45" s="144">
        <f>Entering!L139</f>
        <v>0</v>
      </c>
      <c r="L45" s="144">
        <f>Entering!M139</f>
        <v>1</v>
      </c>
      <c r="M45" s="144">
        <f>Entering!N139</f>
        <v>0</v>
      </c>
      <c r="N45" s="144">
        <f>Entering!O139</f>
        <v>1</v>
      </c>
      <c r="O45" s="144">
        <f>Entering!P139</f>
        <v>0</v>
      </c>
      <c r="P45" s="144">
        <f>Entering!Q139</f>
        <v>0</v>
      </c>
      <c r="Q45" s="144">
        <f>Entering!R139</f>
        <v>0</v>
      </c>
      <c r="R45" s="444">
        <f>Entering!S139</f>
        <v>0</v>
      </c>
      <c r="S45" s="144"/>
      <c r="T45" s="144"/>
      <c r="U45" s="144"/>
      <c r="V45" s="144"/>
      <c r="W45" s="144"/>
      <c r="X45" s="144"/>
      <c r="Y45" s="144"/>
      <c r="Z45" s="144"/>
    </row>
    <row r="46" spans="1:26" ht="12" customHeight="1" x14ac:dyDescent="0.4">
      <c r="A46" s="278"/>
      <c r="B46" s="445" t="str">
        <f>Entering!C140</f>
        <v>Electric Skateboard</v>
      </c>
      <c r="C46" s="443">
        <f>Entering!D140</f>
        <v>0</v>
      </c>
      <c r="D46" s="144">
        <f>Entering!E140</f>
        <v>0</v>
      </c>
      <c r="E46" s="144">
        <f>Entering!F140</f>
        <v>0</v>
      </c>
      <c r="F46" s="144">
        <f>Entering!G140</f>
        <v>0</v>
      </c>
      <c r="G46" s="144">
        <f>Entering!H140</f>
        <v>0</v>
      </c>
      <c r="H46" s="144">
        <f>Entering!I140</f>
        <v>2</v>
      </c>
      <c r="I46" s="144">
        <f>Entering!J140</f>
        <v>0</v>
      </c>
      <c r="J46" s="144">
        <f>Entering!K140</f>
        <v>0</v>
      </c>
      <c r="K46" s="144">
        <f>Entering!L140</f>
        <v>0</v>
      </c>
      <c r="L46" s="144">
        <f>Entering!M140</f>
        <v>0</v>
      </c>
      <c r="M46" s="144">
        <f>Entering!N140</f>
        <v>0</v>
      </c>
      <c r="N46" s="144">
        <f>Entering!O140</f>
        <v>0</v>
      </c>
      <c r="O46" s="144">
        <f>Entering!P140</f>
        <v>0</v>
      </c>
      <c r="P46" s="144">
        <f>Entering!Q140</f>
        <v>0</v>
      </c>
      <c r="Q46" s="144">
        <f>Entering!R140</f>
        <v>0</v>
      </c>
      <c r="R46" s="444">
        <f>Entering!S140</f>
        <v>0</v>
      </c>
      <c r="S46" s="144"/>
      <c r="T46" s="144"/>
      <c r="U46" s="144"/>
      <c r="V46" s="144"/>
      <c r="W46" s="144"/>
      <c r="X46" s="144"/>
      <c r="Y46" s="144"/>
      <c r="Z46" s="144"/>
    </row>
    <row r="47" spans="1:26" ht="12" customHeight="1" x14ac:dyDescent="0.4">
      <c r="A47" s="433"/>
      <c r="B47" s="446" t="s">
        <v>278</v>
      </c>
      <c r="C47" s="447">
        <f t="shared" ref="C47:R47" si="3">SUM(C39:C46)</f>
        <v>3</v>
      </c>
      <c r="D47" s="187">
        <f t="shared" si="3"/>
        <v>6</v>
      </c>
      <c r="E47" s="187">
        <f t="shared" si="3"/>
        <v>11</v>
      </c>
      <c r="F47" s="187">
        <f t="shared" si="3"/>
        <v>24</v>
      </c>
      <c r="G47" s="187">
        <f t="shared" si="3"/>
        <v>11</v>
      </c>
      <c r="H47" s="187">
        <f t="shared" si="3"/>
        <v>20</v>
      </c>
      <c r="I47" s="187">
        <f t="shared" si="3"/>
        <v>22</v>
      </c>
      <c r="J47" s="187">
        <f t="shared" si="3"/>
        <v>10</v>
      </c>
      <c r="K47" s="187">
        <f t="shared" si="3"/>
        <v>8</v>
      </c>
      <c r="L47" s="187">
        <f t="shared" si="3"/>
        <v>14</v>
      </c>
      <c r="M47" s="187">
        <f t="shared" si="3"/>
        <v>8</v>
      </c>
      <c r="N47" s="187">
        <f t="shared" si="3"/>
        <v>3</v>
      </c>
      <c r="O47" s="187">
        <f t="shared" si="3"/>
        <v>18</v>
      </c>
      <c r="P47" s="187">
        <f t="shared" si="3"/>
        <v>7</v>
      </c>
      <c r="Q47" s="187">
        <f t="shared" si="3"/>
        <v>1</v>
      </c>
      <c r="R47" s="189">
        <f t="shared" si="3"/>
        <v>0</v>
      </c>
      <c r="S47" s="144"/>
      <c r="T47" s="144"/>
      <c r="U47" s="144"/>
      <c r="V47" s="144"/>
      <c r="W47" s="144"/>
      <c r="X47" s="144"/>
      <c r="Y47" s="144"/>
      <c r="Z47" s="144"/>
    </row>
    <row r="48" spans="1:26" ht="12" customHeight="1" x14ac:dyDescent="0.4">
      <c r="A48" s="432" t="s">
        <v>282</v>
      </c>
      <c r="B48" s="434" t="s">
        <v>180</v>
      </c>
      <c r="C48" s="184">
        <f>Entering!D179</f>
        <v>1</v>
      </c>
      <c r="D48" s="184">
        <f>Entering!E179</f>
        <v>10</v>
      </c>
      <c r="E48" s="184">
        <f>Entering!F179</f>
        <v>7</v>
      </c>
      <c r="F48" s="184">
        <f>Entering!G179</f>
        <v>1</v>
      </c>
      <c r="G48" s="184">
        <f>Entering!H179</f>
        <v>6</v>
      </c>
      <c r="H48" s="184">
        <f>Entering!I179</f>
        <v>9</v>
      </c>
      <c r="I48" s="184">
        <f>Entering!J179</f>
        <v>9</v>
      </c>
      <c r="J48" s="184">
        <f>Entering!K179</f>
        <v>7</v>
      </c>
      <c r="K48" s="184">
        <f>Entering!L179</f>
        <v>6</v>
      </c>
      <c r="L48" s="184">
        <f>Entering!M179</f>
        <v>12</v>
      </c>
      <c r="M48" s="184">
        <f>Entering!N179</f>
        <v>13</v>
      </c>
      <c r="N48" s="184">
        <f>Entering!O179</f>
        <v>5</v>
      </c>
      <c r="O48" s="184">
        <f>Entering!P179</f>
        <v>1</v>
      </c>
      <c r="P48" s="184">
        <f>Entering!Q179</f>
        <v>0</v>
      </c>
      <c r="Q48" s="184">
        <f>Entering!R179</f>
        <v>2</v>
      </c>
      <c r="R48" s="435">
        <f>Entering!S179</f>
        <v>1</v>
      </c>
      <c r="S48" s="144"/>
      <c r="T48" s="144"/>
      <c r="U48" s="144"/>
      <c r="V48" s="144"/>
      <c r="W48" s="144"/>
      <c r="X48" s="144"/>
      <c r="Y48" s="144"/>
      <c r="Z48" s="144"/>
    </row>
    <row r="49" spans="1:26" ht="12" customHeight="1" x14ac:dyDescent="0.4">
      <c r="A49" s="278"/>
      <c r="B49" s="436" t="s">
        <v>274</v>
      </c>
      <c r="C49" s="437">
        <f>Entering!D185</f>
        <v>0</v>
      </c>
      <c r="D49" s="438">
        <f>Entering!E185</f>
        <v>1</v>
      </c>
      <c r="E49" s="438">
        <f>Entering!F185</f>
        <v>1</v>
      </c>
      <c r="F49" s="438">
        <f>Entering!G185</f>
        <v>3</v>
      </c>
      <c r="G49" s="438">
        <f>Entering!H185</f>
        <v>0</v>
      </c>
      <c r="H49" s="438">
        <f>Entering!I185</f>
        <v>0</v>
      </c>
      <c r="I49" s="438">
        <f>Entering!J185</f>
        <v>0</v>
      </c>
      <c r="J49" s="438">
        <f>Entering!K185</f>
        <v>2</v>
      </c>
      <c r="K49" s="438">
        <f>Entering!L185</f>
        <v>1</v>
      </c>
      <c r="L49" s="438">
        <f>Entering!M185</f>
        <v>0</v>
      </c>
      <c r="M49" s="438">
        <f>Entering!N185</f>
        <v>0</v>
      </c>
      <c r="N49" s="438">
        <f>Entering!O185</f>
        <v>2</v>
      </c>
      <c r="O49" s="438">
        <f>Entering!P185</f>
        <v>1</v>
      </c>
      <c r="P49" s="438">
        <f>Entering!Q185</f>
        <v>0</v>
      </c>
      <c r="Q49" s="438">
        <f>Entering!R185</f>
        <v>1</v>
      </c>
      <c r="R49" s="440">
        <f>Entering!S185</f>
        <v>0</v>
      </c>
      <c r="S49" s="144"/>
      <c r="T49" s="144"/>
      <c r="U49" s="144"/>
      <c r="V49" s="144"/>
      <c r="W49" s="144"/>
      <c r="X49" s="144"/>
      <c r="Y49" s="144"/>
      <c r="Z49" s="144"/>
    </row>
    <row r="50" spans="1:26" ht="12" customHeight="1" x14ac:dyDescent="0.4">
      <c r="A50" s="278"/>
      <c r="B50" s="437" t="str">
        <f>Entering!C186</f>
        <v>Bicycles (2 People)</v>
      </c>
      <c r="C50" s="437">
        <f>Entering!D186</f>
        <v>0</v>
      </c>
      <c r="D50" s="438">
        <f>Entering!E186</f>
        <v>0</v>
      </c>
      <c r="E50" s="438">
        <f>Entering!F186</f>
        <v>0</v>
      </c>
      <c r="F50" s="438">
        <f>Entering!G186</f>
        <v>0</v>
      </c>
      <c r="G50" s="438">
        <f>Entering!H186</f>
        <v>0</v>
      </c>
      <c r="H50" s="438">
        <f>Entering!I186</f>
        <v>0</v>
      </c>
      <c r="I50" s="438">
        <f>Entering!J186</f>
        <v>0</v>
      </c>
      <c r="J50" s="438">
        <f>Entering!K186</f>
        <v>0</v>
      </c>
      <c r="K50" s="438">
        <f>Entering!L186</f>
        <v>0</v>
      </c>
      <c r="L50" s="438">
        <f>Entering!M186</f>
        <v>0</v>
      </c>
      <c r="M50" s="438">
        <f>Entering!N186</f>
        <v>0</v>
      </c>
      <c r="N50" s="438">
        <f>Entering!O186</f>
        <v>0</v>
      </c>
      <c r="O50" s="438">
        <f>Entering!P186</f>
        <v>0</v>
      </c>
      <c r="P50" s="438">
        <f>Entering!Q186</f>
        <v>0</v>
      </c>
      <c r="Q50" s="438">
        <f>Entering!R186</f>
        <v>0</v>
      </c>
      <c r="R50" s="440">
        <f>Entering!S186</f>
        <v>0</v>
      </c>
      <c r="S50" s="144"/>
      <c r="T50" s="144"/>
      <c r="U50" s="144"/>
      <c r="V50" s="144"/>
      <c r="W50" s="144"/>
      <c r="X50" s="144"/>
      <c r="Y50" s="144"/>
      <c r="Z50" s="144"/>
    </row>
    <row r="51" spans="1:26" ht="12" customHeight="1" x14ac:dyDescent="0.4">
      <c r="A51" s="278"/>
      <c r="B51" s="437" t="str">
        <f>Entering!C187</f>
        <v>Electric Personal Bicycle (1 person)</v>
      </c>
      <c r="C51" s="437">
        <f>Entering!D187</f>
        <v>0</v>
      </c>
      <c r="D51" s="438">
        <f>Entering!E187</f>
        <v>1</v>
      </c>
      <c r="E51" s="438">
        <f>Entering!F187</f>
        <v>0</v>
      </c>
      <c r="F51" s="438">
        <f>Entering!G187</f>
        <v>0</v>
      </c>
      <c r="G51" s="438">
        <f>Entering!H187</f>
        <v>0</v>
      </c>
      <c r="H51" s="438">
        <f>Entering!I187</f>
        <v>0</v>
      </c>
      <c r="I51" s="438">
        <f>Entering!J187</f>
        <v>0</v>
      </c>
      <c r="J51" s="438">
        <f>Entering!K187</f>
        <v>0</v>
      </c>
      <c r="K51" s="438">
        <f>Entering!L187</f>
        <v>0</v>
      </c>
      <c r="L51" s="438">
        <f>Entering!M187</f>
        <v>0</v>
      </c>
      <c r="M51" s="438">
        <f>Entering!N187</f>
        <v>0</v>
      </c>
      <c r="N51" s="438">
        <f>Entering!O187</f>
        <v>1</v>
      </c>
      <c r="O51" s="438">
        <f>Entering!P187</f>
        <v>0</v>
      </c>
      <c r="P51" s="438">
        <f>Entering!Q187</f>
        <v>0</v>
      </c>
      <c r="Q51" s="438">
        <f>Entering!R187</f>
        <v>0</v>
      </c>
      <c r="R51" s="440">
        <f>Entering!S187</f>
        <v>0</v>
      </c>
      <c r="S51" s="144"/>
      <c r="T51" s="144"/>
      <c r="U51" s="144"/>
      <c r="V51" s="144"/>
      <c r="W51" s="144"/>
      <c r="X51" s="144"/>
      <c r="Y51" s="144"/>
      <c r="Z51" s="144"/>
    </row>
    <row r="52" spans="1:26" ht="12" customHeight="1" x14ac:dyDescent="0.4">
      <c r="A52" s="278"/>
      <c r="B52" s="442" t="str">
        <f>Entering!C180</f>
        <v>SPIN Scooters</v>
      </c>
      <c r="C52" s="443">
        <f>Entering!D180</f>
        <v>0</v>
      </c>
      <c r="D52" s="144">
        <f>Entering!E180</f>
        <v>0</v>
      </c>
      <c r="E52" s="144">
        <f>Entering!F180</f>
        <v>0</v>
      </c>
      <c r="F52" s="144">
        <f>Entering!G180</f>
        <v>0</v>
      </c>
      <c r="G52" s="144">
        <f>Entering!H180</f>
        <v>0</v>
      </c>
      <c r="H52" s="144">
        <f>Entering!I180</f>
        <v>0</v>
      </c>
      <c r="I52" s="144">
        <f>Entering!J180</f>
        <v>0</v>
      </c>
      <c r="J52" s="144">
        <f>Entering!K180</f>
        <v>0</v>
      </c>
      <c r="K52" s="144">
        <f>Entering!L180</f>
        <v>0</v>
      </c>
      <c r="L52" s="144">
        <f>Entering!M180</f>
        <v>0</v>
      </c>
      <c r="M52" s="144">
        <f>Entering!N180</f>
        <v>0</v>
      </c>
      <c r="N52" s="144">
        <f>Entering!O180</f>
        <v>0</v>
      </c>
      <c r="O52" s="144">
        <f>Entering!P180</f>
        <v>0</v>
      </c>
      <c r="P52" s="144">
        <f>Entering!Q180</f>
        <v>0</v>
      </c>
      <c r="Q52" s="144">
        <f>Entering!R180</f>
        <v>0</v>
      </c>
      <c r="R52" s="444">
        <f>Entering!S180</f>
        <v>0</v>
      </c>
      <c r="S52" s="144"/>
      <c r="T52" s="144"/>
      <c r="U52" s="144"/>
      <c r="V52" s="144"/>
      <c r="W52" s="144"/>
      <c r="X52" s="144"/>
      <c r="Y52" s="144"/>
      <c r="Z52" s="144"/>
    </row>
    <row r="53" spans="1:26" ht="12" customHeight="1" x14ac:dyDescent="0.4">
      <c r="A53" s="278"/>
      <c r="B53" s="442" t="str">
        <f>Entering!C181</f>
        <v>Other Electric Scooter</v>
      </c>
      <c r="C53" s="443">
        <f>Entering!D181</f>
        <v>0</v>
      </c>
      <c r="D53" s="144">
        <f>Entering!E181</f>
        <v>0</v>
      </c>
      <c r="E53" s="144">
        <f>Entering!F181</f>
        <v>1</v>
      </c>
      <c r="F53" s="144">
        <f>Entering!G181</f>
        <v>0</v>
      </c>
      <c r="G53" s="144">
        <f>Entering!H181</f>
        <v>2</v>
      </c>
      <c r="H53" s="144">
        <f>Entering!I181</f>
        <v>1</v>
      </c>
      <c r="I53" s="144">
        <f>Entering!J181</f>
        <v>0</v>
      </c>
      <c r="J53" s="144">
        <f>Entering!K181</f>
        <v>1</v>
      </c>
      <c r="K53" s="144">
        <f>Entering!L181</f>
        <v>0</v>
      </c>
      <c r="L53" s="144">
        <f>Entering!M181</f>
        <v>2</v>
      </c>
      <c r="M53" s="144">
        <f>Entering!N181</f>
        <v>0</v>
      </c>
      <c r="N53" s="144">
        <f>Entering!O181</f>
        <v>3</v>
      </c>
      <c r="O53" s="144">
        <f>Entering!P181</f>
        <v>1</v>
      </c>
      <c r="P53" s="144">
        <f>Entering!Q181</f>
        <v>0</v>
      </c>
      <c r="Q53" s="144">
        <f>Entering!R181</f>
        <v>0</v>
      </c>
      <c r="R53" s="444">
        <f>Entering!S181</f>
        <v>0</v>
      </c>
      <c r="S53" s="144"/>
      <c r="T53" s="144"/>
      <c r="U53" s="144"/>
      <c r="V53" s="144"/>
      <c r="W53" s="144"/>
      <c r="X53" s="144"/>
      <c r="Y53" s="144"/>
      <c r="Z53" s="144"/>
    </row>
    <row r="54" spans="1:26" ht="12" customHeight="1" x14ac:dyDescent="0.4">
      <c r="A54" s="278"/>
      <c r="B54" s="442" t="str">
        <f>Entering!C182</f>
        <v>Non-electric scooter</v>
      </c>
      <c r="C54" s="443">
        <f>Entering!D182</f>
        <v>0</v>
      </c>
      <c r="D54" s="144">
        <f>Entering!E182</f>
        <v>0</v>
      </c>
      <c r="E54" s="144">
        <f>Entering!F182</f>
        <v>0</v>
      </c>
      <c r="F54" s="144">
        <f>Entering!G182</f>
        <v>0</v>
      </c>
      <c r="G54" s="144">
        <f>Entering!H182</f>
        <v>0</v>
      </c>
      <c r="H54" s="144">
        <f>Entering!I182</f>
        <v>0</v>
      </c>
      <c r="I54" s="144">
        <f>Entering!J182</f>
        <v>0</v>
      </c>
      <c r="J54" s="144">
        <f>Entering!K182</f>
        <v>0</v>
      </c>
      <c r="K54" s="144">
        <f>Entering!L182</f>
        <v>0</v>
      </c>
      <c r="L54" s="144">
        <f>Entering!M182</f>
        <v>0</v>
      </c>
      <c r="M54" s="144">
        <f>Entering!N182</f>
        <v>0</v>
      </c>
      <c r="N54" s="144">
        <f>Entering!O182</f>
        <v>0</v>
      </c>
      <c r="O54" s="144">
        <f>Entering!P182</f>
        <v>0</v>
      </c>
      <c r="P54" s="144">
        <f>Entering!Q182</f>
        <v>0</v>
      </c>
      <c r="Q54" s="144">
        <f>Entering!R182</f>
        <v>0</v>
      </c>
      <c r="R54" s="444">
        <f>Entering!S182</f>
        <v>0</v>
      </c>
      <c r="S54" s="144"/>
      <c r="T54" s="144"/>
      <c r="U54" s="144"/>
      <c r="V54" s="144"/>
      <c r="W54" s="144"/>
      <c r="X54" s="144"/>
      <c r="Y54" s="144"/>
      <c r="Z54" s="144"/>
    </row>
    <row r="55" spans="1:26" ht="12" customHeight="1" x14ac:dyDescent="0.4">
      <c r="A55" s="278"/>
      <c r="B55" s="445" t="str">
        <f>Entering!C183</f>
        <v>Skateboard</v>
      </c>
      <c r="C55" s="443">
        <f>Entering!D183</f>
        <v>0</v>
      </c>
      <c r="D55" s="144">
        <f>Entering!E183</f>
        <v>0</v>
      </c>
      <c r="E55" s="144">
        <f>Entering!F183</f>
        <v>0</v>
      </c>
      <c r="F55" s="144">
        <f>Entering!G183</f>
        <v>0</v>
      </c>
      <c r="G55" s="144">
        <f>Entering!H183</f>
        <v>0</v>
      </c>
      <c r="H55" s="144">
        <f>Entering!I183</f>
        <v>0</v>
      </c>
      <c r="I55" s="144">
        <f>Entering!J183</f>
        <v>0</v>
      </c>
      <c r="J55" s="144">
        <f>Entering!K183</f>
        <v>0</v>
      </c>
      <c r="K55" s="144">
        <f>Entering!L183</f>
        <v>1</v>
      </c>
      <c r="L55" s="144">
        <f>Entering!M183</f>
        <v>1</v>
      </c>
      <c r="M55" s="144">
        <f>Entering!N183</f>
        <v>0</v>
      </c>
      <c r="N55" s="144">
        <f>Entering!O183</f>
        <v>0</v>
      </c>
      <c r="O55" s="144">
        <f>Entering!P183</f>
        <v>0</v>
      </c>
      <c r="P55" s="144">
        <f>Entering!Q183</f>
        <v>0</v>
      </c>
      <c r="Q55" s="144">
        <f>Entering!R183</f>
        <v>0</v>
      </c>
      <c r="R55" s="444">
        <f>Entering!S183</f>
        <v>0</v>
      </c>
      <c r="S55" s="144"/>
      <c r="T55" s="144"/>
      <c r="U55" s="144"/>
      <c r="V55" s="144"/>
      <c r="W55" s="144"/>
      <c r="X55" s="144"/>
      <c r="Y55" s="144"/>
      <c r="Z55" s="144"/>
    </row>
    <row r="56" spans="1:26" ht="12" customHeight="1" x14ac:dyDescent="0.4">
      <c r="A56" s="278"/>
      <c r="B56" s="445" t="str">
        <f>Entering!C184</f>
        <v>Electric Skateboard</v>
      </c>
      <c r="C56" s="443">
        <f>Entering!D184</f>
        <v>0</v>
      </c>
      <c r="D56" s="144">
        <f>Entering!E184</f>
        <v>1</v>
      </c>
      <c r="E56" s="144">
        <f>Entering!F184</f>
        <v>0</v>
      </c>
      <c r="F56" s="144">
        <f>Entering!G184</f>
        <v>1</v>
      </c>
      <c r="G56" s="144">
        <f>Entering!H184</f>
        <v>0</v>
      </c>
      <c r="H56" s="144">
        <f>Entering!I184</f>
        <v>0</v>
      </c>
      <c r="I56" s="144">
        <f>Entering!J184</f>
        <v>1</v>
      </c>
      <c r="J56" s="144">
        <f>Entering!K184</f>
        <v>0</v>
      </c>
      <c r="K56" s="144">
        <f>Entering!L184</f>
        <v>1</v>
      </c>
      <c r="L56" s="144">
        <f>Entering!M184</f>
        <v>0</v>
      </c>
      <c r="M56" s="144">
        <f>Entering!N184</f>
        <v>0</v>
      </c>
      <c r="N56" s="144">
        <f>Entering!O184</f>
        <v>0</v>
      </c>
      <c r="O56" s="144">
        <f>Entering!P184</f>
        <v>0</v>
      </c>
      <c r="P56" s="144">
        <f>Entering!Q184</f>
        <v>0</v>
      </c>
      <c r="Q56" s="144">
        <f>Entering!R184</f>
        <v>0</v>
      </c>
      <c r="R56" s="444">
        <f>Entering!S184</f>
        <v>0</v>
      </c>
      <c r="S56" s="144"/>
      <c r="T56" s="144"/>
      <c r="U56" s="144"/>
      <c r="V56" s="144"/>
      <c r="W56" s="144"/>
      <c r="X56" s="144"/>
      <c r="Y56" s="144"/>
      <c r="Z56" s="144"/>
    </row>
    <row r="57" spans="1:26" ht="12" customHeight="1" x14ac:dyDescent="0.4">
      <c r="A57" s="433"/>
      <c r="B57" s="446" t="s">
        <v>278</v>
      </c>
      <c r="C57" s="447">
        <f t="shared" ref="C57:R57" si="4">SUM(C48:C56)</f>
        <v>1</v>
      </c>
      <c r="D57" s="187">
        <f t="shared" si="4"/>
        <v>13</v>
      </c>
      <c r="E57" s="187">
        <f t="shared" si="4"/>
        <v>9</v>
      </c>
      <c r="F57" s="187">
        <f t="shared" si="4"/>
        <v>5</v>
      </c>
      <c r="G57" s="187">
        <f t="shared" si="4"/>
        <v>8</v>
      </c>
      <c r="H57" s="187">
        <f t="shared" si="4"/>
        <v>10</v>
      </c>
      <c r="I57" s="187">
        <f t="shared" si="4"/>
        <v>10</v>
      </c>
      <c r="J57" s="187">
        <f t="shared" si="4"/>
        <v>10</v>
      </c>
      <c r="K57" s="187">
        <f t="shared" si="4"/>
        <v>9</v>
      </c>
      <c r="L57" s="187">
        <f t="shared" si="4"/>
        <v>15</v>
      </c>
      <c r="M57" s="187">
        <f t="shared" si="4"/>
        <v>13</v>
      </c>
      <c r="N57" s="187">
        <f t="shared" si="4"/>
        <v>11</v>
      </c>
      <c r="O57" s="187">
        <f t="shared" si="4"/>
        <v>3</v>
      </c>
      <c r="P57" s="187">
        <f t="shared" si="4"/>
        <v>0</v>
      </c>
      <c r="Q57" s="187">
        <f t="shared" si="4"/>
        <v>3</v>
      </c>
      <c r="R57" s="189">
        <f t="shared" si="4"/>
        <v>1</v>
      </c>
      <c r="S57" s="144"/>
      <c r="T57" s="144"/>
      <c r="U57" s="144"/>
      <c r="V57" s="144"/>
      <c r="W57" s="144"/>
      <c r="X57" s="144"/>
      <c r="Y57" s="144"/>
      <c r="Z57" s="144"/>
    </row>
    <row r="58" spans="1:26" ht="12" customHeight="1" x14ac:dyDescent="0.4">
      <c r="A58" s="432" t="s">
        <v>283</v>
      </c>
      <c r="B58" s="434" t="s">
        <v>180</v>
      </c>
      <c r="C58" s="184">
        <f>Entering!D220</f>
        <v>5</v>
      </c>
      <c r="D58" s="184">
        <f>Entering!E220</f>
        <v>3</v>
      </c>
      <c r="E58" s="184">
        <f>Entering!F220</f>
        <v>0</v>
      </c>
      <c r="F58" s="184">
        <f>Entering!G220</f>
        <v>13</v>
      </c>
      <c r="G58" s="184">
        <f>Entering!H220</f>
        <v>18</v>
      </c>
      <c r="H58" s="184">
        <f>Entering!I220</f>
        <v>30</v>
      </c>
      <c r="I58" s="184">
        <f>Entering!J220</f>
        <v>24</v>
      </c>
      <c r="J58" s="184">
        <f>Entering!K220</f>
        <v>9</v>
      </c>
      <c r="K58" s="184">
        <f>Entering!L220</f>
        <v>6</v>
      </c>
      <c r="L58" s="184">
        <f>Entering!M220</f>
        <v>7</v>
      </c>
      <c r="M58" s="184">
        <f>Entering!N220</f>
        <v>10</v>
      </c>
      <c r="N58" s="184">
        <f>Entering!O220</f>
        <v>3</v>
      </c>
      <c r="O58" s="184">
        <f>Entering!P220</f>
        <v>15</v>
      </c>
      <c r="P58" s="184">
        <f>Entering!Q220</f>
        <v>5</v>
      </c>
      <c r="Q58" s="184">
        <f>Entering!R220</f>
        <v>4</v>
      </c>
      <c r="R58" s="435">
        <f>Entering!S220</f>
        <v>1</v>
      </c>
      <c r="S58" s="144"/>
      <c r="T58" s="144"/>
      <c r="U58" s="144"/>
      <c r="V58" s="144"/>
      <c r="W58" s="144"/>
      <c r="X58" s="144"/>
      <c r="Y58" s="144"/>
      <c r="Z58" s="144"/>
    </row>
    <row r="59" spans="1:26" ht="12" customHeight="1" x14ac:dyDescent="0.4">
      <c r="A59" s="278"/>
      <c r="B59" s="436" t="s">
        <v>274</v>
      </c>
      <c r="C59" s="437">
        <f>Entering!D226</f>
        <v>0</v>
      </c>
      <c r="D59" s="438">
        <f>Entering!E226</f>
        <v>0</v>
      </c>
      <c r="E59" s="438">
        <f>Entering!F226</f>
        <v>0</v>
      </c>
      <c r="F59" s="438">
        <f>Entering!G226</f>
        <v>0</v>
      </c>
      <c r="G59" s="438">
        <f>Entering!H226</f>
        <v>0</v>
      </c>
      <c r="H59" s="438">
        <f>Entering!I226</f>
        <v>7</v>
      </c>
      <c r="I59" s="438">
        <f>Entering!J226</f>
        <v>0</v>
      </c>
      <c r="J59" s="438">
        <f>Entering!K226</f>
        <v>0</v>
      </c>
      <c r="K59" s="438">
        <f>Entering!L226</f>
        <v>0</v>
      </c>
      <c r="L59" s="438">
        <f>Entering!M226</f>
        <v>0</v>
      </c>
      <c r="M59" s="438">
        <f>Entering!N226</f>
        <v>0</v>
      </c>
      <c r="N59" s="438">
        <f>Entering!O226</f>
        <v>0</v>
      </c>
      <c r="O59" s="438">
        <f>Entering!P226</f>
        <v>0</v>
      </c>
      <c r="P59" s="438">
        <f>Entering!Q226</f>
        <v>0</v>
      </c>
      <c r="Q59" s="438">
        <f>Entering!R226</f>
        <v>0</v>
      </c>
      <c r="R59" s="440">
        <f>Entering!S226</f>
        <v>0</v>
      </c>
      <c r="S59" s="144"/>
      <c r="T59" s="144"/>
      <c r="U59" s="144"/>
      <c r="V59" s="144"/>
      <c r="W59" s="144"/>
      <c r="X59" s="144"/>
      <c r="Y59" s="144"/>
      <c r="Z59" s="144"/>
    </row>
    <row r="60" spans="1:26" ht="12" customHeight="1" x14ac:dyDescent="0.4">
      <c r="A60" s="278"/>
      <c r="B60" s="436" t="s">
        <v>275</v>
      </c>
      <c r="C60" s="437">
        <f>Entering!D227</f>
        <v>0</v>
      </c>
      <c r="D60" s="438">
        <f>Entering!E227</f>
        <v>0</v>
      </c>
      <c r="E60" s="438">
        <f>Entering!F227</f>
        <v>0</v>
      </c>
      <c r="F60" s="438">
        <f>Entering!G227</f>
        <v>0</v>
      </c>
      <c r="G60" s="438">
        <f>Entering!H227</f>
        <v>0</v>
      </c>
      <c r="H60" s="438">
        <f>Entering!I227</f>
        <v>0</v>
      </c>
      <c r="I60" s="438">
        <f>Entering!J227</f>
        <v>0</v>
      </c>
      <c r="J60" s="438">
        <f>Entering!K227</f>
        <v>0</v>
      </c>
      <c r="K60" s="438">
        <f>Entering!L227</f>
        <v>0</v>
      </c>
      <c r="L60" s="438">
        <f>Entering!M227</f>
        <v>0</v>
      </c>
      <c r="M60" s="438">
        <f>Entering!N227</f>
        <v>0</v>
      </c>
      <c r="N60" s="438">
        <f>Entering!O227</f>
        <v>0</v>
      </c>
      <c r="O60" s="438">
        <f>Entering!P227</f>
        <v>0</v>
      </c>
      <c r="P60" s="438">
        <f>Entering!Q227</f>
        <v>0</v>
      </c>
      <c r="Q60" s="438">
        <f>Entering!R227</f>
        <v>0</v>
      </c>
      <c r="R60" s="440">
        <f>Entering!S227</f>
        <v>0</v>
      </c>
      <c r="S60" s="144"/>
      <c r="T60" s="144"/>
      <c r="U60" s="144"/>
      <c r="V60" s="144"/>
      <c r="W60" s="144"/>
      <c r="X60" s="144"/>
      <c r="Y60" s="144"/>
      <c r="Z60" s="144"/>
    </row>
    <row r="61" spans="1:26" ht="12" customHeight="1" x14ac:dyDescent="0.4">
      <c r="A61" s="278"/>
      <c r="B61" s="442" t="str">
        <f>Entering!C221</f>
        <v>SPIN Scooters</v>
      </c>
      <c r="C61" s="443">
        <f>Entering!D221</f>
        <v>0</v>
      </c>
      <c r="D61" s="144">
        <f>Entering!E221</f>
        <v>0</v>
      </c>
      <c r="E61" s="144">
        <f>Entering!F221</f>
        <v>0</v>
      </c>
      <c r="F61" s="144">
        <f>Entering!G221</f>
        <v>0</v>
      </c>
      <c r="G61" s="144">
        <f>Entering!H221</f>
        <v>0</v>
      </c>
      <c r="H61" s="144">
        <f>Entering!I221</f>
        <v>0</v>
      </c>
      <c r="I61" s="144">
        <f>Entering!J221</f>
        <v>0</v>
      </c>
      <c r="J61" s="144">
        <f>Entering!K221</f>
        <v>0</v>
      </c>
      <c r="K61" s="144">
        <f>Entering!L221</f>
        <v>0</v>
      </c>
      <c r="L61" s="144">
        <f>Entering!M221</f>
        <v>0</v>
      </c>
      <c r="M61" s="144">
        <f>Entering!N221</f>
        <v>0</v>
      </c>
      <c r="N61" s="144">
        <f>Entering!O221</f>
        <v>0</v>
      </c>
      <c r="O61" s="144">
        <f>Entering!P221</f>
        <v>0</v>
      </c>
      <c r="P61" s="144">
        <f>Entering!Q221</f>
        <v>0</v>
      </c>
      <c r="Q61" s="144">
        <f>Entering!R221</f>
        <v>0</v>
      </c>
      <c r="R61" s="444">
        <f>Entering!S221</f>
        <v>0</v>
      </c>
      <c r="S61" s="144"/>
      <c r="T61" s="144"/>
      <c r="U61" s="144"/>
      <c r="V61" s="144"/>
      <c r="W61" s="144"/>
      <c r="X61" s="144"/>
      <c r="Y61" s="144"/>
      <c r="Z61" s="144"/>
    </row>
    <row r="62" spans="1:26" ht="12" customHeight="1" x14ac:dyDescent="0.4">
      <c r="A62" s="278"/>
      <c r="B62" s="442" t="str">
        <f>Entering!C222</f>
        <v>Other Electric Scooter</v>
      </c>
      <c r="C62" s="443">
        <f>Entering!D222</f>
        <v>0</v>
      </c>
      <c r="D62" s="144">
        <f>Entering!E222</f>
        <v>0</v>
      </c>
      <c r="E62" s="144">
        <f>Entering!F222</f>
        <v>0</v>
      </c>
      <c r="F62" s="144">
        <f>Entering!G222</f>
        <v>0</v>
      </c>
      <c r="G62" s="144">
        <f>Entering!H222</f>
        <v>0</v>
      </c>
      <c r="H62" s="144">
        <f>Entering!I222</f>
        <v>5</v>
      </c>
      <c r="I62" s="144">
        <f>Entering!J222</f>
        <v>3</v>
      </c>
      <c r="J62" s="144">
        <f>Entering!K222</f>
        <v>0</v>
      </c>
      <c r="K62" s="144">
        <f>Entering!L222</f>
        <v>0</v>
      </c>
      <c r="L62" s="144">
        <f>Entering!M222</f>
        <v>0</v>
      </c>
      <c r="M62" s="144">
        <f>Entering!N222</f>
        <v>1</v>
      </c>
      <c r="N62" s="144">
        <f>Entering!O222</f>
        <v>2</v>
      </c>
      <c r="O62" s="144">
        <f>Entering!P222</f>
        <v>0</v>
      </c>
      <c r="P62" s="144">
        <f>Entering!Q222</f>
        <v>0</v>
      </c>
      <c r="Q62" s="144">
        <f>Entering!R222</f>
        <v>0</v>
      </c>
      <c r="R62" s="444">
        <f>Entering!S222</f>
        <v>0</v>
      </c>
      <c r="S62" s="144"/>
      <c r="T62" s="144"/>
      <c r="U62" s="144"/>
      <c r="V62" s="144"/>
      <c r="W62" s="144"/>
      <c r="X62" s="144"/>
      <c r="Y62" s="144"/>
      <c r="Z62" s="144"/>
    </row>
    <row r="63" spans="1:26" ht="12" customHeight="1" x14ac:dyDescent="0.4">
      <c r="A63" s="278"/>
      <c r="B63" s="442" t="str">
        <f>Entering!C223</f>
        <v>Non-electric scooter</v>
      </c>
      <c r="C63" s="443">
        <f>Entering!D223</f>
        <v>0</v>
      </c>
      <c r="D63" s="144">
        <f>Entering!E223</f>
        <v>0</v>
      </c>
      <c r="E63" s="144">
        <f>Entering!F223</f>
        <v>0</v>
      </c>
      <c r="F63" s="144">
        <f>Entering!G223</f>
        <v>0</v>
      </c>
      <c r="G63" s="144">
        <f>Entering!H223</f>
        <v>0</v>
      </c>
      <c r="H63" s="144">
        <f>Entering!I223</f>
        <v>0</v>
      </c>
      <c r="I63" s="144">
        <f>Entering!J223</f>
        <v>0</v>
      </c>
      <c r="J63" s="144">
        <f>Entering!K223</f>
        <v>0</v>
      </c>
      <c r="K63" s="144">
        <f>Entering!L223</f>
        <v>0</v>
      </c>
      <c r="L63" s="144">
        <f>Entering!M223</f>
        <v>0</v>
      </c>
      <c r="M63" s="144">
        <f>Entering!N223</f>
        <v>0</v>
      </c>
      <c r="N63" s="144">
        <f>Entering!O223</f>
        <v>0</v>
      </c>
      <c r="O63" s="144">
        <f>Entering!P223</f>
        <v>0</v>
      </c>
      <c r="P63" s="144">
        <f>Entering!Q223</f>
        <v>0</v>
      </c>
      <c r="Q63" s="144">
        <f>Entering!R223</f>
        <v>0</v>
      </c>
      <c r="R63" s="444">
        <f>Entering!S223</f>
        <v>0</v>
      </c>
      <c r="S63" s="144"/>
      <c r="T63" s="144"/>
      <c r="U63" s="144"/>
      <c r="V63" s="144"/>
      <c r="W63" s="144"/>
      <c r="X63" s="144"/>
      <c r="Y63" s="144"/>
      <c r="Z63" s="144"/>
    </row>
    <row r="64" spans="1:26" ht="12" customHeight="1" x14ac:dyDescent="0.4">
      <c r="A64" s="278"/>
      <c r="B64" s="445" t="str">
        <f>Entering!C224</f>
        <v>Skateboard</v>
      </c>
      <c r="C64" s="443">
        <f>Entering!D224</f>
        <v>0</v>
      </c>
      <c r="D64" s="144">
        <f>Entering!E224</f>
        <v>0</v>
      </c>
      <c r="E64" s="144">
        <f>Entering!F224</f>
        <v>0</v>
      </c>
      <c r="F64" s="144">
        <f>Entering!G224</f>
        <v>0</v>
      </c>
      <c r="G64" s="144">
        <f>Entering!H224</f>
        <v>0</v>
      </c>
      <c r="H64" s="144">
        <f>Entering!I224</f>
        <v>3</v>
      </c>
      <c r="I64" s="144">
        <f>Entering!J224</f>
        <v>0</v>
      </c>
      <c r="J64" s="144">
        <f>Entering!K224</f>
        <v>0</v>
      </c>
      <c r="K64" s="144">
        <f>Entering!L224</f>
        <v>0</v>
      </c>
      <c r="L64" s="144">
        <f>Entering!M224</f>
        <v>1</v>
      </c>
      <c r="M64" s="144">
        <f>Entering!N224</f>
        <v>1</v>
      </c>
      <c r="N64" s="144">
        <f>Entering!O224</f>
        <v>0</v>
      </c>
      <c r="O64" s="144">
        <f>Entering!P224</f>
        <v>1</v>
      </c>
      <c r="P64" s="144">
        <f>Entering!Q224</f>
        <v>0</v>
      </c>
      <c r="Q64" s="144">
        <f>Entering!R224</f>
        <v>0</v>
      </c>
      <c r="R64" s="444">
        <f>Entering!S224</f>
        <v>0</v>
      </c>
      <c r="S64" s="144"/>
      <c r="T64" s="144"/>
      <c r="U64" s="144"/>
      <c r="V64" s="144"/>
      <c r="W64" s="144"/>
      <c r="X64" s="144"/>
      <c r="Y64" s="144"/>
      <c r="Z64" s="144"/>
    </row>
    <row r="65" spans="1:26" ht="12" customHeight="1" x14ac:dyDescent="0.4">
      <c r="A65" s="278"/>
      <c r="B65" s="445" t="str">
        <f>Entering!C225</f>
        <v>Electric Skateboard</v>
      </c>
      <c r="C65" s="443">
        <f>Entering!D225</f>
        <v>0</v>
      </c>
      <c r="D65" s="144">
        <f>Entering!E225</f>
        <v>0</v>
      </c>
      <c r="E65" s="144">
        <f>Entering!F225</f>
        <v>0</v>
      </c>
      <c r="F65" s="144">
        <f>Entering!G225</f>
        <v>0</v>
      </c>
      <c r="G65" s="144">
        <f>Entering!H225</f>
        <v>0</v>
      </c>
      <c r="H65" s="144">
        <f>Entering!I225</f>
        <v>0</v>
      </c>
      <c r="I65" s="144">
        <f>Entering!J225</f>
        <v>0</v>
      </c>
      <c r="J65" s="144">
        <f>Entering!K225</f>
        <v>0</v>
      </c>
      <c r="K65" s="144">
        <f>Entering!L225</f>
        <v>0</v>
      </c>
      <c r="L65" s="144">
        <f>Entering!M225</f>
        <v>0</v>
      </c>
      <c r="M65" s="144">
        <f>Entering!N225</f>
        <v>0</v>
      </c>
      <c r="N65" s="144">
        <f>Entering!O225</f>
        <v>0</v>
      </c>
      <c r="O65" s="144">
        <f>Entering!P225</f>
        <v>0</v>
      </c>
      <c r="P65" s="144">
        <f>Entering!Q225</f>
        <v>0</v>
      </c>
      <c r="Q65" s="144">
        <f>Entering!R225</f>
        <v>0</v>
      </c>
      <c r="R65" s="444">
        <f>Entering!S225</f>
        <v>0</v>
      </c>
      <c r="S65" s="144"/>
      <c r="T65" s="144"/>
      <c r="U65" s="144"/>
      <c r="V65" s="144"/>
      <c r="W65" s="144"/>
      <c r="X65" s="144"/>
      <c r="Y65" s="144"/>
      <c r="Z65" s="144"/>
    </row>
    <row r="66" spans="1:26" ht="12" customHeight="1" x14ac:dyDescent="0.4">
      <c r="A66" s="433"/>
      <c r="B66" s="446" t="s">
        <v>278</v>
      </c>
      <c r="C66" s="447">
        <f t="shared" ref="C66:R66" si="5">SUM(C58:C65)</f>
        <v>5</v>
      </c>
      <c r="D66" s="187">
        <f t="shared" si="5"/>
        <v>3</v>
      </c>
      <c r="E66" s="187">
        <f t="shared" si="5"/>
        <v>0</v>
      </c>
      <c r="F66" s="187">
        <f t="shared" si="5"/>
        <v>13</v>
      </c>
      <c r="G66" s="187">
        <f t="shared" si="5"/>
        <v>18</v>
      </c>
      <c r="H66" s="187">
        <f t="shared" si="5"/>
        <v>45</v>
      </c>
      <c r="I66" s="187">
        <f t="shared" si="5"/>
        <v>27</v>
      </c>
      <c r="J66" s="187">
        <f t="shared" si="5"/>
        <v>9</v>
      </c>
      <c r="K66" s="187">
        <f t="shared" si="5"/>
        <v>6</v>
      </c>
      <c r="L66" s="187">
        <f t="shared" si="5"/>
        <v>8</v>
      </c>
      <c r="M66" s="187">
        <f t="shared" si="5"/>
        <v>12</v>
      </c>
      <c r="N66" s="187">
        <f t="shared" si="5"/>
        <v>5</v>
      </c>
      <c r="O66" s="187">
        <f t="shared" si="5"/>
        <v>16</v>
      </c>
      <c r="P66" s="187">
        <f t="shared" si="5"/>
        <v>5</v>
      </c>
      <c r="Q66" s="187">
        <f t="shared" si="5"/>
        <v>4</v>
      </c>
      <c r="R66" s="189">
        <f t="shared" si="5"/>
        <v>1</v>
      </c>
      <c r="S66" s="144"/>
      <c r="T66" s="144"/>
      <c r="U66" s="144"/>
      <c r="V66" s="144"/>
      <c r="W66" s="144"/>
      <c r="X66" s="144"/>
      <c r="Y66" s="144"/>
      <c r="Z66" s="144"/>
    </row>
    <row r="67" spans="1:26" ht="12" customHeight="1" x14ac:dyDescent="0.4">
      <c r="A67" s="432" t="s">
        <v>284</v>
      </c>
      <c r="B67" s="434" t="s">
        <v>180</v>
      </c>
      <c r="C67" s="184">
        <f>Entering!D260</f>
        <v>14</v>
      </c>
      <c r="D67" s="184">
        <f>Entering!E260</f>
        <v>29</v>
      </c>
      <c r="E67" s="184">
        <f>Entering!F260</f>
        <v>30</v>
      </c>
      <c r="F67" s="184">
        <f>Entering!G260</f>
        <v>55</v>
      </c>
      <c r="G67" s="184">
        <f>Entering!H260</f>
        <v>45</v>
      </c>
      <c r="H67" s="184">
        <f>Entering!I260</f>
        <v>28</v>
      </c>
      <c r="I67" s="184">
        <f>Entering!J260</f>
        <v>33</v>
      </c>
      <c r="J67" s="184">
        <f>Entering!K260</f>
        <v>45</v>
      </c>
      <c r="K67" s="184">
        <f>Entering!L260</f>
        <v>26</v>
      </c>
      <c r="L67" s="184">
        <f>Entering!M260</f>
        <v>24</v>
      </c>
      <c r="M67" s="184">
        <f>Entering!N260</f>
        <v>19</v>
      </c>
      <c r="N67" s="184">
        <f>Entering!O260</f>
        <v>9</v>
      </c>
      <c r="O67" s="184">
        <f>Entering!P260</f>
        <v>21</v>
      </c>
      <c r="P67" s="184">
        <f>Entering!Q260</f>
        <v>1</v>
      </c>
      <c r="Q67" s="184">
        <f>Entering!R260</f>
        <v>6</v>
      </c>
      <c r="R67" s="435">
        <f>Entering!S260</f>
        <v>2</v>
      </c>
      <c r="S67" s="144"/>
      <c r="T67" s="144"/>
      <c r="U67" s="144"/>
      <c r="V67" s="144"/>
      <c r="W67" s="144"/>
      <c r="X67" s="144"/>
      <c r="Y67" s="144"/>
      <c r="Z67" s="144"/>
    </row>
    <row r="68" spans="1:26" ht="12" customHeight="1" x14ac:dyDescent="0.4">
      <c r="A68" s="278"/>
      <c r="B68" s="436" t="s">
        <v>274</v>
      </c>
      <c r="C68" s="437">
        <f>Entering!D266</f>
        <v>0</v>
      </c>
      <c r="D68" s="438">
        <f>Entering!E266</f>
        <v>0</v>
      </c>
      <c r="E68" s="438">
        <f>Entering!F266</f>
        <v>0</v>
      </c>
      <c r="F68" s="438">
        <f>Entering!G266</f>
        <v>0</v>
      </c>
      <c r="G68" s="438">
        <f>Entering!H266</f>
        <v>0</v>
      </c>
      <c r="H68" s="438">
        <f>Entering!I266</f>
        <v>0</v>
      </c>
      <c r="I68" s="438">
        <f>Entering!J266</f>
        <v>1</v>
      </c>
      <c r="J68" s="438">
        <f>Entering!K266</f>
        <v>0</v>
      </c>
      <c r="K68" s="438">
        <f>Entering!L266</f>
        <v>0</v>
      </c>
      <c r="L68" s="438">
        <f>Entering!M266</f>
        <v>0</v>
      </c>
      <c r="M68" s="438">
        <f>Entering!N266</f>
        <v>0</v>
      </c>
      <c r="N68" s="438">
        <f>Entering!O266</f>
        <v>0</v>
      </c>
      <c r="O68" s="438">
        <f>Entering!P266</f>
        <v>0</v>
      </c>
      <c r="P68" s="438">
        <f>Entering!Q266</f>
        <v>0</v>
      </c>
      <c r="Q68" s="438">
        <f>Entering!R266</f>
        <v>0</v>
      </c>
      <c r="R68" s="440">
        <f>Entering!S266</f>
        <v>0</v>
      </c>
      <c r="S68" s="144"/>
      <c r="T68" s="144"/>
      <c r="U68" s="144"/>
      <c r="V68" s="144"/>
      <c r="W68" s="144"/>
      <c r="X68" s="144"/>
      <c r="Y68" s="144"/>
      <c r="Z68" s="144"/>
    </row>
    <row r="69" spans="1:26" ht="12" customHeight="1" x14ac:dyDescent="0.4">
      <c r="A69" s="278"/>
      <c r="B69" s="436" t="s">
        <v>275</v>
      </c>
      <c r="C69" s="437">
        <f>Entering!D267</f>
        <v>0</v>
      </c>
      <c r="D69" s="438">
        <f>Entering!E267</f>
        <v>0</v>
      </c>
      <c r="E69" s="438">
        <f>Entering!F267</f>
        <v>0</v>
      </c>
      <c r="F69" s="438">
        <f>Entering!G267</f>
        <v>0</v>
      </c>
      <c r="G69" s="438">
        <f>Entering!H267</f>
        <v>0</v>
      </c>
      <c r="H69" s="438">
        <f>Entering!I267</f>
        <v>2</v>
      </c>
      <c r="I69" s="438">
        <f>Entering!J267</f>
        <v>1</v>
      </c>
      <c r="J69" s="438">
        <f>Entering!K267</f>
        <v>0</v>
      </c>
      <c r="K69" s="438">
        <f>Entering!L267</f>
        <v>0</v>
      </c>
      <c r="L69" s="438">
        <f>Entering!M267</f>
        <v>0</v>
      </c>
      <c r="M69" s="438">
        <f>Entering!N267</f>
        <v>0</v>
      </c>
      <c r="N69" s="438">
        <f>Entering!O267</f>
        <v>0</v>
      </c>
      <c r="O69" s="438">
        <f>Entering!P267</f>
        <v>0</v>
      </c>
      <c r="P69" s="438">
        <f>Entering!Q267</f>
        <v>0</v>
      </c>
      <c r="Q69" s="438">
        <f>Entering!R267</f>
        <v>0</v>
      </c>
      <c r="R69" s="440">
        <f>Entering!S267</f>
        <v>0</v>
      </c>
      <c r="S69" s="144"/>
      <c r="T69" s="144"/>
      <c r="U69" s="144"/>
      <c r="V69" s="144"/>
      <c r="W69" s="144"/>
      <c r="X69" s="144"/>
      <c r="Y69" s="144"/>
      <c r="Z69" s="144"/>
    </row>
    <row r="70" spans="1:26" ht="12" customHeight="1" x14ac:dyDescent="0.4">
      <c r="A70" s="278"/>
      <c r="B70" s="442" t="str">
        <f>Entering!C261</f>
        <v>SPIN Scooters</v>
      </c>
      <c r="C70" s="443">
        <f>Entering!D261</f>
        <v>0</v>
      </c>
      <c r="D70" s="144">
        <f>Entering!E261</f>
        <v>0</v>
      </c>
      <c r="E70" s="144">
        <f>Entering!F261</f>
        <v>0</v>
      </c>
      <c r="F70" s="144">
        <f>Entering!G261</f>
        <v>0</v>
      </c>
      <c r="G70" s="144">
        <f>Entering!H261</f>
        <v>0</v>
      </c>
      <c r="H70" s="144">
        <f>Entering!I261</f>
        <v>0</v>
      </c>
      <c r="I70" s="144">
        <f>Entering!J261</f>
        <v>0</v>
      </c>
      <c r="J70" s="144">
        <f>Entering!K261</f>
        <v>0</v>
      </c>
      <c r="K70" s="144">
        <f>Entering!L261</f>
        <v>0</v>
      </c>
      <c r="L70" s="144">
        <f>Entering!M261</f>
        <v>0</v>
      </c>
      <c r="M70" s="144">
        <f>Entering!N261</f>
        <v>0</v>
      </c>
      <c r="N70" s="144">
        <f>Entering!O261</f>
        <v>0</v>
      </c>
      <c r="O70" s="144">
        <f>Entering!P261</f>
        <v>0</v>
      </c>
      <c r="P70" s="144">
        <f>Entering!Q261</f>
        <v>0</v>
      </c>
      <c r="Q70" s="144">
        <f>Entering!R261</f>
        <v>0</v>
      </c>
      <c r="R70" s="444">
        <f>Entering!S261</f>
        <v>0</v>
      </c>
      <c r="S70" s="144"/>
      <c r="T70" s="144"/>
      <c r="U70" s="144"/>
      <c r="V70" s="144"/>
      <c r="W70" s="144"/>
      <c r="X70" s="144"/>
      <c r="Y70" s="144"/>
      <c r="Z70" s="144"/>
    </row>
    <row r="71" spans="1:26" ht="12" customHeight="1" x14ac:dyDescent="0.4">
      <c r="A71" s="278"/>
      <c r="B71" s="442" t="str">
        <f>Entering!C262</f>
        <v>Other Electric Scooter</v>
      </c>
      <c r="C71" s="443">
        <f>Entering!D262</f>
        <v>0</v>
      </c>
      <c r="D71" s="144">
        <f>Entering!E262</f>
        <v>0</v>
      </c>
      <c r="E71" s="144">
        <f>Entering!F262</f>
        <v>0</v>
      </c>
      <c r="F71" s="144">
        <f>Entering!G262</f>
        <v>0</v>
      </c>
      <c r="G71" s="144">
        <f>Entering!H262</f>
        <v>1</v>
      </c>
      <c r="H71" s="144">
        <f>Entering!I262</f>
        <v>0</v>
      </c>
      <c r="I71" s="144">
        <f>Entering!J262</f>
        <v>0</v>
      </c>
      <c r="J71" s="144">
        <f>Entering!K262</f>
        <v>1</v>
      </c>
      <c r="K71" s="144">
        <f>Entering!L262</f>
        <v>0</v>
      </c>
      <c r="L71" s="144">
        <f>Entering!M262</f>
        <v>0</v>
      </c>
      <c r="M71" s="144">
        <f>Entering!N262</f>
        <v>0</v>
      </c>
      <c r="N71" s="144">
        <f>Entering!O262</f>
        <v>0</v>
      </c>
      <c r="O71" s="144">
        <f>Entering!P262</f>
        <v>0</v>
      </c>
      <c r="P71" s="144">
        <f>Entering!Q262</f>
        <v>0</v>
      </c>
      <c r="Q71" s="144">
        <f>Entering!R262</f>
        <v>0</v>
      </c>
      <c r="R71" s="444">
        <f>Entering!S262</f>
        <v>0</v>
      </c>
      <c r="S71" s="144"/>
      <c r="T71" s="144"/>
      <c r="U71" s="144"/>
      <c r="V71" s="144"/>
      <c r="W71" s="144"/>
      <c r="X71" s="144"/>
      <c r="Y71" s="144"/>
      <c r="Z71" s="144"/>
    </row>
    <row r="72" spans="1:26" ht="12" customHeight="1" x14ac:dyDescent="0.4">
      <c r="A72" s="278"/>
      <c r="B72" s="442" t="str">
        <f>Entering!C263</f>
        <v>Non-electric scooter</v>
      </c>
      <c r="C72" s="443">
        <f>Entering!D263</f>
        <v>0</v>
      </c>
      <c r="D72" s="144">
        <f>Entering!E263</f>
        <v>0</v>
      </c>
      <c r="E72" s="144">
        <f>Entering!F263</f>
        <v>0</v>
      </c>
      <c r="F72" s="144">
        <f>Entering!G263</f>
        <v>0</v>
      </c>
      <c r="G72" s="144">
        <f>Entering!H263</f>
        <v>0</v>
      </c>
      <c r="H72" s="144">
        <f>Entering!I263</f>
        <v>0</v>
      </c>
      <c r="I72" s="144">
        <f>Entering!J263</f>
        <v>0</v>
      </c>
      <c r="J72" s="144">
        <f>Entering!K263</f>
        <v>0</v>
      </c>
      <c r="K72" s="144">
        <f>Entering!L263</f>
        <v>0</v>
      </c>
      <c r="L72" s="144">
        <f>Entering!M263</f>
        <v>0</v>
      </c>
      <c r="M72" s="144">
        <f>Entering!N263</f>
        <v>0</v>
      </c>
      <c r="N72" s="144">
        <f>Entering!O263</f>
        <v>0</v>
      </c>
      <c r="O72" s="144">
        <f>Entering!P263</f>
        <v>0</v>
      </c>
      <c r="P72" s="144">
        <f>Entering!Q263</f>
        <v>0</v>
      </c>
      <c r="Q72" s="144">
        <f>Entering!R263</f>
        <v>0</v>
      </c>
      <c r="R72" s="444">
        <f>Entering!S263</f>
        <v>0</v>
      </c>
      <c r="S72" s="144"/>
      <c r="T72" s="144"/>
      <c r="U72" s="144"/>
      <c r="V72" s="144"/>
      <c r="W72" s="144"/>
      <c r="X72" s="144"/>
      <c r="Y72" s="144"/>
      <c r="Z72" s="144"/>
    </row>
    <row r="73" spans="1:26" ht="12" customHeight="1" x14ac:dyDescent="0.4">
      <c r="A73" s="278"/>
      <c r="B73" s="445" t="str">
        <f>Entering!C264</f>
        <v>Skateboard</v>
      </c>
      <c r="C73" s="443">
        <f>Entering!D264</f>
        <v>0</v>
      </c>
      <c r="D73" s="144">
        <f>Entering!E264</f>
        <v>0</v>
      </c>
      <c r="E73" s="144">
        <f>Entering!F264</f>
        <v>2</v>
      </c>
      <c r="F73" s="144">
        <f>Entering!G264</f>
        <v>5</v>
      </c>
      <c r="G73" s="144">
        <f>Entering!H264</f>
        <v>4</v>
      </c>
      <c r="H73" s="144">
        <f>Entering!I264</f>
        <v>0</v>
      </c>
      <c r="I73" s="144">
        <f>Entering!J264</f>
        <v>1</v>
      </c>
      <c r="J73" s="144">
        <f>Entering!K264</f>
        <v>0</v>
      </c>
      <c r="K73" s="144">
        <f>Entering!L264</f>
        <v>0</v>
      </c>
      <c r="L73" s="144">
        <f>Entering!M264</f>
        <v>1</v>
      </c>
      <c r="M73" s="144">
        <f>Entering!N264</f>
        <v>0</v>
      </c>
      <c r="N73" s="144">
        <f>Entering!O264</f>
        <v>0</v>
      </c>
      <c r="O73" s="144">
        <f>Entering!P264</f>
        <v>0</v>
      </c>
      <c r="P73" s="144">
        <f>Entering!Q264</f>
        <v>0</v>
      </c>
      <c r="Q73" s="144">
        <f>Entering!R264</f>
        <v>0</v>
      </c>
      <c r="R73" s="444">
        <f>Entering!S264</f>
        <v>0</v>
      </c>
      <c r="S73" s="144"/>
      <c r="T73" s="144"/>
      <c r="U73" s="144"/>
      <c r="V73" s="144"/>
      <c r="W73" s="144"/>
      <c r="X73" s="144"/>
      <c r="Y73" s="144"/>
      <c r="Z73" s="144"/>
    </row>
    <row r="74" spans="1:26" ht="12" customHeight="1" x14ac:dyDescent="0.4">
      <c r="A74" s="278"/>
      <c r="B74" s="445" t="str">
        <f>Entering!C265</f>
        <v>Electric Skateboard</v>
      </c>
      <c r="C74" s="443">
        <f>Entering!D265</f>
        <v>0</v>
      </c>
      <c r="D74" s="144">
        <f>Entering!E265</f>
        <v>0</v>
      </c>
      <c r="E74" s="144">
        <f>Entering!F265</f>
        <v>0</v>
      </c>
      <c r="F74" s="144">
        <f>Entering!G265</f>
        <v>0</v>
      </c>
      <c r="G74" s="144">
        <f>Entering!H265</f>
        <v>0</v>
      </c>
      <c r="H74" s="144">
        <f>Entering!I265</f>
        <v>0</v>
      </c>
      <c r="I74" s="144">
        <f>Entering!J265</f>
        <v>0</v>
      </c>
      <c r="J74" s="144">
        <f>Entering!K265</f>
        <v>0</v>
      </c>
      <c r="K74" s="144">
        <f>Entering!L265</f>
        <v>0</v>
      </c>
      <c r="L74" s="144">
        <f>Entering!M265</f>
        <v>0</v>
      </c>
      <c r="M74" s="144">
        <f>Entering!N265</f>
        <v>0</v>
      </c>
      <c r="N74" s="144">
        <f>Entering!O265</f>
        <v>0</v>
      </c>
      <c r="O74" s="144">
        <f>Entering!P265</f>
        <v>0</v>
      </c>
      <c r="P74" s="144">
        <f>Entering!Q265</f>
        <v>0</v>
      </c>
      <c r="Q74" s="144">
        <f>Entering!R265</f>
        <v>0</v>
      </c>
      <c r="R74" s="444">
        <f>Entering!S265</f>
        <v>0</v>
      </c>
      <c r="S74" s="144"/>
      <c r="T74" s="144"/>
      <c r="U74" s="144"/>
      <c r="V74" s="144"/>
      <c r="W74" s="144"/>
      <c r="X74" s="144"/>
      <c r="Y74" s="144"/>
      <c r="Z74" s="144"/>
    </row>
    <row r="75" spans="1:26" ht="12" customHeight="1" x14ac:dyDescent="0.4">
      <c r="A75" s="433"/>
      <c r="B75" s="446" t="s">
        <v>278</v>
      </c>
      <c r="C75" s="447">
        <f t="shared" ref="C75:R75" si="6">SUM(C67:C74)</f>
        <v>14</v>
      </c>
      <c r="D75" s="187">
        <f t="shared" si="6"/>
        <v>29</v>
      </c>
      <c r="E75" s="187">
        <f t="shared" si="6"/>
        <v>32</v>
      </c>
      <c r="F75" s="187">
        <f t="shared" si="6"/>
        <v>60</v>
      </c>
      <c r="G75" s="187">
        <f t="shared" si="6"/>
        <v>50</v>
      </c>
      <c r="H75" s="187">
        <f t="shared" si="6"/>
        <v>30</v>
      </c>
      <c r="I75" s="187">
        <f t="shared" si="6"/>
        <v>36</v>
      </c>
      <c r="J75" s="187">
        <f t="shared" si="6"/>
        <v>46</v>
      </c>
      <c r="K75" s="187">
        <f t="shared" si="6"/>
        <v>26</v>
      </c>
      <c r="L75" s="187">
        <f t="shared" si="6"/>
        <v>25</v>
      </c>
      <c r="M75" s="187">
        <f t="shared" si="6"/>
        <v>19</v>
      </c>
      <c r="N75" s="187">
        <f t="shared" si="6"/>
        <v>9</v>
      </c>
      <c r="O75" s="187">
        <f t="shared" si="6"/>
        <v>21</v>
      </c>
      <c r="P75" s="187">
        <f t="shared" si="6"/>
        <v>1</v>
      </c>
      <c r="Q75" s="187">
        <f t="shared" si="6"/>
        <v>6</v>
      </c>
      <c r="R75" s="189">
        <f t="shared" si="6"/>
        <v>2</v>
      </c>
      <c r="S75" s="144"/>
      <c r="T75" s="144"/>
      <c r="U75" s="144"/>
      <c r="V75" s="144"/>
      <c r="W75" s="144"/>
      <c r="X75" s="144"/>
      <c r="Y75" s="144"/>
      <c r="Z75" s="144"/>
    </row>
    <row r="76" spans="1:26" ht="12" customHeight="1" x14ac:dyDescent="0.4">
      <c r="A76" s="432" t="s">
        <v>285</v>
      </c>
      <c r="B76" s="434" t="s">
        <v>180</v>
      </c>
      <c r="C76" s="184">
        <f>Entering!D300</f>
        <v>11</v>
      </c>
      <c r="D76" s="184">
        <f>Entering!E300</f>
        <v>11</v>
      </c>
      <c r="E76" s="184">
        <f>Entering!F300</f>
        <v>14</v>
      </c>
      <c r="F76" s="184">
        <f>Entering!G300</f>
        <v>18</v>
      </c>
      <c r="G76" s="184">
        <f>Entering!H300</f>
        <v>21</v>
      </c>
      <c r="H76" s="184">
        <f>Entering!I300</f>
        <v>16</v>
      </c>
      <c r="I76" s="184">
        <f>Entering!J300</f>
        <v>24</v>
      </c>
      <c r="J76" s="184">
        <f>Entering!K300</f>
        <v>14</v>
      </c>
      <c r="K76" s="184">
        <f>Entering!L300</f>
        <v>10</v>
      </c>
      <c r="L76" s="184">
        <f>Entering!M300</f>
        <v>17</v>
      </c>
      <c r="M76" s="184">
        <f>Entering!N300</f>
        <v>17</v>
      </c>
      <c r="N76" s="184">
        <f>Entering!O300</f>
        <v>4</v>
      </c>
      <c r="O76" s="184">
        <f>Entering!P300</f>
        <v>7</v>
      </c>
      <c r="P76" s="184">
        <f>Entering!Q300</f>
        <v>5</v>
      </c>
      <c r="Q76" s="184">
        <f>Entering!R300</f>
        <v>21</v>
      </c>
      <c r="R76" s="435">
        <f>Entering!S300</f>
        <v>2</v>
      </c>
      <c r="S76" s="144"/>
      <c r="T76" s="144"/>
      <c r="U76" s="144"/>
      <c r="V76" s="144"/>
      <c r="W76" s="144"/>
      <c r="X76" s="144"/>
      <c r="Y76" s="144"/>
      <c r="Z76" s="144"/>
    </row>
    <row r="77" spans="1:26" ht="12" customHeight="1" x14ac:dyDescent="0.4">
      <c r="A77" s="278"/>
      <c r="B77" s="436" t="s">
        <v>274</v>
      </c>
      <c r="C77" s="437">
        <f>Entering!D306</f>
        <v>0</v>
      </c>
      <c r="D77" s="438">
        <f>Entering!E306</f>
        <v>2</v>
      </c>
      <c r="E77" s="438">
        <f>Entering!F306</f>
        <v>1</v>
      </c>
      <c r="F77" s="438">
        <f>Entering!G306</f>
        <v>2</v>
      </c>
      <c r="G77" s="438">
        <f>Entering!H306</f>
        <v>2</v>
      </c>
      <c r="H77" s="438">
        <f>Entering!I306</f>
        <v>1</v>
      </c>
      <c r="I77" s="438">
        <f>Entering!J306</f>
        <v>3</v>
      </c>
      <c r="J77" s="438">
        <f>Entering!K306</f>
        <v>2</v>
      </c>
      <c r="K77" s="438">
        <f>Entering!L306</f>
        <v>1</v>
      </c>
      <c r="L77" s="438">
        <f>Entering!M306</f>
        <v>0</v>
      </c>
      <c r="M77" s="438">
        <f>Entering!N306</f>
        <v>4</v>
      </c>
      <c r="N77" s="438">
        <f>Entering!O306</f>
        <v>2</v>
      </c>
      <c r="O77" s="438">
        <f>Entering!P306</f>
        <v>1</v>
      </c>
      <c r="P77" s="438">
        <f>Entering!Q306</f>
        <v>1</v>
      </c>
      <c r="Q77" s="438">
        <f>Entering!R306</f>
        <v>1</v>
      </c>
      <c r="R77" s="440">
        <f>Entering!S306</f>
        <v>1</v>
      </c>
      <c r="S77" s="144"/>
      <c r="T77" s="144"/>
      <c r="U77" s="144"/>
      <c r="V77" s="144"/>
      <c r="W77" s="144"/>
      <c r="X77" s="144"/>
      <c r="Y77" s="144"/>
      <c r="Z77" s="144"/>
    </row>
    <row r="78" spans="1:26" ht="12" customHeight="1" x14ac:dyDescent="0.4">
      <c r="A78" s="278"/>
      <c r="B78" s="436" t="s">
        <v>275</v>
      </c>
      <c r="C78" s="437">
        <f>Entering!D307</f>
        <v>0</v>
      </c>
      <c r="D78" s="438">
        <f>Entering!E307</f>
        <v>0</v>
      </c>
      <c r="E78" s="438">
        <f>Entering!F307</f>
        <v>0</v>
      </c>
      <c r="F78" s="438">
        <f>Entering!G307</f>
        <v>0</v>
      </c>
      <c r="G78" s="438">
        <f>Entering!H307</f>
        <v>0</v>
      </c>
      <c r="H78" s="438">
        <f>Entering!I307</f>
        <v>0</v>
      </c>
      <c r="I78" s="438">
        <f>Entering!J307</f>
        <v>0</v>
      </c>
      <c r="J78" s="438">
        <f>Entering!K307</f>
        <v>0</v>
      </c>
      <c r="K78" s="438">
        <f>Entering!L307</f>
        <v>0</v>
      </c>
      <c r="L78" s="438">
        <f>Entering!M307</f>
        <v>0</v>
      </c>
      <c r="M78" s="438">
        <f>Entering!N307</f>
        <v>0</v>
      </c>
      <c r="N78" s="438">
        <f>Entering!O307</f>
        <v>0</v>
      </c>
      <c r="O78" s="438">
        <f>Entering!P307</f>
        <v>0</v>
      </c>
      <c r="P78" s="438">
        <f>Entering!Q307</f>
        <v>0</v>
      </c>
      <c r="Q78" s="438">
        <f>Entering!R307</f>
        <v>0</v>
      </c>
      <c r="R78" s="440">
        <f>Entering!S307</f>
        <v>0</v>
      </c>
      <c r="S78" s="144"/>
      <c r="T78" s="144"/>
      <c r="U78" s="144"/>
      <c r="V78" s="144"/>
      <c r="W78" s="144"/>
      <c r="X78" s="144"/>
      <c r="Y78" s="144"/>
      <c r="Z78" s="144"/>
    </row>
    <row r="79" spans="1:26" ht="12" customHeight="1" x14ac:dyDescent="0.4">
      <c r="A79" s="278"/>
      <c r="B79" s="442" t="str">
        <f>Entering!C301</f>
        <v>SPIN Scooters</v>
      </c>
      <c r="C79" s="443">
        <f>Entering!D301</f>
        <v>0</v>
      </c>
      <c r="D79" s="144">
        <f>Entering!E301</f>
        <v>0</v>
      </c>
      <c r="E79" s="144">
        <f>Entering!F301</f>
        <v>0</v>
      </c>
      <c r="F79" s="144">
        <f>Entering!G301</f>
        <v>0</v>
      </c>
      <c r="G79" s="144">
        <f>Entering!H301</f>
        <v>0</v>
      </c>
      <c r="H79" s="144">
        <f>Entering!I301</f>
        <v>0</v>
      </c>
      <c r="I79" s="144">
        <f>Entering!J301</f>
        <v>0</v>
      </c>
      <c r="J79" s="144">
        <f>Entering!K301</f>
        <v>0</v>
      </c>
      <c r="K79" s="144">
        <f>Entering!L301</f>
        <v>0</v>
      </c>
      <c r="L79" s="144">
        <f>Entering!M301</f>
        <v>0</v>
      </c>
      <c r="M79" s="144">
        <f>Entering!N301</f>
        <v>0</v>
      </c>
      <c r="N79" s="144">
        <f>Entering!O301</f>
        <v>0</v>
      </c>
      <c r="O79" s="144">
        <f>Entering!P301</f>
        <v>0</v>
      </c>
      <c r="P79" s="144">
        <f>Entering!Q301</f>
        <v>0</v>
      </c>
      <c r="Q79" s="144">
        <f>Entering!R301</f>
        <v>0</v>
      </c>
      <c r="R79" s="444">
        <f>Entering!S301</f>
        <v>0</v>
      </c>
      <c r="S79" s="144"/>
      <c r="T79" s="144"/>
      <c r="U79" s="144"/>
      <c r="V79" s="144"/>
      <c r="W79" s="144"/>
      <c r="X79" s="144"/>
      <c r="Y79" s="144"/>
      <c r="Z79" s="144"/>
    </row>
    <row r="80" spans="1:26" ht="12" customHeight="1" x14ac:dyDescent="0.4">
      <c r="A80" s="278"/>
      <c r="B80" s="442" t="str">
        <f>Entering!C302</f>
        <v>Other Electric Scooter</v>
      </c>
      <c r="C80" s="443">
        <f>Entering!D302</f>
        <v>0</v>
      </c>
      <c r="D80" s="144">
        <f>Entering!E302</f>
        <v>1</v>
      </c>
      <c r="E80" s="144">
        <f>Entering!F302</f>
        <v>0</v>
      </c>
      <c r="F80" s="144">
        <f>Entering!G302</f>
        <v>1</v>
      </c>
      <c r="G80" s="144">
        <f>Entering!H302</f>
        <v>4</v>
      </c>
      <c r="H80" s="144">
        <f>Entering!I302</f>
        <v>2</v>
      </c>
      <c r="I80" s="144">
        <f>Entering!J302</f>
        <v>1</v>
      </c>
      <c r="J80" s="144">
        <f>Entering!K302</f>
        <v>2</v>
      </c>
      <c r="K80" s="144">
        <f>Entering!L302</f>
        <v>1</v>
      </c>
      <c r="L80" s="144">
        <f>Entering!M302</f>
        <v>1</v>
      </c>
      <c r="M80" s="144">
        <f>Entering!N302</f>
        <v>0</v>
      </c>
      <c r="N80" s="144">
        <f>Entering!O302</f>
        <v>0</v>
      </c>
      <c r="O80" s="144">
        <f>Entering!P302</f>
        <v>0</v>
      </c>
      <c r="P80" s="144">
        <f>Entering!Q302</f>
        <v>0</v>
      </c>
      <c r="Q80" s="144">
        <f>Entering!R302</f>
        <v>0</v>
      </c>
      <c r="R80" s="444">
        <f>Entering!S302</f>
        <v>0</v>
      </c>
      <c r="S80" s="144"/>
      <c r="T80" s="144"/>
      <c r="U80" s="144"/>
      <c r="V80" s="144"/>
      <c r="W80" s="144"/>
      <c r="X80" s="144"/>
      <c r="Y80" s="144"/>
      <c r="Z80" s="144"/>
    </row>
    <row r="81" spans="1:26" ht="12" customHeight="1" x14ac:dyDescent="0.4">
      <c r="A81" s="278"/>
      <c r="B81" s="442" t="str">
        <f>Entering!C303</f>
        <v>Non-electric scooter</v>
      </c>
      <c r="C81" s="443">
        <f>Entering!D303</f>
        <v>0</v>
      </c>
      <c r="D81" s="144">
        <f>Entering!E303</f>
        <v>0</v>
      </c>
      <c r="E81" s="144">
        <f>Entering!F303</f>
        <v>0</v>
      </c>
      <c r="F81" s="144">
        <f>Entering!G303</f>
        <v>0</v>
      </c>
      <c r="G81" s="144">
        <f>Entering!H303</f>
        <v>0</v>
      </c>
      <c r="H81" s="144">
        <f>Entering!I303</f>
        <v>0</v>
      </c>
      <c r="I81" s="144">
        <f>Entering!J303</f>
        <v>0</v>
      </c>
      <c r="J81" s="144">
        <f>Entering!K303</f>
        <v>1</v>
      </c>
      <c r="K81" s="144">
        <f>Entering!L303</f>
        <v>0</v>
      </c>
      <c r="L81" s="144">
        <f>Entering!M303</f>
        <v>0</v>
      </c>
      <c r="M81" s="144">
        <f>Entering!N303</f>
        <v>0</v>
      </c>
      <c r="N81" s="144">
        <f>Entering!O303</f>
        <v>0</v>
      </c>
      <c r="O81" s="144">
        <f>Entering!P303</f>
        <v>0</v>
      </c>
      <c r="P81" s="144">
        <f>Entering!Q303</f>
        <v>0</v>
      </c>
      <c r="Q81" s="144">
        <f>Entering!R303</f>
        <v>0</v>
      </c>
      <c r="R81" s="444">
        <f>Entering!S303</f>
        <v>0</v>
      </c>
      <c r="S81" s="144"/>
      <c r="T81" s="144"/>
      <c r="U81" s="144"/>
      <c r="V81" s="144"/>
      <c r="W81" s="144"/>
      <c r="X81" s="144"/>
      <c r="Y81" s="144"/>
      <c r="Z81" s="144"/>
    </row>
    <row r="82" spans="1:26" ht="12" customHeight="1" x14ac:dyDescent="0.4">
      <c r="A82" s="278"/>
      <c r="B82" s="445" t="str">
        <f>Entering!C304</f>
        <v>Skateboard</v>
      </c>
      <c r="C82" s="443">
        <f>Entering!D304</f>
        <v>0</v>
      </c>
      <c r="D82" s="144">
        <f>Entering!E304</f>
        <v>0</v>
      </c>
      <c r="E82" s="144">
        <f>Entering!F304</f>
        <v>0</v>
      </c>
      <c r="F82" s="144">
        <f>Entering!G304</f>
        <v>3</v>
      </c>
      <c r="G82" s="144">
        <f>Entering!H304</f>
        <v>0</v>
      </c>
      <c r="H82" s="144">
        <f>Entering!I304</f>
        <v>0</v>
      </c>
      <c r="I82" s="144">
        <f>Entering!J304</f>
        <v>0</v>
      </c>
      <c r="J82" s="144">
        <f>Entering!K304</f>
        <v>0</v>
      </c>
      <c r="K82" s="144">
        <f>Entering!L304</f>
        <v>0</v>
      </c>
      <c r="L82" s="144">
        <f>Entering!M304</f>
        <v>0</v>
      </c>
      <c r="M82" s="144">
        <f>Entering!N304</f>
        <v>0</v>
      </c>
      <c r="N82" s="144">
        <f>Entering!O304</f>
        <v>0</v>
      </c>
      <c r="O82" s="144">
        <f>Entering!P304</f>
        <v>0</v>
      </c>
      <c r="P82" s="144">
        <f>Entering!Q304</f>
        <v>0</v>
      </c>
      <c r="Q82" s="144">
        <f>Entering!R304</f>
        <v>0</v>
      </c>
      <c r="R82" s="444">
        <f>Entering!S304</f>
        <v>0</v>
      </c>
      <c r="S82" s="144"/>
      <c r="T82" s="144"/>
      <c r="U82" s="144"/>
      <c r="V82" s="144"/>
      <c r="W82" s="144"/>
      <c r="X82" s="144"/>
      <c r="Y82" s="144"/>
      <c r="Z82" s="144"/>
    </row>
    <row r="83" spans="1:26" ht="12" customHeight="1" x14ac:dyDescent="0.4">
      <c r="A83" s="278"/>
      <c r="B83" s="445" t="str">
        <f>Entering!C305</f>
        <v>Electric Skateboard</v>
      </c>
      <c r="C83" s="443">
        <f>Entering!D305</f>
        <v>0</v>
      </c>
      <c r="D83" s="144">
        <f>Entering!E305</f>
        <v>0</v>
      </c>
      <c r="E83" s="144">
        <f>Entering!F305</f>
        <v>0</v>
      </c>
      <c r="F83" s="144">
        <f>Entering!G305</f>
        <v>1</v>
      </c>
      <c r="G83" s="144">
        <f>Entering!H305</f>
        <v>0</v>
      </c>
      <c r="H83" s="144">
        <f>Entering!I305</f>
        <v>0</v>
      </c>
      <c r="I83" s="144">
        <f>Entering!J305</f>
        <v>0</v>
      </c>
      <c r="J83" s="144">
        <f>Entering!K305</f>
        <v>0</v>
      </c>
      <c r="K83" s="144">
        <f>Entering!L305</f>
        <v>0</v>
      </c>
      <c r="L83" s="144">
        <f>Entering!M305</f>
        <v>0</v>
      </c>
      <c r="M83" s="144">
        <f>Entering!N305</f>
        <v>0</v>
      </c>
      <c r="N83" s="144">
        <f>Entering!O305</f>
        <v>0</v>
      </c>
      <c r="O83" s="144">
        <f>Entering!P305</f>
        <v>0</v>
      </c>
      <c r="P83" s="144">
        <f>Entering!Q305</f>
        <v>0</v>
      </c>
      <c r="Q83" s="144">
        <f>Entering!R305</f>
        <v>0</v>
      </c>
      <c r="R83" s="444">
        <f>Entering!S305</f>
        <v>0</v>
      </c>
      <c r="S83" s="144"/>
      <c r="T83" s="144"/>
      <c r="U83" s="144"/>
      <c r="V83" s="144"/>
      <c r="W83" s="144"/>
      <c r="X83" s="144"/>
      <c r="Y83" s="144"/>
      <c r="Z83" s="144"/>
    </row>
    <row r="84" spans="1:26" ht="12" customHeight="1" x14ac:dyDescent="0.4">
      <c r="A84" s="433"/>
      <c r="B84" s="446" t="s">
        <v>278</v>
      </c>
      <c r="C84" s="447">
        <f t="shared" ref="C84:R84" si="7">SUM(C76:C83)</f>
        <v>11</v>
      </c>
      <c r="D84" s="187">
        <f t="shared" si="7"/>
        <v>14</v>
      </c>
      <c r="E84" s="187">
        <f t="shared" si="7"/>
        <v>15</v>
      </c>
      <c r="F84" s="187">
        <f t="shared" si="7"/>
        <v>25</v>
      </c>
      <c r="G84" s="187">
        <f t="shared" si="7"/>
        <v>27</v>
      </c>
      <c r="H84" s="187">
        <f t="shared" si="7"/>
        <v>19</v>
      </c>
      <c r="I84" s="187">
        <f t="shared" si="7"/>
        <v>28</v>
      </c>
      <c r="J84" s="187">
        <f t="shared" si="7"/>
        <v>19</v>
      </c>
      <c r="K84" s="187">
        <f t="shared" si="7"/>
        <v>12</v>
      </c>
      <c r="L84" s="187">
        <f t="shared" si="7"/>
        <v>18</v>
      </c>
      <c r="M84" s="187">
        <f t="shared" si="7"/>
        <v>21</v>
      </c>
      <c r="N84" s="187">
        <f t="shared" si="7"/>
        <v>6</v>
      </c>
      <c r="O84" s="187">
        <f t="shared" si="7"/>
        <v>8</v>
      </c>
      <c r="P84" s="187">
        <f t="shared" si="7"/>
        <v>6</v>
      </c>
      <c r="Q84" s="187">
        <f t="shared" si="7"/>
        <v>22</v>
      </c>
      <c r="R84" s="189">
        <f t="shared" si="7"/>
        <v>3</v>
      </c>
      <c r="S84" s="144"/>
      <c r="T84" s="144"/>
      <c r="U84" s="144"/>
      <c r="V84" s="144"/>
      <c r="W84" s="144"/>
      <c r="X84" s="144"/>
      <c r="Y84" s="144"/>
      <c r="Z84" s="144"/>
    </row>
    <row r="85" spans="1:26" ht="12" customHeight="1" x14ac:dyDescent="0.4">
      <c r="A85" s="432" t="s">
        <v>286</v>
      </c>
      <c r="B85" s="434" t="s">
        <v>180</v>
      </c>
      <c r="C85" s="184">
        <f>Entering!D344</f>
        <v>16</v>
      </c>
      <c r="D85" s="184">
        <f>Entering!E344</f>
        <v>15</v>
      </c>
      <c r="E85" s="184">
        <f>Entering!F344</f>
        <v>15</v>
      </c>
      <c r="F85" s="184">
        <f>Entering!G344</f>
        <v>5</v>
      </c>
      <c r="G85" s="184">
        <f>Entering!H344</f>
        <v>7</v>
      </c>
      <c r="H85" s="184">
        <f>Entering!I344</f>
        <v>6</v>
      </c>
      <c r="I85" s="184">
        <f>Entering!J344</f>
        <v>15</v>
      </c>
      <c r="J85" s="184">
        <f>Entering!K344</f>
        <v>4</v>
      </c>
      <c r="K85" s="184">
        <f>Entering!L344</f>
        <v>2</v>
      </c>
      <c r="L85" s="184">
        <f>Entering!M344</f>
        <v>4</v>
      </c>
      <c r="M85" s="184">
        <f>Entering!N344</f>
        <v>1</v>
      </c>
      <c r="N85" s="184">
        <f>Entering!O344</f>
        <v>3</v>
      </c>
      <c r="O85" s="184">
        <f>Entering!P344</f>
        <v>2</v>
      </c>
      <c r="P85" s="184">
        <f>Entering!Q344</f>
        <v>1</v>
      </c>
      <c r="Q85" s="184">
        <f>Entering!R344</f>
        <v>0</v>
      </c>
      <c r="R85" s="435">
        <f>Entering!S344</f>
        <v>0</v>
      </c>
      <c r="S85" s="144"/>
      <c r="T85" s="144"/>
      <c r="U85" s="144"/>
      <c r="V85" s="144"/>
      <c r="W85" s="144"/>
      <c r="X85" s="144"/>
      <c r="Y85" s="144"/>
      <c r="Z85" s="144"/>
    </row>
    <row r="86" spans="1:26" ht="12" customHeight="1" x14ac:dyDescent="0.4">
      <c r="A86" s="278"/>
      <c r="B86" s="436" t="s">
        <v>274</v>
      </c>
      <c r="C86" s="437">
        <f>Entering!D350</f>
        <v>1</v>
      </c>
      <c r="D86" s="438">
        <f>Entering!E350</f>
        <v>7</v>
      </c>
      <c r="E86" s="438">
        <f>Entering!F350</f>
        <v>3</v>
      </c>
      <c r="F86" s="438">
        <f>Entering!G350</f>
        <v>7</v>
      </c>
      <c r="G86" s="438">
        <f>Entering!H350</f>
        <v>5</v>
      </c>
      <c r="H86" s="438">
        <f>Entering!I350</f>
        <v>1</v>
      </c>
      <c r="I86" s="438">
        <f>Entering!J350</f>
        <v>0</v>
      </c>
      <c r="J86" s="438">
        <f>Entering!K350</f>
        <v>2</v>
      </c>
      <c r="K86" s="438">
        <f>Entering!L350</f>
        <v>1</v>
      </c>
      <c r="L86" s="438">
        <f>Entering!M350</f>
        <v>3</v>
      </c>
      <c r="M86" s="438">
        <f>Entering!N350</f>
        <v>4</v>
      </c>
      <c r="N86" s="438">
        <f>Entering!O350</f>
        <v>5</v>
      </c>
      <c r="O86" s="438">
        <f>Entering!P350</f>
        <v>1</v>
      </c>
      <c r="P86" s="438">
        <f>Entering!Q350</f>
        <v>0</v>
      </c>
      <c r="Q86" s="438">
        <f>Entering!R350</f>
        <v>0</v>
      </c>
      <c r="R86" s="440">
        <f>Entering!S350</f>
        <v>0</v>
      </c>
      <c r="S86" s="144"/>
      <c r="T86" s="144"/>
      <c r="U86" s="144"/>
      <c r="V86" s="144"/>
      <c r="W86" s="144"/>
      <c r="X86" s="144"/>
      <c r="Y86" s="144"/>
      <c r="Z86" s="144"/>
    </row>
    <row r="87" spans="1:26" ht="12" customHeight="1" x14ac:dyDescent="0.4">
      <c r="A87" s="278"/>
      <c r="B87" s="436" t="s">
        <v>275</v>
      </c>
      <c r="C87" s="437">
        <f>Entering!D351</f>
        <v>1</v>
      </c>
      <c r="D87" s="438">
        <f>Entering!E351</f>
        <v>0</v>
      </c>
      <c r="E87" s="438">
        <f>Entering!F351</f>
        <v>1</v>
      </c>
      <c r="F87" s="438">
        <f>Entering!G351</f>
        <v>2</v>
      </c>
      <c r="G87" s="438">
        <f>Entering!H351</f>
        <v>1</v>
      </c>
      <c r="H87" s="438">
        <f>Entering!I351</f>
        <v>2</v>
      </c>
      <c r="I87" s="438">
        <f>Entering!J351</f>
        <v>0</v>
      </c>
      <c r="J87" s="438">
        <f>Entering!K351</f>
        <v>1</v>
      </c>
      <c r="K87" s="438">
        <f>Entering!L351</f>
        <v>0</v>
      </c>
      <c r="L87" s="438">
        <f>Entering!M351</f>
        <v>0</v>
      </c>
      <c r="M87" s="438">
        <f>Entering!N351</f>
        <v>0</v>
      </c>
      <c r="N87" s="438">
        <f>Entering!O351</f>
        <v>0</v>
      </c>
      <c r="O87" s="438">
        <f>Entering!P351</f>
        <v>1</v>
      </c>
      <c r="P87" s="438">
        <f>Entering!Q351</f>
        <v>0</v>
      </c>
      <c r="Q87" s="438">
        <f>Entering!R351</f>
        <v>0</v>
      </c>
      <c r="R87" s="440">
        <f>Entering!S351</f>
        <v>0</v>
      </c>
      <c r="S87" s="144"/>
      <c r="T87" s="144"/>
      <c r="U87" s="144"/>
      <c r="V87" s="144"/>
      <c r="W87" s="144"/>
      <c r="X87" s="144"/>
      <c r="Y87" s="144"/>
      <c r="Z87" s="144"/>
    </row>
    <row r="88" spans="1:26" ht="12" customHeight="1" x14ac:dyDescent="0.4">
      <c r="A88" s="278"/>
      <c r="B88" s="442" t="str">
        <f>Entering!C345</f>
        <v>SPIN Scooters</v>
      </c>
      <c r="C88" s="443">
        <f>Entering!D345</f>
        <v>0</v>
      </c>
      <c r="D88" s="144">
        <f>Entering!E345</f>
        <v>0</v>
      </c>
      <c r="E88" s="144">
        <f>Entering!F345</f>
        <v>0</v>
      </c>
      <c r="F88" s="144">
        <f>Entering!G345</f>
        <v>1</v>
      </c>
      <c r="G88" s="144">
        <f>Entering!H345</f>
        <v>0</v>
      </c>
      <c r="H88" s="144">
        <f>Entering!I345</f>
        <v>0</v>
      </c>
      <c r="I88" s="144">
        <f>Entering!J345</f>
        <v>0</v>
      </c>
      <c r="J88" s="144">
        <f>Entering!K345</f>
        <v>0</v>
      </c>
      <c r="K88" s="144">
        <f>Entering!L345</f>
        <v>0</v>
      </c>
      <c r="L88" s="144">
        <f>Entering!M345</f>
        <v>0</v>
      </c>
      <c r="M88" s="144">
        <f>Entering!N345</f>
        <v>0</v>
      </c>
      <c r="N88" s="144">
        <f>Entering!O345</f>
        <v>0</v>
      </c>
      <c r="O88" s="144">
        <f>Entering!P345</f>
        <v>0</v>
      </c>
      <c r="P88" s="144">
        <f>Entering!Q345</f>
        <v>0</v>
      </c>
      <c r="Q88" s="144">
        <f>Entering!R345</f>
        <v>0</v>
      </c>
      <c r="R88" s="444">
        <f>Entering!S345</f>
        <v>0</v>
      </c>
      <c r="S88" s="144"/>
      <c r="T88" s="144"/>
      <c r="U88" s="144"/>
      <c r="V88" s="144"/>
      <c r="W88" s="144"/>
      <c r="X88" s="144"/>
      <c r="Y88" s="144"/>
      <c r="Z88" s="144"/>
    </row>
    <row r="89" spans="1:26" ht="12" customHeight="1" x14ac:dyDescent="0.4">
      <c r="A89" s="278"/>
      <c r="B89" s="442" t="str">
        <f>Entering!C346</f>
        <v>Other Electric Scooter</v>
      </c>
      <c r="C89" s="443">
        <f>Entering!D346</f>
        <v>0</v>
      </c>
      <c r="D89" s="144">
        <f>Entering!E346</f>
        <v>3</v>
      </c>
      <c r="E89" s="144">
        <f>Entering!F346</f>
        <v>0</v>
      </c>
      <c r="F89" s="144">
        <f>Entering!G346</f>
        <v>1</v>
      </c>
      <c r="G89" s="144">
        <f>Entering!H346</f>
        <v>8</v>
      </c>
      <c r="H89" s="144">
        <f>Entering!I346</f>
        <v>1</v>
      </c>
      <c r="I89" s="144">
        <f>Entering!J346</f>
        <v>1</v>
      </c>
      <c r="J89" s="144">
        <f>Entering!K346</f>
        <v>0</v>
      </c>
      <c r="K89" s="144">
        <f>Entering!L346</f>
        <v>0</v>
      </c>
      <c r="L89" s="144">
        <f>Entering!M346</f>
        <v>3</v>
      </c>
      <c r="M89" s="144">
        <f>Entering!N346</f>
        <v>0</v>
      </c>
      <c r="N89" s="144">
        <f>Entering!O346</f>
        <v>3</v>
      </c>
      <c r="O89" s="144">
        <f>Entering!P346</f>
        <v>1</v>
      </c>
      <c r="P89" s="144">
        <f>Entering!Q346</f>
        <v>0</v>
      </c>
      <c r="Q89" s="144">
        <f>Entering!R346</f>
        <v>0</v>
      </c>
      <c r="R89" s="444">
        <f>Entering!S346</f>
        <v>1</v>
      </c>
      <c r="S89" s="144"/>
      <c r="T89" s="144"/>
      <c r="U89" s="144"/>
      <c r="V89" s="144"/>
      <c r="W89" s="144"/>
      <c r="X89" s="144"/>
      <c r="Y89" s="144"/>
      <c r="Z89" s="144"/>
    </row>
    <row r="90" spans="1:26" ht="12" customHeight="1" x14ac:dyDescent="0.4">
      <c r="A90" s="278"/>
      <c r="B90" s="442" t="str">
        <f>Entering!C347</f>
        <v>Non-electric scooter</v>
      </c>
      <c r="C90" s="443">
        <f>Entering!D347</f>
        <v>0</v>
      </c>
      <c r="D90" s="144">
        <f>Entering!E347</f>
        <v>0</v>
      </c>
      <c r="E90" s="144">
        <f>Entering!F347</f>
        <v>1</v>
      </c>
      <c r="F90" s="144">
        <f>Entering!G347</f>
        <v>0</v>
      </c>
      <c r="G90" s="144">
        <f>Entering!H347</f>
        <v>0</v>
      </c>
      <c r="H90" s="144">
        <f>Entering!I347</f>
        <v>0</v>
      </c>
      <c r="I90" s="144">
        <f>Entering!J347</f>
        <v>4</v>
      </c>
      <c r="J90" s="144">
        <f>Entering!K347</f>
        <v>0</v>
      </c>
      <c r="K90" s="144">
        <f>Entering!L347</f>
        <v>0</v>
      </c>
      <c r="L90" s="144">
        <f>Entering!M347</f>
        <v>0</v>
      </c>
      <c r="M90" s="144">
        <f>Entering!N347</f>
        <v>0</v>
      </c>
      <c r="N90" s="144">
        <f>Entering!O347</f>
        <v>0</v>
      </c>
      <c r="O90" s="144">
        <f>Entering!P347</f>
        <v>0</v>
      </c>
      <c r="P90" s="144">
        <f>Entering!Q347</f>
        <v>0</v>
      </c>
      <c r="Q90" s="144">
        <f>Entering!R347</f>
        <v>0</v>
      </c>
      <c r="R90" s="444">
        <f>Entering!S347</f>
        <v>0</v>
      </c>
      <c r="S90" s="144"/>
      <c r="T90" s="144"/>
      <c r="U90" s="144"/>
      <c r="V90" s="144"/>
      <c r="W90" s="144"/>
      <c r="X90" s="144"/>
      <c r="Y90" s="144"/>
      <c r="Z90" s="144"/>
    </row>
    <row r="91" spans="1:26" ht="12" customHeight="1" x14ac:dyDescent="0.4">
      <c r="A91" s="278"/>
      <c r="B91" s="445" t="str">
        <f>Entering!C348</f>
        <v>Skateboard</v>
      </c>
      <c r="C91" s="443">
        <f>Entering!D348</f>
        <v>2</v>
      </c>
      <c r="D91" s="144">
        <f>Entering!E348</f>
        <v>1</v>
      </c>
      <c r="E91" s="144">
        <f>Entering!F348</f>
        <v>1</v>
      </c>
      <c r="F91" s="144">
        <f>Entering!G348</f>
        <v>2</v>
      </c>
      <c r="G91" s="144">
        <f>Entering!H348</f>
        <v>0</v>
      </c>
      <c r="H91" s="144">
        <f>Entering!I348</f>
        <v>0</v>
      </c>
      <c r="I91" s="144">
        <f>Entering!J348</f>
        <v>0</v>
      </c>
      <c r="J91" s="144">
        <f>Entering!K348</f>
        <v>0</v>
      </c>
      <c r="K91" s="144">
        <f>Entering!L348</f>
        <v>0</v>
      </c>
      <c r="L91" s="144">
        <f>Entering!M348</f>
        <v>0</v>
      </c>
      <c r="M91" s="144">
        <f>Entering!N348</f>
        <v>0</v>
      </c>
      <c r="N91" s="144">
        <f>Entering!O348</f>
        <v>0</v>
      </c>
      <c r="O91" s="144">
        <f>Entering!P348</f>
        <v>1</v>
      </c>
      <c r="P91" s="144">
        <f>Entering!Q348</f>
        <v>0</v>
      </c>
      <c r="Q91" s="144">
        <f>Entering!R348</f>
        <v>0</v>
      </c>
      <c r="R91" s="444">
        <f>Entering!S348</f>
        <v>0</v>
      </c>
      <c r="S91" s="144"/>
      <c r="T91" s="144"/>
      <c r="U91" s="144"/>
      <c r="V91" s="144"/>
      <c r="W91" s="144"/>
      <c r="X91" s="144"/>
      <c r="Y91" s="144"/>
      <c r="Z91" s="144"/>
    </row>
    <row r="92" spans="1:26" ht="12" customHeight="1" x14ac:dyDescent="0.4">
      <c r="A92" s="278"/>
      <c r="B92" s="445" t="str">
        <f>Entering!C349</f>
        <v>Electric Skateboard</v>
      </c>
      <c r="C92" s="443">
        <f>Entering!D349</f>
        <v>0</v>
      </c>
      <c r="D92" s="144">
        <f>Entering!E349</f>
        <v>0</v>
      </c>
      <c r="E92" s="144">
        <f>Entering!F349</f>
        <v>0</v>
      </c>
      <c r="F92" s="144">
        <f>Entering!G349</f>
        <v>3</v>
      </c>
      <c r="G92" s="144">
        <f>Entering!H349</f>
        <v>0</v>
      </c>
      <c r="H92" s="144">
        <f>Entering!I349</f>
        <v>0</v>
      </c>
      <c r="I92" s="144">
        <f>Entering!J349</f>
        <v>0</v>
      </c>
      <c r="J92" s="144">
        <f>Entering!K349</f>
        <v>1</v>
      </c>
      <c r="K92" s="144">
        <f>Entering!L349</f>
        <v>0</v>
      </c>
      <c r="L92" s="144">
        <f>Entering!M349</f>
        <v>0</v>
      </c>
      <c r="M92" s="144">
        <f>Entering!N349</f>
        <v>0</v>
      </c>
      <c r="N92" s="144">
        <f>Entering!O349</f>
        <v>0</v>
      </c>
      <c r="O92" s="144">
        <f>Entering!P349</f>
        <v>0</v>
      </c>
      <c r="P92" s="144">
        <f>Entering!Q349</f>
        <v>0</v>
      </c>
      <c r="Q92" s="144">
        <f>Entering!R349</f>
        <v>0</v>
      </c>
      <c r="R92" s="444">
        <f>Entering!S349</f>
        <v>0</v>
      </c>
      <c r="S92" s="144"/>
      <c r="T92" s="144"/>
      <c r="U92" s="144"/>
      <c r="V92" s="144"/>
      <c r="W92" s="144"/>
      <c r="X92" s="144"/>
      <c r="Y92" s="144"/>
      <c r="Z92" s="144"/>
    </row>
    <row r="93" spans="1:26" ht="12" customHeight="1" x14ac:dyDescent="0.4">
      <c r="A93" s="433"/>
      <c r="B93" s="446" t="s">
        <v>278</v>
      </c>
      <c r="C93" s="447">
        <f t="shared" ref="C93:R93" si="8">SUM(C85:C92)</f>
        <v>20</v>
      </c>
      <c r="D93" s="187">
        <f t="shared" si="8"/>
        <v>26</v>
      </c>
      <c r="E93" s="187">
        <f t="shared" si="8"/>
        <v>21</v>
      </c>
      <c r="F93" s="187">
        <f t="shared" si="8"/>
        <v>21</v>
      </c>
      <c r="G93" s="187">
        <f t="shared" si="8"/>
        <v>21</v>
      </c>
      <c r="H93" s="187">
        <f t="shared" si="8"/>
        <v>10</v>
      </c>
      <c r="I93" s="187">
        <f t="shared" si="8"/>
        <v>20</v>
      </c>
      <c r="J93" s="187">
        <f t="shared" si="8"/>
        <v>8</v>
      </c>
      <c r="K93" s="187">
        <f t="shared" si="8"/>
        <v>3</v>
      </c>
      <c r="L93" s="187">
        <f t="shared" si="8"/>
        <v>10</v>
      </c>
      <c r="M93" s="187">
        <f t="shared" si="8"/>
        <v>5</v>
      </c>
      <c r="N93" s="187">
        <f t="shared" si="8"/>
        <v>11</v>
      </c>
      <c r="O93" s="187">
        <f t="shared" si="8"/>
        <v>6</v>
      </c>
      <c r="P93" s="187">
        <f t="shared" si="8"/>
        <v>1</v>
      </c>
      <c r="Q93" s="187">
        <f t="shared" si="8"/>
        <v>0</v>
      </c>
      <c r="R93" s="189">
        <f t="shared" si="8"/>
        <v>1</v>
      </c>
      <c r="S93" s="144"/>
      <c r="T93" s="144"/>
      <c r="U93" s="144"/>
      <c r="V93" s="144"/>
      <c r="W93" s="144"/>
      <c r="X93" s="144"/>
      <c r="Y93" s="144"/>
      <c r="Z93" s="144"/>
    </row>
    <row r="94" spans="1:26" ht="12" customHeight="1" x14ac:dyDescent="0.4">
      <c r="A94" s="432" t="s">
        <v>287</v>
      </c>
      <c r="B94" s="434" t="s">
        <v>180</v>
      </c>
      <c r="C94" s="184">
        <f>Entering!D386</f>
        <v>4</v>
      </c>
      <c r="D94" s="184">
        <f>Entering!E386</f>
        <v>19</v>
      </c>
      <c r="E94" s="184">
        <f>Entering!F386</f>
        <v>37</v>
      </c>
      <c r="F94" s="184">
        <f>Entering!G386</f>
        <v>24</v>
      </c>
      <c r="G94" s="184">
        <f>Entering!H386</f>
        <v>27</v>
      </c>
      <c r="H94" s="184">
        <f>Entering!I386</f>
        <v>7</v>
      </c>
      <c r="I94" s="184">
        <f>Entering!J386</f>
        <v>7</v>
      </c>
      <c r="J94" s="184">
        <f>Entering!K386</f>
        <v>18</v>
      </c>
      <c r="K94" s="184">
        <f>Entering!L386</f>
        <v>20</v>
      </c>
      <c r="L94" s="184">
        <f>Entering!M386</f>
        <v>4</v>
      </c>
      <c r="M94" s="184">
        <f>Entering!N386</f>
        <v>3</v>
      </c>
      <c r="N94" s="184">
        <f>Entering!O386</f>
        <v>6</v>
      </c>
      <c r="O94" s="184">
        <f>Entering!P386</f>
        <v>4</v>
      </c>
      <c r="P94" s="184">
        <f>Entering!Q386</f>
        <v>10</v>
      </c>
      <c r="Q94" s="184">
        <f>Entering!R386</f>
        <v>5</v>
      </c>
      <c r="R94" s="184">
        <f>Entering!S386</f>
        <v>1</v>
      </c>
      <c r="S94" s="443"/>
      <c r="T94" s="144"/>
      <c r="U94" s="144"/>
      <c r="V94" s="144"/>
      <c r="W94" s="144"/>
      <c r="X94" s="144"/>
      <c r="Y94" s="144"/>
      <c r="Z94" s="144"/>
    </row>
    <row r="95" spans="1:26" ht="12" customHeight="1" x14ac:dyDescent="0.4">
      <c r="A95" s="278"/>
      <c r="B95" s="436" t="s">
        <v>274</v>
      </c>
      <c r="C95" s="437">
        <f>Entering!D392</f>
        <v>3</v>
      </c>
      <c r="D95" s="438">
        <f>Entering!E392</f>
        <v>6</v>
      </c>
      <c r="E95" s="438">
        <f>Entering!F392</f>
        <v>4</v>
      </c>
      <c r="F95" s="438">
        <f>Entering!G392</f>
        <v>5</v>
      </c>
      <c r="G95" s="438">
        <f>Entering!H392</f>
        <v>4</v>
      </c>
      <c r="H95" s="438">
        <f>Entering!I392</f>
        <v>6</v>
      </c>
      <c r="I95" s="438">
        <f>Entering!J392</f>
        <v>3</v>
      </c>
      <c r="J95" s="438">
        <f>Entering!K392</f>
        <v>2</v>
      </c>
      <c r="K95" s="438">
        <f>Entering!L392</f>
        <v>2</v>
      </c>
      <c r="L95" s="438">
        <f>Entering!M392</f>
        <v>1</v>
      </c>
      <c r="M95" s="438">
        <f>Entering!N392</f>
        <v>1</v>
      </c>
      <c r="N95" s="438">
        <f>Entering!O392</f>
        <v>0</v>
      </c>
      <c r="O95" s="438">
        <f>Entering!P392</f>
        <v>0</v>
      </c>
      <c r="P95" s="438">
        <f>Entering!Q392</f>
        <v>0</v>
      </c>
      <c r="Q95" s="438">
        <f>Entering!R392</f>
        <v>0</v>
      </c>
      <c r="R95" s="438">
        <f>Entering!S392</f>
        <v>0</v>
      </c>
      <c r="S95" s="443"/>
      <c r="T95" s="144"/>
      <c r="U95" s="144"/>
      <c r="V95" s="144"/>
      <c r="W95" s="144"/>
      <c r="X95" s="144"/>
      <c r="Y95" s="144"/>
      <c r="Z95" s="144"/>
    </row>
    <row r="96" spans="1:26" ht="12" customHeight="1" x14ac:dyDescent="0.4">
      <c r="A96" s="278"/>
      <c r="B96" s="436" t="s">
        <v>275</v>
      </c>
      <c r="C96" s="437">
        <f>Entering!D393</f>
        <v>0</v>
      </c>
      <c r="D96" s="438">
        <f>Entering!E393</f>
        <v>0</v>
      </c>
      <c r="E96" s="438">
        <f>Entering!F393</f>
        <v>0</v>
      </c>
      <c r="F96" s="438">
        <f>Entering!G393</f>
        <v>0</v>
      </c>
      <c r="G96" s="438">
        <f>Entering!H393</f>
        <v>0</v>
      </c>
      <c r="H96" s="438">
        <f>Entering!I393</f>
        <v>0</v>
      </c>
      <c r="I96" s="438">
        <f>Entering!J393</f>
        <v>0</v>
      </c>
      <c r="J96" s="438">
        <f>Entering!K393</f>
        <v>0</v>
      </c>
      <c r="K96" s="438">
        <f>Entering!L393</f>
        <v>0</v>
      </c>
      <c r="L96" s="438">
        <f>Entering!M393</f>
        <v>0</v>
      </c>
      <c r="M96" s="438">
        <f>Entering!N393</f>
        <v>0</v>
      </c>
      <c r="N96" s="438">
        <f>Entering!O393</f>
        <v>0</v>
      </c>
      <c r="O96" s="438">
        <f>Entering!P393</f>
        <v>0</v>
      </c>
      <c r="P96" s="438">
        <f>Entering!Q393</f>
        <v>0</v>
      </c>
      <c r="Q96" s="438">
        <f>Entering!R393</f>
        <v>0</v>
      </c>
      <c r="R96" s="438">
        <f>Entering!S393</f>
        <v>0</v>
      </c>
      <c r="S96" s="443"/>
      <c r="T96" s="144"/>
      <c r="U96" s="144"/>
      <c r="V96" s="144"/>
      <c r="W96" s="144"/>
      <c r="X96" s="144"/>
      <c r="Y96" s="144"/>
      <c r="Z96" s="144"/>
    </row>
    <row r="97" spans="1:26" ht="12" customHeight="1" x14ac:dyDescent="0.4">
      <c r="A97" s="278"/>
      <c r="B97" s="450" t="s">
        <v>288</v>
      </c>
      <c r="C97" s="443">
        <f>Entering!D387</f>
        <v>0</v>
      </c>
      <c r="D97" s="144">
        <f>Entering!E387</f>
        <v>2</v>
      </c>
      <c r="E97" s="144">
        <f>Entering!F387</f>
        <v>0</v>
      </c>
      <c r="F97" s="144">
        <f>Entering!G387</f>
        <v>0</v>
      </c>
      <c r="G97" s="144">
        <f>Entering!H387</f>
        <v>0</v>
      </c>
      <c r="H97" s="144">
        <f>Entering!I387</f>
        <v>0</v>
      </c>
      <c r="I97" s="144">
        <f>Entering!J387</f>
        <v>0</v>
      </c>
      <c r="J97" s="144">
        <f>Entering!K387</f>
        <v>0</v>
      </c>
      <c r="K97" s="144">
        <f>Entering!L387</f>
        <v>0</v>
      </c>
      <c r="L97" s="144">
        <f>Entering!M387</f>
        <v>0</v>
      </c>
      <c r="M97" s="144">
        <f>Entering!N387</f>
        <v>0</v>
      </c>
      <c r="N97" s="144">
        <f>Entering!O387</f>
        <v>0</v>
      </c>
      <c r="O97" s="144">
        <f>Entering!P387</f>
        <v>0</v>
      </c>
      <c r="P97" s="144">
        <f>Entering!Q387</f>
        <v>0</v>
      </c>
      <c r="Q97" s="144">
        <f>Entering!R387</f>
        <v>0</v>
      </c>
      <c r="R97" s="144">
        <f>Entering!S387</f>
        <v>0</v>
      </c>
      <c r="S97" s="443"/>
      <c r="T97" s="144"/>
      <c r="U97" s="144"/>
      <c r="V97" s="144"/>
      <c r="W97" s="144"/>
      <c r="X97" s="144"/>
      <c r="Y97" s="144"/>
      <c r="Z97" s="144"/>
    </row>
    <row r="98" spans="1:26" ht="12" customHeight="1" x14ac:dyDescent="0.4">
      <c r="A98" s="278"/>
      <c r="B98" s="450" t="s">
        <v>289</v>
      </c>
      <c r="C98" s="443">
        <f>Entering!D388</f>
        <v>1</v>
      </c>
      <c r="D98" s="144">
        <f>Entering!E388</f>
        <v>0</v>
      </c>
      <c r="E98" s="144">
        <f>Entering!F388</f>
        <v>0</v>
      </c>
      <c r="F98" s="144">
        <f>Entering!G388</f>
        <v>1</v>
      </c>
      <c r="G98" s="144">
        <f>Entering!H388</f>
        <v>2</v>
      </c>
      <c r="H98" s="144">
        <f>Entering!I388</f>
        <v>0</v>
      </c>
      <c r="I98" s="144">
        <f>Entering!J388</f>
        <v>0</v>
      </c>
      <c r="J98" s="144">
        <f>Entering!K388</f>
        <v>2</v>
      </c>
      <c r="K98" s="144">
        <f>Entering!L388</f>
        <v>0</v>
      </c>
      <c r="L98" s="144">
        <f>Entering!M388</f>
        <v>1</v>
      </c>
      <c r="M98" s="144">
        <f>Entering!N388</f>
        <v>0</v>
      </c>
      <c r="N98" s="144">
        <f>Entering!O388</f>
        <v>0</v>
      </c>
      <c r="O98" s="144">
        <f>Entering!P388</f>
        <v>1</v>
      </c>
      <c r="P98" s="144">
        <f>Entering!Q388</f>
        <v>1</v>
      </c>
      <c r="Q98" s="144">
        <f>Entering!R388</f>
        <v>0</v>
      </c>
      <c r="R98" s="144">
        <f>Entering!S388</f>
        <v>0</v>
      </c>
      <c r="S98" s="443"/>
      <c r="T98" s="144"/>
      <c r="U98" s="144"/>
      <c r="V98" s="144"/>
      <c r="W98" s="144"/>
      <c r="X98" s="144"/>
      <c r="Y98" s="144"/>
      <c r="Z98" s="144"/>
    </row>
    <row r="99" spans="1:26" ht="12" customHeight="1" x14ac:dyDescent="0.4">
      <c r="A99" s="278"/>
      <c r="B99" s="450" t="s">
        <v>290</v>
      </c>
      <c r="C99" s="443">
        <f>Entering!D389</f>
        <v>0</v>
      </c>
      <c r="D99" s="144">
        <f>Entering!E389</f>
        <v>0</v>
      </c>
      <c r="E99" s="144">
        <f>Entering!F389</f>
        <v>0</v>
      </c>
      <c r="F99" s="144">
        <f>Entering!G389</f>
        <v>0</v>
      </c>
      <c r="G99" s="144">
        <f>Entering!H389</f>
        <v>0</v>
      </c>
      <c r="H99" s="144">
        <f>Entering!I389</f>
        <v>0</v>
      </c>
      <c r="I99" s="144">
        <f>Entering!J389</f>
        <v>0</v>
      </c>
      <c r="J99" s="144">
        <f>Entering!K389</f>
        <v>0</v>
      </c>
      <c r="K99" s="144">
        <f>Entering!L389</f>
        <v>0</v>
      </c>
      <c r="L99" s="144">
        <f>Entering!M389</f>
        <v>0</v>
      </c>
      <c r="M99" s="144">
        <f>Entering!N389</f>
        <v>0</v>
      </c>
      <c r="N99" s="144">
        <f>Entering!O389</f>
        <v>0</v>
      </c>
      <c r="O99" s="144">
        <f>Entering!P389</f>
        <v>0</v>
      </c>
      <c r="P99" s="144">
        <f>Entering!Q389</f>
        <v>0</v>
      </c>
      <c r="Q99" s="144">
        <f>Entering!R389</f>
        <v>0</v>
      </c>
      <c r="R99" s="144">
        <f>Entering!S389</f>
        <v>0</v>
      </c>
      <c r="S99" s="443"/>
      <c r="T99" s="144"/>
      <c r="U99" s="144"/>
      <c r="V99" s="144"/>
      <c r="W99" s="144"/>
      <c r="X99" s="144"/>
      <c r="Y99" s="144"/>
      <c r="Z99" s="144"/>
    </row>
    <row r="100" spans="1:26" ht="12" customHeight="1" x14ac:dyDescent="0.4">
      <c r="A100" s="278"/>
      <c r="B100" s="451" t="s">
        <v>291</v>
      </c>
      <c r="C100" s="443">
        <f>Entering!D390</f>
        <v>0</v>
      </c>
      <c r="D100" s="144">
        <f>Entering!E390</f>
        <v>0</v>
      </c>
      <c r="E100" s="144">
        <f>Entering!F390</f>
        <v>0</v>
      </c>
      <c r="F100" s="144">
        <f>Entering!G390</f>
        <v>0</v>
      </c>
      <c r="G100" s="144">
        <f>Entering!H390</f>
        <v>0</v>
      </c>
      <c r="H100" s="144">
        <f>Entering!I390</f>
        <v>0</v>
      </c>
      <c r="I100" s="144">
        <f>Entering!J390</f>
        <v>1</v>
      </c>
      <c r="J100" s="144">
        <f>Entering!K390</f>
        <v>2</v>
      </c>
      <c r="K100" s="144">
        <f>Entering!L390</f>
        <v>0</v>
      </c>
      <c r="L100" s="144">
        <f>Entering!M390</f>
        <v>0</v>
      </c>
      <c r="M100" s="144">
        <f>Entering!N390</f>
        <v>0</v>
      </c>
      <c r="N100" s="144">
        <f>Entering!O390</f>
        <v>0</v>
      </c>
      <c r="O100" s="144">
        <f>Entering!P390</f>
        <v>0</v>
      </c>
      <c r="P100" s="144">
        <f>Entering!Q390</f>
        <v>0</v>
      </c>
      <c r="Q100" s="144">
        <f>Entering!R390</f>
        <v>0</v>
      </c>
      <c r="R100" s="144">
        <f>Entering!S390</f>
        <v>0</v>
      </c>
      <c r="S100" s="443"/>
      <c r="T100" s="144"/>
      <c r="U100" s="144"/>
      <c r="V100" s="144"/>
      <c r="W100" s="144"/>
      <c r="X100" s="144"/>
      <c r="Y100" s="144"/>
      <c r="Z100" s="144"/>
    </row>
    <row r="101" spans="1:26" ht="12" customHeight="1" x14ac:dyDescent="0.4">
      <c r="A101" s="278"/>
      <c r="B101" s="452" t="s">
        <v>292</v>
      </c>
      <c r="C101" s="443">
        <f>Entering!D391</f>
        <v>0</v>
      </c>
      <c r="D101" s="144">
        <f>Entering!E391</f>
        <v>0</v>
      </c>
      <c r="E101" s="144">
        <f>Entering!F391</f>
        <v>0</v>
      </c>
      <c r="F101" s="144">
        <f>Entering!G391</f>
        <v>0</v>
      </c>
      <c r="G101" s="144">
        <f>Entering!H391</f>
        <v>0</v>
      </c>
      <c r="H101" s="144">
        <f>Entering!I391</f>
        <v>0</v>
      </c>
      <c r="I101" s="144">
        <f>Entering!J391</f>
        <v>0</v>
      </c>
      <c r="J101" s="144">
        <f>Entering!K391</f>
        <v>0</v>
      </c>
      <c r="K101" s="144">
        <f>Entering!L391</f>
        <v>0</v>
      </c>
      <c r="L101" s="144">
        <f>Entering!M391</f>
        <v>0</v>
      </c>
      <c r="M101" s="144">
        <f>Entering!N391</f>
        <v>1</v>
      </c>
      <c r="N101" s="144">
        <f>Entering!O391</f>
        <v>1</v>
      </c>
      <c r="O101" s="144">
        <f>Entering!P391</f>
        <v>0</v>
      </c>
      <c r="P101" s="144">
        <f>Entering!Q391</f>
        <v>0</v>
      </c>
      <c r="Q101" s="144">
        <f>Entering!R391</f>
        <v>0</v>
      </c>
      <c r="R101" s="144">
        <f>Entering!S391</f>
        <v>0</v>
      </c>
      <c r="S101" s="443"/>
      <c r="T101" s="144"/>
      <c r="U101" s="144"/>
      <c r="V101" s="144"/>
      <c r="W101" s="144"/>
      <c r="X101" s="144"/>
      <c r="Y101" s="144"/>
      <c r="Z101" s="144"/>
    </row>
    <row r="102" spans="1:26" ht="12" customHeight="1" x14ac:dyDescent="0.4">
      <c r="A102" s="433"/>
      <c r="B102" s="446" t="s">
        <v>278</v>
      </c>
      <c r="C102" s="447">
        <f t="shared" ref="C102:R102" si="9">SUM(C94:C101)</f>
        <v>8</v>
      </c>
      <c r="D102" s="187">
        <f t="shared" si="9"/>
        <v>27</v>
      </c>
      <c r="E102" s="187">
        <f t="shared" si="9"/>
        <v>41</v>
      </c>
      <c r="F102" s="187">
        <f t="shared" si="9"/>
        <v>30</v>
      </c>
      <c r="G102" s="187">
        <f t="shared" si="9"/>
        <v>33</v>
      </c>
      <c r="H102" s="187">
        <f t="shared" si="9"/>
        <v>13</v>
      </c>
      <c r="I102" s="187">
        <f t="shared" si="9"/>
        <v>11</v>
      </c>
      <c r="J102" s="187">
        <f t="shared" si="9"/>
        <v>24</v>
      </c>
      <c r="K102" s="187">
        <f t="shared" si="9"/>
        <v>22</v>
      </c>
      <c r="L102" s="187">
        <f t="shared" si="9"/>
        <v>6</v>
      </c>
      <c r="M102" s="187">
        <f t="shared" si="9"/>
        <v>5</v>
      </c>
      <c r="N102" s="187">
        <f t="shared" si="9"/>
        <v>7</v>
      </c>
      <c r="O102" s="187">
        <f t="shared" si="9"/>
        <v>5</v>
      </c>
      <c r="P102" s="187">
        <f t="shared" si="9"/>
        <v>11</v>
      </c>
      <c r="Q102" s="187">
        <f t="shared" si="9"/>
        <v>5</v>
      </c>
      <c r="R102" s="187">
        <f t="shared" si="9"/>
        <v>1</v>
      </c>
      <c r="S102" s="443"/>
      <c r="T102" s="144"/>
      <c r="U102" s="144"/>
      <c r="V102" s="144"/>
      <c r="W102" s="144"/>
      <c r="X102" s="144"/>
      <c r="Y102" s="144"/>
      <c r="Z102" s="144"/>
    </row>
    <row r="103" spans="1:26" ht="12" customHeight="1" x14ac:dyDescent="0.4">
      <c r="A103" s="432" t="s">
        <v>293</v>
      </c>
      <c r="B103" s="434" t="s">
        <v>180</v>
      </c>
      <c r="C103" s="184">
        <f>Entering!D429</f>
        <v>2</v>
      </c>
      <c r="D103" s="184">
        <f>Entering!E429</f>
        <v>3</v>
      </c>
      <c r="E103" s="184">
        <f>Entering!F429</f>
        <v>0</v>
      </c>
      <c r="F103" s="184">
        <f>Entering!G429</f>
        <v>4</v>
      </c>
      <c r="G103" s="184">
        <f>Entering!H429</f>
        <v>1</v>
      </c>
      <c r="H103" s="184">
        <f>Entering!I429</f>
        <v>2</v>
      </c>
      <c r="I103" s="184">
        <f>Entering!J429</f>
        <v>0</v>
      </c>
      <c r="J103" s="184">
        <f>Entering!K429</f>
        <v>0</v>
      </c>
      <c r="K103" s="184">
        <f>Entering!L429</f>
        <v>0</v>
      </c>
      <c r="L103" s="184">
        <f>Entering!M429</f>
        <v>0</v>
      </c>
      <c r="M103" s="184">
        <f>Entering!N429</f>
        <v>1</v>
      </c>
      <c r="N103" s="184">
        <f>Entering!O429</f>
        <v>0</v>
      </c>
      <c r="O103" s="184">
        <f>Entering!P429</f>
        <v>3</v>
      </c>
      <c r="P103" s="184">
        <f>Entering!Q429</f>
        <v>0</v>
      </c>
      <c r="Q103" s="184">
        <f>Entering!R429</f>
        <v>0</v>
      </c>
      <c r="R103" s="435">
        <f>Entering!S429</f>
        <v>0</v>
      </c>
      <c r="S103" s="144"/>
      <c r="T103" s="144"/>
      <c r="U103" s="144"/>
      <c r="V103" s="144"/>
      <c r="W103" s="144"/>
      <c r="X103" s="144"/>
      <c r="Y103" s="144"/>
      <c r="Z103" s="144"/>
    </row>
    <row r="104" spans="1:26" ht="12" customHeight="1" x14ac:dyDescent="0.4">
      <c r="A104" s="278"/>
      <c r="B104" s="436" t="s">
        <v>274</v>
      </c>
      <c r="C104" s="437">
        <f>Entering!D435</f>
        <v>0</v>
      </c>
      <c r="D104" s="438">
        <f>Entering!E435</f>
        <v>1</v>
      </c>
      <c r="E104" s="438">
        <f>Entering!F435</f>
        <v>1</v>
      </c>
      <c r="F104" s="438">
        <f>Entering!G435</f>
        <v>2</v>
      </c>
      <c r="G104" s="438">
        <f>Entering!H435</f>
        <v>0</v>
      </c>
      <c r="H104" s="438">
        <f>Entering!I435</f>
        <v>0</v>
      </c>
      <c r="I104" s="438">
        <f>Entering!J435</f>
        <v>3</v>
      </c>
      <c r="J104" s="438">
        <f>Entering!K435</f>
        <v>1</v>
      </c>
      <c r="K104" s="438">
        <f>Entering!L435</f>
        <v>1</v>
      </c>
      <c r="L104" s="438">
        <f>Entering!M435</f>
        <v>2</v>
      </c>
      <c r="M104" s="438">
        <f>Entering!N435</f>
        <v>0</v>
      </c>
      <c r="N104" s="438">
        <f>Entering!O435</f>
        <v>0</v>
      </c>
      <c r="O104" s="438">
        <f>Entering!P435</f>
        <v>0</v>
      </c>
      <c r="P104" s="438">
        <f>Entering!Q435</f>
        <v>0</v>
      </c>
      <c r="Q104" s="438">
        <f>Entering!R435</f>
        <v>0</v>
      </c>
      <c r="R104" s="440">
        <f>Entering!S435</f>
        <v>0</v>
      </c>
      <c r="S104" s="144"/>
      <c r="T104" s="144"/>
      <c r="U104" s="144"/>
      <c r="V104" s="144"/>
      <c r="W104" s="144"/>
      <c r="X104" s="144"/>
      <c r="Y104" s="144"/>
      <c r="Z104" s="144"/>
    </row>
    <row r="105" spans="1:26" ht="12" customHeight="1" x14ac:dyDescent="0.4">
      <c r="A105" s="278"/>
      <c r="B105" s="436" t="s">
        <v>275</v>
      </c>
      <c r="C105" s="437">
        <f>Entering!D436</f>
        <v>0</v>
      </c>
      <c r="D105" s="438">
        <f>Entering!E436</f>
        <v>0</v>
      </c>
      <c r="E105" s="438">
        <f>Entering!F436</f>
        <v>0</v>
      </c>
      <c r="F105" s="438">
        <f>Entering!G436</f>
        <v>0</v>
      </c>
      <c r="G105" s="438">
        <f>Entering!H436</f>
        <v>0</v>
      </c>
      <c r="H105" s="438">
        <f>Entering!I436</f>
        <v>0</v>
      </c>
      <c r="I105" s="438">
        <f>Entering!J436</f>
        <v>0</v>
      </c>
      <c r="J105" s="438">
        <f>Entering!K436</f>
        <v>0</v>
      </c>
      <c r="K105" s="438">
        <f>Entering!L436</f>
        <v>0</v>
      </c>
      <c r="L105" s="438">
        <f>Entering!M436</f>
        <v>0</v>
      </c>
      <c r="M105" s="438">
        <f>Entering!N436</f>
        <v>0</v>
      </c>
      <c r="N105" s="438">
        <f>Entering!O436</f>
        <v>0</v>
      </c>
      <c r="O105" s="438">
        <f>Entering!P436</f>
        <v>0</v>
      </c>
      <c r="P105" s="438">
        <f>Entering!Q436</f>
        <v>0</v>
      </c>
      <c r="Q105" s="438">
        <f>Entering!R436</f>
        <v>0</v>
      </c>
      <c r="R105" s="440">
        <f>Entering!S436</f>
        <v>0</v>
      </c>
      <c r="S105" s="144"/>
      <c r="T105" s="144"/>
      <c r="U105" s="144"/>
      <c r="V105" s="144"/>
      <c r="W105" s="144"/>
      <c r="X105" s="144"/>
      <c r="Y105" s="144"/>
      <c r="Z105" s="144"/>
    </row>
    <row r="106" spans="1:26" ht="12" customHeight="1" x14ac:dyDescent="0.4">
      <c r="A106" s="278"/>
      <c r="B106" s="442" t="str">
        <f>Entering!C430</f>
        <v>SPIN Scooters</v>
      </c>
      <c r="C106" s="443">
        <f>Entering!D430</f>
        <v>0</v>
      </c>
      <c r="D106" s="144">
        <f>Entering!E430</f>
        <v>0</v>
      </c>
      <c r="E106" s="144">
        <f>Entering!F430</f>
        <v>0</v>
      </c>
      <c r="F106" s="144">
        <f>Entering!G430</f>
        <v>0</v>
      </c>
      <c r="G106" s="144">
        <f>Entering!H430</f>
        <v>0</v>
      </c>
      <c r="H106" s="144">
        <f>Entering!I430</f>
        <v>0</v>
      </c>
      <c r="I106" s="144">
        <f>Entering!J430</f>
        <v>0</v>
      </c>
      <c r="J106" s="144">
        <f>Entering!K430</f>
        <v>0</v>
      </c>
      <c r="K106" s="144">
        <f>Entering!L430</f>
        <v>0</v>
      </c>
      <c r="L106" s="144">
        <f>Entering!M430</f>
        <v>0</v>
      </c>
      <c r="M106" s="144">
        <f>Entering!N430</f>
        <v>0</v>
      </c>
      <c r="N106" s="144">
        <f>Entering!O430</f>
        <v>0</v>
      </c>
      <c r="O106" s="144">
        <f>Entering!P430</f>
        <v>0</v>
      </c>
      <c r="P106" s="144">
        <f>Entering!Q430</f>
        <v>0</v>
      </c>
      <c r="Q106" s="144">
        <f>Entering!R430</f>
        <v>0</v>
      </c>
      <c r="R106" s="444">
        <f>Entering!S430</f>
        <v>0</v>
      </c>
      <c r="S106" s="144"/>
      <c r="T106" s="144"/>
      <c r="U106" s="144"/>
      <c r="V106" s="144"/>
      <c r="W106" s="144"/>
      <c r="X106" s="144"/>
      <c r="Y106" s="144"/>
      <c r="Z106" s="144"/>
    </row>
    <row r="107" spans="1:26" ht="12" customHeight="1" x14ac:dyDescent="0.4">
      <c r="A107" s="278"/>
      <c r="B107" s="442" t="str">
        <f>Entering!C431</f>
        <v>Other Electric Scooter</v>
      </c>
      <c r="C107" s="443">
        <f>Entering!D431</f>
        <v>0</v>
      </c>
      <c r="D107" s="144">
        <f>Entering!E431</f>
        <v>0</v>
      </c>
      <c r="E107" s="144">
        <f>Entering!F431</f>
        <v>1</v>
      </c>
      <c r="F107" s="144">
        <f>Entering!G431</f>
        <v>0</v>
      </c>
      <c r="G107" s="144">
        <f>Entering!H431</f>
        <v>1</v>
      </c>
      <c r="H107" s="144">
        <f>Entering!I431</f>
        <v>1</v>
      </c>
      <c r="I107" s="144">
        <f>Entering!J431</f>
        <v>0</v>
      </c>
      <c r="J107" s="144">
        <f>Entering!K431</f>
        <v>0</v>
      </c>
      <c r="K107" s="144">
        <f>Entering!L431</f>
        <v>0</v>
      </c>
      <c r="L107" s="144">
        <f>Entering!M431</f>
        <v>1</v>
      </c>
      <c r="M107" s="144">
        <f>Entering!N431</f>
        <v>0</v>
      </c>
      <c r="N107" s="144">
        <f>Entering!O431</f>
        <v>0</v>
      </c>
      <c r="O107" s="144">
        <f>Entering!P431</f>
        <v>0</v>
      </c>
      <c r="P107" s="144">
        <f>Entering!Q431</f>
        <v>0</v>
      </c>
      <c r="Q107" s="144">
        <f>Entering!R431</f>
        <v>0</v>
      </c>
      <c r="R107" s="444">
        <f>Entering!S431</f>
        <v>0</v>
      </c>
      <c r="S107" s="144"/>
      <c r="T107" s="144"/>
      <c r="U107" s="144"/>
      <c r="V107" s="144"/>
      <c r="W107" s="144"/>
      <c r="X107" s="144"/>
      <c r="Y107" s="144"/>
      <c r="Z107" s="144"/>
    </row>
    <row r="108" spans="1:26" ht="12" customHeight="1" x14ac:dyDescent="0.4">
      <c r="A108" s="278"/>
      <c r="B108" s="442" t="str">
        <f>Entering!C432</f>
        <v>Non-electric scooter</v>
      </c>
      <c r="C108" s="443">
        <f>Entering!D432</f>
        <v>0</v>
      </c>
      <c r="D108" s="144">
        <f>Entering!E432</f>
        <v>0</v>
      </c>
      <c r="E108" s="144">
        <f>Entering!F432</f>
        <v>0</v>
      </c>
      <c r="F108" s="144">
        <f>Entering!G432</f>
        <v>0</v>
      </c>
      <c r="G108" s="144">
        <f>Entering!H432</f>
        <v>0</v>
      </c>
      <c r="H108" s="144">
        <f>Entering!I432</f>
        <v>0</v>
      </c>
      <c r="I108" s="144">
        <f>Entering!J432</f>
        <v>0</v>
      </c>
      <c r="J108" s="144">
        <f>Entering!K432</f>
        <v>0</v>
      </c>
      <c r="K108" s="144">
        <f>Entering!L432</f>
        <v>0</v>
      </c>
      <c r="L108" s="144">
        <f>Entering!M432</f>
        <v>0</v>
      </c>
      <c r="M108" s="144">
        <f>Entering!N432</f>
        <v>0</v>
      </c>
      <c r="N108" s="144">
        <f>Entering!O432</f>
        <v>0</v>
      </c>
      <c r="O108" s="144">
        <f>Entering!P432</f>
        <v>0</v>
      </c>
      <c r="P108" s="144">
        <f>Entering!Q432</f>
        <v>0</v>
      </c>
      <c r="Q108" s="144">
        <f>Entering!R432</f>
        <v>0</v>
      </c>
      <c r="R108" s="444">
        <f>Entering!S432</f>
        <v>0</v>
      </c>
      <c r="S108" s="144"/>
      <c r="T108" s="144"/>
      <c r="U108" s="144"/>
      <c r="V108" s="144"/>
      <c r="W108" s="144"/>
      <c r="X108" s="144"/>
      <c r="Y108" s="144"/>
      <c r="Z108" s="144"/>
    </row>
    <row r="109" spans="1:26" ht="12" customHeight="1" x14ac:dyDescent="0.4">
      <c r="A109" s="278"/>
      <c r="B109" s="445" t="str">
        <f>Entering!C433</f>
        <v>Skateboard</v>
      </c>
      <c r="C109" s="443">
        <f>Entering!D433</f>
        <v>0</v>
      </c>
      <c r="D109" s="144">
        <f>Entering!E433</f>
        <v>0</v>
      </c>
      <c r="E109" s="144">
        <f>Entering!F433</f>
        <v>0</v>
      </c>
      <c r="F109" s="144">
        <f>Entering!G433</f>
        <v>0</v>
      </c>
      <c r="G109" s="144">
        <f>Entering!H433</f>
        <v>0</v>
      </c>
      <c r="H109" s="144">
        <f>Entering!I433</f>
        <v>0</v>
      </c>
      <c r="I109" s="144">
        <f>Entering!J433</f>
        <v>0</v>
      </c>
      <c r="J109" s="144">
        <f>Entering!K433</f>
        <v>0</v>
      </c>
      <c r="K109" s="144">
        <f>Entering!L433</f>
        <v>0</v>
      </c>
      <c r="L109" s="144">
        <f>Entering!M433</f>
        <v>0</v>
      </c>
      <c r="M109" s="144">
        <f>Entering!N433</f>
        <v>0</v>
      </c>
      <c r="N109" s="144">
        <f>Entering!O433</f>
        <v>0</v>
      </c>
      <c r="O109" s="144">
        <f>Entering!P433</f>
        <v>0</v>
      </c>
      <c r="P109" s="144">
        <f>Entering!Q433</f>
        <v>0</v>
      </c>
      <c r="Q109" s="144">
        <f>Entering!R433</f>
        <v>0</v>
      </c>
      <c r="R109" s="444">
        <f>Entering!S433</f>
        <v>0</v>
      </c>
      <c r="S109" s="144"/>
      <c r="T109" s="144"/>
      <c r="U109" s="144"/>
      <c r="V109" s="144"/>
      <c r="W109" s="144"/>
      <c r="X109" s="144"/>
      <c r="Y109" s="144"/>
      <c r="Z109" s="144"/>
    </row>
    <row r="110" spans="1:26" ht="12" customHeight="1" x14ac:dyDescent="0.4">
      <c r="A110" s="278"/>
      <c r="B110" s="445" t="str">
        <f>Entering!C434</f>
        <v>Electric Skateboard</v>
      </c>
      <c r="C110" s="443">
        <f>Entering!D434</f>
        <v>0</v>
      </c>
      <c r="D110" s="144">
        <f>Entering!E434</f>
        <v>0</v>
      </c>
      <c r="E110" s="144">
        <f>Entering!F434</f>
        <v>0</v>
      </c>
      <c r="F110" s="144">
        <f>Entering!G434</f>
        <v>0</v>
      </c>
      <c r="G110" s="144">
        <f>Entering!H434</f>
        <v>0</v>
      </c>
      <c r="H110" s="144">
        <f>Entering!I434</f>
        <v>0</v>
      </c>
      <c r="I110" s="144">
        <f>Entering!J434</f>
        <v>0</v>
      </c>
      <c r="J110" s="144">
        <f>Entering!K434</f>
        <v>0</v>
      </c>
      <c r="K110" s="144">
        <f>Entering!L434</f>
        <v>0</v>
      </c>
      <c r="L110" s="144">
        <f>Entering!M434</f>
        <v>0</v>
      </c>
      <c r="M110" s="144">
        <f>Entering!N434</f>
        <v>0</v>
      </c>
      <c r="N110" s="144">
        <f>Entering!O434</f>
        <v>0</v>
      </c>
      <c r="O110" s="144">
        <f>Entering!P434</f>
        <v>0</v>
      </c>
      <c r="P110" s="144">
        <f>Entering!Q434</f>
        <v>0</v>
      </c>
      <c r="Q110" s="144">
        <f>Entering!R434</f>
        <v>0</v>
      </c>
      <c r="R110" s="444">
        <f>Entering!S434</f>
        <v>0</v>
      </c>
      <c r="S110" s="144"/>
      <c r="T110" s="144"/>
      <c r="U110" s="144"/>
      <c r="V110" s="144"/>
      <c r="W110" s="144"/>
      <c r="X110" s="144"/>
      <c r="Y110" s="144"/>
      <c r="Z110" s="144"/>
    </row>
    <row r="111" spans="1:26" ht="12" customHeight="1" x14ac:dyDescent="0.4">
      <c r="A111" s="433"/>
      <c r="B111" s="446" t="s">
        <v>278</v>
      </c>
      <c r="C111" s="447">
        <f t="shared" ref="C111:R111" si="10">SUM(C103:C110)</f>
        <v>2</v>
      </c>
      <c r="D111" s="187">
        <f t="shared" si="10"/>
        <v>4</v>
      </c>
      <c r="E111" s="187">
        <f t="shared" si="10"/>
        <v>2</v>
      </c>
      <c r="F111" s="187">
        <f t="shared" si="10"/>
        <v>6</v>
      </c>
      <c r="G111" s="187">
        <f t="shared" si="10"/>
        <v>2</v>
      </c>
      <c r="H111" s="187">
        <f t="shared" si="10"/>
        <v>3</v>
      </c>
      <c r="I111" s="187">
        <f t="shared" si="10"/>
        <v>3</v>
      </c>
      <c r="J111" s="187">
        <f t="shared" si="10"/>
        <v>1</v>
      </c>
      <c r="K111" s="187">
        <f t="shared" si="10"/>
        <v>1</v>
      </c>
      <c r="L111" s="187">
        <f t="shared" si="10"/>
        <v>3</v>
      </c>
      <c r="M111" s="187">
        <f t="shared" si="10"/>
        <v>1</v>
      </c>
      <c r="N111" s="187">
        <f t="shared" si="10"/>
        <v>0</v>
      </c>
      <c r="O111" s="187">
        <f t="shared" si="10"/>
        <v>3</v>
      </c>
      <c r="P111" s="187">
        <f t="shared" si="10"/>
        <v>0</v>
      </c>
      <c r="Q111" s="187">
        <f t="shared" si="10"/>
        <v>0</v>
      </c>
      <c r="R111" s="189">
        <f t="shared" si="10"/>
        <v>0</v>
      </c>
      <c r="S111" s="144"/>
      <c r="T111" s="144"/>
      <c r="U111" s="144"/>
      <c r="V111" s="144"/>
      <c r="W111" s="144"/>
      <c r="X111" s="144"/>
      <c r="Y111" s="144"/>
      <c r="Z111" s="144"/>
    </row>
    <row r="112" spans="1:26" ht="12" customHeight="1" x14ac:dyDescent="0.4">
      <c r="A112" s="432" t="s">
        <v>294</v>
      </c>
      <c r="B112" s="434" t="s">
        <v>180</v>
      </c>
      <c r="C112" s="184">
        <f>Entering!D469</f>
        <v>7</v>
      </c>
      <c r="D112" s="184">
        <f>Entering!E469</f>
        <v>8</v>
      </c>
      <c r="E112" s="184">
        <f>Entering!F469</f>
        <v>15</v>
      </c>
      <c r="F112" s="184">
        <f>Entering!G469</f>
        <v>13</v>
      </c>
      <c r="G112" s="184">
        <f>Entering!H469</f>
        <v>13</v>
      </c>
      <c r="H112" s="184">
        <f>Entering!I469</f>
        <v>12</v>
      </c>
      <c r="I112" s="184">
        <f>Entering!J469</f>
        <v>10</v>
      </c>
      <c r="J112" s="184">
        <f>Entering!K469</f>
        <v>15</v>
      </c>
      <c r="K112" s="184">
        <f>Entering!L469</f>
        <v>19</v>
      </c>
      <c r="L112" s="184">
        <f>Entering!M469</f>
        <v>7</v>
      </c>
      <c r="M112" s="184">
        <f>Entering!N469</f>
        <v>3</v>
      </c>
      <c r="N112" s="184">
        <f>Entering!O469</f>
        <v>9</v>
      </c>
      <c r="O112" s="184">
        <f>Entering!P469</f>
        <v>3</v>
      </c>
      <c r="P112" s="184">
        <f>Entering!Q469</f>
        <v>5</v>
      </c>
      <c r="Q112" s="184">
        <f>Entering!R469</f>
        <v>5</v>
      </c>
      <c r="R112" s="435">
        <f>Entering!S469</f>
        <v>7</v>
      </c>
      <c r="S112" s="144"/>
      <c r="T112" s="144"/>
      <c r="U112" s="144"/>
      <c r="V112" s="144"/>
      <c r="W112" s="144"/>
      <c r="X112" s="144"/>
      <c r="Y112" s="144"/>
      <c r="Z112" s="144"/>
    </row>
    <row r="113" spans="1:26" ht="12" customHeight="1" x14ac:dyDescent="0.4">
      <c r="A113" s="278"/>
      <c r="B113" s="436" t="s">
        <v>274</v>
      </c>
      <c r="C113" s="437">
        <f>Entering!D477</f>
        <v>0</v>
      </c>
      <c r="D113" s="438">
        <f>Entering!E477</f>
        <v>9</v>
      </c>
      <c r="E113" s="438">
        <f>Entering!F477</f>
        <v>7</v>
      </c>
      <c r="F113" s="438">
        <f>Entering!G477</f>
        <v>3</v>
      </c>
      <c r="G113" s="438">
        <f>Entering!H477</f>
        <v>6</v>
      </c>
      <c r="H113" s="438">
        <f>Entering!I477</f>
        <v>3</v>
      </c>
      <c r="I113" s="438">
        <f>Entering!J477</f>
        <v>5</v>
      </c>
      <c r="J113" s="438">
        <f>Entering!K477</f>
        <v>1</v>
      </c>
      <c r="K113" s="438">
        <f>Entering!L477</f>
        <v>1</v>
      </c>
      <c r="L113" s="438">
        <f>Entering!M477</f>
        <v>2</v>
      </c>
      <c r="M113" s="438">
        <f>Entering!N477</f>
        <v>4</v>
      </c>
      <c r="N113" s="438">
        <f>Entering!O477</f>
        <v>0</v>
      </c>
      <c r="O113" s="438">
        <f>Entering!P477</f>
        <v>0</v>
      </c>
      <c r="P113" s="438">
        <f>Entering!Q477</f>
        <v>1</v>
      </c>
      <c r="Q113" s="438">
        <f>Entering!R477</f>
        <v>0</v>
      </c>
      <c r="R113" s="440">
        <f>Entering!S477</f>
        <v>0</v>
      </c>
      <c r="S113" s="144"/>
      <c r="T113" s="144"/>
      <c r="U113" s="144"/>
      <c r="V113" s="144"/>
      <c r="W113" s="144"/>
      <c r="X113" s="144"/>
      <c r="Y113" s="144"/>
      <c r="Z113" s="144"/>
    </row>
    <row r="114" spans="1:26" ht="12" customHeight="1" x14ac:dyDescent="0.4">
      <c r="A114" s="278"/>
      <c r="B114" s="436" t="s">
        <v>275</v>
      </c>
      <c r="C114" s="437">
        <f>Entering!D478</f>
        <v>0</v>
      </c>
      <c r="D114" s="438">
        <f>Entering!E478</f>
        <v>0</v>
      </c>
      <c r="E114" s="438">
        <f>Entering!F478</f>
        <v>0</v>
      </c>
      <c r="F114" s="438">
        <f>Entering!G478</f>
        <v>0</v>
      </c>
      <c r="G114" s="438">
        <f>Entering!H478</f>
        <v>0</v>
      </c>
      <c r="H114" s="438">
        <f>Entering!I478</f>
        <v>0</v>
      </c>
      <c r="I114" s="438">
        <f>Entering!J478</f>
        <v>0</v>
      </c>
      <c r="J114" s="438">
        <f>Entering!K478</f>
        <v>0</v>
      </c>
      <c r="K114" s="438">
        <f>Entering!L478</f>
        <v>0</v>
      </c>
      <c r="L114" s="438">
        <f>Entering!M478</f>
        <v>0</v>
      </c>
      <c r="M114" s="438">
        <f>Entering!N478</f>
        <v>0</v>
      </c>
      <c r="N114" s="438">
        <f>Entering!O478</f>
        <v>0</v>
      </c>
      <c r="O114" s="438">
        <f>Entering!P478</f>
        <v>0</v>
      </c>
      <c r="P114" s="438">
        <f>Entering!Q478</f>
        <v>0</v>
      </c>
      <c r="Q114" s="438">
        <f>Entering!R478</f>
        <v>0</v>
      </c>
      <c r="R114" s="440">
        <f>Entering!S478</f>
        <v>0</v>
      </c>
      <c r="S114" s="144"/>
      <c r="T114" s="144"/>
      <c r="U114" s="144"/>
      <c r="V114" s="144"/>
      <c r="W114" s="144"/>
      <c r="X114" s="144"/>
      <c r="Y114" s="144"/>
      <c r="Z114" s="144"/>
    </row>
    <row r="115" spans="1:26" ht="12" customHeight="1" x14ac:dyDescent="0.4">
      <c r="A115" s="278"/>
      <c r="B115" s="442" t="str">
        <f>Entering!C471</f>
        <v>SPIN Scooters</v>
      </c>
      <c r="C115" s="443">
        <f>Entering!D471</f>
        <v>0</v>
      </c>
      <c r="D115" s="144">
        <f>Entering!E471</f>
        <v>0</v>
      </c>
      <c r="E115" s="144">
        <f>Entering!F471</f>
        <v>0</v>
      </c>
      <c r="F115" s="144">
        <f>Entering!G471</f>
        <v>0</v>
      </c>
      <c r="G115" s="144">
        <f>Entering!H471</f>
        <v>0</v>
      </c>
      <c r="H115" s="144">
        <f>Entering!I471</f>
        <v>0</v>
      </c>
      <c r="I115" s="144">
        <f>Entering!J471</f>
        <v>0</v>
      </c>
      <c r="J115" s="144">
        <f>Entering!K471</f>
        <v>0</v>
      </c>
      <c r="K115" s="144">
        <f>Entering!L471</f>
        <v>0</v>
      </c>
      <c r="L115" s="144">
        <f>Entering!M471</f>
        <v>0</v>
      </c>
      <c r="M115" s="144">
        <f>Entering!N471</f>
        <v>0</v>
      </c>
      <c r="N115" s="144">
        <f>Entering!O471</f>
        <v>0</v>
      </c>
      <c r="O115" s="144">
        <f>Entering!P471</f>
        <v>0</v>
      </c>
      <c r="P115" s="144">
        <f>Entering!Q471</f>
        <v>0</v>
      </c>
      <c r="Q115" s="144">
        <f>Entering!R471</f>
        <v>0</v>
      </c>
      <c r="R115" s="444">
        <f>Entering!S471</f>
        <v>0</v>
      </c>
      <c r="S115" s="144"/>
      <c r="T115" s="144"/>
      <c r="U115" s="144"/>
      <c r="V115" s="144"/>
      <c r="W115" s="144"/>
      <c r="X115" s="144"/>
      <c r="Y115" s="144"/>
      <c r="Z115" s="144"/>
    </row>
    <row r="116" spans="1:26" ht="12" customHeight="1" x14ac:dyDescent="0.4">
      <c r="A116" s="278"/>
      <c r="B116" s="442" t="str">
        <f>Entering!C472</f>
        <v>Other Electric Scooter</v>
      </c>
      <c r="C116" s="443">
        <f>Entering!D472</f>
        <v>3</v>
      </c>
      <c r="D116" s="144">
        <f>Entering!E472</f>
        <v>1</v>
      </c>
      <c r="E116" s="144">
        <f>Entering!F472</f>
        <v>0</v>
      </c>
      <c r="F116" s="144">
        <f>Entering!G472</f>
        <v>1</v>
      </c>
      <c r="G116" s="144">
        <f>Entering!H472</f>
        <v>0</v>
      </c>
      <c r="H116" s="144">
        <f>Entering!I472</f>
        <v>0</v>
      </c>
      <c r="I116" s="144">
        <f>Entering!J472</f>
        <v>0</v>
      </c>
      <c r="J116" s="144">
        <f>Entering!K472</f>
        <v>1</v>
      </c>
      <c r="K116" s="144">
        <f>Entering!L472</f>
        <v>0</v>
      </c>
      <c r="L116" s="144">
        <f>Entering!M472</f>
        <v>0</v>
      </c>
      <c r="M116" s="144">
        <f>Entering!N472</f>
        <v>1</v>
      </c>
      <c r="N116" s="144">
        <f>Entering!O472</f>
        <v>1</v>
      </c>
      <c r="O116" s="144">
        <f>Entering!P472</f>
        <v>0</v>
      </c>
      <c r="P116" s="144">
        <f>Entering!Q472</f>
        <v>0</v>
      </c>
      <c r="Q116" s="144">
        <f>Entering!R472</f>
        <v>0</v>
      </c>
      <c r="R116" s="444">
        <f>Entering!S472</f>
        <v>0</v>
      </c>
      <c r="S116" s="144"/>
      <c r="T116" s="144"/>
      <c r="U116" s="144"/>
      <c r="V116" s="144"/>
      <c r="W116" s="144"/>
      <c r="X116" s="144"/>
      <c r="Y116" s="144"/>
      <c r="Z116" s="144"/>
    </row>
    <row r="117" spans="1:26" ht="12" customHeight="1" x14ac:dyDescent="0.4">
      <c r="A117" s="278"/>
      <c r="B117" s="442" t="str">
        <f>Entering!C473</f>
        <v>Non-electric scooter</v>
      </c>
      <c r="C117" s="443">
        <f>Entering!D473</f>
        <v>0</v>
      </c>
      <c r="D117" s="144">
        <f>Entering!E473</f>
        <v>0</v>
      </c>
      <c r="E117" s="144">
        <f>Entering!F473</f>
        <v>0</v>
      </c>
      <c r="F117" s="144">
        <f>Entering!G473</f>
        <v>0</v>
      </c>
      <c r="G117" s="144">
        <f>Entering!H473</f>
        <v>0</v>
      </c>
      <c r="H117" s="144">
        <f>Entering!I473</f>
        <v>0</v>
      </c>
      <c r="I117" s="144">
        <f>Entering!J473</f>
        <v>0</v>
      </c>
      <c r="J117" s="144">
        <f>Entering!K473</f>
        <v>0</v>
      </c>
      <c r="K117" s="144">
        <f>Entering!L473</f>
        <v>0</v>
      </c>
      <c r="L117" s="144">
        <f>Entering!M473</f>
        <v>0</v>
      </c>
      <c r="M117" s="144">
        <f>Entering!N473</f>
        <v>0</v>
      </c>
      <c r="N117" s="144">
        <f>Entering!O473</f>
        <v>0</v>
      </c>
      <c r="O117" s="144">
        <f>Entering!P473</f>
        <v>0</v>
      </c>
      <c r="P117" s="144">
        <f>Entering!Q473</f>
        <v>0</v>
      </c>
      <c r="Q117" s="144">
        <f>Entering!R473</f>
        <v>0</v>
      </c>
      <c r="R117" s="444">
        <f>Entering!S473</f>
        <v>0</v>
      </c>
      <c r="S117" s="144"/>
      <c r="T117" s="144"/>
      <c r="U117" s="144"/>
      <c r="V117" s="144"/>
      <c r="W117" s="144"/>
      <c r="X117" s="144"/>
      <c r="Y117" s="144"/>
      <c r="Z117" s="144"/>
    </row>
    <row r="118" spans="1:26" ht="12" customHeight="1" x14ac:dyDescent="0.4">
      <c r="A118" s="278"/>
      <c r="B118" s="445" t="str">
        <f>Entering!C474</f>
        <v>Skateboard</v>
      </c>
      <c r="C118" s="443">
        <f>Entering!D474</f>
        <v>1</v>
      </c>
      <c r="D118" s="144">
        <f>Entering!E474</f>
        <v>0</v>
      </c>
      <c r="E118" s="144">
        <f>Entering!F474</f>
        <v>0</v>
      </c>
      <c r="F118" s="144">
        <f>Entering!G474</f>
        <v>0</v>
      </c>
      <c r="G118" s="144">
        <f>Entering!H474</f>
        <v>0</v>
      </c>
      <c r="H118" s="144">
        <f>Entering!I474</f>
        <v>2</v>
      </c>
      <c r="I118" s="144">
        <f>Entering!J474</f>
        <v>0</v>
      </c>
      <c r="J118" s="144">
        <f>Entering!K474</f>
        <v>0</v>
      </c>
      <c r="K118" s="144">
        <f>Entering!L474</f>
        <v>0</v>
      </c>
      <c r="L118" s="144">
        <f>Entering!M474</f>
        <v>0</v>
      </c>
      <c r="M118" s="144">
        <f>Entering!N474</f>
        <v>1</v>
      </c>
      <c r="N118" s="144">
        <f>Entering!O474</f>
        <v>0</v>
      </c>
      <c r="O118" s="144">
        <f>Entering!P474</f>
        <v>0</v>
      </c>
      <c r="P118" s="144">
        <f>Entering!Q474</f>
        <v>1</v>
      </c>
      <c r="Q118" s="144">
        <f>Entering!R474</f>
        <v>0</v>
      </c>
      <c r="R118" s="444">
        <f>Entering!S474</f>
        <v>0</v>
      </c>
      <c r="S118" s="144"/>
      <c r="T118" s="144"/>
      <c r="U118" s="144"/>
      <c r="V118" s="144"/>
      <c r="W118" s="144"/>
      <c r="X118" s="144"/>
      <c r="Y118" s="144"/>
      <c r="Z118" s="144"/>
    </row>
    <row r="119" spans="1:26" ht="12" customHeight="1" x14ac:dyDescent="0.4">
      <c r="A119" s="278"/>
      <c r="B119" s="445" t="str">
        <f>Entering!C475</f>
        <v>Electric Skateboard</v>
      </c>
      <c r="C119" s="443">
        <f>Entering!D475</f>
        <v>0</v>
      </c>
      <c r="D119" s="144">
        <f>Entering!E475</f>
        <v>0</v>
      </c>
      <c r="E119" s="144">
        <f>Entering!F475</f>
        <v>0</v>
      </c>
      <c r="F119" s="144">
        <f>Entering!G475</f>
        <v>0</v>
      </c>
      <c r="G119" s="144">
        <f>Entering!H475</f>
        <v>1</v>
      </c>
      <c r="H119" s="144">
        <f>Entering!I475</f>
        <v>0</v>
      </c>
      <c r="I119" s="144">
        <f>Entering!J475</f>
        <v>0</v>
      </c>
      <c r="J119" s="144">
        <f>Entering!K475</f>
        <v>0</v>
      </c>
      <c r="K119" s="144">
        <f>Entering!L475</f>
        <v>0</v>
      </c>
      <c r="L119" s="144">
        <f>Entering!M475</f>
        <v>0</v>
      </c>
      <c r="M119" s="144">
        <f>Entering!N475</f>
        <v>0</v>
      </c>
      <c r="N119" s="144">
        <f>Entering!O475</f>
        <v>0</v>
      </c>
      <c r="O119" s="144">
        <f>Entering!P475</f>
        <v>0</v>
      </c>
      <c r="P119" s="144">
        <f>Entering!Q475</f>
        <v>0</v>
      </c>
      <c r="Q119" s="144">
        <f>Entering!R475</f>
        <v>0</v>
      </c>
      <c r="R119" s="444">
        <f>Entering!S475</f>
        <v>0</v>
      </c>
      <c r="S119" s="144"/>
      <c r="T119" s="144"/>
      <c r="U119" s="144"/>
      <c r="V119" s="144"/>
      <c r="W119" s="144"/>
      <c r="X119" s="144"/>
      <c r="Y119" s="144"/>
      <c r="Z119" s="144"/>
    </row>
    <row r="120" spans="1:26" ht="12" customHeight="1" x14ac:dyDescent="0.4">
      <c r="A120" s="433"/>
      <c r="B120" s="446" t="s">
        <v>278</v>
      </c>
      <c r="C120" s="447">
        <f t="shared" ref="C120:R120" si="11">SUM(C112,C115:C119)</f>
        <v>11</v>
      </c>
      <c r="D120" s="187">
        <f t="shared" si="11"/>
        <v>9</v>
      </c>
      <c r="E120" s="187">
        <f t="shared" si="11"/>
        <v>15</v>
      </c>
      <c r="F120" s="187">
        <f t="shared" si="11"/>
        <v>14</v>
      </c>
      <c r="G120" s="187">
        <f t="shared" si="11"/>
        <v>14</v>
      </c>
      <c r="H120" s="187">
        <f t="shared" si="11"/>
        <v>14</v>
      </c>
      <c r="I120" s="187">
        <f t="shared" si="11"/>
        <v>10</v>
      </c>
      <c r="J120" s="187">
        <f t="shared" si="11"/>
        <v>16</v>
      </c>
      <c r="K120" s="187">
        <f t="shared" si="11"/>
        <v>19</v>
      </c>
      <c r="L120" s="187">
        <f t="shared" si="11"/>
        <v>7</v>
      </c>
      <c r="M120" s="187">
        <f t="shared" si="11"/>
        <v>5</v>
      </c>
      <c r="N120" s="187">
        <f t="shared" si="11"/>
        <v>10</v>
      </c>
      <c r="O120" s="187">
        <f t="shared" si="11"/>
        <v>3</v>
      </c>
      <c r="P120" s="187">
        <f t="shared" si="11"/>
        <v>6</v>
      </c>
      <c r="Q120" s="187">
        <f t="shared" si="11"/>
        <v>5</v>
      </c>
      <c r="R120" s="189">
        <f t="shared" si="11"/>
        <v>7</v>
      </c>
      <c r="S120" s="144"/>
      <c r="T120" s="144"/>
      <c r="U120" s="144"/>
      <c r="V120" s="144"/>
      <c r="W120" s="144"/>
      <c r="X120" s="144"/>
      <c r="Y120" s="144"/>
      <c r="Z120" s="144"/>
    </row>
    <row r="121" spans="1:26" ht="12" customHeight="1" x14ac:dyDescent="0.4">
      <c r="A121" s="432" t="s">
        <v>295</v>
      </c>
      <c r="B121" s="434" t="s">
        <v>180</v>
      </c>
      <c r="C121" s="184">
        <f>Entering!D512</f>
        <v>37</v>
      </c>
      <c r="D121" s="184">
        <f>Entering!E512</f>
        <v>5</v>
      </c>
      <c r="E121" s="184">
        <f>Entering!F512</f>
        <v>7</v>
      </c>
      <c r="F121" s="184">
        <f>Entering!G512</f>
        <v>29</v>
      </c>
      <c r="G121" s="184">
        <f>Entering!H512</f>
        <v>11</v>
      </c>
      <c r="H121" s="184">
        <f>Entering!I512</f>
        <v>28</v>
      </c>
      <c r="I121" s="184">
        <f>Entering!J512</f>
        <v>46</v>
      </c>
      <c r="J121" s="184">
        <f>Entering!K512</f>
        <v>62</v>
      </c>
      <c r="K121" s="184">
        <f>Entering!L512</f>
        <v>18</v>
      </c>
      <c r="L121" s="184">
        <f>Entering!M512</f>
        <v>30</v>
      </c>
      <c r="M121" s="184">
        <f>Entering!N512</f>
        <v>30</v>
      </c>
      <c r="N121" s="184">
        <f>Entering!O512</f>
        <v>9</v>
      </c>
      <c r="O121" s="184">
        <f>Entering!P512</f>
        <v>2</v>
      </c>
      <c r="P121" s="184">
        <f>Entering!Q512</f>
        <v>0</v>
      </c>
      <c r="Q121" s="184">
        <f>Entering!R512</f>
        <v>0</v>
      </c>
      <c r="R121" s="435">
        <f>Entering!S512</f>
        <v>0</v>
      </c>
      <c r="S121" s="144"/>
      <c r="T121" s="144"/>
      <c r="U121" s="144"/>
      <c r="V121" s="144"/>
      <c r="W121" s="144"/>
      <c r="X121" s="144"/>
      <c r="Y121" s="144"/>
      <c r="Z121" s="144"/>
    </row>
    <row r="122" spans="1:26" ht="12" customHeight="1" x14ac:dyDescent="0.4">
      <c r="A122" s="278"/>
      <c r="B122" s="436" t="s">
        <v>274</v>
      </c>
      <c r="C122" s="437">
        <f>Entering!D519</f>
        <v>1</v>
      </c>
      <c r="D122" s="438">
        <f>Entering!E519</f>
        <v>1</v>
      </c>
      <c r="E122" s="438">
        <f>Entering!F519</f>
        <v>0</v>
      </c>
      <c r="F122" s="438">
        <f>Entering!G519</f>
        <v>7</v>
      </c>
      <c r="G122" s="438">
        <f>Entering!H519</f>
        <v>0</v>
      </c>
      <c r="H122" s="438">
        <f>Entering!I519</f>
        <v>2</v>
      </c>
      <c r="I122" s="438">
        <f>Entering!J519</f>
        <v>8</v>
      </c>
      <c r="J122" s="438">
        <f>Entering!K519</f>
        <v>15</v>
      </c>
      <c r="K122" s="438">
        <f>Entering!L519</f>
        <v>0</v>
      </c>
      <c r="L122" s="438">
        <f>Entering!M519</f>
        <v>0</v>
      </c>
      <c r="M122" s="438">
        <f>Entering!N519</f>
        <v>0</v>
      </c>
      <c r="N122" s="438">
        <f>Entering!O519</f>
        <v>0</v>
      </c>
      <c r="O122" s="438">
        <f>Entering!P519</f>
        <v>2</v>
      </c>
      <c r="P122" s="438">
        <f>Entering!Q519</f>
        <v>0</v>
      </c>
      <c r="Q122" s="438">
        <f>Entering!R519</f>
        <v>0</v>
      </c>
      <c r="R122" s="440">
        <f>Entering!S519</f>
        <v>0</v>
      </c>
      <c r="S122" s="144"/>
      <c r="T122" s="144"/>
      <c r="U122" s="144"/>
      <c r="V122" s="144"/>
      <c r="W122" s="144"/>
      <c r="X122" s="144"/>
      <c r="Y122" s="144"/>
      <c r="Z122" s="144"/>
    </row>
    <row r="123" spans="1:26" ht="12" customHeight="1" x14ac:dyDescent="0.4">
      <c r="A123" s="278"/>
      <c r="B123" s="436" t="s">
        <v>275</v>
      </c>
      <c r="C123" s="437">
        <f>Entering!D520</f>
        <v>0</v>
      </c>
      <c r="D123" s="438">
        <f>Entering!E520</f>
        <v>0</v>
      </c>
      <c r="E123" s="438">
        <f>Entering!F520</f>
        <v>0</v>
      </c>
      <c r="F123" s="438">
        <f>Entering!G520</f>
        <v>0</v>
      </c>
      <c r="G123" s="438">
        <f>Entering!H520</f>
        <v>0</v>
      </c>
      <c r="H123" s="438">
        <f>Entering!I520</f>
        <v>0</v>
      </c>
      <c r="I123" s="438">
        <f>Entering!J520</f>
        <v>0</v>
      </c>
      <c r="J123" s="438">
        <f>Entering!K520</f>
        <v>0</v>
      </c>
      <c r="K123" s="438">
        <f>Entering!L520</f>
        <v>0</v>
      </c>
      <c r="L123" s="438">
        <f>Entering!M520</f>
        <v>0</v>
      </c>
      <c r="M123" s="438">
        <f>Entering!N520</f>
        <v>0</v>
      </c>
      <c r="N123" s="438">
        <f>Entering!O520</f>
        <v>0</v>
      </c>
      <c r="O123" s="438">
        <f>Entering!P520</f>
        <v>0</v>
      </c>
      <c r="P123" s="438">
        <f>Entering!Q520</f>
        <v>0</v>
      </c>
      <c r="Q123" s="438">
        <f>Entering!R520</f>
        <v>0</v>
      </c>
      <c r="R123" s="440">
        <f>Entering!S520</f>
        <v>0</v>
      </c>
      <c r="S123" s="144"/>
      <c r="T123" s="144"/>
      <c r="U123" s="144"/>
      <c r="V123" s="144"/>
      <c r="W123" s="144"/>
      <c r="X123" s="144"/>
      <c r="Y123" s="144"/>
      <c r="Z123" s="144"/>
    </row>
    <row r="124" spans="1:26" ht="12" customHeight="1" x14ac:dyDescent="0.4">
      <c r="A124" s="278"/>
      <c r="B124" s="442" t="str">
        <f>Entering!C513</f>
        <v>SPIN Scooters</v>
      </c>
      <c r="C124" s="443">
        <f>Entering!D513</f>
        <v>0</v>
      </c>
      <c r="D124" s="144">
        <f>Entering!E513</f>
        <v>0</v>
      </c>
      <c r="E124" s="144">
        <f>Entering!F513</f>
        <v>0</v>
      </c>
      <c r="F124" s="144">
        <f>Entering!G513</f>
        <v>0</v>
      </c>
      <c r="G124" s="144">
        <f>Entering!H513</f>
        <v>0</v>
      </c>
      <c r="H124" s="144">
        <f>Entering!I513</f>
        <v>0</v>
      </c>
      <c r="I124" s="144">
        <f>Entering!J513</f>
        <v>0</v>
      </c>
      <c r="J124" s="144">
        <f>Entering!K513</f>
        <v>0</v>
      </c>
      <c r="K124" s="144">
        <f>Entering!L513</f>
        <v>0</v>
      </c>
      <c r="L124" s="144">
        <f>Entering!M513</f>
        <v>0</v>
      </c>
      <c r="M124" s="144">
        <f>Entering!N513</f>
        <v>0</v>
      </c>
      <c r="N124" s="144">
        <f>Entering!O513</f>
        <v>0</v>
      </c>
      <c r="O124" s="144">
        <f>Entering!P513</f>
        <v>0</v>
      </c>
      <c r="P124" s="144">
        <f>Entering!Q513</f>
        <v>0</v>
      </c>
      <c r="Q124" s="144">
        <f>Entering!R513</f>
        <v>0</v>
      </c>
      <c r="R124" s="444">
        <f>Entering!S513</f>
        <v>0</v>
      </c>
      <c r="S124" s="144"/>
      <c r="T124" s="144"/>
      <c r="U124" s="144"/>
      <c r="V124" s="144"/>
      <c r="W124" s="144"/>
      <c r="X124" s="144"/>
      <c r="Y124" s="144"/>
      <c r="Z124" s="144"/>
    </row>
    <row r="125" spans="1:26" ht="12" customHeight="1" x14ac:dyDescent="0.4">
      <c r="A125" s="278"/>
      <c r="B125" s="442" t="str">
        <f>Entering!C514</f>
        <v>Other Electric Scooter</v>
      </c>
      <c r="C125" s="443">
        <f>Entering!D514</f>
        <v>3</v>
      </c>
      <c r="D125" s="144">
        <f>Entering!E514</f>
        <v>1</v>
      </c>
      <c r="E125" s="144">
        <f>Entering!F514</f>
        <v>0</v>
      </c>
      <c r="F125" s="144">
        <f>Entering!G514</f>
        <v>1</v>
      </c>
      <c r="G125" s="144">
        <f>Entering!H514</f>
        <v>2</v>
      </c>
      <c r="H125" s="144">
        <f>Entering!I514</f>
        <v>1</v>
      </c>
      <c r="I125" s="144">
        <f>Entering!J514</f>
        <v>8</v>
      </c>
      <c r="J125" s="144">
        <f>Entering!K514</f>
        <v>10</v>
      </c>
      <c r="K125" s="144">
        <f>Entering!L514</f>
        <v>0</v>
      </c>
      <c r="L125" s="144">
        <f>Entering!M514</f>
        <v>1</v>
      </c>
      <c r="M125" s="144">
        <f>Entering!N514</f>
        <v>2</v>
      </c>
      <c r="N125" s="144">
        <f>Entering!O514</f>
        <v>1</v>
      </c>
      <c r="O125" s="144">
        <f>Entering!P514</f>
        <v>0</v>
      </c>
      <c r="P125" s="144">
        <f>Entering!Q514</f>
        <v>1</v>
      </c>
      <c r="Q125" s="144">
        <f>Entering!R514</f>
        <v>0</v>
      </c>
      <c r="R125" s="444">
        <f>Entering!S514</f>
        <v>0</v>
      </c>
      <c r="S125" s="144"/>
      <c r="T125" s="144"/>
      <c r="U125" s="144"/>
      <c r="V125" s="144"/>
      <c r="W125" s="144"/>
      <c r="X125" s="144"/>
      <c r="Y125" s="144"/>
      <c r="Z125" s="144"/>
    </row>
    <row r="126" spans="1:26" ht="12" customHeight="1" x14ac:dyDescent="0.4">
      <c r="A126" s="278"/>
      <c r="B126" s="442" t="str">
        <f>Entering!C515</f>
        <v>Non-electric scooter</v>
      </c>
      <c r="C126" s="443">
        <f>Entering!D515</f>
        <v>2</v>
      </c>
      <c r="D126" s="144">
        <f>Entering!E515</f>
        <v>0</v>
      </c>
      <c r="E126" s="144">
        <f>Entering!F515</f>
        <v>0</v>
      </c>
      <c r="F126" s="144">
        <f>Entering!G515</f>
        <v>0</v>
      </c>
      <c r="G126" s="144">
        <f>Entering!H515</f>
        <v>0</v>
      </c>
      <c r="H126" s="144">
        <f>Entering!I515</f>
        <v>0</v>
      </c>
      <c r="I126" s="144">
        <f>Entering!J515</f>
        <v>0</v>
      </c>
      <c r="J126" s="144">
        <f>Entering!K515</f>
        <v>0</v>
      </c>
      <c r="K126" s="144">
        <f>Entering!L515</f>
        <v>0</v>
      </c>
      <c r="L126" s="144">
        <f>Entering!M515</f>
        <v>0</v>
      </c>
      <c r="M126" s="144">
        <f>Entering!N515</f>
        <v>0</v>
      </c>
      <c r="N126" s="144">
        <f>Entering!O515</f>
        <v>0</v>
      </c>
      <c r="O126" s="144">
        <f>Entering!P515</f>
        <v>0</v>
      </c>
      <c r="P126" s="144">
        <f>Entering!Q515</f>
        <v>0</v>
      </c>
      <c r="Q126" s="144">
        <f>Entering!R515</f>
        <v>0</v>
      </c>
      <c r="R126" s="444">
        <f>Entering!S515</f>
        <v>0</v>
      </c>
      <c r="S126" s="144"/>
      <c r="T126" s="144"/>
      <c r="U126" s="144"/>
      <c r="V126" s="144"/>
      <c r="W126" s="144"/>
      <c r="X126" s="144"/>
      <c r="Y126" s="144"/>
      <c r="Z126" s="144"/>
    </row>
    <row r="127" spans="1:26" ht="12" customHeight="1" x14ac:dyDescent="0.4">
      <c r="A127" s="278"/>
      <c r="B127" s="445" t="str">
        <f>Entering!C516</f>
        <v>Skateboard</v>
      </c>
      <c r="C127" s="443">
        <f>Entering!D516</f>
        <v>0</v>
      </c>
      <c r="D127" s="144">
        <f>Entering!E516</f>
        <v>0</v>
      </c>
      <c r="E127" s="144">
        <f>Entering!F516</f>
        <v>0</v>
      </c>
      <c r="F127" s="144">
        <f>Entering!G516</f>
        <v>0</v>
      </c>
      <c r="G127" s="144">
        <f>Entering!H516</f>
        <v>0</v>
      </c>
      <c r="H127" s="144">
        <f>Entering!I516</f>
        <v>0</v>
      </c>
      <c r="I127" s="144">
        <f>Entering!J516</f>
        <v>2</v>
      </c>
      <c r="J127" s="144">
        <f>Entering!K516</f>
        <v>1</v>
      </c>
      <c r="K127" s="144">
        <f>Entering!L516</f>
        <v>0</v>
      </c>
      <c r="L127" s="144">
        <f>Entering!M516</f>
        <v>0</v>
      </c>
      <c r="M127" s="144">
        <f>Entering!N516</f>
        <v>0</v>
      </c>
      <c r="N127" s="144">
        <f>Entering!O516</f>
        <v>0</v>
      </c>
      <c r="O127" s="144">
        <f>Entering!P516</f>
        <v>0</v>
      </c>
      <c r="P127" s="144">
        <f>Entering!Q516</f>
        <v>0</v>
      </c>
      <c r="Q127" s="144">
        <f>Entering!R516</f>
        <v>0</v>
      </c>
      <c r="R127" s="444">
        <f>Entering!S516</f>
        <v>0</v>
      </c>
      <c r="S127" s="144"/>
      <c r="T127" s="144"/>
      <c r="U127" s="144"/>
      <c r="V127" s="144"/>
      <c r="W127" s="144"/>
      <c r="X127" s="144"/>
      <c r="Y127" s="144"/>
      <c r="Z127" s="144"/>
    </row>
    <row r="128" spans="1:26" ht="12" customHeight="1" x14ac:dyDescent="0.4">
      <c r="A128" s="278"/>
      <c r="B128" s="445" t="str">
        <f>Entering!C517</f>
        <v>Electric Skateboard</v>
      </c>
      <c r="C128" s="443">
        <f>Entering!D517</f>
        <v>2</v>
      </c>
      <c r="D128" s="144">
        <f>Entering!E517</f>
        <v>0</v>
      </c>
      <c r="E128" s="144">
        <f>Entering!F517</f>
        <v>0</v>
      </c>
      <c r="F128" s="144">
        <f>Entering!G517</f>
        <v>0</v>
      </c>
      <c r="G128" s="144">
        <f>Entering!H517</f>
        <v>0</v>
      </c>
      <c r="H128" s="144">
        <f>Entering!I517</f>
        <v>0</v>
      </c>
      <c r="I128" s="144">
        <f>Entering!J517</f>
        <v>0</v>
      </c>
      <c r="J128" s="144">
        <f>Entering!K517</f>
        <v>0</v>
      </c>
      <c r="K128" s="144">
        <f>Entering!L517</f>
        <v>0</v>
      </c>
      <c r="L128" s="144">
        <f>Entering!M517</f>
        <v>0</v>
      </c>
      <c r="M128" s="144">
        <f>Entering!N517</f>
        <v>0</v>
      </c>
      <c r="N128" s="144">
        <f>Entering!O517</f>
        <v>0</v>
      </c>
      <c r="O128" s="144">
        <f>Entering!P517</f>
        <v>0</v>
      </c>
      <c r="P128" s="144">
        <f>Entering!Q517</f>
        <v>0</v>
      </c>
      <c r="Q128" s="144">
        <f>Entering!R517</f>
        <v>0</v>
      </c>
      <c r="R128" s="444">
        <f>Entering!S517</f>
        <v>0</v>
      </c>
      <c r="S128" s="144"/>
      <c r="T128" s="144"/>
      <c r="U128" s="144"/>
      <c r="V128" s="144"/>
      <c r="W128" s="144"/>
      <c r="X128" s="144"/>
      <c r="Y128" s="144"/>
      <c r="Z128" s="144"/>
    </row>
    <row r="129" spans="1:26" ht="12" customHeight="1" x14ac:dyDescent="0.4">
      <c r="A129" s="433"/>
      <c r="B129" s="446" t="s">
        <v>278</v>
      </c>
      <c r="C129" s="447">
        <f t="shared" ref="C129:R129" si="12">SUM(C121:C128)</f>
        <v>45</v>
      </c>
      <c r="D129" s="187">
        <f t="shared" si="12"/>
        <v>7</v>
      </c>
      <c r="E129" s="187">
        <f t="shared" si="12"/>
        <v>7</v>
      </c>
      <c r="F129" s="187">
        <f t="shared" si="12"/>
        <v>37</v>
      </c>
      <c r="G129" s="187">
        <f t="shared" si="12"/>
        <v>13</v>
      </c>
      <c r="H129" s="187">
        <f t="shared" si="12"/>
        <v>31</v>
      </c>
      <c r="I129" s="187">
        <f t="shared" si="12"/>
        <v>64</v>
      </c>
      <c r="J129" s="187">
        <f t="shared" si="12"/>
        <v>88</v>
      </c>
      <c r="K129" s="187">
        <f t="shared" si="12"/>
        <v>18</v>
      </c>
      <c r="L129" s="187">
        <f t="shared" si="12"/>
        <v>31</v>
      </c>
      <c r="M129" s="187">
        <f t="shared" si="12"/>
        <v>32</v>
      </c>
      <c r="N129" s="187">
        <f t="shared" si="12"/>
        <v>10</v>
      </c>
      <c r="O129" s="187">
        <f t="shared" si="12"/>
        <v>4</v>
      </c>
      <c r="P129" s="187">
        <f t="shared" si="12"/>
        <v>1</v>
      </c>
      <c r="Q129" s="187">
        <f t="shared" si="12"/>
        <v>0</v>
      </c>
      <c r="R129" s="189">
        <f t="shared" si="12"/>
        <v>0</v>
      </c>
      <c r="S129" s="144"/>
      <c r="T129" s="144"/>
      <c r="U129" s="144"/>
      <c r="V129" s="144"/>
      <c r="W129" s="144"/>
      <c r="X129" s="144"/>
      <c r="Y129" s="144"/>
      <c r="Z129" s="144"/>
    </row>
    <row r="130" spans="1:26" ht="12" customHeight="1" x14ac:dyDescent="0.4">
      <c r="A130" s="432" t="s">
        <v>296</v>
      </c>
      <c r="B130" s="434" t="s">
        <v>180</v>
      </c>
      <c r="C130" s="184">
        <f>Entering!D554</f>
        <v>7</v>
      </c>
      <c r="D130" s="184">
        <f>Entering!E554</f>
        <v>17</v>
      </c>
      <c r="E130" s="184">
        <f>Entering!F554</f>
        <v>30</v>
      </c>
      <c r="F130" s="184">
        <f>Entering!G554</f>
        <v>39</v>
      </c>
      <c r="G130" s="184">
        <f>Entering!H554</f>
        <v>10</v>
      </c>
      <c r="H130" s="184">
        <f>Entering!I554</f>
        <v>11</v>
      </c>
      <c r="I130" s="184">
        <f>Entering!J554</f>
        <v>15</v>
      </c>
      <c r="J130" s="184">
        <f>Entering!K554</f>
        <v>14</v>
      </c>
      <c r="K130" s="184">
        <f>Entering!L554</f>
        <v>12</v>
      </c>
      <c r="L130" s="184">
        <f>Entering!M554</f>
        <v>3</v>
      </c>
      <c r="M130" s="184">
        <f>Entering!N554</f>
        <v>4</v>
      </c>
      <c r="N130" s="184">
        <f>Entering!O554</f>
        <v>0</v>
      </c>
      <c r="O130" s="184">
        <f>Entering!P554</f>
        <v>0</v>
      </c>
      <c r="P130" s="184">
        <f>Entering!Q554</f>
        <v>4</v>
      </c>
      <c r="Q130" s="184">
        <f>Entering!R554</f>
        <v>1</v>
      </c>
      <c r="R130" s="435">
        <f>Entering!S554</f>
        <v>0</v>
      </c>
      <c r="S130" s="144"/>
      <c r="T130" s="144"/>
      <c r="U130" s="144"/>
      <c r="V130" s="144"/>
      <c r="W130" s="144"/>
      <c r="X130" s="144"/>
      <c r="Y130" s="144"/>
      <c r="Z130" s="144"/>
    </row>
    <row r="131" spans="1:26" ht="12" customHeight="1" x14ac:dyDescent="0.4">
      <c r="A131" s="278"/>
      <c r="B131" s="436" t="s">
        <v>274</v>
      </c>
      <c r="C131" s="437">
        <f>Entering!D560</f>
        <v>2</v>
      </c>
      <c r="D131" s="438">
        <f>Entering!E560</f>
        <v>5</v>
      </c>
      <c r="E131" s="438">
        <f>Entering!F560</f>
        <v>3</v>
      </c>
      <c r="F131" s="438">
        <f>Entering!G560</f>
        <v>8</v>
      </c>
      <c r="G131" s="438">
        <f>Entering!H560</f>
        <v>7</v>
      </c>
      <c r="H131" s="438">
        <f>Entering!I560</f>
        <v>8</v>
      </c>
      <c r="I131" s="438">
        <f>Entering!J560</f>
        <v>0</v>
      </c>
      <c r="J131" s="438">
        <f>Entering!K560</f>
        <v>5</v>
      </c>
      <c r="K131" s="438">
        <f>Entering!L560</f>
        <v>1</v>
      </c>
      <c r="L131" s="438">
        <f>Entering!M560</f>
        <v>2</v>
      </c>
      <c r="M131" s="438">
        <f>Entering!N560</f>
        <v>2</v>
      </c>
      <c r="N131" s="438">
        <f>Entering!O560</f>
        <v>4</v>
      </c>
      <c r="O131" s="438">
        <f>Entering!P560</f>
        <v>0</v>
      </c>
      <c r="P131" s="438">
        <f>Entering!Q560</f>
        <v>0</v>
      </c>
      <c r="Q131" s="438">
        <f>Entering!R560</f>
        <v>0</v>
      </c>
      <c r="R131" s="440">
        <f>Entering!S560</f>
        <v>0</v>
      </c>
      <c r="S131" s="144"/>
      <c r="T131" s="144"/>
      <c r="U131" s="144"/>
      <c r="V131" s="144"/>
      <c r="W131" s="144"/>
      <c r="X131" s="144"/>
      <c r="Y131" s="144"/>
      <c r="Z131" s="144"/>
    </row>
    <row r="132" spans="1:26" ht="12" customHeight="1" x14ac:dyDescent="0.4">
      <c r="A132" s="278"/>
      <c r="B132" s="436" t="s">
        <v>275</v>
      </c>
      <c r="C132" s="437">
        <f>Entering!D561</f>
        <v>0</v>
      </c>
      <c r="D132" s="438">
        <f>Entering!E561</f>
        <v>0</v>
      </c>
      <c r="E132" s="438">
        <f>Entering!F561</f>
        <v>0</v>
      </c>
      <c r="F132" s="438">
        <f>Entering!G561</f>
        <v>0</v>
      </c>
      <c r="G132" s="438">
        <f>Entering!H561</f>
        <v>0</v>
      </c>
      <c r="H132" s="438">
        <f>Entering!I561</f>
        <v>0</v>
      </c>
      <c r="I132" s="438">
        <f>Entering!J561</f>
        <v>0</v>
      </c>
      <c r="J132" s="438">
        <f>Entering!K561</f>
        <v>0</v>
      </c>
      <c r="K132" s="438">
        <f>Entering!L561</f>
        <v>0</v>
      </c>
      <c r="L132" s="438">
        <f>Entering!M561</f>
        <v>0</v>
      </c>
      <c r="M132" s="438">
        <f>Entering!N561</f>
        <v>0</v>
      </c>
      <c r="N132" s="438">
        <f>Entering!O561</f>
        <v>0</v>
      </c>
      <c r="O132" s="438">
        <f>Entering!P561</f>
        <v>0</v>
      </c>
      <c r="P132" s="438">
        <f>Entering!Q561</f>
        <v>0</v>
      </c>
      <c r="Q132" s="438">
        <f>Entering!R561</f>
        <v>0</v>
      </c>
      <c r="R132" s="440">
        <f>Entering!S561</f>
        <v>0</v>
      </c>
      <c r="S132" s="144"/>
      <c r="T132" s="144"/>
      <c r="U132" s="144"/>
      <c r="V132" s="144"/>
      <c r="W132" s="144"/>
      <c r="X132" s="144"/>
      <c r="Y132" s="144"/>
      <c r="Z132" s="144"/>
    </row>
    <row r="133" spans="1:26" ht="12" customHeight="1" x14ac:dyDescent="0.4">
      <c r="A133" s="278"/>
      <c r="B133" s="442" t="str">
        <f>Entering!C555</f>
        <v>SPIN Scooters</v>
      </c>
      <c r="C133" s="443">
        <f>Entering!D555</f>
        <v>0</v>
      </c>
      <c r="D133" s="144">
        <f>Entering!E555</f>
        <v>0</v>
      </c>
      <c r="E133" s="144">
        <f>Entering!F555</f>
        <v>0</v>
      </c>
      <c r="F133" s="144">
        <f>Entering!G555</f>
        <v>0</v>
      </c>
      <c r="G133" s="144">
        <f>Entering!H555</f>
        <v>0</v>
      </c>
      <c r="H133" s="144">
        <f>Entering!I555</f>
        <v>0</v>
      </c>
      <c r="I133" s="144">
        <f>Entering!J555</f>
        <v>0</v>
      </c>
      <c r="J133" s="144">
        <f>Entering!K555</f>
        <v>0</v>
      </c>
      <c r="K133" s="144">
        <f>Entering!L555</f>
        <v>0</v>
      </c>
      <c r="L133" s="144">
        <f>Entering!M555</f>
        <v>0</v>
      </c>
      <c r="M133" s="144">
        <f>Entering!N555</f>
        <v>0</v>
      </c>
      <c r="N133" s="144">
        <f>Entering!O555</f>
        <v>0</v>
      </c>
      <c r="O133" s="144">
        <f>Entering!P555</f>
        <v>0</v>
      </c>
      <c r="P133" s="144">
        <f>Entering!Q555</f>
        <v>0</v>
      </c>
      <c r="Q133" s="144">
        <f>Entering!R555</f>
        <v>0</v>
      </c>
      <c r="R133" s="444">
        <f>Entering!S555</f>
        <v>0</v>
      </c>
      <c r="S133" s="144"/>
      <c r="T133" s="144"/>
      <c r="U133" s="144"/>
      <c r="V133" s="144"/>
      <c r="W133" s="144"/>
      <c r="X133" s="144"/>
      <c r="Y133" s="144"/>
      <c r="Z133" s="144"/>
    </row>
    <row r="134" spans="1:26" ht="12" customHeight="1" x14ac:dyDescent="0.4">
      <c r="A134" s="278"/>
      <c r="B134" s="442" t="str">
        <f>Entering!C556</f>
        <v>Other Electric Scooter</v>
      </c>
      <c r="C134" s="443">
        <f>Entering!D556</f>
        <v>4</v>
      </c>
      <c r="D134" s="144">
        <f>Entering!E556</f>
        <v>3</v>
      </c>
      <c r="E134" s="144">
        <f>Entering!F556</f>
        <v>4</v>
      </c>
      <c r="F134" s="144">
        <f>Entering!G556</f>
        <v>2</v>
      </c>
      <c r="G134" s="144">
        <f>Entering!H556</f>
        <v>3</v>
      </c>
      <c r="H134" s="144">
        <f>Entering!I556</f>
        <v>4</v>
      </c>
      <c r="I134" s="144">
        <f>Entering!J556</f>
        <v>4</v>
      </c>
      <c r="J134" s="144">
        <f>Entering!K556</f>
        <v>1</v>
      </c>
      <c r="K134" s="144">
        <f>Entering!L556</f>
        <v>7</v>
      </c>
      <c r="L134" s="144">
        <f>Entering!M556</f>
        <v>3</v>
      </c>
      <c r="M134" s="144">
        <f>Entering!N556</f>
        <v>1</v>
      </c>
      <c r="N134" s="144">
        <f>Entering!O556</f>
        <v>1</v>
      </c>
      <c r="O134" s="144">
        <f>Entering!P556</f>
        <v>1</v>
      </c>
      <c r="P134" s="144">
        <f>Entering!Q556</f>
        <v>0</v>
      </c>
      <c r="Q134" s="144">
        <f>Entering!R556</f>
        <v>0</v>
      </c>
      <c r="R134" s="444">
        <f>Entering!S556</f>
        <v>0</v>
      </c>
      <c r="S134" s="144"/>
      <c r="T134" s="144"/>
      <c r="U134" s="144"/>
      <c r="V134" s="144"/>
      <c r="W134" s="144"/>
      <c r="X134" s="144"/>
      <c r="Y134" s="144"/>
      <c r="Z134" s="144"/>
    </row>
    <row r="135" spans="1:26" ht="12" customHeight="1" x14ac:dyDescent="0.4">
      <c r="A135" s="278"/>
      <c r="B135" s="442" t="str">
        <f>Entering!C557</f>
        <v>Non-electric scooter</v>
      </c>
      <c r="C135" s="443">
        <f>Entering!D557</f>
        <v>0</v>
      </c>
      <c r="D135" s="144">
        <f>Entering!E557</f>
        <v>0</v>
      </c>
      <c r="E135" s="144">
        <f>Entering!F557</f>
        <v>0</v>
      </c>
      <c r="F135" s="144">
        <f>Entering!G557</f>
        <v>0</v>
      </c>
      <c r="G135" s="144">
        <f>Entering!H557</f>
        <v>0</v>
      </c>
      <c r="H135" s="144">
        <f>Entering!I557</f>
        <v>4</v>
      </c>
      <c r="I135" s="144">
        <f>Entering!J557</f>
        <v>2</v>
      </c>
      <c r="J135" s="144">
        <f>Entering!K557</f>
        <v>0</v>
      </c>
      <c r="K135" s="144">
        <f>Entering!L557</f>
        <v>0</v>
      </c>
      <c r="L135" s="144">
        <f>Entering!M557</f>
        <v>0</v>
      </c>
      <c r="M135" s="144">
        <f>Entering!N557</f>
        <v>0</v>
      </c>
      <c r="N135" s="144">
        <f>Entering!O557</f>
        <v>0</v>
      </c>
      <c r="O135" s="144">
        <f>Entering!P557</f>
        <v>0</v>
      </c>
      <c r="P135" s="144">
        <f>Entering!Q557</f>
        <v>0</v>
      </c>
      <c r="Q135" s="144">
        <f>Entering!R557</f>
        <v>0</v>
      </c>
      <c r="R135" s="444">
        <f>Entering!S557</f>
        <v>0</v>
      </c>
      <c r="S135" s="144"/>
      <c r="T135" s="144"/>
      <c r="U135" s="144"/>
      <c r="V135" s="144"/>
      <c r="W135" s="144"/>
      <c r="X135" s="144"/>
      <c r="Y135" s="144"/>
      <c r="Z135" s="144"/>
    </row>
    <row r="136" spans="1:26" ht="12" customHeight="1" x14ac:dyDescent="0.4">
      <c r="A136" s="278"/>
      <c r="B136" s="445" t="str">
        <f>Entering!C558</f>
        <v>Skateboard</v>
      </c>
      <c r="C136" s="443">
        <f>Entering!D558</f>
        <v>0</v>
      </c>
      <c r="D136" s="144">
        <f>Entering!E558</f>
        <v>0</v>
      </c>
      <c r="E136" s="144">
        <f>Entering!F558</f>
        <v>1</v>
      </c>
      <c r="F136" s="144">
        <f>Entering!G558</f>
        <v>2</v>
      </c>
      <c r="G136" s="144">
        <f>Entering!H558</f>
        <v>0</v>
      </c>
      <c r="H136" s="144">
        <f>Entering!I558</f>
        <v>0</v>
      </c>
      <c r="I136" s="144">
        <f>Entering!J558</f>
        <v>0</v>
      </c>
      <c r="J136" s="144">
        <f>Entering!K558</f>
        <v>0</v>
      </c>
      <c r="K136" s="144">
        <f>Entering!L558</f>
        <v>0</v>
      </c>
      <c r="L136" s="144">
        <f>Entering!M558</f>
        <v>0</v>
      </c>
      <c r="M136" s="144">
        <f>Entering!N558</f>
        <v>0</v>
      </c>
      <c r="N136" s="144">
        <f>Entering!O558</f>
        <v>0</v>
      </c>
      <c r="O136" s="144">
        <f>Entering!P558</f>
        <v>0</v>
      </c>
      <c r="P136" s="144">
        <f>Entering!Q558</f>
        <v>0</v>
      </c>
      <c r="Q136" s="144">
        <f>Entering!R558</f>
        <v>0</v>
      </c>
      <c r="R136" s="444">
        <f>Entering!S558</f>
        <v>0</v>
      </c>
      <c r="S136" s="144"/>
      <c r="T136" s="144"/>
      <c r="U136" s="144"/>
      <c r="V136" s="144"/>
      <c r="W136" s="144"/>
      <c r="X136" s="144"/>
      <c r="Y136" s="144"/>
      <c r="Z136" s="144"/>
    </row>
    <row r="137" spans="1:26" ht="12" customHeight="1" x14ac:dyDescent="0.4">
      <c r="A137" s="278"/>
      <c r="B137" s="445" t="str">
        <f>Entering!C559</f>
        <v>Electric Skateboard</v>
      </c>
      <c r="C137" s="443">
        <f>Entering!D559</f>
        <v>0</v>
      </c>
      <c r="D137" s="144">
        <f>Entering!E559</f>
        <v>0</v>
      </c>
      <c r="E137" s="144">
        <f>Entering!F559</f>
        <v>0</v>
      </c>
      <c r="F137" s="144">
        <f>Entering!G559</f>
        <v>0</v>
      </c>
      <c r="G137" s="144">
        <f>Entering!H559</f>
        <v>0</v>
      </c>
      <c r="H137" s="144">
        <f>Entering!I559</f>
        <v>0</v>
      </c>
      <c r="I137" s="144">
        <f>Entering!J559</f>
        <v>0</v>
      </c>
      <c r="J137" s="144">
        <f>Entering!K559</f>
        <v>0</v>
      </c>
      <c r="K137" s="144">
        <f>Entering!L559</f>
        <v>0</v>
      </c>
      <c r="L137" s="144">
        <f>Entering!M559</f>
        <v>0</v>
      </c>
      <c r="M137" s="144">
        <f>Entering!N559</f>
        <v>0</v>
      </c>
      <c r="N137" s="144">
        <f>Entering!O559</f>
        <v>0</v>
      </c>
      <c r="O137" s="144">
        <f>Entering!P559</f>
        <v>0</v>
      </c>
      <c r="P137" s="144">
        <f>Entering!Q559</f>
        <v>0</v>
      </c>
      <c r="Q137" s="144">
        <f>Entering!R559</f>
        <v>0</v>
      </c>
      <c r="R137" s="444">
        <f>Entering!S559</f>
        <v>0</v>
      </c>
      <c r="S137" s="144"/>
      <c r="T137" s="144"/>
      <c r="U137" s="144"/>
      <c r="V137" s="144"/>
      <c r="W137" s="144"/>
      <c r="X137" s="144"/>
      <c r="Y137" s="144"/>
      <c r="Z137" s="144"/>
    </row>
    <row r="138" spans="1:26" ht="12" customHeight="1" x14ac:dyDescent="0.4">
      <c r="A138" s="433"/>
      <c r="B138" s="446" t="s">
        <v>278</v>
      </c>
      <c r="C138" s="447">
        <f t="shared" ref="C138:R138" si="13">SUM(C130:C137)</f>
        <v>13</v>
      </c>
      <c r="D138" s="187">
        <f t="shared" si="13"/>
        <v>25</v>
      </c>
      <c r="E138" s="187">
        <f t="shared" si="13"/>
        <v>38</v>
      </c>
      <c r="F138" s="187">
        <f t="shared" si="13"/>
        <v>51</v>
      </c>
      <c r="G138" s="187">
        <f t="shared" si="13"/>
        <v>20</v>
      </c>
      <c r="H138" s="187">
        <f t="shared" si="13"/>
        <v>27</v>
      </c>
      <c r="I138" s="187">
        <f t="shared" si="13"/>
        <v>21</v>
      </c>
      <c r="J138" s="187">
        <f t="shared" si="13"/>
        <v>20</v>
      </c>
      <c r="K138" s="187">
        <f t="shared" si="13"/>
        <v>20</v>
      </c>
      <c r="L138" s="187">
        <f t="shared" si="13"/>
        <v>8</v>
      </c>
      <c r="M138" s="187">
        <f t="shared" si="13"/>
        <v>7</v>
      </c>
      <c r="N138" s="187">
        <f t="shared" si="13"/>
        <v>5</v>
      </c>
      <c r="O138" s="187">
        <f t="shared" si="13"/>
        <v>1</v>
      </c>
      <c r="P138" s="187">
        <f t="shared" si="13"/>
        <v>4</v>
      </c>
      <c r="Q138" s="187">
        <f t="shared" si="13"/>
        <v>1</v>
      </c>
      <c r="R138" s="189">
        <f t="shared" si="13"/>
        <v>0</v>
      </c>
      <c r="S138" s="144"/>
      <c r="T138" s="144"/>
      <c r="U138" s="144"/>
      <c r="V138" s="144"/>
      <c r="W138" s="144"/>
      <c r="X138" s="144"/>
      <c r="Y138" s="144"/>
      <c r="Z138" s="144"/>
    </row>
    <row r="139" spans="1:26" ht="12" customHeight="1" x14ac:dyDescent="0.4">
      <c r="A139" s="432" t="s">
        <v>145</v>
      </c>
      <c r="B139" s="434" t="s">
        <v>180</v>
      </c>
      <c r="C139" s="184">
        <f>Entering!D595</f>
        <v>10</v>
      </c>
      <c r="D139" s="184">
        <f>Entering!E595</f>
        <v>15</v>
      </c>
      <c r="E139" s="184">
        <f>Entering!F595</f>
        <v>37</v>
      </c>
      <c r="F139" s="184">
        <f>Entering!G595</f>
        <v>32</v>
      </c>
      <c r="G139" s="184">
        <f>Entering!H595</f>
        <v>31</v>
      </c>
      <c r="H139" s="184">
        <f>Entering!I595</f>
        <v>14</v>
      </c>
      <c r="I139" s="184">
        <f>Entering!J595</f>
        <v>23</v>
      </c>
      <c r="J139" s="184">
        <f>Entering!K595</f>
        <v>23</v>
      </c>
      <c r="K139" s="184">
        <f>Entering!L595</f>
        <v>5</v>
      </c>
      <c r="L139" s="184">
        <f>Entering!M595</f>
        <v>10</v>
      </c>
      <c r="M139" s="184">
        <f>Entering!N595</f>
        <v>13</v>
      </c>
      <c r="N139" s="184">
        <f>Entering!O595</f>
        <v>9</v>
      </c>
      <c r="O139" s="184">
        <f>Entering!P595</f>
        <v>6</v>
      </c>
      <c r="P139" s="184">
        <f>Entering!Q595</f>
        <v>9</v>
      </c>
      <c r="Q139" s="184">
        <f>Entering!R595</f>
        <v>7</v>
      </c>
      <c r="R139" s="435">
        <f>Entering!S595</f>
        <v>2</v>
      </c>
      <c r="S139" s="144"/>
      <c r="T139" s="144"/>
      <c r="U139" s="144"/>
      <c r="V139" s="144"/>
      <c r="W139" s="144"/>
      <c r="X139" s="144"/>
      <c r="Y139" s="144"/>
      <c r="Z139" s="144"/>
    </row>
    <row r="140" spans="1:26" ht="12" customHeight="1" x14ac:dyDescent="0.4">
      <c r="A140" s="278"/>
      <c r="B140" s="436" t="s">
        <v>274</v>
      </c>
      <c r="C140" s="437">
        <f>Entering!D601</f>
        <v>0</v>
      </c>
      <c r="D140" s="438">
        <f>Entering!E601</f>
        <v>1</v>
      </c>
      <c r="E140" s="438">
        <f>Entering!F601</f>
        <v>3</v>
      </c>
      <c r="F140" s="438">
        <f>Entering!G601</f>
        <v>4</v>
      </c>
      <c r="G140" s="438">
        <f>Entering!H601</f>
        <v>0</v>
      </c>
      <c r="H140" s="438">
        <f>Entering!I601</f>
        <v>1</v>
      </c>
      <c r="I140" s="438">
        <f>Entering!J601</f>
        <v>1</v>
      </c>
      <c r="J140" s="438">
        <f>Entering!K601</f>
        <v>2</v>
      </c>
      <c r="K140" s="438">
        <f>Entering!L601</f>
        <v>0</v>
      </c>
      <c r="L140" s="438">
        <f>Entering!M601</f>
        <v>0</v>
      </c>
      <c r="M140" s="438">
        <f>Entering!N601</f>
        <v>0</v>
      </c>
      <c r="N140" s="438">
        <f>Entering!O601</f>
        <v>0</v>
      </c>
      <c r="O140" s="438">
        <f>Entering!P601</f>
        <v>1</v>
      </c>
      <c r="P140" s="438">
        <f>Entering!Q601</f>
        <v>0</v>
      </c>
      <c r="Q140" s="438">
        <f>Entering!R601</f>
        <v>0</v>
      </c>
      <c r="R140" s="440">
        <f>Entering!S601</f>
        <v>0</v>
      </c>
      <c r="S140" s="144"/>
      <c r="T140" s="144"/>
      <c r="U140" s="144"/>
      <c r="V140" s="144"/>
      <c r="W140" s="144"/>
      <c r="X140" s="144"/>
      <c r="Y140" s="144"/>
      <c r="Z140" s="144"/>
    </row>
    <row r="141" spans="1:26" ht="12" customHeight="1" x14ac:dyDescent="0.4">
      <c r="A141" s="278"/>
      <c r="B141" s="436" t="s">
        <v>275</v>
      </c>
      <c r="C141" s="437">
        <f>Entering!D602</f>
        <v>0</v>
      </c>
      <c r="D141" s="438">
        <f>Entering!E602</f>
        <v>0</v>
      </c>
      <c r="E141" s="438">
        <f>Entering!F602</f>
        <v>0</v>
      </c>
      <c r="F141" s="438">
        <f>Entering!G602</f>
        <v>0</v>
      </c>
      <c r="G141" s="438">
        <f>Entering!H602</f>
        <v>0</v>
      </c>
      <c r="H141" s="438">
        <f>Entering!I602</f>
        <v>0</v>
      </c>
      <c r="I141" s="438">
        <f>Entering!J602</f>
        <v>0</v>
      </c>
      <c r="J141" s="438">
        <f>Entering!K602</f>
        <v>0</v>
      </c>
      <c r="K141" s="438">
        <f>Entering!L602</f>
        <v>0</v>
      </c>
      <c r="L141" s="438">
        <f>Entering!M602</f>
        <v>0</v>
      </c>
      <c r="M141" s="438">
        <f>Entering!N602</f>
        <v>0</v>
      </c>
      <c r="N141" s="438">
        <f>Entering!O602</f>
        <v>0</v>
      </c>
      <c r="O141" s="438">
        <f>Entering!P602</f>
        <v>0</v>
      </c>
      <c r="P141" s="438">
        <f>Entering!Q602</f>
        <v>0</v>
      </c>
      <c r="Q141" s="438">
        <f>Entering!R602</f>
        <v>0</v>
      </c>
      <c r="R141" s="440">
        <f>Entering!S602</f>
        <v>0</v>
      </c>
      <c r="S141" s="144"/>
      <c r="T141" s="144"/>
      <c r="U141" s="144"/>
      <c r="V141" s="144"/>
      <c r="W141" s="144"/>
      <c r="X141" s="144"/>
      <c r="Y141" s="144"/>
      <c r="Z141" s="144"/>
    </row>
    <row r="142" spans="1:26" ht="12" customHeight="1" x14ac:dyDescent="0.4">
      <c r="A142" s="278"/>
      <c r="B142" s="442" t="str">
        <f>Entering!C596</f>
        <v>SPIN Scooters</v>
      </c>
      <c r="C142" s="443">
        <f>Entering!D596</f>
        <v>0</v>
      </c>
      <c r="D142" s="144">
        <f>Entering!E596</f>
        <v>0</v>
      </c>
      <c r="E142" s="144">
        <f>Entering!F596</f>
        <v>0</v>
      </c>
      <c r="F142" s="144">
        <f>Entering!G596</f>
        <v>0</v>
      </c>
      <c r="G142" s="144">
        <f>Entering!H596</f>
        <v>0</v>
      </c>
      <c r="H142" s="144">
        <f>Entering!I596</f>
        <v>0</v>
      </c>
      <c r="I142" s="144">
        <f>Entering!J596</f>
        <v>0</v>
      </c>
      <c r="J142" s="144">
        <f>Entering!K596</f>
        <v>0</v>
      </c>
      <c r="K142" s="144">
        <f>Entering!L596</f>
        <v>0</v>
      </c>
      <c r="L142" s="144">
        <f>Entering!M596</f>
        <v>0</v>
      </c>
      <c r="M142" s="144">
        <f>Entering!N596</f>
        <v>0</v>
      </c>
      <c r="N142" s="144">
        <f>Entering!O596</f>
        <v>0</v>
      </c>
      <c r="O142" s="144">
        <f>Entering!P596</f>
        <v>0</v>
      </c>
      <c r="P142" s="144">
        <f>Entering!Q596</f>
        <v>0</v>
      </c>
      <c r="Q142" s="144">
        <f>Entering!R596</f>
        <v>0</v>
      </c>
      <c r="R142" s="444">
        <f>Entering!S596</f>
        <v>0</v>
      </c>
      <c r="S142" s="144"/>
      <c r="T142" s="144"/>
      <c r="U142" s="144"/>
      <c r="V142" s="144"/>
      <c r="W142" s="144"/>
      <c r="X142" s="144"/>
      <c r="Y142" s="144"/>
      <c r="Z142" s="144"/>
    </row>
    <row r="143" spans="1:26" ht="12" customHeight="1" x14ac:dyDescent="0.4">
      <c r="A143" s="278"/>
      <c r="B143" s="442" t="str">
        <f>Entering!C597</f>
        <v>Other Electric Scooter</v>
      </c>
      <c r="C143" s="443">
        <f>Entering!D597</f>
        <v>0</v>
      </c>
      <c r="D143" s="144">
        <f>Entering!E597</f>
        <v>2</v>
      </c>
      <c r="E143" s="144">
        <f>Entering!F597</f>
        <v>2</v>
      </c>
      <c r="F143" s="144">
        <f>Entering!G597</f>
        <v>2</v>
      </c>
      <c r="G143" s="144">
        <f>Entering!H597</f>
        <v>1</v>
      </c>
      <c r="H143" s="144">
        <f>Entering!I597</f>
        <v>3</v>
      </c>
      <c r="I143" s="144">
        <f>Entering!J597</f>
        <v>2</v>
      </c>
      <c r="J143" s="144">
        <f>Entering!K597</f>
        <v>0</v>
      </c>
      <c r="K143" s="144">
        <f>Entering!L597</f>
        <v>1</v>
      </c>
      <c r="L143" s="144">
        <f>Entering!M597</f>
        <v>1</v>
      </c>
      <c r="M143" s="144">
        <f>Entering!N597</f>
        <v>6</v>
      </c>
      <c r="N143" s="144">
        <f>Entering!O597</f>
        <v>1</v>
      </c>
      <c r="O143" s="144">
        <f>Entering!P597</f>
        <v>1</v>
      </c>
      <c r="P143" s="144">
        <f>Entering!Q597</f>
        <v>0</v>
      </c>
      <c r="Q143" s="144">
        <f>Entering!R597</f>
        <v>1</v>
      </c>
      <c r="R143" s="444">
        <f>Entering!S597</f>
        <v>0</v>
      </c>
      <c r="S143" s="144"/>
      <c r="T143" s="144"/>
      <c r="U143" s="144"/>
      <c r="V143" s="144"/>
      <c r="W143" s="144"/>
      <c r="X143" s="144"/>
      <c r="Y143" s="144"/>
      <c r="Z143" s="144"/>
    </row>
    <row r="144" spans="1:26" ht="12" customHeight="1" x14ac:dyDescent="0.4">
      <c r="A144" s="278"/>
      <c r="B144" s="442" t="str">
        <f>Entering!C598</f>
        <v>Non-electric scooter</v>
      </c>
      <c r="C144" s="443">
        <f>Entering!D598</f>
        <v>0</v>
      </c>
      <c r="D144" s="144">
        <f>Entering!E598</f>
        <v>0</v>
      </c>
      <c r="E144" s="144">
        <f>Entering!F598</f>
        <v>0</v>
      </c>
      <c r="F144" s="144">
        <f>Entering!G598</f>
        <v>0</v>
      </c>
      <c r="G144" s="144">
        <f>Entering!H598</f>
        <v>1</v>
      </c>
      <c r="H144" s="144">
        <f>Entering!I598</f>
        <v>0</v>
      </c>
      <c r="I144" s="144">
        <f>Entering!J598</f>
        <v>0</v>
      </c>
      <c r="J144" s="144">
        <f>Entering!K598</f>
        <v>0</v>
      </c>
      <c r="K144" s="144">
        <f>Entering!L598</f>
        <v>0</v>
      </c>
      <c r="L144" s="144">
        <f>Entering!M598</f>
        <v>0</v>
      </c>
      <c r="M144" s="144">
        <f>Entering!N598</f>
        <v>0</v>
      </c>
      <c r="N144" s="144">
        <f>Entering!O598</f>
        <v>1</v>
      </c>
      <c r="O144" s="144">
        <f>Entering!P598</f>
        <v>0</v>
      </c>
      <c r="P144" s="144">
        <f>Entering!Q598</f>
        <v>0</v>
      </c>
      <c r="Q144" s="144">
        <f>Entering!R598</f>
        <v>0</v>
      </c>
      <c r="R144" s="444">
        <f>Entering!S598</f>
        <v>0</v>
      </c>
      <c r="S144" s="144"/>
      <c r="T144" s="144"/>
      <c r="U144" s="144"/>
      <c r="V144" s="144"/>
      <c r="W144" s="144"/>
      <c r="X144" s="144"/>
      <c r="Y144" s="144"/>
      <c r="Z144" s="144"/>
    </row>
    <row r="145" spans="1:26" ht="12" customHeight="1" x14ac:dyDescent="0.4">
      <c r="A145" s="278"/>
      <c r="B145" s="445" t="str">
        <f>Entering!C599</f>
        <v>Skateboard</v>
      </c>
      <c r="C145" s="443">
        <f>Entering!D599</f>
        <v>0</v>
      </c>
      <c r="D145" s="144">
        <f>Entering!E599</f>
        <v>0</v>
      </c>
      <c r="E145" s="144">
        <f>Entering!F599</f>
        <v>0</v>
      </c>
      <c r="F145" s="144">
        <f>Entering!G599</f>
        <v>0</v>
      </c>
      <c r="G145" s="144">
        <f>Entering!H599</f>
        <v>0</v>
      </c>
      <c r="H145" s="144">
        <f>Entering!I599</f>
        <v>0</v>
      </c>
      <c r="I145" s="144">
        <f>Entering!J599</f>
        <v>0</v>
      </c>
      <c r="J145" s="144">
        <f>Entering!K599</f>
        <v>0</v>
      </c>
      <c r="K145" s="144">
        <f>Entering!L599</f>
        <v>0</v>
      </c>
      <c r="L145" s="144">
        <f>Entering!M599</f>
        <v>0</v>
      </c>
      <c r="M145" s="144">
        <f>Entering!N599</f>
        <v>0</v>
      </c>
      <c r="N145" s="144">
        <f>Entering!O599</f>
        <v>0</v>
      </c>
      <c r="O145" s="144">
        <f>Entering!P599</f>
        <v>0</v>
      </c>
      <c r="P145" s="144">
        <f>Entering!Q599</f>
        <v>0</v>
      </c>
      <c r="Q145" s="144">
        <f>Entering!R599</f>
        <v>0</v>
      </c>
      <c r="R145" s="444">
        <f>Entering!S599</f>
        <v>0</v>
      </c>
      <c r="S145" s="144"/>
      <c r="T145" s="144"/>
      <c r="U145" s="144"/>
      <c r="V145" s="144"/>
      <c r="W145" s="144"/>
      <c r="X145" s="144"/>
      <c r="Y145" s="144"/>
      <c r="Z145" s="144"/>
    </row>
    <row r="146" spans="1:26" ht="12" customHeight="1" x14ac:dyDescent="0.4">
      <c r="A146" s="278"/>
      <c r="B146" s="445" t="str">
        <f>Entering!C600</f>
        <v>Electric Skateboard</v>
      </c>
      <c r="C146" s="443">
        <f>Entering!D600</f>
        <v>1</v>
      </c>
      <c r="D146" s="144">
        <f>Entering!E600</f>
        <v>0</v>
      </c>
      <c r="E146" s="144">
        <f>Entering!F600</f>
        <v>1</v>
      </c>
      <c r="F146" s="144">
        <f>Entering!G600</f>
        <v>0</v>
      </c>
      <c r="G146" s="144">
        <f>Entering!H600</f>
        <v>1</v>
      </c>
      <c r="H146" s="144">
        <f>Entering!I600</f>
        <v>0</v>
      </c>
      <c r="I146" s="144">
        <f>Entering!J600</f>
        <v>1</v>
      </c>
      <c r="J146" s="144">
        <f>Entering!K600</f>
        <v>0</v>
      </c>
      <c r="K146" s="144">
        <f>Entering!L600</f>
        <v>0</v>
      </c>
      <c r="L146" s="144">
        <f>Entering!M600</f>
        <v>0</v>
      </c>
      <c r="M146" s="144">
        <f>Entering!N600</f>
        <v>0</v>
      </c>
      <c r="N146" s="144">
        <f>Entering!O600</f>
        <v>0</v>
      </c>
      <c r="O146" s="144">
        <f>Entering!P600</f>
        <v>0</v>
      </c>
      <c r="P146" s="144">
        <f>Entering!Q600</f>
        <v>0</v>
      </c>
      <c r="Q146" s="144">
        <f>Entering!R600</f>
        <v>0</v>
      </c>
      <c r="R146" s="444">
        <f>Entering!S600</f>
        <v>0</v>
      </c>
      <c r="S146" s="144"/>
      <c r="T146" s="144"/>
      <c r="U146" s="144"/>
      <c r="V146" s="144"/>
      <c r="W146" s="144"/>
      <c r="X146" s="144"/>
      <c r="Y146" s="144"/>
      <c r="Z146" s="144"/>
    </row>
    <row r="147" spans="1:26" ht="12" customHeight="1" x14ac:dyDescent="0.4">
      <c r="A147" s="433"/>
      <c r="B147" s="446" t="s">
        <v>278</v>
      </c>
      <c r="C147" s="447">
        <f t="shared" ref="C147:R147" si="14">SUM(C139:C146)</f>
        <v>11</v>
      </c>
      <c r="D147" s="187">
        <f t="shared" si="14"/>
        <v>18</v>
      </c>
      <c r="E147" s="187">
        <f t="shared" si="14"/>
        <v>43</v>
      </c>
      <c r="F147" s="187">
        <f t="shared" si="14"/>
        <v>38</v>
      </c>
      <c r="G147" s="187">
        <f t="shared" si="14"/>
        <v>34</v>
      </c>
      <c r="H147" s="187">
        <f t="shared" si="14"/>
        <v>18</v>
      </c>
      <c r="I147" s="187">
        <f t="shared" si="14"/>
        <v>27</v>
      </c>
      <c r="J147" s="187">
        <f t="shared" si="14"/>
        <v>25</v>
      </c>
      <c r="K147" s="187">
        <f t="shared" si="14"/>
        <v>6</v>
      </c>
      <c r="L147" s="187">
        <f t="shared" si="14"/>
        <v>11</v>
      </c>
      <c r="M147" s="187">
        <f t="shared" si="14"/>
        <v>19</v>
      </c>
      <c r="N147" s="187">
        <f t="shared" si="14"/>
        <v>11</v>
      </c>
      <c r="O147" s="187">
        <f t="shared" si="14"/>
        <v>8</v>
      </c>
      <c r="P147" s="187">
        <f t="shared" si="14"/>
        <v>9</v>
      </c>
      <c r="Q147" s="187">
        <f t="shared" si="14"/>
        <v>8</v>
      </c>
      <c r="R147" s="189">
        <f t="shared" si="14"/>
        <v>2</v>
      </c>
      <c r="S147" s="144"/>
      <c r="T147" s="144"/>
      <c r="U147" s="144"/>
      <c r="V147" s="144"/>
      <c r="W147" s="144"/>
      <c r="X147" s="144"/>
      <c r="Y147" s="144"/>
      <c r="Z147" s="144"/>
    </row>
    <row r="148" spans="1:26" ht="12" customHeight="1" x14ac:dyDescent="0.4">
      <c r="A148" s="432" t="s">
        <v>297</v>
      </c>
      <c r="B148" s="434" t="s">
        <v>180</v>
      </c>
      <c r="C148" s="184">
        <f>Entering!D635</f>
        <v>19</v>
      </c>
      <c r="D148" s="184">
        <f>Entering!E635</f>
        <v>17</v>
      </c>
      <c r="E148" s="184">
        <f>Entering!F635</f>
        <v>11</v>
      </c>
      <c r="F148" s="184">
        <f>Entering!G635</f>
        <v>5</v>
      </c>
      <c r="G148" s="184">
        <f>Entering!H635</f>
        <v>7</v>
      </c>
      <c r="H148" s="184">
        <f>Entering!I635</f>
        <v>5</v>
      </c>
      <c r="I148" s="184">
        <f>Entering!J635</f>
        <v>19</v>
      </c>
      <c r="J148" s="184">
        <f>Entering!K635</f>
        <v>9</v>
      </c>
      <c r="K148" s="184">
        <f>Entering!L635</f>
        <v>5</v>
      </c>
      <c r="L148" s="184">
        <f>Entering!M635</f>
        <v>5</v>
      </c>
      <c r="M148" s="184">
        <f>Entering!N635</f>
        <v>4</v>
      </c>
      <c r="N148" s="184">
        <f>Entering!O635</f>
        <v>7</v>
      </c>
      <c r="O148" s="184">
        <f>Entering!P635</f>
        <v>2</v>
      </c>
      <c r="P148" s="184">
        <f>Entering!Q635</f>
        <v>1</v>
      </c>
      <c r="Q148" s="184">
        <f>Entering!R635</f>
        <v>0</v>
      </c>
      <c r="R148" s="435">
        <f>Entering!S635</f>
        <v>0</v>
      </c>
      <c r="S148" s="144"/>
      <c r="T148" s="144"/>
      <c r="U148" s="144"/>
      <c r="V148" s="144"/>
      <c r="W148" s="144"/>
      <c r="X148" s="144"/>
      <c r="Y148" s="144"/>
      <c r="Z148" s="144"/>
    </row>
    <row r="149" spans="1:26" ht="12" customHeight="1" x14ac:dyDescent="0.4">
      <c r="A149" s="278"/>
      <c r="B149" s="436" t="s">
        <v>274</v>
      </c>
      <c r="C149" s="437">
        <f>Entering!D641</f>
        <v>4</v>
      </c>
      <c r="D149" s="438">
        <f>Entering!E641</f>
        <v>1</v>
      </c>
      <c r="E149" s="438">
        <f>Entering!F641</f>
        <v>1</v>
      </c>
      <c r="F149" s="438">
        <f>Entering!G641</f>
        <v>0</v>
      </c>
      <c r="G149" s="438">
        <f>Entering!H641</f>
        <v>0</v>
      </c>
      <c r="H149" s="438">
        <f>Entering!I641</f>
        <v>0</v>
      </c>
      <c r="I149" s="438">
        <f>Entering!J641</f>
        <v>0</v>
      </c>
      <c r="J149" s="438">
        <f>Entering!K641</f>
        <v>0</v>
      </c>
      <c r="K149" s="438">
        <f>Entering!L641</f>
        <v>0</v>
      </c>
      <c r="L149" s="438">
        <f>Entering!M641</f>
        <v>0</v>
      </c>
      <c r="M149" s="438">
        <f>Entering!N641</f>
        <v>1</v>
      </c>
      <c r="N149" s="438">
        <f>Entering!O641</f>
        <v>0</v>
      </c>
      <c r="O149" s="438">
        <f>Entering!P641</f>
        <v>3</v>
      </c>
      <c r="P149" s="438">
        <f>Entering!Q641</f>
        <v>0</v>
      </c>
      <c r="Q149" s="438">
        <f>Entering!R641</f>
        <v>0</v>
      </c>
      <c r="R149" s="440">
        <f>Entering!S641</f>
        <v>0</v>
      </c>
      <c r="S149" s="144"/>
      <c r="T149" s="144"/>
      <c r="U149" s="144"/>
      <c r="V149" s="144"/>
      <c r="W149" s="144"/>
      <c r="X149" s="144"/>
      <c r="Y149" s="144"/>
      <c r="Z149" s="144"/>
    </row>
    <row r="150" spans="1:26" ht="12" customHeight="1" x14ac:dyDescent="0.4">
      <c r="A150" s="278"/>
      <c r="B150" s="436" t="s">
        <v>275</v>
      </c>
      <c r="C150" s="437">
        <f>Entering!D642</f>
        <v>0</v>
      </c>
      <c r="D150" s="438">
        <f>Entering!E642</f>
        <v>0</v>
      </c>
      <c r="E150" s="438">
        <f>Entering!F642</f>
        <v>0</v>
      </c>
      <c r="F150" s="438">
        <f>Entering!G642</f>
        <v>0</v>
      </c>
      <c r="G150" s="438">
        <f>Entering!H642</f>
        <v>0</v>
      </c>
      <c r="H150" s="438">
        <f>Entering!I642</f>
        <v>0</v>
      </c>
      <c r="I150" s="438">
        <f>Entering!J642</f>
        <v>0</v>
      </c>
      <c r="J150" s="438">
        <f>Entering!K642</f>
        <v>0</v>
      </c>
      <c r="K150" s="438">
        <f>Entering!L642</f>
        <v>0</v>
      </c>
      <c r="L150" s="438">
        <f>Entering!M642</f>
        <v>0</v>
      </c>
      <c r="M150" s="438">
        <f>Entering!N642</f>
        <v>0</v>
      </c>
      <c r="N150" s="438">
        <f>Entering!O642</f>
        <v>0</v>
      </c>
      <c r="O150" s="438">
        <f>Entering!P642</f>
        <v>0</v>
      </c>
      <c r="P150" s="438">
        <f>Entering!Q642</f>
        <v>0</v>
      </c>
      <c r="Q150" s="438">
        <f>Entering!R642</f>
        <v>0</v>
      </c>
      <c r="R150" s="440">
        <f>Entering!S642</f>
        <v>0</v>
      </c>
      <c r="S150" s="144"/>
      <c r="T150" s="144"/>
      <c r="U150" s="144"/>
      <c r="V150" s="144"/>
      <c r="W150" s="144"/>
      <c r="X150" s="144"/>
      <c r="Y150" s="144"/>
      <c r="Z150" s="144"/>
    </row>
    <row r="151" spans="1:26" ht="12" customHeight="1" x14ac:dyDescent="0.4">
      <c r="A151" s="278"/>
      <c r="B151" s="442" t="str">
        <f>Entering!C636</f>
        <v>SPIN Scooters</v>
      </c>
      <c r="C151" s="443">
        <f>Entering!D636</f>
        <v>0</v>
      </c>
      <c r="D151" s="144">
        <f>Entering!E636</f>
        <v>0</v>
      </c>
      <c r="E151" s="144">
        <f>Entering!F636</f>
        <v>0</v>
      </c>
      <c r="F151" s="144">
        <f>Entering!G636</f>
        <v>0</v>
      </c>
      <c r="G151" s="144">
        <f>Entering!H636</f>
        <v>0</v>
      </c>
      <c r="H151" s="144">
        <f>Entering!I636</f>
        <v>0</v>
      </c>
      <c r="I151" s="144">
        <f>Entering!J636</f>
        <v>0</v>
      </c>
      <c r="J151" s="144">
        <f>Entering!K636</f>
        <v>0</v>
      </c>
      <c r="K151" s="144">
        <f>Entering!L636</f>
        <v>0</v>
      </c>
      <c r="L151" s="144">
        <f>Entering!M636</f>
        <v>0</v>
      </c>
      <c r="M151" s="144">
        <f>Entering!N636</f>
        <v>0</v>
      </c>
      <c r="N151" s="144">
        <f>Entering!O636</f>
        <v>0</v>
      </c>
      <c r="O151" s="144">
        <f>Entering!P636</f>
        <v>0</v>
      </c>
      <c r="P151" s="144">
        <f>Entering!Q636</f>
        <v>0</v>
      </c>
      <c r="Q151" s="144">
        <f>Entering!R636</f>
        <v>0</v>
      </c>
      <c r="R151" s="444">
        <f>Entering!S636</f>
        <v>0</v>
      </c>
      <c r="S151" s="144"/>
      <c r="T151" s="144"/>
      <c r="U151" s="144"/>
      <c r="V151" s="144"/>
      <c r="W151" s="144"/>
      <c r="X151" s="144"/>
      <c r="Y151" s="144"/>
      <c r="Z151" s="144"/>
    </row>
    <row r="152" spans="1:26" ht="12" customHeight="1" x14ac:dyDescent="0.4">
      <c r="A152" s="278"/>
      <c r="B152" s="442" t="str">
        <f>Entering!C637</f>
        <v>Other Electric Scooter</v>
      </c>
      <c r="C152" s="443">
        <f>Entering!D637</f>
        <v>3</v>
      </c>
      <c r="D152" s="144">
        <f>Entering!E637</f>
        <v>2</v>
      </c>
      <c r="E152" s="144">
        <f>Entering!F637</f>
        <v>0</v>
      </c>
      <c r="F152" s="144">
        <f>Entering!G637</f>
        <v>2</v>
      </c>
      <c r="G152" s="144">
        <f>Entering!H637</f>
        <v>0</v>
      </c>
      <c r="H152" s="144">
        <f>Entering!I637</f>
        <v>1</v>
      </c>
      <c r="I152" s="144">
        <f>Entering!J637</f>
        <v>1</v>
      </c>
      <c r="J152" s="144">
        <f>Entering!K637</f>
        <v>0</v>
      </c>
      <c r="K152" s="144">
        <f>Entering!L637</f>
        <v>1</v>
      </c>
      <c r="L152" s="144">
        <f>Entering!M637</f>
        <v>0</v>
      </c>
      <c r="M152" s="144">
        <f>Entering!N637</f>
        <v>0</v>
      </c>
      <c r="N152" s="144">
        <f>Entering!O637</f>
        <v>0</v>
      </c>
      <c r="O152" s="144">
        <f>Entering!P637</f>
        <v>0</v>
      </c>
      <c r="P152" s="144">
        <f>Entering!Q637</f>
        <v>0</v>
      </c>
      <c r="Q152" s="144">
        <f>Entering!R637</f>
        <v>0</v>
      </c>
      <c r="R152" s="444">
        <f>Entering!S637</f>
        <v>0</v>
      </c>
      <c r="S152" s="144"/>
      <c r="T152" s="144"/>
      <c r="U152" s="144"/>
      <c r="V152" s="144"/>
      <c r="W152" s="144"/>
      <c r="X152" s="144"/>
      <c r="Y152" s="144"/>
      <c r="Z152" s="144"/>
    </row>
    <row r="153" spans="1:26" ht="12" customHeight="1" x14ac:dyDescent="0.4">
      <c r="A153" s="278"/>
      <c r="B153" s="442" t="str">
        <f>Entering!C638</f>
        <v>Non-electric scooter</v>
      </c>
      <c r="C153" s="443">
        <f>Entering!D638</f>
        <v>0</v>
      </c>
      <c r="D153" s="144">
        <f>Entering!E638</f>
        <v>0</v>
      </c>
      <c r="E153" s="144">
        <f>Entering!F638</f>
        <v>0</v>
      </c>
      <c r="F153" s="144">
        <f>Entering!G638</f>
        <v>0</v>
      </c>
      <c r="G153" s="144">
        <f>Entering!H638</f>
        <v>0</v>
      </c>
      <c r="H153" s="144">
        <f>Entering!I638</f>
        <v>0</v>
      </c>
      <c r="I153" s="144">
        <f>Entering!J638</f>
        <v>0</v>
      </c>
      <c r="J153" s="144">
        <f>Entering!K638</f>
        <v>0</v>
      </c>
      <c r="K153" s="144">
        <f>Entering!L638</f>
        <v>0</v>
      </c>
      <c r="L153" s="144">
        <f>Entering!M638</f>
        <v>0</v>
      </c>
      <c r="M153" s="144">
        <f>Entering!N638</f>
        <v>0</v>
      </c>
      <c r="N153" s="144">
        <f>Entering!O638</f>
        <v>0</v>
      </c>
      <c r="O153" s="144">
        <f>Entering!P638</f>
        <v>0</v>
      </c>
      <c r="P153" s="144">
        <f>Entering!Q638</f>
        <v>0</v>
      </c>
      <c r="Q153" s="144">
        <f>Entering!R638</f>
        <v>0</v>
      </c>
      <c r="R153" s="444">
        <f>Entering!S638</f>
        <v>0</v>
      </c>
      <c r="S153" s="144"/>
      <c r="T153" s="144"/>
      <c r="U153" s="144"/>
      <c r="V153" s="144"/>
      <c r="W153" s="144"/>
      <c r="X153" s="144"/>
      <c r="Y153" s="144"/>
      <c r="Z153" s="144"/>
    </row>
    <row r="154" spans="1:26" ht="12" customHeight="1" x14ac:dyDescent="0.4">
      <c r="A154" s="278"/>
      <c r="B154" s="445" t="str">
        <f>Entering!C639</f>
        <v>Skateboard</v>
      </c>
      <c r="C154" s="443">
        <f>Entering!D639</f>
        <v>0</v>
      </c>
      <c r="D154" s="144">
        <f>Entering!E639</f>
        <v>0</v>
      </c>
      <c r="E154" s="144">
        <f>Entering!F639</f>
        <v>0</v>
      </c>
      <c r="F154" s="144">
        <f>Entering!G639</f>
        <v>0</v>
      </c>
      <c r="G154" s="144">
        <f>Entering!H639</f>
        <v>0</v>
      </c>
      <c r="H154" s="144">
        <f>Entering!I639</f>
        <v>0</v>
      </c>
      <c r="I154" s="144">
        <f>Entering!J639</f>
        <v>0</v>
      </c>
      <c r="J154" s="144">
        <f>Entering!K639</f>
        <v>0</v>
      </c>
      <c r="K154" s="144">
        <f>Entering!L639</f>
        <v>0</v>
      </c>
      <c r="L154" s="144">
        <f>Entering!M639</f>
        <v>0</v>
      </c>
      <c r="M154" s="144">
        <f>Entering!N639</f>
        <v>0</v>
      </c>
      <c r="N154" s="144">
        <f>Entering!O639</f>
        <v>0</v>
      </c>
      <c r="O154" s="144">
        <f>Entering!P639</f>
        <v>0</v>
      </c>
      <c r="P154" s="144">
        <f>Entering!Q639</f>
        <v>0</v>
      </c>
      <c r="Q154" s="144">
        <f>Entering!R639</f>
        <v>0</v>
      </c>
      <c r="R154" s="444">
        <f>Entering!S639</f>
        <v>0</v>
      </c>
      <c r="S154" s="144"/>
      <c r="T154" s="144"/>
      <c r="U154" s="144"/>
      <c r="V154" s="144"/>
      <c r="W154" s="144"/>
      <c r="X154" s="144"/>
      <c r="Y154" s="144"/>
      <c r="Z154" s="144"/>
    </row>
    <row r="155" spans="1:26" ht="12" customHeight="1" x14ac:dyDescent="0.4">
      <c r="A155" s="278"/>
      <c r="B155" s="445" t="str">
        <f>Entering!C640</f>
        <v>Electric Skateboard</v>
      </c>
      <c r="C155" s="443">
        <f>Entering!D640</f>
        <v>0</v>
      </c>
      <c r="D155" s="144">
        <f>Entering!E640</f>
        <v>0</v>
      </c>
      <c r="E155" s="144">
        <f>Entering!F640</f>
        <v>0</v>
      </c>
      <c r="F155" s="144">
        <f>Entering!G640</f>
        <v>0</v>
      </c>
      <c r="G155" s="144">
        <f>Entering!H640</f>
        <v>0</v>
      </c>
      <c r="H155" s="144">
        <f>Entering!I640</f>
        <v>0</v>
      </c>
      <c r="I155" s="144">
        <f>Entering!J640</f>
        <v>0</v>
      </c>
      <c r="J155" s="144">
        <f>Entering!K640</f>
        <v>0</v>
      </c>
      <c r="K155" s="144">
        <f>Entering!L640</f>
        <v>0</v>
      </c>
      <c r="L155" s="144">
        <f>Entering!M640</f>
        <v>0</v>
      </c>
      <c r="M155" s="144">
        <f>Entering!N640</f>
        <v>0</v>
      </c>
      <c r="N155" s="144">
        <f>Entering!O640</f>
        <v>0</v>
      </c>
      <c r="O155" s="144">
        <f>Entering!P640</f>
        <v>0</v>
      </c>
      <c r="P155" s="144">
        <f>Entering!Q640</f>
        <v>0</v>
      </c>
      <c r="Q155" s="144">
        <f>Entering!R640</f>
        <v>0</v>
      </c>
      <c r="R155" s="444">
        <f>Entering!S640</f>
        <v>0</v>
      </c>
      <c r="S155" s="144"/>
      <c r="T155" s="144"/>
      <c r="U155" s="144"/>
      <c r="V155" s="144"/>
      <c r="W155" s="144"/>
      <c r="X155" s="144"/>
      <c r="Y155" s="144"/>
      <c r="Z155" s="144"/>
    </row>
    <row r="156" spans="1:26" ht="12" customHeight="1" x14ac:dyDescent="0.4">
      <c r="A156" s="433"/>
      <c r="B156" s="446" t="s">
        <v>278</v>
      </c>
      <c r="C156" s="447">
        <f t="shared" ref="C156:R156" si="15">SUM(C148:C155)</f>
        <v>26</v>
      </c>
      <c r="D156" s="187">
        <f t="shared" si="15"/>
        <v>20</v>
      </c>
      <c r="E156" s="187">
        <f t="shared" si="15"/>
        <v>12</v>
      </c>
      <c r="F156" s="187">
        <f t="shared" si="15"/>
        <v>7</v>
      </c>
      <c r="G156" s="187">
        <f t="shared" si="15"/>
        <v>7</v>
      </c>
      <c r="H156" s="187">
        <f t="shared" si="15"/>
        <v>6</v>
      </c>
      <c r="I156" s="187">
        <f t="shared" si="15"/>
        <v>20</v>
      </c>
      <c r="J156" s="187">
        <f t="shared" si="15"/>
        <v>9</v>
      </c>
      <c r="K156" s="187">
        <f t="shared" si="15"/>
        <v>6</v>
      </c>
      <c r="L156" s="187">
        <f t="shared" si="15"/>
        <v>5</v>
      </c>
      <c r="M156" s="187">
        <f t="shared" si="15"/>
        <v>5</v>
      </c>
      <c r="N156" s="187">
        <f t="shared" si="15"/>
        <v>7</v>
      </c>
      <c r="O156" s="187">
        <f t="shared" si="15"/>
        <v>5</v>
      </c>
      <c r="P156" s="187">
        <f t="shared" si="15"/>
        <v>1</v>
      </c>
      <c r="Q156" s="187">
        <f t="shared" si="15"/>
        <v>0</v>
      </c>
      <c r="R156" s="189">
        <f t="shared" si="15"/>
        <v>0</v>
      </c>
      <c r="S156" s="144"/>
      <c r="T156" s="144"/>
      <c r="U156" s="144"/>
      <c r="V156" s="144"/>
      <c r="W156" s="144"/>
      <c r="X156" s="144"/>
      <c r="Y156" s="144"/>
      <c r="Z156" s="144"/>
    </row>
    <row r="157" spans="1:26" ht="12" customHeight="1" x14ac:dyDescent="0.4">
      <c r="A157" s="432" t="s">
        <v>298</v>
      </c>
      <c r="B157" s="434" t="s">
        <v>180</v>
      </c>
      <c r="C157" s="184">
        <f>Entering!D678</f>
        <v>26</v>
      </c>
      <c r="D157" s="184">
        <f>Entering!E678</f>
        <v>44</v>
      </c>
      <c r="E157" s="184">
        <f>Entering!F678</f>
        <v>21</v>
      </c>
      <c r="F157" s="184">
        <f>Entering!G678</f>
        <v>33</v>
      </c>
      <c r="G157" s="184">
        <f>Entering!H678</f>
        <v>38</v>
      </c>
      <c r="H157" s="184">
        <f>Entering!I678</f>
        <v>21</v>
      </c>
      <c r="I157" s="184">
        <f>Entering!J678</f>
        <v>38</v>
      </c>
      <c r="J157" s="184">
        <f>Entering!K678</f>
        <v>21</v>
      </c>
      <c r="K157" s="184">
        <f>Entering!L678</f>
        <v>17</v>
      </c>
      <c r="L157" s="184">
        <f>Entering!M678</f>
        <v>13</v>
      </c>
      <c r="M157" s="184">
        <f>Entering!N678</f>
        <v>10</v>
      </c>
      <c r="N157" s="184">
        <f>Entering!O678</f>
        <v>8</v>
      </c>
      <c r="O157" s="184">
        <f>Entering!P678</f>
        <v>6</v>
      </c>
      <c r="P157" s="184">
        <f>Entering!Q678</f>
        <v>6</v>
      </c>
      <c r="Q157" s="184">
        <f>Entering!R678</f>
        <v>2</v>
      </c>
      <c r="R157" s="435">
        <f>Entering!S678</f>
        <v>0</v>
      </c>
      <c r="S157" s="144"/>
      <c r="T157" s="144"/>
      <c r="U157" s="144"/>
      <c r="V157" s="144"/>
      <c r="W157" s="144"/>
      <c r="X157" s="144"/>
      <c r="Y157" s="144"/>
      <c r="Z157" s="144"/>
    </row>
    <row r="158" spans="1:26" ht="12" customHeight="1" x14ac:dyDescent="0.4">
      <c r="A158" s="278"/>
      <c r="B158" s="436" t="s">
        <v>274</v>
      </c>
      <c r="C158" s="437">
        <f>Entering!D684</f>
        <v>1</v>
      </c>
      <c r="D158" s="438">
        <f>Entering!E684</f>
        <v>2</v>
      </c>
      <c r="E158" s="438">
        <f>Entering!F684</f>
        <v>1</v>
      </c>
      <c r="F158" s="438">
        <f>Entering!G684</f>
        <v>0</v>
      </c>
      <c r="G158" s="438">
        <f>Entering!H684</f>
        <v>0</v>
      </c>
      <c r="H158" s="438">
        <f>Entering!I684</f>
        <v>1</v>
      </c>
      <c r="I158" s="438">
        <f>Entering!J684</f>
        <v>1</v>
      </c>
      <c r="J158" s="438">
        <f>Entering!K684</f>
        <v>0</v>
      </c>
      <c r="K158" s="438">
        <f>Entering!L684</f>
        <v>0</v>
      </c>
      <c r="L158" s="438">
        <f>Entering!M684</f>
        <v>0</v>
      </c>
      <c r="M158" s="438">
        <f>Entering!N684</f>
        <v>0</v>
      </c>
      <c r="N158" s="438">
        <f>Entering!O684</f>
        <v>0</v>
      </c>
      <c r="O158" s="438">
        <f>Entering!P684</f>
        <v>0</v>
      </c>
      <c r="P158" s="438">
        <f>Entering!Q684</f>
        <v>0</v>
      </c>
      <c r="Q158" s="438">
        <f>Entering!R684</f>
        <v>0</v>
      </c>
      <c r="R158" s="440">
        <f>Entering!S684</f>
        <v>0</v>
      </c>
      <c r="S158" s="144"/>
      <c r="T158" s="144"/>
      <c r="U158" s="144"/>
      <c r="V158" s="144"/>
      <c r="W158" s="144"/>
      <c r="X158" s="144"/>
      <c r="Y158" s="144"/>
      <c r="Z158" s="144"/>
    </row>
    <row r="159" spans="1:26" ht="12" customHeight="1" x14ac:dyDescent="0.4">
      <c r="A159" s="278"/>
      <c r="B159" s="436" t="s">
        <v>275</v>
      </c>
      <c r="C159" s="437">
        <f>Entering!D685</f>
        <v>0</v>
      </c>
      <c r="D159" s="438">
        <f>Entering!E685</f>
        <v>0</v>
      </c>
      <c r="E159" s="438">
        <f>Entering!F685</f>
        <v>0</v>
      </c>
      <c r="F159" s="438">
        <f>Entering!G685</f>
        <v>0</v>
      </c>
      <c r="G159" s="438">
        <f>Entering!H685</f>
        <v>0</v>
      </c>
      <c r="H159" s="438">
        <f>Entering!I685</f>
        <v>0</v>
      </c>
      <c r="I159" s="438">
        <f>Entering!J685</f>
        <v>0</v>
      </c>
      <c r="J159" s="438">
        <f>Entering!K685</f>
        <v>0</v>
      </c>
      <c r="K159" s="438">
        <f>Entering!L685</f>
        <v>0</v>
      </c>
      <c r="L159" s="438">
        <f>Entering!M685</f>
        <v>0</v>
      </c>
      <c r="M159" s="438">
        <f>Entering!N685</f>
        <v>0</v>
      </c>
      <c r="N159" s="438">
        <f>Entering!O685</f>
        <v>0</v>
      </c>
      <c r="O159" s="438">
        <f>Entering!P685</f>
        <v>0</v>
      </c>
      <c r="P159" s="438">
        <f>Entering!Q685</f>
        <v>0</v>
      </c>
      <c r="Q159" s="438">
        <f>Entering!R685</f>
        <v>0</v>
      </c>
      <c r="R159" s="440">
        <f>Entering!S685</f>
        <v>0</v>
      </c>
      <c r="S159" s="144"/>
      <c r="T159" s="144"/>
      <c r="U159" s="144"/>
      <c r="V159" s="144"/>
      <c r="W159" s="144"/>
      <c r="X159" s="144"/>
      <c r="Y159" s="144"/>
      <c r="Z159" s="144"/>
    </row>
    <row r="160" spans="1:26" ht="12" customHeight="1" x14ac:dyDescent="0.4">
      <c r="A160" s="278"/>
      <c r="B160" s="442" t="str">
        <f>Entering!C679</f>
        <v>SPIN Scooters</v>
      </c>
      <c r="C160" s="443">
        <f>Entering!D679</f>
        <v>0</v>
      </c>
      <c r="D160" s="144">
        <f>Entering!E679</f>
        <v>0</v>
      </c>
      <c r="E160" s="144">
        <f>Entering!F679</f>
        <v>0</v>
      </c>
      <c r="F160" s="144">
        <f>Entering!G679</f>
        <v>0</v>
      </c>
      <c r="G160" s="144">
        <f>Entering!H679</f>
        <v>0</v>
      </c>
      <c r="H160" s="144">
        <f>Entering!I679</f>
        <v>0</v>
      </c>
      <c r="I160" s="144">
        <f>Entering!J679</f>
        <v>0</v>
      </c>
      <c r="J160" s="144">
        <f>Entering!K679</f>
        <v>0</v>
      </c>
      <c r="K160" s="144">
        <f>Entering!L679</f>
        <v>0</v>
      </c>
      <c r="L160" s="144">
        <f>Entering!M679</f>
        <v>0</v>
      </c>
      <c r="M160" s="144">
        <f>Entering!N679</f>
        <v>0</v>
      </c>
      <c r="N160" s="144">
        <f>Entering!O679</f>
        <v>0</v>
      </c>
      <c r="O160" s="144">
        <f>Entering!P679</f>
        <v>0</v>
      </c>
      <c r="P160" s="144">
        <f>Entering!Q679</f>
        <v>0</v>
      </c>
      <c r="Q160" s="144">
        <f>Entering!R679</f>
        <v>0</v>
      </c>
      <c r="R160" s="444">
        <f>Entering!S679</f>
        <v>0</v>
      </c>
      <c r="S160" s="144"/>
      <c r="T160" s="144"/>
      <c r="U160" s="144"/>
      <c r="V160" s="144"/>
      <c r="W160" s="144"/>
      <c r="X160" s="144"/>
      <c r="Y160" s="144"/>
      <c r="Z160" s="144"/>
    </row>
    <row r="161" spans="1:26" ht="12" customHeight="1" x14ac:dyDescent="0.4">
      <c r="A161" s="278"/>
      <c r="B161" s="442" t="str">
        <f>Entering!C680</f>
        <v>Other Electric Scooter</v>
      </c>
      <c r="C161" s="443">
        <f>Entering!D680</f>
        <v>1</v>
      </c>
      <c r="D161" s="144">
        <f>Entering!E680</f>
        <v>0</v>
      </c>
      <c r="E161" s="144">
        <f>Entering!F680</f>
        <v>0</v>
      </c>
      <c r="F161" s="144">
        <f>Entering!G680</f>
        <v>0</v>
      </c>
      <c r="G161" s="144">
        <f>Entering!H680</f>
        <v>0</v>
      </c>
      <c r="H161" s="144">
        <f>Entering!I680</f>
        <v>0</v>
      </c>
      <c r="I161" s="144">
        <f>Entering!J680</f>
        <v>0</v>
      </c>
      <c r="J161" s="144">
        <f>Entering!K680</f>
        <v>0</v>
      </c>
      <c r="K161" s="144">
        <f>Entering!L680</f>
        <v>0</v>
      </c>
      <c r="L161" s="144">
        <f>Entering!M680</f>
        <v>0</v>
      </c>
      <c r="M161" s="144">
        <f>Entering!N680</f>
        <v>0</v>
      </c>
      <c r="N161" s="144">
        <f>Entering!O680</f>
        <v>0</v>
      </c>
      <c r="O161" s="144">
        <f>Entering!P680</f>
        <v>0</v>
      </c>
      <c r="P161" s="144">
        <f>Entering!Q680</f>
        <v>0</v>
      </c>
      <c r="Q161" s="144">
        <f>Entering!R680</f>
        <v>0</v>
      </c>
      <c r="R161" s="444">
        <f>Entering!S680</f>
        <v>0</v>
      </c>
      <c r="S161" s="144"/>
      <c r="T161" s="144"/>
      <c r="U161" s="144"/>
      <c r="V161" s="144"/>
      <c r="W161" s="144"/>
      <c r="X161" s="144"/>
      <c r="Y161" s="144"/>
      <c r="Z161" s="144"/>
    </row>
    <row r="162" spans="1:26" ht="12" customHeight="1" x14ac:dyDescent="0.4">
      <c r="A162" s="278"/>
      <c r="B162" s="442" t="str">
        <f>Entering!C681</f>
        <v>Non-electric scooter</v>
      </c>
      <c r="C162" s="443">
        <f>Entering!D681</f>
        <v>0</v>
      </c>
      <c r="D162" s="144">
        <f>Entering!E681</f>
        <v>0</v>
      </c>
      <c r="E162" s="144">
        <f>Entering!F681</f>
        <v>0</v>
      </c>
      <c r="F162" s="144">
        <f>Entering!G681</f>
        <v>0</v>
      </c>
      <c r="G162" s="144">
        <f>Entering!H681</f>
        <v>0</v>
      </c>
      <c r="H162" s="144">
        <f>Entering!I681</f>
        <v>0</v>
      </c>
      <c r="I162" s="144">
        <f>Entering!J681</f>
        <v>0</v>
      </c>
      <c r="J162" s="144">
        <f>Entering!K681</f>
        <v>0</v>
      </c>
      <c r="K162" s="144">
        <f>Entering!L681</f>
        <v>0</v>
      </c>
      <c r="L162" s="144">
        <f>Entering!M681</f>
        <v>0</v>
      </c>
      <c r="M162" s="144">
        <f>Entering!N681</f>
        <v>0</v>
      </c>
      <c r="N162" s="144">
        <f>Entering!O681</f>
        <v>0</v>
      </c>
      <c r="O162" s="144">
        <f>Entering!P681</f>
        <v>0</v>
      </c>
      <c r="P162" s="144">
        <f>Entering!Q681</f>
        <v>0</v>
      </c>
      <c r="Q162" s="144">
        <f>Entering!R681</f>
        <v>0</v>
      </c>
      <c r="R162" s="444">
        <f>Entering!S681</f>
        <v>0</v>
      </c>
      <c r="S162" s="144"/>
      <c r="T162" s="144"/>
      <c r="U162" s="144"/>
      <c r="V162" s="144"/>
      <c r="W162" s="144"/>
      <c r="X162" s="144"/>
      <c r="Y162" s="144"/>
      <c r="Z162" s="144"/>
    </row>
    <row r="163" spans="1:26" ht="12" customHeight="1" x14ac:dyDescent="0.4">
      <c r="A163" s="278"/>
      <c r="B163" s="445" t="str">
        <f>Entering!C682</f>
        <v>Skateboard</v>
      </c>
      <c r="C163" s="443">
        <f>Entering!D682</f>
        <v>1</v>
      </c>
      <c r="D163" s="144">
        <f>Entering!E682</f>
        <v>0</v>
      </c>
      <c r="E163" s="144">
        <f>Entering!F682</f>
        <v>0</v>
      </c>
      <c r="F163" s="144">
        <f>Entering!G682</f>
        <v>0</v>
      </c>
      <c r="G163" s="144">
        <f>Entering!H682</f>
        <v>0</v>
      </c>
      <c r="H163" s="144">
        <f>Entering!I682</f>
        <v>0</v>
      </c>
      <c r="I163" s="144">
        <f>Entering!J682</f>
        <v>0</v>
      </c>
      <c r="J163" s="144">
        <f>Entering!K682</f>
        <v>0</v>
      </c>
      <c r="K163" s="144">
        <f>Entering!L682</f>
        <v>0</v>
      </c>
      <c r="L163" s="144">
        <f>Entering!M682</f>
        <v>0</v>
      </c>
      <c r="M163" s="144">
        <f>Entering!N682</f>
        <v>0</v>
      </c>
      <c r="N163" s="144">
        <f>Entering!O682</f>
        <v>0</v>
      </c>
      <c r="O163" s="144">
        <f>Entering!P682</f>
        <v>0</v>
      </c>
      <c r="P163" s="144">
        <f>Entering!Q682</f>
        <v>0</v>
      </c>
      <c r="Q163" s="144">
        <f>Entering!R682</f>
        <v>0</v>
      </c>
      <c r="R163" s="444">
        <f>Entering!S682</f>
        <v>0</v>
      </c>
      <c r="S163" s="144"/>
      <c r="T163" s="144"/>
      <c r="U163" s="144"/>
      <c r="V163" s="144"/>
      <c r="W163" s="144"/>
      <c r="X163" s="144"/>
      <c r="Y163" s="144"/>
      <c r="Z163" s="144"/>
    </row>
    <row r="164" spans="1:26" ht="12" customHeight="1" x14ac:dyDescent="0.4">
      <c r="A164" s="278"/>
      <c r="B164" s="445" t="str">
        <f>Entering!C683</f>
        <v>Electric Skateboard</v>
      </c>
      <c r="C164" s="443">
        <f>Entering!D683</f>
        <v>1</v>
      </c>
      <c r="D164" s="144">
        <f>Entering!E683</f>
        <v>0</v>
      </c>
      <c r="E164" s="144">
        <f>Entering!F683</f>
        <v>0</v>
      </c>
      <c r="F164" s="144">
        <f>Entering!G683</f>
        <v>0</v>
      </c>
      <c r="G164" s="144">
        <f>Entering!H683</f>
        <v>0</v>
      </c>
      <c r="H164" s="144">
        <f>Entering!I683</f>
        <v>0</v>
      </c>
      <c r="I164" s="144">
        <f>Entering!J683</f>
        <v>0</v>
      </c>
      <c r="J164" s="144">
        <f>Entering!K683</f>
        <v>0</v>
      </c>
      <c r="K164" s="144">
        <f>Entering!L683</f>
        <v>0</v>
      </c>
      <c r="L164" s="144">
        <f>Entering!M683</f>
        <v>0</v>
      </c>
      <c r="M164" s="144">
        <f>Entering!N683</f>
        <v>0</v>
      </c>
      <c r="N164" s="144">
        <f>Entering!O683</f>
        <v>0</v>
      </c>
      <c r="O164" s="144">
        <f>Entering!P683</f>
        <v>0</v>
      </c>
      <c r="P164" s="144">
        <f>Entering!Q683</f>
        <v>0</v>
      </c>
      <c r="Q164" s="144">
        <f>Entering!R683</f>
        <v>0</v>
      </c>
      <c r="R164" s="444">
        <f>Entering!S683</f>
        <v>0</v>
      </c>
      <c r="S164" s="144"/>
      <c r="T164" s="144"/>
      <c r="U164" s="144"/>
      <c r="V164" s="144"/>
      <c r="W164" s="144"/>
      <c r="X164" s="144"/>
      <c r="Y164" s="144"/>
      <c r="Z164" s="144"/>
    </row>
    <row r="165" spans="1:26" ht="12" customHeight="1" x14ac:dyDescent="0.4">
      <c r="A165" s="433"/>
      <c r="B165" s="446" t="s">
        <v>278</v>
      </c>
      <c r="C165" s="447">
        <f t="shared" ref="C165:R165" si="16">SUM(C157:C164)</f>
        <v>30</v>
      </c>
      <c r="D165" s="187">
        <f t="shared" si="16"/>
        <v>46</v>
      </c>
      <c r="E165" s="187">
        <f t="shared" si="16"/>
        <v>22</v>
      </c>
      <c r="F165" s="187">
        <f t="shared" si="16"/>
        <v>33</v>
      </c>
      <c r="G165" s="187">
        <f t="shared" si="16"/>
        <v>38</v>
      </c>
      <c r="H165" s="187">
        <f t="shared" si="16"/>
        <v>22</v>
      </c>
      <c r="I165" s="187">
        <f t="shared" si="16"/>
        <v>39</v>
      </c>
      <c r="J165" s="187">
        <f t="shared" si="16"/>
        <v>21</v>
      </c>
      <c r="K165" s="187">
        <f t="shared" si="16"/>
        <v>17</v>
      </c>
      <c r="L165" s="187">
        <f t="shared" si="16"/>
        <v>13</v>
      </c>
      <c r="M165" s="187">
        <f t="shared" si="16"/>
        <v>10</v>
      </c>
      <c r="N165" s="187">
        <f t="shared" si="16"/>
        <v>8</v>
      </c>
      <c r="O165" s="187">
        <f t="shared" si="16"/>
        <v>6</v>
      </c>
      <c r="P165" s="187">
        <f t="shared" si="16"/>
        <v>6</v>
      </c>
      <c r="Q165" s="187">
        <f t="shared" si="16"/>
        <v>2</v>
      </c>
      <c r="R165" s="189">
        <f t="shared" si="16"/>
        <v>0</v>
      </c>
      <c r="S165" s="144"/>
      <c r="T165" s="144"/>
      <c r="U165" s="144"/>
      <c r="V165" s="144"/>
      <c r="W165" s="144"/>
      <c r="X165" s="144"/>
      <c r="Y165" s="144"/>
      <c r="Z165" s="144"/>
    </row>
    <row r="166" spans="1:26" ht="12" customHeight="1" x14ac:dyDescent="0.4">
      <c r="A166" s="432" t="s">
        <v>299</v>
      </c>
      <c r="B166" s="434" t="s">
        <v>180</v>
      </c>
      <c r="C166" s="184">
        <f>Entering!D719</f>
        <v>0</v>
      </c>
      <c r="D166" s="184">
        <f>Entering!E719</f>
        <v>0</v>
      </c>
      <c r="E166" s="184">
        <f>Entering!F719</f>
        <v>0</v>
      </c>
      <c r="F166" s="184">
        <f>Entering!G719</f>
        <v>0</v>
      </c>
      <c r="G166" s="184">
        <f>Entering!H719</f>
        <v>0</v>
      </c>
      <c r="H166" s="184">
        <f>Entering!I719</f>
        <v>0</v>
      </c>
      <c r="I166" s="184">
        <f>Entering!J719</f>
        <v>0</v>
      </c>
      <c r="J166" s="184">
        <f>Entering!K719</f>
        <v>0</v>
      </c>
      <c r="K166" s="184">
        <f>Entering!L719</f>
        <v>0</v>
      </c>
      <c r="L166" s="184">
        <f>Entering!M719</f>
        <v>0</v>
      </c>
      <c r="M166" s="184">
        <f>Entering!N719</f>
        <v>0</v>
      </c>
      <c r="N166" s="184">
        <f>Entering!O719</f>
        <v>0</v>
      </c>
      <c r="O166" s="184">
        <f>Entering!P719</f>
        <v>0</v>
      </c>
      <c r="P166" s="184">
        <f>Entering!Q719</f>
        <v>0</v>
      </c>
      <c r="Q166" s="184">
        <f>Entering!R719</f>
        <v>0</v>
      </c>
      <c r="R166" s="435">
        <f>Entering!S719</f>
        <v>0</v>
      </c>
      <c r="S166" s="144"/>
      <c r="T166" s="144"/>
      <c r="U166" s="144"/>
      <c r="V166" s="144"/>
      <c r="W166" s="144"/>
      <c r="X166" s="144"/>
      <c r="Y166" s="144"/>
      <c r="Z166" s="144"/>
    </row>
    <row r="167" spans="1:26" ht="12" customHeight="1" x14ac:dyDescent="0.4">
      <c r="A167" s="278"/>
      <c r="B167" s="436" t="s">
        <v>274</v>
      </c>
      <c r="C167" s="437">
        <f>Entering!D722</f>
        <v>0</v>
      </c>
      <c r="D167" s="438">
        <f>Entering!E722</f>
        <v>0</v>
      </c>
      <c r="E167" s="438">
        <f>Entering!F722</f>
        <v>0</v>
      </c>
      <c r="F167" s="438">
        <f>Entering!G722</f>
        <v>0</v>
      </c>
      <c r="G167" s="438">
        <f>Entering!H722</f>
        <v>0</v>
      </c>
      <c r="H167" s="438">
        <f>Entering!I722</f>
        <v>0</v>
      </c>
      <c r="I167" s="438">
        <f>Entering!J722</f>
        <v>0</v>
      </c>
      <c r="J167" s="438">
        <f>Entering!K722</f>
        <v>0</v>
      </c>
      <c r="K167" s="438">
        <f>Entering!L722</f>
        <v>0</v>
      </c>
      <c r="L167" s="438">
        <f>Entering!M722</f>
        <v>0</v>
      </c>
      <c r="M167" s="438">
        <f>Entering!N722</f>
        <v>0</v>
      </c>
      <c r="N167" s="438">
        <f>Entering!O722</f>
        <v>0</v>
      </c>
      <c r="O167" s="438">
        <f>Entering!P722</f>
        <v>0</v>
      </c>
      <c r="P167" s="438">
        <f>Entering!Q722</f>
        <v>0</v>
      </c>
      <c r="Q167" s="438">
        <f>Entering!R722</f>
        <v>0</v>
      </c>
      <c r="R167" s="440">
        <f>Entering!S722</f>
        <v>0</v>
      </c>
      <c r="S167" s="144"/>
      <c r="T167" s="144"/>
      <c r="U167" s="144"/>
      <c r="V167" s="144"/>
      <c r="W167" s="144"/>
      <c r="X167" s="144"/>
      <c r="Y167" s="144"/>
      <c r="Z167" s="144"/>
    </row>
    <row r="168" spans="1:26" ht="12" customHeight="1" x14ac:dyDescent="0.4">
      <c r="A168" s="278"/>
      <c r="B168" s="436" t="s">
        <v>275</v>
      </c>
      <c r="C168" s="437">
        <f>Entering!D723</f>
        <v>0</v>
      </c>
      <c r="D168" s="438">
        <f>Entering!E723</f>
        <v>0</v>
      </c>
      <c r="E168" s="438">
        <f>Entering!F723</f>
        <v>0</v>
      </c>
      <c r="F168" s="438">
        <f>Entering!G723</f>
        <v>0</v>
      </c>
      <c r="G168" s="438">
        <f>Entering!H723</f>
        <v>0</v>
      </c>
      <c r="H168" s="438">
        <f>Entering!I723</f>
        <v>0</v>
      </c>
      <c r="I168" s="438">
        <f>Entering!J723</f>
        <v>0</v>
      </c>
      <c r="J168" s="438">
        <f>Entering!K723</f>
        <v>0</v>
      </c>
      <c r="K168" s="438">
        <f>Entering!L723</f>
        <v>0</v>
      </c>
      <c r="L168" s="438">
        <f>Entering!M723</f>
        <v>0</v>
      </c>
      <c r="M168" s="438">
        <f>Entering!N723</f>
        <v>0</v>
      </c>
      <c r="N168" s="438">
        <f>Entering!O723</f>
        <v>0</v>
      </c>
      <c r="O168" s="438">
        <f>Entering!P723</f>
        <v>0</v>
      </c>
      <c r="P168" s="438">
        <f>Entering!Q723</f>
        <v>0</v>
      </c>
      <c r="Q168" s="438">
        <f>Entering!R723</f>
        <v>0</v>
      </c>
      <c r="R168" s="440">
        <f>Entering!S723</f>
        <v>0</v>
      </c>
      <c r="S168" s="144"/>
      <c r="T168" s="144"/>
      <c r="U168" s="144"/>
      <c r="V168" s="144"/>
      <c r="W168" s="144"/>
      <c r="X168" s="144"/>
      <c r="Y168" s="144"/>
      <c r="Z168" s="144"/>
    </row>
    <row r="169" spans="1:26" ht="12" customHeight="1" x14ac:dyDescent="0.4">
      <c r="A169" s="278"/>
      <c r="B169" s="450" t="s">
        <v>288</v>
      </c>
      <c r="C169" s="443">
        <f>Entering!D720</f>
        <v>0</v>
      </c>
      <c r="D169" s="144">
        <f>Entering!E720</f>
        <v>0</v>
      </c>
      <c r="E169" s="144">
        <f>Entering!F720</f>
        <v>0</v>
      </c>
      <c r="F169" s="144">
        <f>Entering!G720</f>
        <v>0</v>
      </c>
      <c r="G169" s="144">
        <f>Entering!H720</f>
        <v>0</v>
      </c>
      <c r="H169" s="144">
        <f>Entering!I720</f>
        <v>0</v>
      </c>
      <c r="I169" s="144">
        <f>Entering!J720</f>
        <v>0</v>
      </c>
      <c r="J169" s="144">
        <f>Entering!K720</f>
        <v>0</v>
      </c>
      <c r="K169" s="144">
        <f>Entering!L720</f>
        <v>0</v>
      </c>
      <c r="L169" s="144">
        <f>Entering!M720</f>
        <v>0</v>
      </c>
      <c r="M169" s="144">
        <f>Entering!N720</f>
        <v>0</v>
      </c>
      <c r="N169" s="144">
        <f>Entering!O720</f>
        <v>0</v>
      </c>
      <c r="O169" s="144">
        <f>Entering!P720</f>
        <v>0</v>
      </c>
      <c r="P169" s="144">
        <f>Entering!Q720</f>
        <v>0</v>
      </c>
      <c r="Q169" s="144">
        <f>Entering!R720</f>
        <v>0</v>
      </c>
      <c r="R169" s="444">
        <f>Entering!S720</f>
        <v>0</v>
      </c>
      <c r="S169" s="144"/>
      <c r="T169" s="144"/>
      <c r="U169" s="144"/>
      <c r="V169" s="144"/>
      <c r="W169" s="144"/>
      <c r="X169" s="144"/>
      <c r="Y169" s="144"/>
      <c r="Z169" s="144"/>
    </row>
    <row r="170" spans="1:26" ht="12" customHeight="1" x14ac:dyDescent="0.4">
      <c r="A170" s="278"/>
      <c r="B170" s="450" t="s">
        <v>289</v>
      </c>
      <c r="C170" s="443"/>
      <c r="D170" s="144"/>
      <c r="E170" s="144"/>
      <c r="F170" s="144"/>
      <c r="G170" s="144"/>
      <c r="H170" s="144"/>
      <c r="I170" s="144"/>
      <c r="J170" s="144"/>
      <c r="K170" s="144"/>
      <c r="L170" s="144"/>
      <c r="M170" s="144"/>
      <c r="N170" s="144"/>
      <c r="O170" s="144"/>
      <c r="P170" s="144"/>
      <c r="Q170" s="144"/>
      <c r="R170" s="444"/>
      <c r="S170" s="144"/>
      <c r="T170" s="144"/>
      <c r="U170" s="144"/>
      <c r="V170" s="144"/>
      <c r="W170" s="144"/>
      <c r="X170" s="144"/>
      <c r="Y170" s="144"/>
      <c r="Z170" s="144"/>
    </row>
    <row r="171" spans="1:26" ht="12" customHeight="1" x14ac:dyDescent="0.4">
      <c r="A171" s="278"/>
      <c r="B171" s="450" t="s">
        <v>290</v>
      </c>
      <c r="C171" s="443"/>
      <c r="D171" s="144"/>
      <c r="E171" s="144"/>
      <c r="F171" s="144"/>
      <c r="G171" s="144"/>
      <c r="H171" s="144"/>
      <c r="I171" s="144"/>
      <c r="J171" s="144"/>
      <c r="K171" s="144"/>
      <c r="L171" s="144"/>
      <c r="M171" s="144"/>
      <c r="N171" s="144"/>
      <c r="O171" s="144"/>
      <c r="P171" s="144"/>
      <c r="Q171" s="144"/>
      <c r="R171" s="444"/>
      <c r="S171" s="144"/>
      <c r="T171" s="144"/>
      <c r="U171" s="144"/>
      <c r="V171" s="144"/>
      <c r="W171" s="144"/>
      <c r="X171" s="144"/>
      <c r="Y171" s="144"/>
      <c r="Z171" s="144"/>
    </row>
    <row r="172" spans="1:26" ht="12" customHeight="1" x14ac:dyDescent="0.4">
      <c r="A172" s="278"/>
      <c r="B172" s="451" t="s">
        <v>300</v>
      </c>
      <c r="C172" s="443">
        <f>Entering!D721</f>
        <v>0</v>
      </c>
      <c r="D172" s="144">
        <f>Entering!E721</f>
        <v>0</v>
      </c>
      <c r="E172" s="144">
        <f>Entering!F721</f>
        <v>0</v>
      </c>
      <c r="F172" s="144">
        <f>Entering!G721</f>
        <v>0</v>
      </c>
      <c r="G172" s="144">
        <f>Entering!H721</f>
        <v>0</v>
      </c>
      <c r="H172" s="144">
        <f>Entering!I721</f>
        <v>0</v>
      </c>
      <c r="I172" s="144">
        <f>Entering!J721</f>
        <v>0</v>
      </c>
      <c r="J172" s="144">
        <f>Entering!K721</f>
        <v>0</v>
      </c>
      <c r="K172" s="144">
        <f>Entering!L721</f>
        <v>0</v>
      </c>
      <c r="L172" s="144">
        <f>Entering!M721</f>
        <v>0</v>
      </c>
      <c r="M172" s="144">
        <f>Entering!N721</f>
        <v>0</v>
      </c>
      <c r="N172" s="144">
        <f>Entering!O721</f>
        <v>0</v>
      </c>
      <c r="O172" s="144">
        <f>Entering!P721</f>
        <v>0</v>
      </c>
      <c r="P172" s="144">
        <f>Entering!Q721</f>
        <v>0</v>
      </c>
      <c r="Q172" s="144">
        <f>Entering!R721</f>
        <v>0</v>
      </c>
      <c r="R172" s="444">
        <f>Entering!S721</f>
        <v>0</v>
      </c>
      <c r="S172" s="144"/>
      <c r="T172" s="144"/>
      <c r="U172" s="144"/>
      <c r="V172" s="144"/>
      <c r="W172" s="144"/>
      <c r="X172" s="144"/>
      <c r="Y172" s="144"/>
      <c r="Z172" s="144"/>
    </row>
    <row r="173" spans="1:26" ht="12" customHeight="1" x14ac:dyDescent="0.4">
      <c r="A173" s="278"/>
      <c r="B173" s="452" t="s">
        <v>292</v>
      </c>
      <c r="C173" s="443"/>
      <c r="D173" s="144"/>
      <c r="E173" s="144"/>
      <c r="F173" s="144"/>
      <c r="G173" s="144"/>
      <c r="H173" s="144"/>
      <c r="I173" s="144"/>
      <c r="J173" s="144"/>
      <c r="K173" s="144"/>
      <c r="L173" s="144"/>
      <c r="M173" s="144"/>
      <c r="N173" s="144"/>
      <c r="O173" s="144"/>
      <c r="P173" s="144"/>
      <c r="Q173" s="144"/>
      <c r="R173" s="444"/>
      <c r="S173" s="144"/>
      <c r="T173" s="144"/>
      <c r="U173" s="144"/>
      <c r="V173" s="144"/>
      <c r="W173" s="144"/>
      <c r="X173" s="144"/>
      <c r="Y173" s="144"/>
      <c r="Z173" s="144"/>
    </row>
    <row r="174" spans="1:26" ht="12" customHeight="1" x14ac:dyDescent="0.4">
      <c r="A174" s="433"/>
      <c r="B174" s="446" t="s">
        <v>278</v>
      </c>
      <c r="C174" s="447">
        <f t="shared" ref="C174:R174" si="17">SUM(C166,C169:C173)</f>
        <v>0</v>
      </c>
      <c r="D174" s="187">
        <f t="shared" si="17"/>
        <v>0</v>
      </c>
      <c r="E174" s="187">
        <f t="shared" si="17"/>
        <v>0</v>
      </c>
      <c r="F174" s="187">
        <f t="shared" si="17"/>
        <v>0</v>
      </c>
      <c r="G174" s="187">
        <f t="shared" si="17"/>
        <v>0</v>
      </c>
      <c r="H174" s="187">
        <f t="shared" si="17"/>
        <v>0</v>
      </c>
      <c r="I174" s="187">
        <f t="shared" si="17"/>
        <v>0</v>
      </c>
      <c r="J174" s="187">
        <f t="shared" si="17"/>
        <v>0</v>
      </c>
      <c r="K174" s="187">
        <f t="shared" si="17"/>
        <v>0</v>
      </c>
      <c r="L174" s="187">
        <f t="shared" si="17"/>
        <v>0</v>
      </c>
      <c r="M174" s="187">
        <f t="shared" si="17"/>
        <v>0</v>
      </c>
      <c r="N174" s="187">
        <f t="shared" si="17"/>
        <v>0</v>
      </c>
      <c r="O174" s="187">
        <f t="shared" si="17"/>
        <v>0</v>
      </c>
      <c r="P174" s="187">
        <f t="shared" si="17"/>
        <v>0</v>
      </c>
      <c r="Q174" s="187">
        <f t="shared" si="17"/>
        <v>0</v>
      </c>
      <c r="R174" s="189">
        <f t="shared" si="17"/>
        <v>0</v>
      </c>
      <c r="S174" s="144"/>
      <c r="T174" s="144"/>
      <c r="U174" s="144"/>
      <c r="V174" s="144"/>
      <c r="W174" s="144"/>
      <c r="X174" s="144"/>
      <c r="Y174" s="144"/>
      <c r="Z174" s="144"/>
    </row>
    <row r="175" spans="1:26" ht="12" customHeight="1" x14ac:dyDescent="0.4">
      <c r="A175" s="432" t="s">
        <v>301</v>
      </c>
      <c r="B175" s="434" t="s">
        <v>180</v>
      </c>
      <c r="C175" s="184">
        <f>Entering!D756</f>
        <v>0</v>
      </c>
      <c r="D175" s="184">
        <f>Entering!E756</f>
        <v>0</v>
      </c>
      <c r="E175" s="184">
        <f>Entering!F756</f>
        <v>0</v>
      </c>
      <c r="F175" s="184">
        <f>Entering!G756</f>
        <v>0</v>
      </c>
      <c r="G175" s="184">
        <f>Entering!H756</f>
        <v>0</v>
      </c>
      <c r="H175" s="184">
        <f>Entering!I756</f>
        <v>0</v>
      </c>
      <c r="I175" s="184">
        <f>Entering!J756</f>
        <v>0</v>
      </c>
      <c r="J175" s="184">
        <f>Entering!K756</f>
        <v>0</v>
      </c>
      <c r="K175" s="184">
        <f>Entering!L756</f>
        <v>0</v>
      </c>
      <c r="L175" s="184">
        <f>Entering!M756</f>
        <v>0</v>
      </c>
      <c r="M175" s="184">
        <f>Entering!N756</f>
        <v>0</v>
      </c>
      <c r="N175" s="184">
        <f>Entering!O756</f>
        <v>0</v>
      </c>
      <c r="O175" s="184">
        <f>Entering!P756</f>
        <v>0</v>
      </c>
      <c r="P175" s="184">
        <f>Entering!Q756</f>
        <v>0</v>
      </c>
      <c r="Q175" s="184">
        <f>Entering!R756</f>
        <v>0</v>
      </c>
      <c r="R175" s="435">
        <f>Entering!S756</f>
        <v>0</v>
      </c>
      <c r="S175" s="144"/>
      <c r="T175" s="144"/>
      <c r="U175" s="144"/>
      <c r="V175" s="144"/>
      <c r="W175" s="144"/>
      <c r="X175" s="144"/>
      <c r="Y175" s="144"/>
      <c r="Z175" s="144"/>
    </row>
    <row r="176" spans="1:26" ht="12" customHeight="1" x14ac:dyDescent="0.4">
      <c r="A176" s="278"/>
      <c r="B176" s="436" t="s">
        <v>274</v>
      </c>
      <c r="C176" s="437">
        <f>Entering!D759</f>
        <v>0</v>
      </c>
      <c r="D176" s="438">
        <f>Entering!E759</f>
        <v>0</v>
      </c>
      <c r="E176" s="438">
        <f>Entering!F759</f>
        <v>0</v>
      </c>
      <c r="F176" s="438">
        <f>Entering!G759</f>
        <v>0</v>
      </c>
      <c r="G176" s="438">
        <f>Entering!H759</f>
        <v>0</v>
      </c>
      <c r="H176" s="438">
        <f>Entering!I759</f>
        <v>0</v>
      </c>
      <c r="I176" s="438">
        <f>Entering!J759</f>
        <v>0</v>
      </c>
      <c r="J176" s="438">
        <f>Entering!K759</f>
        <v>0</v>
      </c>
      <c r="K176" s="438">
        <f>Entering!L759</f>
        <v>0</v>
      </c>
      <c r="L176" s="438">
        <f>Entering!M759</f>
        <v>0</v>
      </c>
      <c r="M176" s="438">
        <f>Entering!N759</f>
        <v>0</v>
      </c>
      <c r="N176" s="438">
        <f>Entering!O759</f>
        <v>0</v>
      </c>
      <c r="O176" s="438">
        <f>Entering!P759</f>
        <v>0</v>
      </c>
      <c r="P176" s="438">
        <f>Entering!Q759</f>
        <v>0</v>
      </c>
      <c r="Q176" s="438">
        <f>Entering!R759</f>
        <v>0</v>
      </c>
      <c r="R176" s="440">
        <f>Entering!S759</f>
        <v>0</v>
      </c>
      <c r="S176" s="144"/>
      <c r="T176" s="144"/>
      <c r="U176" s="144"/>
      <c r="V176" s="144"/>
      <c r="W176" s="144"/>
      <c r="X176" s="144"/>
      <c r="Y176" s="144"/>
      <c r="Z176" s="144"/>
    </row>
    <row r="177" spans="1:26" ht="12" customHeight="1" x14ac:dyDescent="0.4">
      <c r="A177" s="278"/>
      <c r="B177" s="436" t="s">
        <v>275</v>
      </c>
      <c r="C177" s="437">
        <f>Entering!D760</f>
        <v>0</v>
      </c>
      <c r="D177" s="438">
        <f>Entering!E760</f>
        <v>0</v>
      </c>
      <c r="E177" s="438">
        <f>Entering!F760</f>
        <v>0</v>
      </c>
      <c r="F177" s="438">
        <f>Entering!G760</f>
        <v>0</v>
      </c>
      <c r="G177" s="438">
        <f>Entering!H760</f>
        <v>0</v>
      </c>
      <c r="H177" s="438">
        <f>Entering!I760</f>
        <v>0</v>
      </c>
      <c r="I177" s="438">
        <f>Entering!J760</f>
        <v>0</v>
      </c>
      <c r="J177" s="438">
        <f>Entering!K760</f>
        <v>0</v>
      </c>
      <c r="K177" s="438">
        <f>Entering!L760</f>
        <v>0</v>
      </c>
      <c r="L177" s="438">
        <f>Entering!M760</f>
        <v>0</v>
      </c>
      <c r="M177" s="438">
        <f>Entering!N760</f>
        <v>0</v>
      </c>
      <c r="N177" s="438">
        <f>Entering!O760</f>
        <v>0</v>
      </c>
      <c r="O177" s="438">
        <f>Entering!P760</f>
        <v>0</v>
      </c>
      <c r="P177" s="438">
        <f>Entering!Q760</f>
        <v>0</v>
      </c>
      <c r="Q177" s="438">
        <f>Entering!R760</f>
        <v>0</v>
      </c>
      <c r="R177" s="440">
        <f>Entering!S760</f>
        <v>0</v>
      </c>
      <c r="S177" s="144"/>
      <c r="T177" s="144"/>
      <c r="U177" s="144"/>
      <c r="V177" s="144"/>
      <c r="W177" s="144"/>
      <c r="X177" s="144"/>
      <c r="Y177" s="144"/>
      <c r="Z177" s="144"/>
    </row>
    <row r="178" spans="1:26" ht="12" customHeight="1" x14ac:dyDescent="0.4">
      <c r="A178" s="278"/>
      <c r="B178" s="450" t="s">
        <v>288</v>
      </c>
      <c r="C178" s="443">
        <f>Entering!D757</f>
        <v>0</v>
      </c>
      <c r="D178" s="144">
        <f>Entering!E757</f>
        <v>0</v>
      </c>
      <c r="E178" s="144">
        <f>Entering!F757</f>
        <v>0</v>
      </c>
      <c r="F178" s="144">
        <f>Entering!G757</f>
        <v>0</v>
      </c>
      <c r="G178" s="144">
        <f>Entering!H757</f>
        <v>0</v>
      </c>
      <c r="H178" s="144">
        <f>Entering!I757</f>
        <v>0</v>
      </c>
      <c r="I178" s="144">
        <f>Entering!J757</f>
        <v>0</v>
      </c>
      <c r="J178" s="144">
        <f>Entering!K757</f>
        <v>0</v>
      </c>
      <c r="K178" s="144">
        <f>Entering!L757</f>
        <v>0</v>
      </c>
      <c r="L178" s="144">
        <f>Entering!M757</f>
        <v>0</v>
      </c>
      <c r="M178" s="144">
        <f>Entering!N757</f>
        <v>0</v>
      </c>
      <c r="N178" s="144">
        <f>Entering!O757</f>
        <v>0</v>
      </c>
      <c r="O178" s="144">
        <f>Entering!P757</f>
        <v>0</v>
      </c>
      <c r="P178" s="144">
        <f>Entering!Q757</f>
        <v>0</v>
      </c>
      <c r="Q178" s="144">
        <f>Entering!R757</f>
        <v>0</v>
      </c>
      <c r="R178" s="444">
        <f>Entering!S757</f>
        <v>0</v>
      </c>
      <c r="S178" s="144"/>
      <c r="T178" s="144"/>
      <c r="U178" s="144"/>
      <c r="V178" s="144"/>
      <c r="W178" s="144"/>
      <c r="X178" s="144"/>
      <c r="Y178" s="144"/>
      <c r="Z178" s="144"/>
    </row>
    <row r="179" spans="1:26" ht="12" customHeight="1" x14ac:dyDescent="0.4">
      <c r="A179" s="278"/>
      <c r="B179" s="450" t="s">
        <v>289</v>
      </c>
      <c r="C179" s="443"/>
      <c r="D179" s="144"/>
      <c r="E179" s="144"/>
      <c r="F179" s="144"/>
      <c r="G179" s="144"/>
      <c r="H179" s="144"/>
      <c r="I179" s="144"/>
      <c r="J179" s="144"/>
      <c r="K179" s="144"/>
      <c r="L179" s="144"/>
      <c r="M179" s="144"/>
      <c r="N179" s="144"/>
      <c r="O179" s="144"/>
      <c r="P179" s="144"/>
      <c r="Q179" s="144"/>
      <c r="R179" s="444"/>
      <c r="S179" s="144"/>
      <c r="T179" s="144"/>
      <c r="U179" s="144"/>
      <c r="V179" s="144"/>
      <c r="W179" s="144"/>
      <c r="X179" s="144"/>
      <c r="Y179" s="144"/>
      <c r="Z179" s="144"/>
    </row>
    <row r="180" spans="1:26" ht="12" customHeight="1" x14ac:dyDescent="0.4">
      <c r="A180" s="278"/>
      <c r="B180" s="450" t="s">
        <v>290</v>
      </c>
      <c r="C180" s="443"/>
      <c r="D180" s="144"/>
      <c r="E180" s="144"/>
      <c r="F180" s="144"/>
      <c r="G180" s="144"/>
      <c r="H180" s="144"/>
      <c r="I180" s="144"/>
      <c r="J180" s="144"/>
      <c r="K180" s="144"/>
      <c r="L180" s="144"/>
      <c r="M180" s="144"/>
      <c r="N180" s="144"/>
      <c r="O180" s="144"/>
      <c r="P180" s="144"/>
      <c r="Q180" s="144"/>
      <c r="R180" s="444"/>
      <c r="S180" s="144"/>
      <c r="T180" s="144"/>
      <c r="U180" s="144"/>
      <c r="V180" s="144"/>
      <c r="W180" s="144"/>
      <c r="X180" s="144"/>
      <c r="Y180" s="144"/>
      <c r="Z180" s="144"/>
    </row>
    <row r="181" spans="1:26" ht="12" customHeight="1" x14ac:dyDescent="0.4">
      <c r="A181" s="278"/>
      <c r="B181" s="451" t="s">
        <v>300</v>
      </c>
      <c r="C181" s="443">
        <f>Entering!D758</f>
        <v>0</v>
      </c>
      <c r="D181" s="144">
        <f>Entering!E758</f>
        <v>0</v>
      </c>
      <c r="E181" s="144">
        <f>Entering!F758</f>
        <v>0</v>
      </c>
      <c r="F181" s="144">
        <f>Entering!G758</f>
        <v>0</v>
      </c>
      <c r="G181" s="144">
        <f>Entering!H758</f>
        <v>0</v>
      </c>
      <c r="H181" s="144">
        <f>Entering!I758</f>
        <v>0</v>
      </c>
      <c r="I181" s="144">
        <f>Entering!J758</f>
        <v>0</v>
      </c>
      <c r="J181" s="144">
        <f>Entering!K758</f>
        <v>0</v>
      </c>
      <c r="K181" s="144">
        <f>Entering!L758</f>
        <v>0</v>
      </c>
      <c r="L181" s="144">
        <f>Entering!M758</f>
        <v>0</v>
      </c>
      <c r="M181" s="144">
        <f>Entering!N758</f>
        <v>0</v>
      </c>
      <c r="N181" s="144">
        <f>Entering!O758</f>
        <v>0</v>
      </c>
      <c r="O181" s="144">
        <f>Entering!P758</f>
        <v>0</v>
      </c>
      <c r="P181" s="144">
        <f>Entering!Q758</f>
        <v>0</v>
      </c>
      <c r="Q181" s="144">
        <f>Entering!R758</f>
        <v>0</v>
      </c>
      <c r="R181" s="444">
        <f>Entering!S758</f>
        <v>0</v>
      </c>
      <c r="S181" s="144"/>
      <c r="T181" s="144"/>
      <c r="U181" s="144"/>
      <c r="V181" s="144"/>
      <c r="W181" s="144"/>
      <c r="X181" s="144"/>
      <c r="Y181" s="144"/>
      <c r="Z181" s="144"/>
    </row>
    <row r="182" spans="1:26" ht="12" customHeight="1" x14ac:dyDescent="0.4">
      <c r="A182" s="278"/>
      <c r="B182" s="452" t="s">
        <v>292</v>
      </c>
      <c r="C182" s="443"/>
      <c r="D182" s="144"/>
      <c r="E182" s="144"/>
      <c r="F182" s="144"/>
      <c r="G182" s="144"/>
      <c r="H182" s="144"/>
      <c r="I182" s="144"/>
      <c r="J182" s="144"/>
      <c r="K182" s="144"/>
      <c r="L182" s="144"/>
      <c r="M182" s="144"/>
      <c r="N182" s="144"/>
      <c r="O182" s="144"/>
      <c r="P182" s="144"/>
      <c r="Q182" s="144"/>
      <c r="R182" s="444"/>
      <c r="S182" s="144"/>
      <c r="T182" s="144"/>
      <c r="U182" s="144"/>
      <c r="V182" s="144"/>
      <c r="W182" s="144"/>
      <c r="X182" s="144"/>
      <c r="Y182" s="144"/>
      <c r="Z182" s="144"/>
    </row>
    <row r="183" spans="1:26" ht="12" customHeight="1" x14ac:dyDescent="0.4">
      <c r="A183" s="433"/>
      <c r="B183" s="446" t="s">
        <v>278</v>
      </c>
      <c r="C183" s="447">
        <f t="shared" ref="C183:R183" si="18">SUM(C175,C178:C182)</f>
        <v>0</v>
      </c>
      <c r="D183" s="187">
        <f t="shared" si="18"/>
        <v>0</v>
      </c>
      <c r="E183" s="187">
        <f t="shared" si="18"/>
        <v>0</v>
      </c>
      <c r="F183" s="187">
        <f t="shared" si="18"/>
        <v>0</v>
      </c>
      <c r="G183" s="187">
        <f t="shared" si="18"/>
        <v>0</v>
      </c>
      <c r="H183" s="187">
        <f t="shared" si="18"/>
        <v>0</v>
      </c>
      <c r="I183" s="187">
        <f t="shared" si="18"/>
        <v>0</v>
      </c>
      <c r="J183" s="187">
        <f t="shared" si="18"/>
        <v>0</v>
      </c>
      <c r="K183" s="187">
        <f t="shared" si="18"/>
        <v>0</v>
      </c>
      <c r="L183" s="187">
        <f t="shared" si="18"/>
        <v>0</v>
      </c>
      <c r="M183" s="187">
        <f t="shared" si="18"/>
        <v>0</v>
      </c>
      <c r="N183" s="187">
        <f t="shared" si="18"/>
        <v>0</v>
      </c>
      <c r="O183" s="187">
        <f t="shared" si="18"/>
        <v>0</v>
      </c>
      <c r="P183" s="187">
        <f t="shared" si="18"/>
        <v>0</v>
      </c>
      <c r="Q183" s="187">
        <f t="shared" si="18"/>
        <v>0</v>
      </c>
      <c r="R183" s="189">
        <f t="shared" si="18"/>
        <v>0</v>
      </c>
      <c r="S183" s="144"/>
      <c r="T183" s="144"/>
      <c r="U183" s="144"/>
      <c r="V183" s="144"/>
      <c r="W183" s="144"/>
      <c r="X183" s="144"/>
      <c r="Y183" s="144"/>
      <c r="Z183" s="144"/>
    </row>
    <row r="184" spans="1:26" ht="12" customHeight="1" x14ac:dyDescent="0.4">
      <c r="A184" s="432" t="s">
        <v>302</v>
      </c>
      <c r="B184" s="434" t="s">
        <v>180</v>
      </c>
      <c r="C184" s="184">
        <f>Entering!D793</f>
        <v>0</v>
      </c>
      <c r="D184" s="184">
        <f>Entering!E793</f>
        <v>0</v>
      </c>
      <c r="E184" s="184">
        <f>Entering!F793</f>
        <v>0</v>
      </c>
      <c r="F184" s="184">
        <f>Entering!G793</f>
        <v>0</v>
      </c>
      <c r="G184" s="184">
        <f>Entering!H793</f>
        <v>0</v>
      </c>
      <c r="H184" s="184">
        <f>Entering!I793</f>
        <v>0</v>
      </c>
      <c r="I184" s="184">
        <f>Entering!J793</f>
        <v>0</v>
      </c>
      <c r="J184" s="184">
        <f>Entering!K793</f>
        <v>0</v>
      </c>
      <c r="K184" s="184">
        <f>Entering!L793</f>
        <v>0</v>
      </c>
      <c r="L184" s="184">
        <f>Entering!M793</f>
        <v>0</v>
      </c>
      <c r="M184" s="184">
        <f>Entering!N793</f>
        <v>0</v>
      </c>
      <c r="N184" s="184">
        <f>Entering!O793</f>
        <v>0</v>
      </c>
      <c r="O184" s="184">
        <f>Entering!P793</f>
        <v>0</v>
      </c>
      <c r="P184" s="184">
        <f>Entering!Q793</f>
        <v>0</v>
      </c>
      <c r="Q184" s="184">
        <f>Entering!R793</f>
        <v>0</v>
      </c>
      <c r="R184" s="435">
        <f>Entering!S793</f>
        <v>0</v>
      </c>
      <c r="S184" s="144"/>
      <c r="T184" s="144"/>
      <c r="U184" s="144"/>
      <c r="V184" s="144"/>
      <c r="W184" s="144"/>
      <c r="X184" s="144"/>
      <c r="Y184" s="144"/>
      <c r="Z184" s="144"/>
    </row>
    <row r="185" spans="1:26" ht="12" customHeight="1" x14ac:dyDescent="0.4">
      <c r="A185" s="278"/>
      <c r="B185" s="436" t="s">
        <v>274</v>
      </c>
      <c r="C185" s="437">
        <f>Entering!D796</f>
        <v>0</v>
      </c>
      <c r="D185" s="438">
        <f>Entering!E796</f>
        <v>0</v>
      </c>
      <c r="E185" s="438">
        <f>Entering!F796</f>
        <v>0</v>
      </c>
      <c r="F185" s="438">
        <f>Entering!G796</f>
        <v>0</v>
      </c>
      <c r="G185" s="438">
        <f>Entering!H796</f>
        <v>0</v>
      </c>
      <c r="H185" s="438">
        <f>Entering!I796</f>
        <v>0</v>
      </c>
      <c r="I185" s="438">
        <f>Entering!J796</f>
        <v>0</v>
      </c>
      <c r="J185" s="438">
        <f>Entering!K796</f>
        <v>0</v>
      </c>
      <c r="K185" s="438">
        <f>Entering!L796</f>
        <v>0</v>
      </c>
      <c r="L185" s="438">
        <f>Entering!M796</f>
        <v>0</v>
      </c>
      <c r="M185" s="438">
        <f>Entering!N796</f>
        <v>0</v>
      </c>
      <c r="N185" s="438">
        <f>Entering!O796</f>
        <v>0</v>
      </c>
      <c r="O185" s="438">
        <f>Entering!P796</f>
        <v>0</v>
      </c>
      <c r="P185" s="438">
        <f>Entering!Q796</f>
        <v>0</v>
      </c>
      <c r="Q185" s="438">
        <f>Entering!R796</f>
        <v>0</v>
      </c>
      <c r="R185" s="440">
        <f>Entering!S796</f>
        <v>0</v>
      </c>
      <c r="S185" s="144"/>
      <c r="T185" s="144"/>
      <c r="U185" s="144"/>
      <c r="V185" s="144"/>
      <c r="W185" s="144"/>
      <c r="X185" s="144"/>
      <c r="Y185" s="144"/>
      <c r="Z185" s="144"/>
    </row>
    <row r="186" spans="1:26" ht="12" customHeight="1" x14ac:dyDescent="0.4">
      <c r="A186" s="278"/>
      <c r="B186" s="436" t="s">
        <v>275</v>
      </c>
      <c r="C186" s="437">
        <f>Entering!D797</f>
        <v>0</v>
      </c>
      <c r="D186" s="438">
        <f>Entering!E797</f>
        <v>0</v>
      </c>
      <c r="E186" s="438">
        <f>Entering!F797</f>
        <v>0</v>
      </c>
      <c r="F186" s="438">
        <f>Entering!G797</f>
        <v>0</v>
      </c>
      <c r="G186" s="438">
        <f>Entering!H797</f>
        <v>0</v>
      </c>
      <c r="H186" s="438">
        <f>Entering!I797</f>
        <v>0</v>
      </c>
      <c r="I186" s="438">
        <f>Entering!J797</f>
        <v>0</v>
      </c>
      <c r="J186" s="438">
        <f>Entering!K797</f>
        <v>0</v>
      </c>
      <c r="K186" s="438">
        <f>Entering!L797</f>
        <v>0</v>
      </c>
      <c r="L186" s="438">
        <f>Entering!M797</f>
        <v>0</v>
      </c>
      <c r="M186" s="438">
        <f>Entering!N797</f>
        <v>0</v>
      </c>
      <c r="N186" s="438">
        <f>Entering!O797</f>
        <v>0</v>
      </c>
      <c r="O186" s="438">
        <f>Entering!P797</f>
        <v>0</v>
      </c>
      <c r="P186" s="438">
        <f>Entering!Q797</f>
        <v>0</v>
      </c>
      <c r="Q186" s="438">
        <f>Entering!R797</f>
        <v>0</v>
      </c>
      <c r="R186" s="440">
        <f>Entering!S797</f>
        <v>0</v>
      </c>
      <c r="S186" s="144"/>
      <c r="T186" s="144"/>
      <c r="U186" s="144"/>
      <c r="V186" s="144"/>
      <c r="W186" s="144"/>
      <c r="X186" s="144"/>
      <c r="Y186" s="144"/>
      <c r="Z186" s="144"/>
    </row>
    <row r="187" spans="1:26" ht="12" customHeight="1" x14ac:dyDescent="0.4">
      <c r="A187" s="278"/>
      <c r="B187" s="450" t="s">
        <v>288</v>
      </c>
      <c r="C187" s="443">
        <f>Entering!D794</f>
        <v>0</v>
      </c>
      <c r="D187" s="144">
        <f>Entering!E794</f>
        <v>0</v>
      </c>
      <c r="E187" s="144">
        <f>Entering!F794</f>
        <v>0</v>
      </c>
      <c r="F187" s="144">
        <f>Entering!G794</f>
        <v>0</v>
      </c>
      <c r="G187" s="144">
        <f>Entering!H794</f>
        <v>0</v>
      </c>
      <c r="H187" s="144">
        <f>Entering!I794</f>
        <v>0</v>
      </c>
      <c r="I187" s="144">
        <f>Entering!J794</f>
        <v>0</v>
      </c>
      <c r="J187" s="144">
        <f>Entering!K794</f>
        <v>0</v>
      </c>
      <c r="K187" s="144">
        <f>Entering!L794</f>
        <v>0</v>
      </c>
      <c r="L187" s="144">
        <f>Entering!M794</f>
        <v>0</v>
      </c>
      <c r="M187" s="144">
        <f>Entering!N794</f>
        <v>0</v>
      </c>
      <c r="N187" s="144">
        <f>Entering!O794</f>
        <v>0</v>
      </c>
      <c r="O187" s="144">
        <f>Entering!P794</f>
        <v>0</v>
      </c>
      <c r="P187" s="144">
        <f>Entering!Q794</f>
        <v>0</v>
      </c>
      <c r="Q187" s="144">
        <f>Entering!R794</f>
        <v>0</v>
      </c>
      <c r="R187" s="444">
        <f>Entering!S794</f>
        <v>0</v>
      </c>
      <c r="S187" s="144"/>
      <c r="T187" s="144"/>
      <c r="U187" s="144"/>
      <c r="V187" s="144"/>
      <c r="W187" s="144"/>
      <c r="X187" s="144"/>
      <c r="Y187" s="144"/>
      <c r="Z187" s="144"/>
    </row>
    <row r="188" spans="1:26" ht="12" customHeight="1" x14ac:dyDescent="0.4">
      <c r="A188" s="278"/>
      <c r="B188" s="450" t="s">
        <v>289</v>
      </c>
      <c r="C188" s="443"/>
      <c r="D188" s="144"/>
      <c r="E188" s="144"/>
      <c r="F188" s="144"/>
      <c r="G188" s="144"/>
      <c r="H188" s="144"/>
      <c r="I188" s="144"/>
      <c r="J188" s="144"/>
      <c r="K188" s="144"/>
      <c r="L188" s="144"/>
      <c r="M188" s="144"/>
      <c r="N188" s="144"/>
      <c r="O188" s="144"/>
      <c r="P188" s="144"/>
      <c r="Q188" s="144"/>
      <c r="R188" s="444"/>
      <c r="S188" s="144"/>
      <c r="T188" s="144"/>
      <c r="U188" s="144"/>
      <c r="V188" s="144"/>
      <c r="W188" s="144"/>
      <c r="X188" s="144"/>
      <c r="Y188" s="144"/>
      <c r="Z188" s="144"/>
    </row>
    <row r="189" spans="1:26" ht="12" customHeight="1" x14ac:dyDescent="0.4">
      <c r="A189" s="278"/>
      <c r="B189" s="450" t="s">
        <v>290</v>
      </c>
      <c r="C189" s="443"/>
      <c r="D189" s="144"/>
      <c r="E189" s="144"/>
      <c r="F189" s="144"/>
      <c r="G189" s="144"/>
      <c r="H189" s="144"/>
      <c r="I189" s="144"/>
      <c r="J189" s="144"/>
      <c r="K189" s="144"/>
      <c r="L189" s="144"/>
      <c r="M189" s="144"/>
      <c r="N189" s="144"/>
      <c r="O189" s="144"/>
      <c r="P189" s="144"/>
      <c r="Q189" s="144"/>
      <c r="R189" s="444"/>
      <c r="S189" s="144"/>
      <c r="T189" s="144"/>
      <c r="U189" s="144"/>
      <c r="V189" s="144"/>
      <c r="W189" s="144"/>
      <c r="X189" s="144"/>
      <c r="Y189" s="144"/>
      <c r="Z189" s="144"/>
    </row>
    <row r="190" spans="1:26" ht="12" customHeight="1" x14ac:dyDescent="0.4">
      <c r="A190" s="278"/>
      <c r="B190" s="451" t="s">
        <v>300</v>
      </c>
      <c r="C190" s="443">
        <f>Entering!D795</f>
        <v>0</v>
      </c>
      <c r="D190" s="144">
        <f>Entering!E795</f>
        <v>0</v>
      </c>
      <c r="E190" s="144">
        <f>Entering!F795</f>
        <v>0</v>
      </c>
      <c r="F190" s="144">
        <f>Entering!G795</f>
        <v>0</v>
      </c>
      <c r="G190" s="144">
        <f>Entering!H795</f>
        <v>0</v>
      </c>
      <c r="H190" s="144">
        <f>Entering!I795</f>
        <v>0</v>
      </c>
      <c r="I190" s="144">
        <f>Entering!J795</f>
        <v>0</v>
      </c>
      <c r="J190" s="144">
        <f>Entering!K795</f>
        <v>0</v>
      </c>
      <c r="K190" s="144">
        <f>Entering!L795</f>
        <v>0</v>
      </c>
      <c r="L190" s="144">
        <f>Entering!M795</f>
        <v>0</v>
      </c>
      <c r="M190" s="144">
        <f>Entering!N795</f>
        <v>0</v>
      </c>
      <c r="N190" s="144">
        <f>Entering!O795</f>
        <v>0</v>
      </c>
      <c r="O190" s="144">
        <f>Entering!P795</f>
        <v>0</v>
      </c>
      <c r="P190" s="144">
        <f>Entering!Q795</f>
        <v>0</v>
      </c>
      <c r="Q190" s="144">
        <f>Entering!R795</f>
        <v>0</v>
      </c>
      <c r="R190" s="444">
        <f>Entering!S795</f>
        <v>0</v>
      </c>
      <c r="S190" s="144"/>
      <c r="T190" s="144"/>
      <c r="U190" s="144"/>
      <c r="V190" s="144"/>
      <c r="W190" s="144"/>
      <c r="X190" s="144"/>
      <c r="Y190" s="144"/>
      <c r="Z190" s="144"/>
    </row>
    <row r="191" spans="1:26" ht="12" customHeight="1" x14ac:dyDescent="0.4">
      <c r="A191" s="278"/>
      <c r="B191" s="452" t="s">
        <v>292</v>
      </c>
      <c r="C191" s="443"/>
      <c r="D191" s="144"/>
      <c r="E191" s="144"/>
      <c r="F191" s="144"/>
      <c r="G191" s="144"/>
      <c r="H191" s="144"/>
      <c r="I191" s="144"/>
      <c r="J191" s="144"/>
      <c r="K191" s="144"/>
      <c r="L191" s="144"/>
      <c r="M191" s="144"/>
      <c r="N191" s="144"/>
      <c r="O191" s="144"/>
      <c r="P191" s="144"/>
      <c r="Q191" s="144"/>
      <c r="R191" s="444"/>
      <c r="S191" s="144"/>
      <c r="T191" s="144"/>
      <c r="U191" s="144"/>
      <c r="V191" s="144"/>
      <c r="W191" s="144"/>
      <c r="X191" s="144"/>
      <c r="Y191" s="144"/>
      <c r="Z191" s="144"/>
    </row>
    <row r="192" spans="1:26" ht="12" customHeight="1" x14ac:dyDescent="0.4">
      <c r="A192" s="433"/>
      <c r="B192" s="446" t="s">
        <v>278</v>
      </c>
      <c r="C192" s="447">
        <f t="shared" ref="C192:R192" si="19">SUM(C184,C187:C191)</f>
        <v>0</v>
      </c>
      <c r="D192" s="187">
        <f t="shared" si="19"/>
        <v>0</v>
      </c>
      <c r="E192" s="187">
        <f t="shared" si="19"/>
        <v>0</v>
      </c>
      <c r="F192" s="187">
        <f t="shared" si="19"/>
        <v>0</v>
      </c>
      <c r="G192" s="187">
        <f t="shared" si="19"/>
        <v>0</v>
      </c>
      <c r="H192" s="187">
        <f t="shared" si="19"/>
        <v>0</v>
      </c>
      <c r="I192" s="187">
        <f t="shared" si="19"/>
        <v>0</v>
      </c>
      <c r="J192" s="187">
        <f t="shared" si="19"/>
        <v>0</v>
      </c>
      <c r="K192" s="187">
        <f t="shared" si="19"/>
        <v>0</v>
      </c>
      <c r="L192" s="187">
        <f t="shared" si="19"/>
        <v>0</v>
      </c>
      <c r="M192" s="187">
        <f t="shared" si="19"/>
        <v>0</v>
      </c>
      <c r="N192" s="187">
        <f t="shared" si="19"/>
        <v>0</v>
      </c>
      <c r="O192" s="187">
        <f t="shared" si="19"/>
        <v>0</v>
      </c>
      <c r="P192" s="187">
        <f t="shared" si="19"/>
        <v>0</v>
      </c>
      <c r="Q192" s="187">
        <f t="shared" si="19"/>
        <v>0</v>
      </c>
      <c r="R192" s="189">
        <f t="shared" si="19"/>
        <v>0</v>
      </c>
      <c r="S192" s="144"/>
      <c r="T192" s="144"/>
      <c r="U192" s="144"/>
      <c r="V192" s="144"/>
      <c r="W192" s="144"/>
      <c r="X192" s="144"/>
      <c r="Y192" s="144"/>
      <c r="Z192" s="144"/>
    </row>
    <row r="193" spans="1:26" ht="12" customHeight="1" x14ac:dyDescent="0.4">
      <c r="A193" s="144"/>
      <c r="B193" s="144"/>
      <c r="C193" s="144"/>
      <c r="D193" s="144"/>
      <c r="E193" s="144"/>
      <c r="F193" s="144"/>
      <c r="G193" s="144"/>
      <c r="H193" s="144"/>
      <c r="I193" s="144"/>
      <c r="J193" s="144"/>
      <c r="K193" s="144"/>
      <c r="L193" s="144"/>
      <c r="M193" s="144"/>
      <c r="N193" s="144"/>
      <c r="O193" s="144"/>
      <c r="P193" s="144"/>
      <c r="Q193" s="144"/>
      <c r="R193" s="144"/>
      <c r="S193" s="144"/>
      <c r="T193" s="144"/>
      <c r="U193" s="144"/>
      <c r="V193" s="144"/>
      <c r="W193" s="144"/>
      <c r="X193" s="144"/>
      <c r="Y193" s="144"/>
      <c r="Z193" s="144"/>
    </row>
    <row r="194" spans="1:26" ht="15.75" customHeight="1" x14ac:dyDescent="0.4">
      <c r="A194" s="80"/>
      <c r="B194" s="80"/>
      <c r="C194" s="80"/>
      <c r="D194" s="80"/>
      <c r="E194" s="80"/>
      <c r="F194" s="80"/>
      <c r="G194" s="80"/>
      <c r="H194" s="80"/>
      <c r="I194" s="80"/>
      <c r="J194" s="80"/>
      <c r="K194" s="80"/>
      <c r="L194" s="80"/>
      <c r="M194" s="80"/>
      <c r="N194" s="80"/>
      <c r="O194" s="80"/>
      <c r="P194" s="80"/>
      <c r="Q194" s="80"/>
      <c r="R194" s="80"/>
      <c r="S194" s="80"/>
      <c r="T194" s="80"/>
      <c r="U194" s="80"/>
      <c r="V194" s="80"/>
      <c r="W194" s="80"/>
      <c r="X194" s="80"/>
      <c r="Y194" s="80"/>
      <c r="Z194" s="80"/>
    </row>
    <row r="195" spans="1:26" ht="15.75" customHeight="1" x14ac:dyDescent="0.4">
      <c r="A195" s="80"/>
      <c r="B195" s="80"/>
      <c r="C195" s="80"/>
      <c r="D195" s="80"/>
      <c r="E195" s="80"/>
      <c r="F195" s="80"/>
      <c r="G195" s="80"/>
      <c r="H195" s="80"/>
      <c r="I195" s="80"/>
      <c r="J195" s="80"/>
      <c r="K195" s="80"/>
      <c r="L195" s="80"/>
      <c r="M195" s="80"/>
      <c r="N195" s="80"/>
      <c r="O195" s="80"/>
      <c r="P195" s="80"/>
      <c r="Q195" s="80"/>
      <c r="R195" s="80"/>
      <c r="S195" s="80"/>
      <c r="T195" s="80"/>
      <c r="U195" s="80"/>
      <c r="V195" s="80"/>
      <c r="W195" s="80"/>
      <c r="X195" s="80"/>
      <c r="Y195" s="80"/>
      <c r="Z195" s="80"/>
    </row>
    <row r="196" spans="1:26" ht="15.75" customHeight="1" x14ac:dyDescent="0.4">
      <c r="A196" s="80"/>
      <c r="B196" s="80"/>
      <c r="C196" s="80"/>
      <c r="D196" s="80"/>
      <c r="E196" s="80"/>
      <c r="F196" s="80"/>
      <c r="G196" s="80"/>
      <c r="H196" s="80"/>
      <c r="I196" s="80"/>
      <c r="J196" s="80"/>
      <c r="K196" s="80"/>
      <c r="L196" s="80"/>
      <c r="M196" s="80"/>
      <c r="N196" s="80"/>
      <c r="O196" s="80"/>
      <c r="P196" s="80"/>
      <c r="Q196" s="80"/>
      <c r="R196" s="80"/>
      <c r="S196" s="80"/>
      <c r="T196" s="80"/>
      <c r="U196" s="80"/>
      <c r="V196" s="80"/>
      <c r="W196" s="80"/>
      <c r="X196" s="80"/>
      <c r="Y196" s="80"/>
      <c r="Z196" s="80"/>
    </row>
    <row r="197" spans="1:26" ht="15.75" customHeight="1" x14ac:dyDescent="0.4">
      <c r="A197" s="80"/>
      <c r="B197" s="80"/>
      <c r="C197" s="80"/>
      <c r="D197" s="80"/>
      <c r="E197" s="80"/>
      <c r="F197" s="80"/>
      <c r="G197" s="80"/>
      <c r="H197" s="80"/>
      <c r="I197" s="80"/>
      <c r="J197" s="80"/>
      <c r="K197" s="80"/>
      <c r="L197" s="80"/>
      <c r="M197" s="80"/>
      <c r="N197" s="80"/>
      <c r="O197" s="80"/>
      <c r="P197" s="80"/>
      <c r="Q197" s="80"/>
      <c r="R197" s="80"/>
      <c r="S197" s="80"/>
      <c r="T197" s="80"/>
      <c r="U197" s="80"/>
      <c r="V197" s="80"/>
      <c r="W197" s="80"/>
      <c r="X197" s="80"/>
      <c r="Y197" s="80"/>
      <c r="Z197" s="80"/>
    </row>
    <row r="198" spans="1:26" ht="15.75" customHeight="1" x14ac:dyDescent="0.4">
      <c r="A198" s="80"/>
      <c r="B198" s="80"/>
      <c r="C198" s="80"/>
      <c r="D198" s="80"/>
      <c r="E198" s="80"/>
      <c r="F198" s="80"/>
      <c r="G198" s="80"/>
      <c r="H198" s="80"/>
      <c r="I198" s="80"/>
      <c r="J198" s="80"/>
      <c r="K198" s="80"/>
      <c r="L198" s="80"/>
      <c r="M198" s="80"/>
      <c r="N198" s="80"/>
      <c r="O198" s="80"/>
      <c r="P198" s="80"/>
      <c r="Q198" s="80"/>
      <c r="R198" s="80"/>
      <c r="S198" s="80"/>
      <c r="T198" s="80"/>
      <c r="U198" s="80"/>
      <c r="V198" s="80"/>
      <c r="W198" s="80"/>
      <c r="X198" s="80"/>
      <c r="Y198" s="80"/>
      <c r="Z198" s="80"/>
    </row>
    <row r="199" spans="1:26" ht="15.75" customHeight="1" x14ac:dyDescent="0.4"/>
    <row r="200" spans="1:26" ht="15.75" customHeight="1" x14ac:dyDescent="0.4"/>
    <row r="201" spans="1:26" ht="15.75" customHeight="1" x14ac:dyDescent="0.4"/>
    <row r="202" spans="1:26" ht="15.75" customHeight="1" x14ac:dyDescent="0.4"/>
    <row r="203" spans="1:26" ht="15.75" customHeight="1" x14ac:dyDescent="0.4"/>
    <row r="204" spans="1:26" ht="15.75" customHeight="1" x14ac:dyDescent="0.4"/>
    <row r="205" spans="1:26" ht="15.75" customHeight="1" x14ac:dyDescent="0.4"/>
    <row r="206" spans="1:26" ht="15.75" customHeight="1" x14ac:dyDescent="0.4"/>
    <row r="207" spans="1:26" ht="15.75" customHeight="1" x14ac:dyDescent="0.4"/>
    <row r="208" spans="1:26" ht="15.75" customHeight="1" x14ac:dyDescent="0.4"/>
    <row r="209" ht="15.75" customHeight="1" x14ac:dyDescent="0.4"/>
    <row r="210" ht="15.75" customHeight="1" x14ac:dyDescent="0.4"/>
    <row r="211" ht="15.75" customHeight="1" x14ac:dyDescent="0.4"/>
    <row r="212" ht="15.75" customHeight="1" x14ac:dyDescent="0.4"/>
    <row r="213" ht="15.75" customHeight="1" x14ac:dyDescent="0.4"/>
    <row r="214" ht="15.75" customHeight="1" x14ac:dyDescent="0.4"/>
    <row r="215" ht="15.75" customHeight="1" x14ac:dyDescent="0.4"/>
    <row r="216" ht="15.75" customHeight="1" x14ac:dyDescent="0.4"/>
    <row r="217" ht="15.75" customHeight="1" x14ac:dyDescent="0.4"/>
    <row r="218" ht="15.75" customHeight="1" x14ac:dyDescent="0.4"/>
    <row r="219" ht="15.75" customHeight="1" x14ac:dyDescent="0.4"/>
    <row r="220" ht="15.75" customHeight="1" x14ac:dyDescent="0.4"/>
    <row r="221" ht="15.75" customHeight="1" x14ac:dyDescent="0.4"/>
    <row r="222" ht="15.75" customHeight="1" x14ac:dyDescent="0.4"/>
    <row r="223" ht="15.75" customHeight="1" x14ac:dyDescent="0.4"/>
    <row r="224" ht="15.75" customHeight="1" x14ac:dyDescent="0.4"/>
    <row r="225" ht="15.75" customHeight="1" x14ac:dyDescent="0.4"/>
    <row r="226" ht="15.75" customHeight="1" x14ac:dyDescent="0.4"/>
    <row r="227" ht="15.75" customHeight="1" x14ac:dyDescent="0.4"/>
    <row r="228" ht="15.75" customHeight="1" x14ac:dyDescent="0.4"/>
    <row r="229" ht="15.75" customHeight="1" x14ac:dyDescent="0.4"/>
    <row r="230" ht="15.75" customHeight="1" x14ac:dyDescent="0.4"/>
    <row r="231" ht="15.75" customHeight="1" x14ac:dyDescent="0.4"/>
    <row r="232" ht="15.75" customHeight="1" x14ac:dyDescent="0.4"/>
    <row r="233" ht="15.75" customHeight="1" x14ac:dyDescent="0.4"/>
    <row r="234" ht="15.75" customHeight="1" x14ac:dyDescent="0.4"/>
    <row r="235" ht="15.75" customHeight="1" x14ac:dyDescent="0.4"/>
    <row r="236" ht="15.75" customHeight="1" x14ac:dyDescent="0.4"/>
    <row r="237" ht="15.75" customHeight="1" x14ac:dyDescent="0.4"/>
    <row r="238" ht="15.75" customHeight="1" x14ac:dyDescent="0.4"/>
    <row r="239" ht="15.75" customHeight="1" x14ac:dyDescent="0.4"/>
    <row r="240" ht="15.75" customHeight="1" x14ac:dyDescent="0.4"/>
    <row r="241" ht="15.75" customHeight="1" x14ac:dyDescent="0.4"/>
    <row r="242" ht="15.75" customHeight="1" x14ac:dyDescent="0.4"/>
    <row r="243" ht="15.75" customHeight="1" x14ac:dyDescent="0.4"/>
    <row r="244" ht="15.75" customHeight="1" x14ac:dyDescent="0.4"/>
    <row r="245" ht="15.75" customHeight="1" x14ac:dyDescent="0.4"/>
    <row r="246" ht="15.75" customHeight="1" x14ac:dyDescent="0.4"/>
    <row r="247" ht="15.75" customHeight="1" x14ac:dyDescent="0.4"/>
    <row r="248" ht="15.75" customHeight="1" x14ac:dyDescent="0.4"/>
    <row r="249" ht="15.75" customHeight="1" x14ac:dyDescent="0.4"/>
    <row r="250" ht="15.75" customHeight="1" x14ac:dyDescent="0.4"/>
    <row r="251" ht="15.75" customHeight="1" x14ac:dyDescent="0.4"/>
    <row r="252" ht="15.75" customHeight="1" x14ac:dyDescent="0.4"/>
    <row r="253" ht="15.75" customHeight="1" x14ac:dyDescent="0.4"/>
    <row r="254" ht="15.75" customHeight="1" x14ac:dyDescent="0.4"/>
    <row r="255" ht="15.75" customHeight="1" x14ac:dyDescent="0.4"/>
    <row r="256" ht="15.75" customHeight="1" x14ac:dyDescent="0.4"/>
    <row r="257" ht="15.75" customHeight="1" x14ac:dyDescent="0.4"/>
    <row r="258" ht="15.75" customHeight="1" x14ac:dyDescent="0.4"/>
    <row r="259" ht="15.75" customHeight="1" x14ac:dyDescent="0.4"/>
    <row r="260" ht="15.75" customHeight="1" x14ac:dyDescent="0.4"/>
    <row r="261" ht="15.75" customHeight="1" x14ac:dyDescent="0.4"/>
    <row r="262" ht="15.75" customHeight="1" x14ac:dyDescent="0.4"/>
    <row r="263" ht="15.75" customHeight="1" x14ac:dyDescent="0.4"/>
    <row r="264" ht="15.75" customHeight="1" x14ac:dyDescent="0.4"/>
    <row r="265" ht="15.75" customHeight="1" x14ac:dyDescent="0.4"/>
    <row r="266" ht="15.75" customHeight="1" x14ac:dyDescent="0.4"/>
    <row r="267" ht="15.75" customHeight="1" x14ac:dyDescent="0.4"/>
    <row r="268" ht="15.75" customHeight="1" x14ac:dyDescent="0.4"/>
    <row r="269" ht="15.75" customHeight="1" x14ac:dyDescent="0.4"/>
    <row r="270" ht="15.75" customHeight="1" x14ac:dyDescent="0.4"/>
    <row r="271" ht="15.75" customHeight="1" x14ac:dyDescent="0.4"/>
    <row r="272" ht="15.75" customHeight="1" x14ac:dyDescent="0.4"/>
    <row r="273" ht="15.75" customHeight="1" x14ac:dyDescent="0.4"/>
    <row r="274" ht="15.75" customHeight="1" x14ac:dyDescent="0.4"/>
    <row r="275" ht="15.75" customHeight="1" x14ac:dyDescent="0.4"/>
    <row r="276" ht="15.75" customHeight="1" x14ac:dyDescent="0.4"/>
    <row r="277" ht="15.75" customHeight="1" x14ac:dyDescent="0.4"/>
    <row r="278" ht="15.75" customHeight="1" x14ac:dyDescent="0.4"/>
    <row r="279" ht="15.75" customHeight="1" x14ac:dyDescent="0.4"/>
    <row r="280" ht="15.75" customHeight="1" x14ac:dyDescent="0.4"/>
    <row r="281" ht="15.75" customHeight="1" x14ac:dyDescent="0.4"/>
    <row r="282" ht="15.75" customHeight="1" x14ac:dyDescent="0.4"/>
    <row r="283" ht="15.75" customHeight="1" x14ac:dyDescent="0.4"/>
    <row r="284" ht="15.75" customHeight="1" x14ac:dyDescent="0.4"/>
    <row r="285" ht="15.75" customHeight="1" x14ac:dyDescent="0.4"/>
    <row r="286" ht="15.75" customHeight="1" x14ac:dyDescent="0.4"/>
    <row r="287" ht="15.75" customHeight="1" x14ac:dyDescent="0.4"/>
    <row r="288" ht="15.75" customHeight="1" x14ac:dyDescent="0.4"/>
    <row r="289" ht="15.75" customHeight="1" x14ac:dyDescent="0.4"/>
    <row r="290" ht="15.75" customHeight="1" x14ac:dyDescent="0.4"/>
    <row r="291" ht="15.75" customHeight="1" x14ac:dyDescent="0.4"/>
    <row r="292" ht="15.75" customHeight="1" x14ac:dyDescent="0.4"/>
    <row r="293" ht="15.75" customHeight="1" x14ac:dyDescent="0.4"/>
    <row r="294" ht="15.75" customHeight="1" x14ac:dyDescent="0.4"/>
    <row r="295" ht="15.75" customHeight="1" x14ac:dyDescent="0.4"/>
    <row r="296" ht="15.75" customHeight="1" x14ac:dyDescent="0.4"/>
    <row r="297" ht="15.75" customHeight="1" x14ac:dyDescent="0.4"/>
    <row r="298" ht="15.75" customHeight="1" x14ac:dyDescent="0.4"/>
    <row r="299" ht="15.75" customHeight="1" x14ac:dyDescent="0.4"/>
    <row r="300" ht="15.75" customHeight="1" x14ac:dyDescent="0.4"/>
    <row r="301" ht="15.75" customHeight="1" x14ac:dyDescent="0.4"/>
    <row r="302" ht="15.75" customHeight="1" x14ac:dyDescent="0.4"/>
    <row r="303" ht="15.75" customHeight="1" x14ac:dyDescent="0.4"/>
    <row r="304" ht="15.75" customHeight="1" x14ac:dyDescent="0.4"/>
    <row r="305" ht="15.75" customHeight="1" x14ac:dyDescent="0.4"/>
    <row r="306" ht="15.75" customHeight="1" x14ac:dyDescent="0.4"/>
    <row r="307" ht="15.75" customHeight="1" x14ac:dyDescent="0.4"/>
    <row r="308" ht="15.75" customHeight="1" x14ac:dyDescent="0.4"/>
    <row r="309" ht="15.75" customHeight="1" x14ac:dyDescent="0.4"/>
    <row r="310" ht="15.75" customHeight="1" x14ac:dyDescent="0.4"/>
    <row r="311" ht="15.75" customHeight="1" x14ac:dyDescent="0.4"/>
    <row r="312" ht="15.75" customHeight="1" x14ac:dyDescent="0.4"/>
    <row r="313" ht="15.75" customHeight="1" x14ac:dyDescent="0.4"/>
    <row r="314" ht="15.75" customHeight="1" x14ac:dyDescent="0.4"/>
    <row r="315" ht="15.75" customHeight="1" x14ac:dyDescent="0.4"/>
    <row r="316" ht="15.75" customHeight="1" x14ac:dyDescent="0.4"/>
    <row r="317" ht="15.75" customHeight="1" x14ac:dyDescent="0.4"/>
    <row r="318" ht="15.75" customHeight="1" x14ac:dyDescent="0.4"/>
    <row r="319" ht="15.75" customHeight="1" x14ac:dyDescent="0.4"/>
    <row r="320" ht="15.75" customHeight="1" x14ac:dyDescent="0.4"/>
    <row r="321" ht="15.75" customHeight="1" x14ac:dyDescent="0.4"/>
    <row r="322" ht="15.75" customHeight="1" x14ac:dyDescent="0.4"/>
    <row r="323" ht="15.75" customHeight="1" x14ac:dyDescent="0.4"/>
    <row r="324" ht="15.75" customHeight="1" x14ac:dyDescent="0.4"/>
    <row r="325" ht="15.75" customHeight="1" x14ac:dyDescent="0.4"/>
    <row r="326" ht="15.75" customHeight="1" x14ac:dyDescent="0.4"/>
    <row r="327" ht="15.75" customHeight="1" x14ac:dyDescent="0.4"/>
    <row r="328" ht="15.75" customHeight="1" x14ac:dyDescent="0.4"/>
    <row r="329" ht="15.75" customHeight="1" x14ac:dyDescent="0.4"/>
    <row r="330" ht="15.75" customHeight="1" x14ac:dyDescent="0.4"/>
    <row r="331" ht="15.75" customHeight="1" x14ac:dyDescent="0.4"/>
    <row r="332" ht="15.75" customHeight="1" x14ac:dyDescent="0.4"/>
    <row r="333" ht="15.75" customHeight="1" x14ac:dyDescent="0.4"/>
    <row r="334" ht="15.75" customHeight="1" x14ac:dyDescent="0.4"/>
    <row r="335" ht="15.75" customHeight="1" x14ac:dyDescent="0.4"/>
    <row r="336" ht="15.75" customHeight="1" x14ac:dyDescent="0.4"/>
    <row r="337" ht="15.75" customHeight="1" x14ac:dyDescent="0.4"/>
    <row r="338" ht="15.75" customHeight="1" x14ac:dyDescent="0.4"/>
    <row r="339" ht="15.75" customHeight="1" x14ac:dyDescent="0.4"/>
    <row r="340" ht="15.75" customHeight="1" x14ac:dyDescent="0.4"/>
    <row r="341" ht="15.75" customHeight="1" x14ac:dyDescent="0.4"/>
    <row r="342" ht="15.75" customHeight="1" x14ac:dyDescent="0.4"/>
    <row r="343" ht="15.75" customHeight="1" x14ac:dyDescent="0.4"/>
    <row r="344" ht="15.75" customHeight="1" x14ac:dyDescent="0.4"/>
    <row r="345" ht="15.75" customHeight="1" x14ac:dyDescent="0.4"/>
    <row r="346" ht="15.75" customHeight="1" x14ac:dyDescent="0.4"/>
    <row r="347" ht="15.75" customHeight="1" x14ac:dyDescent="0.4"/>
    <row r="348" ht="15.75" customHeight="1" x14ac:dyDescent="0.4"/>
    <row r="349" ht="15.75" customHeight="1" x14ac:dyDescent="0.4"/>
    <row r="350" ht="15.75" customHeight="1" x14ac:dyDescent="0.4"/>
    <row r="351" ht="15.75" customHeight="1" x14ac:dyDescent="0.4"/>
    <row r="352" ht="15.75" customHeight="1" x14ac:dyDescent="0.4"/>
    <row r="353" ht="15.75" customHeight="1" x14ac:dyDescent="0.4"/>
    <row r="354" ht="15.75" customHeight="1" x14ac:dyDescent="0.4"/>
    <row r="355" ht="15.75" customHeight="1" x14ac:dyDescent="0.4"/>
    <row r="356" ht="15.75" customHeight="1" x14ac:dyDescent="0.4"/>
    <row r="357" ht="15.75" customHeight="1" x14ac:dyDescent="0.4"/>
    <row r="358" ht="15.75" customHeight="1" x14ac:dyDescent="0.4"/>
    <row r="359" ht="15.75" customHeight="1" x14ac:dyDescent="0.4"/>
    <row r="360" ht="15.75" customHeight="1" x14ac:dyDescent="0.4"/>
    <row r="361" ht="15.75" customHeight="1" x14ac:dyDescent="0.4"/>
    <row r="362" ht="15.75" customHeight="1" x14ac:dyDescent="0.4"/>
    <row r="363" ht="15.75" customHeight="1" x14ac:dyDescent="0.4"/>
    <row r="364" ht="15.75" customHeight="1" x14ac:dyDescent="0.4"/>
    <row r="365" ht="15.75" customHeight="1" x14ac:dyDescent="0.4"/>
    <row r="366" ht="15.75" customHeight="1" x14ac:dyDescent="0.4"/>
    <row r="367" ht="15.75" customHeight="1" x14ac:dyDescent="0.4"/>
    <row r="368" ht="15.75" customHeight="1" x14ac:dyDescent="0.4"/>
    <row r="369" ht="15.75" customHeight="1" x14ac:dyDescent="0.4"/>
    <row r="370" ht="15.75" customHeight="1" x14ac:dyDescent="0.4"/>
    <row r="371" ht="15.75" customHeight="1" x14ac:dyDescent="0.4"/>
    <row r="372" ht="15.75" customHeight="1" x14ac:dyDescent="0.4"/>
    <row r="373" ht="15.75" customHeight="1" x14ac:dyDescent="0.4"/>
    <row r="374" ht="15.75" customHeight="1" x14ac:dyDescent="0.4"/>
    <row r="375" ht="15.75" customHeight="1" x14ac:dyDescent="0.4"/>
    <row r="376" ht="15.75" customHeight="1" x14ac:dyDescent="0.4"/>
    <row r="377" ht="15.75" customHeight="1" x14ac:dyDescent="0.4"/>
    <row r="378" ht="15.75" customHeight="1" x14ac:dyDescent="0.4"/>
    <row r="379" ht="15.75" customHeight="1" x14ac:dyDescent="0.4"/>
    <row r="380" ht="15.75" customHeight="1" x14ac:dyDescent="0.4"/>
    <row r="381" ht="15.75" customHeight="1" x14ac:dyDescent="0.4"/>
    <row r="382" ht="15.75" customHeight="1" x14ac:dyDescent="0.4"/>
    <row r="383" ht="15.75" customHeight="1" x14ac:dyDescent="0.4"/>
    <row r="384" ht="15.75" customHeight="1" x14ac:dyDescent="0.4"/>
    <row r="385" ht="15.75" customHeight="1" x14ac:dyDescent="0.4"/>
    <row r="386" ht="15.75" customHeight="1" x14ac:dyDescent="0.4"/>
    <row r="387" ht="15.75" customHeight="1" x14ac:dyDescent="0.4"/>
    <row r="388" ht="15.75" customHeight="1" x14ac:dyDescent="0.4"/>
    <row r="389" ht="15.75" customHeight="1" x14ac:dyDescent="0.4"/>
    <row r="390" ht="15.75" customHeight="1" x14ac:dyDescent="0.4"/>
    <row r="391" ht="15.75" customHeight="1" x14ac:dyDescent="0.4"/>
    <row r="392" ht="15.75" customHeight="1" x14ac:dyDescent="0.4"/>
    <row r="393" ht="15.75" customHeight="1" x14ac:dyDescent="0.4"/>
    <row r="394" ht="15.75" customHeight="1" x14ac:dyDescent="0.4"/>
    <row r="395" ht="15.75" customHeight="1" x14ac:dyDescent="0.4"/>
    <row r="396" ht="15.75" customHeight="1" x14ac:dyDescent="0.4"/>
    <row r="397" ht="15.75" customHeight="1" x14ac:dyDescent="0.4"/>
    <row r="398" ht="15.75" customHeight="1" x14ac:dyDescent="0.4"/>
    <row r="399" ht="15.75" customHeight="1" x14ac:dyDescent="0.4"/>
    <row r="400" ht="15.75" customHeight="1" x14ac:dyDescent="0.4"/>
    <row r="401" ht="15.75" customHeight="1" x14ac:dyDescent="0.4"/>
    <row r="402" ht="15.75" customHeight="1" x14ac:dyDescent="0.4"/>
    <row r="403" ht="15.75" customHeight="1" x14ac:dyDescent="0.4"/>
    <row r="404" ht="15.75" customHeight="1" x14ac:dyDescent="0.4"/>
    <row r="405" ht="15.75" customHeight="1" x14ac:dyDescent="0.4"/>
    <row r="406" ht="15.75" customHeight="1" x14ac:dyDescent="0.4"/>
    <row r="407" ht="15.75" customHeight="1" x14ac:dyDescent="0.4"/>
    <row r="408" ht="15.75" customHeight="1" x14ac:dyDescent="0.4"/>
    <row r="409" ht="15.75" customHeight="1" x14ac:dyDescent="0.4"/>
    <row r="410" ht="15.75" customHeight="1" x14ac:dyDescent="0.4"/>
    <row r="411" ht="15.75" customHeight="1" x14ac:dyDescent="0.4"/>
    <row r="412" ht="15.75" customHeight="1" x14ac:dyDescent="0.4"/>
    <row r="413" ht="15.75" customHeight="1" x14ac:dyDescent="0.4"/>
    <row r="414" ht="15.75" customHeight="1" x14ac:dyDescent="0.4"/>
    <row r="415" ht="15.75" customHeight="1" x14ac:dyDescent="0.4"/>
    <row r="416" ht="15.75" customHeight="1" x14ac:dyDescent="0.4"/>
    <row r="417" ht="15.75" customHeight="1" x14ac:dyDescent="0.4"/>
    <row r="418" ht="15.75" customHeight="1" x14ac:dyDescent="0.4"/>
    <row r="419" ht="15.75" customHeight="1" x14ac:dyDescent="0.4"/>
    <row r="420" ht="15.75" customHeight="1" x14ac:dyDescent="0.4"/>
    <row r="421" ht="15.75" customHeight="1" x14ac:dyDescent="0.4"/>
    <row r="422" ht="15.75" customHeight="1" x14ac:dyDescent="0.4"/>
    <row r="423" ht="15.75" customHeight="1" x14ac:dyDescent="0.4"/>
    <row r="424" ht="15.75" customHeight="1" x14ac:dyDescent="0.4"/>
    <row r="425" ht="15.75" customHeight="1" x14ac:dyDescent="0.4"/>
    <row r="426" ht="15.75" customHeight="1" x14ac:dyDescent="0.4"/>
    <row r="427" ht="15.75" customHeight="1" x14ac:dyDescent="0.4"/>
    <row r="428" ht="15.75" customHeight="1" x14ac:dyDescent="0.4"/>
    <row r="429" ht="15.75" customHeight="1" x14ac:dyDescent="0.4"/>
    <row r="430" ht="15.75" customHeight="1" x14ac:dyDescent="0.4"/>
    <row r="431" ht="15.75" customHeight="1" x14ac:dyDescent="0.4"/>
    <row r="432" ht="15.75" customHeight="1" x14ac:dyDescent="0.4"/>
    <row r="433" ht="15.75" customHeight="1" x14ac:dyDescent="0.4"/>
    <row r="434" ht="15.75" customHeight="1" x14ac:dyDescent="0.4"/>
    <row r="435" ht="15.75" customHeight="1" x14ac:dyDescent="0.4"/>
    <row r="436" ht="15.75" customHeight="1" x14ac:dyDescent="0.4"/>
    <row r="437" ht="15.75" customHeight="1" x14ac:dyDescent="0.4"/>
    <row r="438" ht="15.75" customHeight="1" x14ac:dyDescent="0.4"/>
    <row r="439" ht="15.75" customHeight="1" x14ac:dyDescent="0.4"/>
    <row r="440" ht="15.75" customHeight="1" x14ac:dyDescent="0.4"/>
    <row r="441" ht="15.75" customHeight="1" x14ac:dyDescent="0.4"/>
    <row r="442" ht="15.75" customHeight="1" x14ac:dyDescent="0.4"/>
    <row r="443" ht="15.75" customHeight="1" x14ac:dyDescent="0.4"/>
    <row r="444" ht="15.75" customHeight="1" x14ac:dyDescent="0.4"/>
    <row r="445" ht="15.75" customHeight="1" x14ac:dyDescent="0.4"/>
    <row r="446" ht="15.75" customHeight="1" x14ac:dyDescent="0.4"/>
    <row r="447" ht="15.75" customHeight="1" x14ac:dyDescent="0.4"/>
    <row r="448" ht="15.75" customHeight="1" x14ac:dyDescent="0.4"/>
    <row r="449" ht="15.75" customHeight="1" x14ac:dyDescent="0.4"/>
    <row r="450" ht="15.75" customHeight="1" x14ac:dyDescent="0.4"/>
    <row r="451" ht="15.75" customHeight="1" x14ac:dyDescent="0.4"/>
    <row r="452" ht="15.75" customHeight="1" x14ac:dyDescent="0.4"/>
    <row r="453" ht="15.75" customHeight="1" x14ac:dyDescent="0.4"/>
    <row r="454" ht="15.75" customHeight="1" x14ac:dyDescent="0.4"/>
    <row r="455" ht="15.75" customHeight="1" x14ac:dyDescent="0.4"/>
    <row r="456" ht="15.75" customHeight="1" x14ac:dyDescent="0.4"/>
    <row r="457" ht="15.75" customHeight="1" x14ac:dyDescent="0.4"/>
    <row r="458" ht="15.75" customHeight="1" x14ac:dyDescent="0.4"/>
    <row r="459" ht="15.75" customHeight="1" x14ac:dyDescent="0.4"/>
    <row r="460" ht="15.75" customHeight="1" x14ac:dyDescent="0.4"/>
    <row r="461" ht="15.75" customHeight="1" x14ac:dyDescent="0.4"/>
    <row r="462" ht="15.75" customHeight="1" x14ac:dyDescent="0.4"/>
    <row r="463" ht="15.75" customHeight="1" x14ac:dyDescent="0.4"/>
    <row r="464" ht="15.75" customHeight="1" x14ac:dyDescent="0.4"/>
    <row r="465" ht="15.75" customHeight="1" x14ac:dyDescent="0.4"/>
    <row r="466" ht="15.75" customHeight="1" x14ac:dyDescent="0.4"/>
    <row r="467" ht="15.75" customHeight="1" x14ac:dyDescent="0.4"/>
    <row r="468" ht="15.75" customHeight="1" x14ac:dyDescent="0.4"/>
    <row r="469" ht="15.75" customHeight="1" x14ac:dyDescent="0.4"/>
    <row r="470" ht="15.75" customHeight="1" x14ac:dyDescent="0.4"/>
    <row r="471" ht="15.75" customHeight="1" x14ac:dyDescent="0.4"/>
    <row r="472" ht="15.75" customHeight="1" x14ac:dyDescent="0.4"/>
    <row r="473" ht="15.75" customHeight="1" x14ac:dyDescent="0.4"/>
    <row r="474" ht="15.75" customHeight="1" x14ac:dyDescent="0.4"/>
    <row r="475" ht="15.75" customHeight="1" x14ac:dyDescent="0.4"/>
    <row r="476" ht="15.75" customHeight="1" x14ac:dyDescent="0.4"/>
    <row r="477" ht="15.75" customHeight="1" x14ac:dyDescent="0.4"/>
    <row r="478" ht="15.75" customHeight="1" x14ac:dyDescent="0.4"/>
    <row r="479" ht="15.75" customHeight="1" x14ac:dyDescent="0.4"/>
    <row r="480" ht="15.75" customHeight="1" x14ac:dyDescent="0.4"/>
    <row r="481" ht="15.75" customHeight="1" x14ac:dyDescent="0.4"/>
    <row r="482" ht="15.75" customHeight="1" x14ac:dyDescent="0.4"/>
    <row r="483" ht="15.75" customHeight="1" x14ac:dyDescent="0.4"/>
    <row r="484" ht="15.75" customHeight="1" x14ac:dyDescent="0.4"/>
    <row r="485" ht="15.75" customHeight="1" x14ac:dyDescent="0.4"/>
    <row r="486" ht="15.75" customHeight="1" x14ac:dyDescent="0.4"/>
    <row r="487" ht="15.75" customHeight="1" x14ac:dyDescent="0.4"/>
    <row r="488" ht="15.75" customHeight="1" x14ac:dyDescent="0.4"/>
    <row r="489" ht="15.75" customHeight="1" x14ac:dyDescent="0.4"/>
    <row r="490" ht="15.75" customHeight="1" x14ac:dyDescent="0.4"/>
    <row r="491" ht="15.75" customHeight="1" x14ac:dyDescent="0.4"/>
    <row r="492" ht="15.75" customHeight="1" x14ac:dyDescent="0.4"/>
    <row r="493" ht="15.75" customHeight="1" x14ac:dyDescent="0.4"/>
    <row r="494" ht="15.75" customHeight="1" x14ac:dyDescent="0.4"/>
    <row r="495" ht="15.75" customHeight="1" x14ac:dyDescent="0.4"/>
    <row r="496" ht="15.75" customHeight="1" x14ac:dyDescent="0.4"/>
    <row r="497" ht="15.75" customHeight="1" x14ac:dyDescent="0.4"/>
    <row r="498" ht="15.75" customHeight="1" x14ac:dyDescent="0.4"/>
    <row r="499" ht="15.75" customHeight="1" x14ac:dyDescent="0.4"/>
    <row r="500" ht="15.75" customHeight="1" x14ac:dyDescent="0.4"/>
    <row r="501" ht="15.75" customHeight="1" x14ac:dyDescent="0.4"/>
    <row r="502" ht="15.75" customHeight="1" x14ac:dyDescent="0.4"/>
    <row r="503" ht="15.75" customHeight="1" x14ac:dyDescent="0.4"/>
    <row r="504" ht="15.75" customHeight="1" x14ac:dyDescent="0.4"/>
    <row r="505" ht="15.75" customHeight="1" x14ac:dyDescent="0.4"/>
    <row r="506" ht="15.75" customHeight="1" x14ac:dyDescent="0.4"/>
    <row r="507" ht="15.75" customHeight="1" x14ac:dyDescent="0.4"/>
    <row r="508" ht="15.75" customHeight="1" x14ac:dyDescent="0.4"/>
    <row r="509" ht="15.75" customHeight="1" x14ac:dyDescent="0.4"/>
    <row r="510" ht="15.75" customHeight="1" x14ac:dyDescent="0.4"/>
    <row r="511" ht="15.75" customHeight="1" x14ac:dyDescent="0.4"/>
    <row r="512" ht="15.75" customHeight="1" x14ac:dyDescent="0.4"/>
    <row r="513" ht="15.75" customHeight="1" x14ac:dyDescent="0.4"/>
    <row r="514" ht="15.75" customHeight="1" x14ac:dyDescent="0.4"/>
    <row r="515" ht="15.75" customHeight="1" x14ac:dyDescent="0.4"/>
    <row r="516" ht="15.75" customHeight="1" x14ac:dyDescent="0.4"/>
    <row r="517" ht="15.75" customHeight="1" x14ac:dyDescent="0.4"/>
    <row r="518" ht="15.75" customHeight="1" x14ac:dyDescent="0.4"/>
    <row r="519" ht="15.75" customHeight="1" x14ac:dyDescent="0.4"/>
    <row r="520" ht="15.75" customHeight="1" x14ac:dyDescent="0.4"/>
    <row r="521" ht="15.75" customHeight="1" x14ac:dyDescent="0.4"/>
    <row r="522" ht="15.75" customHeight="1" x14ac:dyDescent="0.4"/>
    <row r="523" ht="15.75" customHeight="1" x14ac:dyDescent="0.4"/>
    <row r="524" ht="15.75" customHeight="1" x14ac:dyDescent="0.4"/>
    <row r="525" ht="15.75" customHeight="1" x14ac:dyDescent="0.4"/>
    <row r="526" ht="15.75" customHeight="1" x14ac:dyDescent="0.4"/>
    <row r="527" ht="15.75" customHeight="1" x14ac:dyDescent="0.4"/>
    <row r="528" ht="15.75" customHeight="1" x14ac:dyDescent="0.4"/>
    <row r="529" ht="15.75" customHeight="1" x14ac:dyDescent="0.4"/>
    <row r="530" ht="15.75" customHeight="1" x14ac:dyDescent="0.4"/>
    <row r="531" ht="15.75" customHeight="1" x14ac:dyDescent="0.4"/>
    <row r="532" ht="15.75" customHeight="1" x14ac:dyDescent="0.4"/>
    <row r="533" ht="15.75" customHeight="1" x14ac:dyDescent="0.4"/>
    <row r="534" ht="15.75" customHeight="1" x14ac:dyDescent="0.4"/>
    <row r="535" ht="15.75" customHeight="1" x14ac:dyDescent="0.4"/>
    <row r="536" ht="15.75" customHeight="1" x14ac:dyDescent="0.4"/>
    <row r="537" ht="15.75" customHeight="1" x14ac:dyDescent="0.4"/>
    <row r="538" ht="15.75" customHeight="1" x14ac:dyDescent="0.4"/>
    <row r="539" ht="15.75" customHeight="1" x14ac:dyDescent="0.4"/>
    <row r="540" ht="15.75" customHeight="1" x14ac:dyDescent="0.4"/>
    <row r="541" ht="15.75" customHeight="1" x14ac:dyDescent="0.4"/>
    <row r="542" ht="15.75" customHeight="1" x14ac:dyDescent="0.4"/>
    <row r="543" ht="15.75" customHeight="1" x14ac:dyDescent="0.4"/>
    <row r="544" ht="15.75" customHeight="1" x14ac:dyDescent="0.4"/>
    <row r="545" ht="15.75" customHeight="1" x14ac:dyDescent="0.4"/>
    <row r="546" ht="15.75" customHeight="1" x14ac:dyDescent="0.4"/>
    <row r="547" ht="15.75" customHeight="1" x14ac:dyDescent="0.4"/>
    <row r="548" ht="15.75" customHeight="1" x14ac:dyDescent="0.4"/>
    <row r="549" ht="15.75" customHeight="1" x14ac:dyDescent="0.4"/>
    <row r="550" ht="15.75" customHeight="1" x14ac:dyDescent="0.4"/>
    <row r="551" ht="15.75" customHeight="1" x14ac:dyDescent="0.4"/>
    <row r="552" ht="15.75" customHeight="1" x14ac:dyDescent="0.4"/>
    <row r="553" ht="15.75" customHeight="1" x14ac:dyDescent="0.4"/>
    <row r="554" ht="15.75" customHeight="1" x14ac:dyDescent="0.4"/>
    <row r="555" ht="15.75" customHeight="1" x14ac:dyDescent="0.4"/>
    <row r="556" ht="15.75" customHeight="1" x14ac:dyDescent="0.4"/>
    <row r="557" ht="15.75" customHeight="1" x14ac:dyDescent="0.4"/>
    <row r="558" ht="15.75" customHeight="1" x14ac:dyDescent="0.4"/>
    <row r="559" ht="15.75" customHeight="1" x14ac:dyDescent="0.4"/>
    <row r="560" ht="15.75" customHeight="1" x14ac:dyDescent="0.4"/>
    <row r="561" ht="15.75" customHeight="1" x14ac:dyDescent="0.4"/>
    <row r="562" ht="15.75" customHeight="1" x14ac:dyDescent="0.4"/>
    <row r="563" ht="15.75" customHeight="1" x14ac:dyDescent="0.4"/>
    <row r="564" ht="15.75" customHeight="1" x14ac:dyDescent="0.4"/>
    <row r="565" ht="15.75" customHeight="1" x14ac:dyDescent="0.4"/>
    <row r="566" ht="15.75" customHeight="1" x14ac:dyDescent="0.4"/>
    <row r="567" ht="15.75" customHeight="1" x14ac:dyDescent="0.4"/>
    <row r="568" ht="15.75" customHeight="1" x14ac:dyDescent="0.4"/>
    <row r="569" ht="15.75" customHeight="1" x14ac:dyDescent="0.4"/>
    <row r="570" ht="15.75" customHeight="1" x14ac:dyDescent="0.4"/>
    <row r="571" ht="15.75" customHeight="1" x14ac:dyDescent="0.4"/>
    <row r="572" ht="15.75" customHeight="1" x14ac:dyDescent="0.4"/>
    <row r="573" ht="15.75" customHeight="1" x14ac:dyDescent="0.4"/>
    <row r="574" ht="15.75" customHeight="1" x14ac:dyDescent="0.4"/>
    <row r="575" ht="15.75" customHeight="1" x14ac:dyDescent="0.4"/>
    <row r="576" ht="15.75" customHeight="1" x14ac:dyDescent="0.4"/>
    <row r="577" ht="15.75" customHeight="1" x14ac:dyDescent="0.4"/>
    <row r="578" ht="15.75" customHeight="1" x14ac:dyDescent="0.4"/>
    <row r="579" ht="15.75" customHeight="1" x14ac:dyDescent="0.4"/>
    <row r="580" ht="15.75" customHeight="1" x14ac:dyDescent="0.4"/>
    <row r="581" ht="15.75" customHeight="1" x14ac:dyDescent="0.4"/>
    <row r="582" ht="15.75" customHeight="1" x14ac:dyDescent="0.4"/>
    <row r="583" ht="15.75" customHeight="1" x14ac:dyDescent="0.4"/>
    <row r="584" ht="15.75" customHeight="1" x14ac:dyDescent="0.4"/>
    <row r="585" ht="15.75" customHeight="1" x14ac:dyDescent="0.4"/>
    <row r="586" ht="15.75" customHeight="1" x14ac:dyDescent="0.4"/>
    <row r="587" ht="15.75" customHeight="1" x14ac:dyDescent="0.4"/>
    <row r="588" ht="15.75" customHeight="1" x14ac:dyDescent="0.4"/>
    <row r="589" ht="15.75" customHeight="1" x14ac:dyDescent="0.4"/>
    <row r="590" ht="15.75" customHeight="1" x14ac:dyDescent="0.4"/>
    <row r="591" ht="15.75" customHeight="1" x14ac:dyDescent="0.4"/>
    <row r="592" ht="15.75" customHeight="1" x14ac:dyDescent="0.4"/>
    <row r="593" ht="15.75" customHeight="1" x14ac:dyDescent="0.4"/>
    <row r="594" ht="15.75" customHeight="1" x14ac:dyDescent="0.4"/>
    <row r="595" ht="15.75" customHeight="1" x14ac:dyDescent="0.4"/>
    <row r="596" ht="15.75" customHeight="1" x14ac:dyDescent="0.4"/>
    <row r="597" ht="15.75" customHeight="1" x14ac:dyDescent="0.4"/>
    <row r="598" ht="15.75" customHeight="1" x14ac:dyDescent="0.4"/>
    <row r="599" ht="15.75" customHeight="1" x14ac:dyDescent="0.4"/>
    <row r="600" ht="15.75" customHeight="1" x14ac:dyDescent="0.4"/>
    <row r="601" ht="15.75" customHeight="1" x14ac:dyDescent="0.4"/>
    <row r="602" ht="15.75" customHeight="1" x14ac:dyDescent="0.4"/>
    <row r="603" ht="15.75" customHeight="1" x14ac:dyDescent="0.4"/>
    <row r="604" ht="15.75" customHeight="1" x14ac:dyDescent="0.4"/>
    <row r="605" ht="15.75" customHeight="1" x14ac:dyDescent="0.4"/>
    <row r="606" ht="15.75" customHeight="1" x14ac:dyDescent="0.4"/>
    <row r="607" ht="15.75" customHeight="1" x14ac:dyDescent="0.4"/>
    <row r="608" ht="15.75" customHeight="1" x14ac:dyDescent="0.4"/>
    <row r="609" ht="15.75" customHeight="1" x14ac:dyDescent="0.4"/>
    <row r="610" ht="15.75" customHeight="1" x14ac:dyDescent="0.4"/>
    <row r="611" ht="15.75" customHeight="1" x14ac:dyDescent="0.4"/>
    <row r="612" ht="15.75" customHeight="1" x14ac:dyDescent="0.4"/>
    <row r="613" ht="15.75" customHeight="1" x14ac:dyDescent="0.4"/>
    <row r="614" ht="15.75" customHeight="1" x14ac:dyDescent="0.4"/>
    <row r="615" ht="15.75" customHeight="1" x14ac:dyDescent="0.4"/>
    <row r="616" ht="15.75" customHeight="1" x14ac:dyDescent="0.4"/>
    <row r="617" ht="15.75" customHeight="1" x14ac:dyDescent="0.4"/>
    <row r="618" ht="15.75" customHeight="1" x14ac:dyDescent="0.4"/>
    <row r="619" ht="15.75" customHeight="1" x14ac:dyDescent="0.4"/>
    <row r="620" ht="15.75" customHeight="1" x14ac:dyDescent="0.4"/>
    <row r="621" ht="15.75" customHeight="1" x14ac:dyDescent="0.4"/>
    <row r="622" ht="15.75" customHeight="1" x14ac:dyDescent="0.4"/>
    <row r="623" ht="15.75" customHeight="1" x14ac:dyDescent="0.4"/>
    <row r="624" ht="15.75" customHeight="1" x14ac:dyDescent="0.4"/>
    <row r="625" ht="15.75" customHeight="1" x14ac:dyDescent="0.4"/>
    <row r="626" ht="15.75" customHeight="1" x14ac:dyDescent="0.4"/>
    <row r="627" ht="15.75" customHeight="1" x14ac:dyDescent="0.4"/>
    <row r="628" ht="15.75" customHeight="1" x14ac:dyDescent="0.4"/>
    <row r="629" ht="15.75" customHeight="1" x14ac:dyDescent="0.4"/>
    <row r="630" ht="15.75" customHeight="1" x14ac:dyDescent="0.4"/>
    <row r="631" ht="15.75" customHeight="1" x14ac:dyDescent="0.4"/>
    <row r="632" ht="15.75" customHeight="1" x14ac:dyDescent="0.4"/>
    <row r="633" ht="15.75" customHeight="1" x14ac:dyDescent="0.4"/>
    <row r="634" ht="15.75" customHeight="1" x14ac:dyDescent="0.4"/>
    <row r="635" ht="15.75" customHeight="1" x14ac:dyDescent="0.4"/>
    <row r="636" ht="15.75" customHeight="1" x14ac:dyDescent="0.4"/>
    <row r="637" ht="15.75" customHeight="1" x14ac:dyDescent="0.4"/>
    <row r="638" ht="15.75" customHeight="1" x14ac:dyDescent="0.4"/>
    <row r="639" ht="15.75" customHeight="1" x14ac:dyDescent="0.4"/>
    <row r="640" ht="15.75" customHeight="1" x14ac:dyDescent="0.4"/>
    <row r="641" ht="15.75" customHeight="1" x14ac:dyDescent="0.4"/>
    <row r="642" ht="15.75" customHeight="1" x14ac:dyDescent="0.4"/>
    <row r="643" ht="15.75" customHeight="1" x14ac:dyDescent="0.4"/>
    <row r="644" ht="15.75" customHeight="1" x14ac:dyDescent="0.4"/>
    <row r="645" ht="15.75" customHeight="1" x14ac:dyDescent="0.4"/>
    <row r="646" ht="15.75" customHeight="1" x14ac:dyDescent="0.4"/>
    <row r="647" ht="15.75" customHeight="1" x14ac:dyDescent="0.4"/>
    <row r="648" ht="15.75" customHeight="1" x14ac:dyDescent="0.4"/>
    <row r="649" ht="15.75" customHeight="1" x14ac:dyDescent="0.4"/>
    <row r="650" ht="15.75" customHeight="1" x14ac:dyDescent="0.4"/>
    <row r="651" ht="15.75" customHeight="1" x14ac:dyDescent="0.4"/>
    <row r="652" ht="15.75" customHeight="1" x14ac:dyDescent="0.4"/>
    <row r="653" ht="15.75" customHeight="1" x14ac:dyDescent="0.4"/>
    <row r="654" ht="15.75" customHeight="1" x14ac:dyDescent="0.4"/>
    <row r="655" ht="15.75" customHeight="1" x14ac:dyDescent="0.4"/>
    <row r="656" ht="15.75" customHeight="1" x14ac:dyDescent="0.4"/>
    <row r="657" ht="15.75" customHeight="1" x14ac:dyDescent="0.4"/>
    <row r="658" ht="15.75" customHeight="1" x14ac:dyDescent="0.4"/>
    <row r="659" ht="15.75" customHeight="1" x14ac:dyDescent="0.4"/>
    <row r="660" ht="15.75" customHeight="1" x14ac:dyDescent="0.4"/>
    <row r="661" ht="15.75" customHeight="1" x14ac:dyDescent="0.4"/>
    <row r="662" ht="15.75" customHeight="1" x14ac:dyDescent="0.4"/>
    <row r="663" ht="15.75" customHeight="1" x14ac:dyDescent="0.4"/>
    <row r="664" ht="15.75" customHeight="1" x14ac:dyDescent="0.4"/>
    <row r="665" ht="15.75" customHeight="1" x14ac:dyDescent="0.4"/>
    <row r="666" ht="15.75" customHeight="1" x14ac:dyDescent="0.4"/>
    <row r="667" ht="15.75" customHeight="1" x14ac:dyDescent="0.4"/>
    <row r="668" ht="15.75" customHeight="1" x14ac:dyDescent="0.4"/>
    <row r="669" ht="15.75" customHeight="1" x14ac:dyDescent="0.4"/>
    <row r="670" ht="15.75" customHeight="1" x14ac:dyDescent="0.4"/>
    <row r="671" ht="15.75" customHeight="1" x14ac:dyDescent="0.4"/>
    <row r="672" ht="15.75" customHeight="1" x14ac:dyDescent="0.4"/>
    <row r="673" ht="15.75" customHeight="1" x14ac:dyDescent="0.4"/>
    <row r="674" ht="15.75" customHeight="1" x14ac:dyDescent="0.4"/>
    <row r="675" ht="15.75" customHeight="1" x14ac:dyDescent="0.4"/>
    <row r="676" ht="15.75" customHeight="1" x14ac:dyDescent="0.4"/>
    <row r="677" ht="15.75" customHeight="1" x14ac:dyDescent="0.4"/>
    <row r="678" ht="15.75" customHeight="1" x14ac:dyDescent="0.4"/>
    <row r="679" ht="15.75" customHeight="1" x14ac:dyDescent="0.4"/>
    <row r="680" ht="15.75" customHeight="1" x14ac:dyDescent="0.4"/>
    <row r="681" ht="15.75" customHeight="1" x14ac:dyDescent="0.4"/>
    <row r="682" ht="15.75" customHeight="1" x14ac:dyDescent="0.4"/>
    <row r="683" ht="15.75" customHeight="1" x14ac:dyDescent="0.4"/>
    <row r="684" ht="15.75" customHeight="1" x14ac:dyDescent="0.4"/>
    <row r="685" ht="15.75" customHeight="1" x14ac:dyDescent="0.4"/>
    <row r="686" ht="15.75" customHeight="1" x14ac:dyDescent="0.4"/>
    <row r="687" ht="15.75" customHeight="1" x14ac:dyDescent="0.4"/>
    <row r="688" ht="15.75" customHeight="1" x14ac:dyDescent="0.4"/>
    <row r="689" ht="15.75" customHeight="1" x14ac:dyDescent="0.4"/>
    <row r="690" ht="15.75" customHeight="1" x14ac:dyDescent="0.4"/>
    <row r="691" ht="15.75" customHeight="1" x14ac:dyDescent="0.4"/>
    <row r="692" ht="15.75" customHeight="1" x14ac:dyDescent="0.4"/>
    <row r="693" ht="15.75" customHeight="1" x14ac:dyDescent="0.4"/>
    <row r="694" ht="15.75" customHeight="1" x14ac:dyDescent="0.4"/>
    <row r="695" ht="15.75" customHeight="1" x14ac:dyDescent="0.4"/>
    <row r="696" ht="15.75" customHeight="1" x14ac:dyDescent="0.4"/>
    <row r="697" ht="15.75" customHeight="1" x14ac:dyDescent="0.4"/>
    <row r="698" ht="15.75" customHeight="1" x14ac:dyDescent="0.4"/>
    <row r="699" ht="15.75" customHeight="1" x14ac:dyDescent="0.4"/>
    <row r="700" ht="15.75" customHeight="1" x14ac:dyDescent="0.4"/>
    <row r="701" ht="15.75" customHeight="1" x14ac:dyDescent="0.4"/>
    <row r="702" ht="15.75" customHeight="1" x14ac:dyDescent="0.4"/>
    <row r="703" ht="15.75" customHeight="1" x14ac:dyDescent="0.4"/>
    <row r="704" ht="15.75" customHeight="1" x14ac:dyDescent="0.4"/>
    <row r="705" ht="15.75" customHeight="1" x14ac:dyDescent="0.4"/>
    <row r="706" ht="15.75" customHeight="1" x14ac:dyDescent="0.4"/>
    <row r="707" ht="15.75" customHeight="1" x14ac:dyDescent="0.4"/>
    <row r="708" ht="15.75" customHeight="1" x14ac:dyDescent="0.4"/>
    <row r="709" ht="15.75" customHeight="1" x14ac:dyDescent="0.4"/>
    <row r="710" ht="15.75" customHeight="1" x14ac:dyDescent="0.4"/>
    <row r="711" ht="15.75" customHeight="1" x14ac:dyDescent="0.4"/>
    <row r="712" ht="15.75" customHeight="1" x14ac:dyDescent="0.4"/>
    <row r="713" ht="15.75" customHeight="1" x14ac:dyDescent="0.4"/>
    <row r="714" ht="15.75" customHeight="1" x14ac:dyDescent="0.4"/>
    <row r="715" ht="15.75" customHeight="1" x14ac:dyDescent="0.4"/>
    <row r="716" ht="15.75" customHeight="1" x14ac:dyDescent="0.4"/>
    <row r="717" ht="15.75" customHeight="1" x14ac:dyDescent="0.4"/>
    <row r="718" ht="15.75" customHeight="1" x14ac:dyDescent="0.4"/>
    <row r="719" ht="15.75" customHeight="1" x14ac:dyDescent="0.4"/>
    <row r="720" ht="15.75" customHeight="1" x14ac:dyDescent="0.4"/>
    <row r="721" ht="15.75" customHeight="1" x14ac:dyDescent="0.4"/>
    <row r="722" ht="15.75" customHeight="1" x14ac:dyDescent="0.4"/>
    <row r="723" ht="15.75" customHeight="1" x14ac:dyDescent="0.4"/>
    <row r="724" ht="15.75" customHeight="1" x14ac:dyDescent="0.4"/>
    <row r="725" ht="15.75" customHeight="1" x14ac:dyDescent="0.4"/>
    <row r="726" ht="15.75" customHeight="1" x14ac:dyDescent="0.4"/>
    <row r="727" ht="15.75" customHeight="1" x14ac:dyDescent="0.4"/>
    <row r="728" ht="15.75" customHeight="1" x14ac:dyDescent="0.4"/>
    <row r="729" ht="15.75" customHeight="1" x14ac:dyDescent="0.4"/>
    <row r="730" ht="15.75" customHeight="1" x14ac:dyDescent="0.4"/>
    <row r="731" ht="15.75" customHeight="1" x14ac:dyDescent="0.4"/>
    <row r="732" ht="15.75" customHeight="1" x14ac:dyDescent="0.4"/>
    <row r="733" ht="15.75" customHeight="1" x14ac:dyDescent="0.4"/>
    <row r="734" ht="15.75" customHeight="1" x14ac:dyDescent="0.4"/>
    <row r="735" ht="15.75" customHeight="1" x14ac:dyDescent="0.4"/>
    <row r="736" ht="15.75" customHeight="1" x14ac:dyDescent="0.4"/>
    <row r="737" ht="15.75" customHeight="1" x14ac:dyDescent="0.4"/>
    <row r="738" ht="15.75" customHeight="1" x14ac:dyDescent="0.4"/>
    <row r="739" ht="15.75" customHeight="1" x14ac:dyDescent="0.4"/>
    <row r="740" ht="15.75" customHeight="1" x14ac:dyDescent="0.4"/>
    <row r="741" ht="15.75" customHeight="1" x14ac:dyDescent="0.4"/>
    <row r="742" ht="15.75" customHeight="1" x14ac:dyDescent="0.4"/>
    <row r="743" ht="15.75" customHeight="1" x14ac:dyDescent="0.4"/>
    <row r="744" ht="15.75" customHeight="1" x14ac:dyDescent="0.4"/>
    <row r="745" ht="15.75" customHeight="1" x14ac:dyDescent="0.4"/>
    <row r="746" ht="15.75" customHeight="1" x14ac:dyDescent="0.4"/>
    <row r="747" ht="15.75" customHeight="1" x14ac:dyDescent="0.4"/>
    <row r="748" ht="15.75" customHeight="1" x14ac:dyDescent="0.4"/>
    <row r="749" ht="15.75" customHeight="1" x14ac:dyDescent="0.4"/>
    <row r="750" ht="15.75" customHeight="1" x14ac:dyDescent="0.4"/>
    <row r="751" ht="15.75" customHeight="1" x14ac:dyDescent="0.4"/>
    <row r="752" ht="15.75" customHeight="1" x14ac:dyDescent="0.4"/>
    <row r="753" ht="15.75" customHeight="1" x14ac:dyDescent="0.4"/>
    <row r="754" ht="15.75" customHeight="1" x14ac:dyDescent="0.4"/>
    <row r="755" ht="15.75" customHeight="1" x14ac:dyDescent="0.4"/>
    <row r="756" ht="15.75" customHeight="1" x14ac:dyDescent="0.4"/>
    <row r="757" ht="15.75" customHeight="1" x14ac:dyDescent="0.4"/>
    <row r="758" ht="15.75" customHeight="1" x14ac:dyDescent="0.4"/>
    <row r="759" ht="15.75" customHeight="1" x14ac:dyDescent="0.4"/>
    <row r="760" ht="15.75" customHeight="1" x14ac:dyDescent="0.4"/>
    <row r="761" ht="15.75" customHeight="1" x14ac:dyDescent="0.4"/>
    <row r="762" ht="15.75" customHeight="1" x14ac:dyDescent="0.4"/>
    <row r="763" ht="15.75" customHeight="1" x14ac:dyDescent="0.4"/>
    <row r="764" ht="15.75" customHeight="1" x14ac:dyDescent="0.4"/>
    <row r="765" ht="15.75" customHeight="1" x14ac:dyDescent="0.4"/>
    <row r="766" ht="15.75" customHeight="1" x14ac:dyDescent="0.4"/>
    <row r="767" ht="15.75" customHeight="1" x14ac:dyDescent="0.4"/>
    <row r="768" ht="15.75" customHeight="1" x14ac:dyDescent="0.4"/>
    <row r="769" ht="15.75" customHeight="1" x14ac:dyDescent="0.4"/>
    <row r="770" ht="15.75" customHeight="1" x14ac:dyDescent="0.4"/>
    <row r="771" ht="15.75" customHeight="1" x14ac:dyDescent="0.4"/>
    <row r="772" ht="15.75" customHeight="1" x14ac:dyDescent="0.4"/>
    <row r="773" ht="15.75" customHeight="1" x14ac:dyDescent="0.4"/>
    <row r="774" ht="15.75" customHeight="1" x14ac:dyDescent="0.4"/>
    <row r="775" ht="15.75" customHeight="1" x14ac:dyDescent="0.4"/>
    <row r="776" ht="15.75" customHeight="1" x14ac:dyDescent="0.4"/>
    <row r="777" ht="15.75" customHeight="1" x14ac:dyDescent="0.4"/>
    <row r="778" ht="15.75" customHeight="1" x14ac:dyDescent="0.4"/>
    <row r="779" ht="15.75" customHeight="1" x14ac:dyDescent="0.4"/>
    <row r="780" ht="15.75" customHeight="1" x14ac:dyDescent="0.4"/>
    <row r="781" ht="15.75" customHeight="1" x14ac:dyDescent="0.4"/>
    <row r="782" ht="15.75" customHeight="1" x14ac:dyDescent="0.4"/>
    <row r="783" ht="15.75" customHeight="1" x14ac:dyDescent="0.4"/>
    <row r="784" ht="15.75" customHeight="1" x14ac:dyDescent="0.4"/>
    <row r="785" ht="15.75" customHeight="1" x14ac:dyDescent="0.4"/>
    <row r="786" ht="15.75" customHeight="1" x14ac:dyDescent="0.4"/>
    <row r="787" ht="15.75" customHeight="1" x14ac:dyDescent="0.4"/>
    <row r="788" ht="15.75" customHeight="1" x14ac:dyDescent="0.4"/>
    <row r="789" ht="15.75" customHeight="1" x14ac:dyDescent="0.4"/>
    <row r="790" ht="15.75" customHeight="1" x14ac:dyDescent="0.4"/>
    <row r="791" ht="15.75" customHeight="1" x14ac:dyDescent="0.4"/>
    <row r="792" ht="15.75" customHeight="1" x14ac:dyDescent="0.4"/>
    <row r="793" ht="15.75" customHeight="1" x14ac:dyDescent="0.4"/>
    <row r="794" ht="15.75" customHeight="1" x14ac:dyDescent="0.4"/>
    <row r="795" ht="15.75" customHeight="1" x14ac:dyDescent="0.4"/>
    <row r="796" ht="15.75" customHeight="1" x14ac:dyDescent="0.4"/>
    <row r="797" ht="15.75" customHeight="1" x14ac:dyDescent="0.4"/>
    <row r="798" ht="15.75" customHeight="1" x14ac:dyDescent="0.4"/>
    <row r="799" ht="15.75" customHeight="1" x14ac:dyDescent="0.4"/>
    <row r="800" ht="15.75" customHeight="1" x14ac:dyDescent="0.4"/>
    <row r="801" ht="15.75" customHeight="1" x14ac:dyDescent="0.4"/>
    <row r="802" ht="15.75" customHeight="1" x14ac:dyDescent="0.4"/>
    <row r="803" ht="15.75" customHeight="1" x14ac:dyDescent="0.4"/>
    <row r="804" ht="15.75" customHeight="1" x14ac:dyDescent="0.4"/>
    <row r="805" ht="15.75" customHeight="1" x14ac:dyDescent="0.4"/>
    <row r="806" ht="15.75" customHeight="1" x14ac:dyDescent="0.4"/>
    <row r="807" ht="15.75" customHeight="1" x14ac:dyDescent="0.4"/>
    <row r="808" ht="15.75" customHeight="1" x14ac:dyDescent="0.4"/>
    <row r="809" ht="15.75" customHeight="1" x14ac:dyDescent="0.4"/>
    <row r="810" ht="15.75" customHeight="1" x14ac:dyDescent="0.4"/>
    <row r="811" ht="15.75" customHeight="1" x14ac:dyDescent="0.4"/>
    <row r="812" ht="15.75" customHeight="1" x14ac:dyDescent="0.4"/>
    <row r="813" ht="15.75" customHeight="1" x14ac:dyDescent="0.4"/>
    <row r="814" ht="15.75" customHeight="1" x14ac:dyDescent="0.4"/>
    <row r="815" ht="15.75" customHeight="1" x14ac:dyDescent="0.4"/>
    <row r="816" ht="15.75" customHeight="1" x14ac:dyDescent="0.4"/>
    <row r="817" ht="15.75" customHeight="1" x14ac:dyDescent="0.4"/>
    <row r="818" ht="15.75" customHeight="1" x14ac:dyDescent="0.4"/>
    <row r="819" ht="15.75" customHeight="1" x14ac:dyDescent="0.4"/>
    <row r="820" ht="15.75" customHeight="1" x14ac:dyDescent="0.4"/>
    <row r="821" ht="15.75" customHeight="1" x14ac:dyDescent="0.4"/>
    <row r="822" ht="15.75" customHeight="1" x14ac:dyDescent="0.4"/>
    <row r="823" ht="15.75" customHeight="1" x14ac:dyDescent="0.4"/>
    <row r="824" ht="15.75" customHeight="1" x14ac:dyDescent="0.4"/>
    <row r="825" ht="15.75" customHeight="1" x14ac:dyDescent="0.4"/>
    <row r="826" ht="15.75" customHeight="1" x14ac:dyDescent="0.4"/>
    <row r="827" ht="15.75" customHeight="1" x14ac:dyDescent="0.4"/>
    <row r="828" ht="15.75" customHeight="1" x14ac:dyDescent="0.4"/>
    <row r="829" ht="15.75" customHeight="1" x14ac:dyDescent="0.4"/>
    <row r="830" ht="15.75" customHeight="1" x14ac:dyDescent="0.4"/>
    <row r="831" ht="15.75" customHeight="1" x14ac:dyDescent="0.4"/>
    <row r="832" ht="15.75" customHeight="1" x14ac:dyDescent="0.4"/>
    <row r="833" ht="15.75" customHeight="1" x14ac:dyDescent="0.4"/>
    <row r="834" ht="15.75" customHeight="1" x14ac:dyDescent="0.4"/>
    <row r="835" ht="15.75" customHeight="1" x14ac:dyDescent="0.4"/>
    <row r="836" ht="15.75" customHeight="1" x14ac:dyDescent="0.4"/>
    <row r="837" ht="15.75" customHeight="1" x14ac:dyDescent="0.4"/>
    <row r="838" ht="15.75" customHeight="1" x14ac:dyDescent="0.4"/>
    <row r="839" ht="15.75" customHeight="1" x14ac:dyDescent="0.4"/>
    <row r="840" ht="15.75" customHeight="1" x14ac:dyDescent="0.4"/>
    <row r="841" ht="15.75" customHeight="1" x14ac:dyDescent="0.4"/>
    <row r="842" ht="15.75" customHeight="1" x14ac:dyDescent="0.4"/>
    <row r="843" ht="15.75" customHeight="1" x14ac:dyDescent="0.4"/>
    <row r="844" ht="15.75" customHeight="1" x14ac:dyDescent="0.4"/>
    <row r="845" ht="15.75" customHeight="1" x14ac:dyDescent="0.4"/>
    <row r="846" ht="15.75" customHeight="1" x14ac:dyDescent="0.4"/>
    <row r="847" ht="15.75" customHeight="1" x14ac:dyDescent="0.4"/>
    <row r="848" ht="15.75" customHeight="1" x14ac:dyDescent="0.4"/>
    <row r="849" ht="15.75" customHeight="1" x14ac:dyDescent="0.4"/>
    <row r="850" ht="15.75" customHeight="1" x14ac:dyDescent="0.4"/>
    <row r="851" ht="15.75" customHeight="1" x14ac:dyDescent="0.4"/>
    <row r="852" ht="15.75" customHeight="1" x14ac:dyDescent="0.4"/>
    <row r="853" ht="15.75" customHeight="1" x14ac:dyDescent="0.4"/>
    <row r="854" ht="15.75" customHeight="1" x14ac:dyDescent="0.4"/>
    <row r="855" ht="15.75" customHeight="1" x14ac:dyDescent="0.4"/>
    <row r="856" ht="15.75" customHeight="1" x14ac:dyDescent="0.4"/>
    <row r="857" ht="15.75" customHeight="1" x14ac:dyDescent="0.4"/>
    <row r="858" ht="15.75" customHeight="1" x14ac:dyDescent="0.4"/>
    <row r="859" ht="15.75" customHeight="1" x14ac:dyDescent="0.4"/>
    <row r="860" ht="15.75" customHeight="1" x14ac:dyDescent="0.4"/>
    <row r="861" ht="15.75" customHeight="1" x14ac:dyDescent="0.4"/>
    <row r="862" ht="15.75" customHeight="1" x14ac:dyDescent="0.4"/>
    <row r="863" ht="15.75" customHeight="1" x14ac:dyDescent="0.4"/>
    <row r="864" ht="15.75" customHeight="1" x14ac:dyDescent="0.4"/>
    <row r="865" ht="15.75" customHeight="1" x14ac:dyDescent="0.4"/>
    <row r="866" ht="15.75" customHeight="1" x14ac:dyDescent="0.4"/>
    <row r="867" ht="15.75" customHeight="1" x14ac:dyDescent="0.4"/>
    <row r="868" ht="15.75" customHeight="1" x14ac:dyDescent="0.4"/>
    <row r="869" ht="15.75" customHeight="1" x14ac:dyDescent="0.4"/>
    <row r="870" ht="15.75" customHeight="1" x14ac:dyDescent="0.4"/>
    <row r="871" ht="15.75" customHeight="1" x14ac:dyDescent="0.4"/>
    <row r="872" ht="15.75" customHeight="1" x14ac:dyDescent="0.4"/>
    <row r="873" ht="15.75" customHeight="1" x14ac:dyDescent="0.4"/>
    <row r="874" ht="15.75" customHeight="1" x14ac:dyDescent="0.4"/>
    <row r="875" ht="15.75" customHeight="1" x14ac:dyDescent="0.4"/>
    <row r="876" ht="15.75" customHeight="1" x14ac:dyDescent="0.4"/>
    <row r="877" ht="15.75" customHeight="1" x14ac:dyDescent="0.4"/>
    <row r="878" ht="15.75" customHeight="1" x14ac:dyDescent="0.4"/>
    <row r="879" ht="15.75" customHeight="1" x14ac:dyDescent="0.4"/>
    <row r="880" ht="15.75" customHeight="1" x14ac:dyDescent="0.4"/>
    <row r="881" ht="15.75" customHeight="1" x14ac:dyDescent="0.4"/>
    <row r="882" ht="15.75" customHeight="1" x14ac:dyDescent="0.4"/>
    <row r="883" ht="15.75" customHeight="1" x14ac:dyDescent="0.4"/>
    <row r="884" ht="15.75" customHeight="1" x14ac:dyDescent="0.4"/>
    <row r="885" ht="15.75" customHeight="1" x14ac:dyDescent="0.4"/>
    <row r="886" ht="15.75" customHeight="1" x14ac:dyDescent="0.4"/>
    <row r="887" ht="15.75" customHeight="1" x14ac:dyDescent="0.4"/>
    <row r="888" ht="15.75" customHeight="1" x14ac:dyDescent="0.4"/>
    <row r="889" ht="15.75" customHeight="1" x14ac:dyDescent="0.4"/>
    <row r="890" ht="15.75" customHeight="1" x14ac:dyDescent="0.4"/>
    <row r="891" ht="15.75" customHeight="1" x14ac:dyDescent="0.4"/>
    <row r="892" ht="15.75" customHeight="1" x14ac:dyDescent="0.4"/>
    <row r="893" ht="15.75" customHeight="1" x14ac:dyDescent="0.4"/>
    <row r="894" ht="15.75" customHeight="1" x14ac:dyDescent="0.4"/>
    <row r="895" ht="15.75" customHeight="1" x14ac:dyDescent="0.4"/>
    <row r="896" ht="15.75" customHeight="1" x14ac:dyDescent="0.4"/>
    <row r="897" ht="15.75" customHeight="1" x14ac:dyDescent="0.4"/>
    <row r="898" ht="15.75" customHeight="1" x14ac:dyDescent="0.4"/>
    <row r="899" ht="15.75" customHeight="1" x14ac:dyDescent="0.4"/>
    <row r="900" ht="15.75" customHeight="1" x14ac:dyDescent="0.4"/>
    <row r="901" ht="15.75" customHeight="1" x14ac:dyDescent="0.4"/>
    <row r="902" ht="15.75" customHeight="1" x14ac:dyDescent="0.4"/>
    <row r="903" ht="15.75" customHeight="1" x14ac:dyDescent="0.4"/>
    <row r="904" ht="15.75" customHeight="1" x14ac:dyDescent="0.4"/>
    <row r="905" ht="15.75" customHeight="1" x14ac:dyDescent="0.4"/>
    <row r="906" ht="15.75" customHeight="1" x14ac:dyDescent="0.4"/>
    <row r="907" ht="15.75" customHeight="1" x14ac:dyDescent="0.4"/>
    <row r="908" ht="15.75" customHeight="1" x14ac:dyDescent="0.4"/>
    <row r="909" ht="15.75" customHeight="1" x14ac:dyDescent="0.4"/>
    <row r="910" ht="15.75" customHeight="1" x14ac:dyDescent="0.4"/>
    <row r="911" ht="15.75" customHeight="1" x14ac:dyDescent="0.4"/>
    <row r="912" ht="15.75" customHeight="1" x14ac:dyDescent="0.4"/>
    <row r="913" ht="15.75" customHeight="1" x14ac:dyDescent="0.4"/>
    <row r="914" ht="15.75" customHeight="1" x14ac:dyDescent="0.4"/>
    <row r="915" ht="15.75" customHeight="1" x14ac:dyDescent="0.4"/>
    <row r="916" ht="15.75" customHeight="1" x14ac:dyDescent="0.4"/>
    <row r="917" ht="15.75" customHeight="1" x14ac:dyDescent="0.4"/>
    <row r="918" ht="15.75" customHeight="1" x14ac:dyDescent="0.4"/>
    <row r="919" ht="15.75" customHeight="1" x14ac:dyDescent="0.4"/>
    <row r="920" ht="15.75" customHeight="1" x14ac:dyDescent="0.4"/>
    <row r="921" ht="15.75" customHeight="1" x14ac:dyDescent="0.4"/>
    <row r="922" ht="15.75" customHeight="1" x14ac:dyDescent="0.4"/>
    <row r="923" ht="15.75" customHeight="1" x14ac:dyDescent="0.4"/>
    <row r="924" ht="15.75" customHeight="1" x14ac:dyDescent="0.4"/>
    <row r="925" ht="15.75" customHeight="1" x14ac:dyDescent="0.4"/>
    <row r="926" ht="15.75" customHeight="1" x14ac:dyDescent="0.4"/>
    <row r="927" ht="15.75" customHeight="1" x14ac:dyDescent="0.4"/>
    <row r="928" ht="15.75" customHeight="1" x14ac:dyDescent="0.4"/>
    <row r="929" ht="15.75" customHeight="1" x14ac:dyDescent="0.4"/>
    <row r="930" ht="15.75" customHeight="1" x14ac:dyDescent="0.4"/>
    <row r="931" ht="15.75" customHeight="1" x14ac:dyDescent="0.4"/>
    <row r="932" ht="15.75" customHeight="1" x14ac:dyDescent="0.4"/>
    <row r="933" ht="15.75" customHeight="1" x14ac:dyDescent="0.4"/>
    <row r="934" ht="15.75" customHeight="1" x14ac:dyDescent="0.4"/>
    <row r="935" ht="15.75" customHeight="1" x14ac:dyDescent="0.4"/>
    <row r="936" ht="15.75" customHeight="1" x14ac:dyDescent="0.4"/>
    <row r="937" ht="15.75" customHeight="1" x14ac:dyDescent="0.4"/>
    <row r="938" ht="15.75" customHeight="1" x14ac:dyDescent="0.4"/>
    <row r="939" ht="15.75" customHeight="1" x14ac:dyDescent="0.4"/>
    <row r="940" ht="15.75" customHeight="1" x14ac:dyDescent="0.4"/>
    <row r="941" ht="15.75" customHeight="1" x14ac:dyDescent="0.4"/>
    <row r="942" ht="15.75" customHeight="1" x14ac:dyDescent="0.4"/>
    <row r="943" ht="15.75" customHeight="1" x14ac:dyDescent="0.4"/>
    <row r="944" ht="15.75" customHeight="1" x14ac:dyDescent="0.4"/>
    <row r="945" ht="15.75" customHeight="1" x14ac:dyDescent="0.4"/>
    <row r="946" ht="15.75" customHeight="1" x14ac:dyDescent="0.4"/>
    <row r="947" ht="15.75" customHeight="1" x14ac:dyDescent="0.4"/>
    <row r="948" ht="15.75" customHeight="1" x14ac:dyDescent="0.4"/>
    <row r="949" ht="15.75" customHeight="1" x14ac:dyDescent="0.4"/>
    <row r="950" ht="15.75" customHeight="1" x14ac:dyDescent="0.4"/>
    <row r="951" ht="15.75" customHeight="1" x14ac:dyDescent="0.4"/>
    <row r="952" ht="15.75" customHeight="1" x14ac:dyDescent="0.4"/>
    <row r="953" ht="15.75" customHeight="1" x14ac:dyDescent="0.4"/>
    <row r="954" ht="15.75" customHeight="1" x14ac:dyDescent="0.4"/>
    <row r="955" ht="15.75" customHeight="1" x14ac:dyDescent="0.4"/>
    <row r="956" ht="15.75" customHeight="1" x14ac:dyDescent="0.4"/>
    <row r="957" ht="15.75" customHeight="1" x14ac:dyDescent="0.4"/>
    <row r="958" ht="15.75" customHeight="1" x14ac:dyDescent="0.4"/>
    <row r="959" ht="15.75" customHeight="1" x14ac:dyDescent="0.4"/>
    <row r="960" ht="15.75" customHeight="1" x14ac:dyDescent="0.4"/>
    <row r="961" ht="15.75" customHeight="1" x14ac:dyDescent="0.4"/>
    <row r="962" ht="15.75" customHeight="1" x14ac:dyDescent="0.4"/>
    <row r="963" ht="15.75" customHeight="1" x14ac:dyDescent="0.4"/>
    <row r="964" ht="15.75" customHeight="1" x14ac:dyDescent="0.4"/>
    <row r="965" ht="15.75" customHeight="1" x14ac:dyDescent="0.4"/>
    <row r="966" ht="15.75" customHeight="1" x14ac:dyDescent="0.4"/>
    <row r="967" ht="15.75" customHeight="1" x14ac:dyDescent="0.4"/>
    <row r="968" ht="15.75" customHeight="1" x14ac:dyDescent="0.4"/>
    <row r="969" ht="15.75" customHeight="1" x14ac:dyDescent="0.4"/>
    <row r="970" ht="15.75" customHeight="1" x14ac:dyDescent="0.4"/>
    <row r="971" ht="15.75" customHeight="1" x14ac:dyDescent="0.4"/>
    <row r="972" ht="15.75" customHeight="1" x14ac:dyDescent="0.4"/>
    <row r="973" ht="15.75" customHeight="1" x14ac:dyDescent="0.4"/>
    <row r="974" ht="15.75" customHeight="1" x14ac:dyDescent="0.4"/>
    <row r="975" ht="15.75" customHeight="1" x14ac:dyDescent="0.4"/>
    <row r="976" ht="15.75" customHeight="1" x14ac:dyDescent="0.4"/>
    <row r="977" ht="15.75" customHeight="1" x14ac:dyDescent="0.4"/>
    <row r="978" ht="15.75" customHeight="1" x14ac:dyDescent="0.4"/>
    <row r="979" ht="15.75" customHeight="1" x14ac:dyDescent="0.4"/>
    <row r="980" ht="15.75" customHeight="1" x14ac:dyDescent="0.4"/>
    <row r="981" ht="15.75" customHeight="1" x14ac:dyDescent="0.4"/>
    <row r="982" ht="15.75" customHeight="1" x14ac:dyDescent="0.4"/>
    <row r="983" ht="15.75" customHeight="1" x14ac:dyDescent="0.4"/>
    <row r="984" ht="15.75" customHeight="1" x14ac:dyDescent="0.4"/>
    <row r="985" ht="15.75" customHeight="1" x14ac:dyDescent="0.4"/>
    <row r="986" ht="15.75" customHeight="1" x14ac:dyDescent="0.4"/>
    <row r="987" ht="15.75" customHeight="1" x14ac:dyDescent="0.4"/>
    <row r="988" ht="15.75" customHeight="1" x14ac:dyDescent="0.4"/>
    <row r="989" ht="15.75" customHeight="1" x14ac:dyDescent="0.4"/>
    <row r="990" ht="15.75" customHeight="1" x14ac:dyDescent="0.4"/>
    <row r="991" ht="15.75" customHeight="1" x14ac:dyDescent="0.4"/>
    <row r="992" ht="15.75" customHeight="1" x14ac:dyDescent="0.4"/>
    <row r="993" ht="15.75" customHeight="1" x14ac:dyDescent="0.4"/>
    <row r="994" ht="15.75" customHeight="1" x14ac:dyDescent="0.4"/>
    <row r="995" ht="15.75" customHeight="1" x14ac:dyDescent="0.4"/>
    <row r="996" ht="15.75" customHeight="1" x14ac:dyDescent="0.4"/>
    <row r="997" ht="15.75" customHeight="1" x14ac:dyDescent="0.4"/>
    <row r="998" ht="15.75" customHeight="1" x14ac:dyDescent="0.4"/>
    <row r="999" ht="15.75" customHeight="1" x14ac:dyDescent="0.4"/>
    <row r="1000" ht="15.75" customHeight="1" x14ac:dyDescent="0.4"/>
    <row r="1001" ht="15.75" customHeight="1" x14ac:dyDescent="0.4"/>
    <row r="1002" ht="15.75" customHeight="1" x14ac:dyDescent="0.4"/>
    <row r="1003" ht="15.75" customHeight="1" x14ac:dyDescent="0.4"/>
    <row r="1004" ht="15.75" customHeight="1" x14ac:dyDescent="0.4"/>
    <row r="1005" ht="15.75" customHeight="1" x14ac:dyDescent="0.4"/>
    <row r="1006" ht="15.75" customHeight="1" x14ac:dyDescent="0.4"/>
  </sheetData>
  <mergeCells count="1">
    <mergeCell ref="A4:A6"/>
  </mergeCells>
  <pageMargins left="0.7" right="0.7" top="0.75" bottom="0.75" header="0" footer="0"/>
  <pageSetup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V1003"/>
  <sheetViews>
    <sheetView showGridLines="0" workbookViewId="0">
      <selection activeCell="A7" sqref="A7"/>
    </sheetView>
  </sheetViews>
  <sheetFormatPr defaultColWidth="14.453125" defaultRowHeight="15" customHeight="1" x14ac:dyDescent="0.4"/>
  <cols>
    <col min="1" max="1" width="5.1796875" customWidth="1"/>
    <col min="2" max="2" width="27.7265625" customWidth="1"/>
    <col min="3" max="18" width="5.453125" customWidth="1"/>
  </cols>
  <sheetData>
    <row r="1" spans="1:18" ht="14.25" customHeight="1" x14ac:dyDescent="0.4">
      <c r="A1" s="674" t="str">
        <f>Key!A1</f>
        <v>University of California San Diego: Survey of Pedestrian and Vehicular Traffic, Winter 2023</v>
      </c>
      <c r="B1" s="659"/>
      <c r="C1" s="659"/>
      <c r="D1" s="659"/>
      <c r="E1" s="659"/>
      <c r="F1" s="659"/>
      <c r="G1" s="659"/>
      <c r="H1" s="659"/>
      <c r="I1" s="659"/>
      <c r="J1" s="659"/>
      <c r="K1" s="659"/>
      <c r="L1" s="659"/>
      <c r="M1" s="659"/>
      <c r="N1" s="659"/>
      <c r="O1" s="659"/>
      <c r="P1" s="659"/>
      <c r="Q1" s="659"/>
      <c r="R1" s="659"/>
    </row>
    <row r="2" spans="1:18" ht="14.25" customHeight="1" x14ac:dyDescent="0.4">
      <c r="A2" s="674" t="s">
        <v>303</v>
      </c>
      <c r="B2" s="659"/>
      <c r="C2" s="659"/>
      <c r="D2" s="659"/>
      <c r="E2" s="659"/>
      <c r="F2" s="659"/>
      <c r="G2" s="659"/>
      <c r="H2" s="659"/>
      <c r="I2" s="659"/>
      <c r="J2" s="659"/>
      <c r="K2" s="659"/>
      <c r="L2" s="659"/>
      <c r="M2" s="659"/>
      <c r="N2" s="659"/>
      <c r="O2" s="659"/>
      <c r="P2" s="659"/>
      <c r="Q2" s="659"/>
      <c r="R2" s="659"/>
    </row>
    <row r="3" spans="1:18" ht="14.5" x14ac:dyDescent="0.4">
      <c r="A3" s="144"/>
      <c r="B3" s="144"/>
      <c r="C3" s="144"/>
      <c r="D3" s="144"/>
      <c r="E3" s="144"/>
      <c r="F3" s="144"/>
      <c r="G3" s="144"/>
      <c r="H3" s="144"/>
      <c r="I3" s="144"/>
      <c r="J3" s="144"/>
      <c r="K3" s="144"/>
      <c r="L3" s="144"/>
      <c r="M3" s="144"/>
      <c r="N3" s="144"/>
      <c r="O3" s="144"/>
      <c r="P3" s="144"/>
      <c r="Q3" s="144"/>
      <c r="R3" s="144"/>
    </row>
    <row r="4" spans="1:18" ht="12" customHeight="1" x14ac:dyDescent="0.4">
      <c r="A4" s="453"/>
      <c r="B4" s="427" t="s">
        <v>3</v>
      </c>
      <c r="C4" s="428" t="s">
        <v>159</v>
      </c>
      <c r="D4" s="429" t="s">
        <v>160</v>
      </c>
      <c r="E4" s="429" t="s">
        <v>161</v>
      </c>
      <c r="F4" s="429" t="s">
        <v>162</v>
      </c>
      <c r="G4" s="429" t="s">
        <v>163</v>
      </c>
      <c r="H4" s="429" t="s">
        <v>164</v>
      </c>
      <c r="I4" s="429" t="s">
        <v>165</v>
      </c>
      <c r="J4" s="429" t="s">
        <v>166</v>
      </c>
      <c r="K4" s="429" t="s">
        <v>167</v>
      </c>
      <c r="L4" s="429" t="s">
        <v>168</v>
      </c>
      <c r="M4" s="429" t="s">
        <v>169</v>
      </c>
      <c r="N4" s="429" t="s">
        <v>170</v>
      </c>
      <c r="O4" s="429" t="s">
        <v>171</v>
      </c>
      <c r="P4" s="429" t="s">
        <v>172</v>
      </c>
      <c r="Q4" s="429" t="s">
        <v>173</v>
      </c>
      <c r="R4" s="183" t="s">
        <v>174</v>
      </c>
    </row>
    <row r="5" spans="1:18" ht="12" customHeight="1" x14ac:dyDescent="0.4">
      <c r="A5" s="453"/>
      <c r="B5" s="278"/>
      <c r="C5" s="430" t="s">
        <v>176</v>
      </c>
      <c r="D5" s="431" t="s">
        <v>176</v>
      </c>
      <c r="E5" s="431" t="s">
        <v>176</v>
      </c>
      <c r="F5" s="431" t="s">
        <v>176</v>
      </c>
      <c r="G5" s="431" t="s">
        <v>176</v>
      </c>
      <c r="H5" s="431" t="s">
        <v>176</v>
      </c>
      <c r="I5" s="431" t="s">
        <v>176</v>
      </c>
      <c r="J5" s="431" t="s">
        <v>176</v>
      </c>
      <c r="K5" s="431" t="s">
        <v>176</v>
      </c>
      <c r="L5" s="431" t="s">
        <v>176</v>
      </c>
      <c r="M5" s="431" t="s">
        <v>176</v>
      </c>
      <c r="N5" s="431" t="s">
        <v>176</v>
      </c>
      <c r="O5" s="431" t="s">
        <v>176</v>
      </c>
      <c r="P5" s="431" t="s">
        <v>176</v>
      </c>
      <c r="Q5" s="431" t="s">
        <v>176</v>
      </c>
      <c r="R5" s="432" t="s">
        <v>176</v>
      </c>
    </row>
    <row r="6" spans="1:18" ht="12" customHeight="1" x14ac:dyDescent="0.4">
      <c r="A6" s="454"/>
      <c r="B6" s="433"/>
      <c r="C6" s="430" t="s">
        <v>160</v>
      </c>
      <c r="D6" s="431" t="s">
        <v>161</v>
      </c>
      <c r="E6" s="431" t="s">
        <v>162</v>
      </c>
      <c r="F6" s="431" t="s">
        <v>163</v>
      </c>
      <c r="G6" s="431" t="s">
        <v>164</v>
      </c>
      <c r="H6" s="431" t="s">
        <v>165</v>
      </c>
      <c r="I6" s="431" t="s">
        <v>166</v>
      </c>
      <c r="J6" s="431" t="s">
        <v>167</v>
      </c>
      <c r="K6" s="431" t="s">
        <v>168</v>
      </c>
      <c r="L6" s="431" t="s">
        <v>169</v>
      </c>
      <c r="M6" s="431" t="s">
        <v>170</v>
      </c>
      <c r="N6" s="431" t="s">
        <v>171</v>
      </c>
      <c r="O6" s="431" t="s">
        <v>172</v>
      </c>
      <c r="P6" s="431" t="s">
        <v>173</v>
      </c>
      <c r="Q6" s="431" t="s">
        <v>174</v>
      </c>
      <c r="R6" s="432" t="s">
        <v>177</v>
      </c>
    </row>
    <row r="7" spans="1:18" ht="12" customHeight="1" x14ac:dyDescent="0.4">
      <c r="A7" s="455"/>
      <c r="B7" s="427" t="s">
        <v>3</v>
      </c>
      <c r="C7" s="428" t="s">
        <v>159</v>
      </c>
      <c r="D7" s="429" t="s">
        <v>160</v>
      </c>
      <c r="E7" s="429" t="s">
        <v>161</v>
      </c>
      <c r="F7" s="429" t="s">
        <v>162</v>
      </c>
      <c r="G7" s="429" t="s">
        <v>163</v>
      </c>
      <c r="H7" s="429" t="s">
        <v>164</v>
      </c>
      <c r="I7" s="429" t="s">
        <v>165</v>
      </c>
      <c r="J7" s="429" t="s">
        <v>166</v>
      </c>
      <c r="K7" s="429" t="s">
        <v>167</v>
      </c>
      <c r="L7" s="429" t="s">
        <v>168</v>
      </c>
      <c r="M7" s="429" t="s">
        <v>169</v>
      </c>
      <c r="N7" s="429" t="s">
        <v>170</v>
      </c>
      <c r="O7" s="429" t="s">
        <v>171</v>
      </c>
      <c r="P7" s="429" t="s">
        <v>172</v>
      </c>
      <c r="Q7" s="429" t="s">
        <v>173</v>
      </c>
      <c r="R7" s="183" t="s">
        <v>174</v>
      </c>
    </row>
    <row r="8" spans="1:18" ht="12" customHeight="1" x14ac:dyDescent="0.4">
      <c r="A8" s="675" t="s">
        <v>304</v>
      </c>
      <c r="B8" s="655" t="str">
        <f>Entering!C24</f>
        <v>Automobiles (4 People)</v>
      </c>
      <c r="C8" s="457">
        <f>Entering!D24</f>
        <v>0</v>
      </c>
      <c r="D8" s="458">
        <f>Entering!E24</f>
        <v>0</v>
      </c>
      <c r="E8" s="458">
        <f>Entering!F24</f>
        <v>0</v>
      </c>
      <c r="F8" s="458">
        <f>Entering!G24</f>
        <v>0</v>
      </c>
      <c r="G8" s="458">
        <f>Entering!H24</f>
        <v>0</v>
      </c>
      <c r="H8" s="458">
        <f>Entering!I24</f>
        <v>0</v>
      </c>
      <c r="I8" s="458">
        <f>Entering!J24</f>
        <v>0</v>
      </c>
      <c r="J8" s="458">
        <f>Entering!K24</f>
        <v>0</v>
      </c>
      <c r="K8" s="458">
        <f>Entering!L24</f>
        <v>0</v>
      </c>
      <c r="L8" s="458">
        <f>Entering!M24</f>
        <v>0</v>
      </c>
      <c r="M8" s="458">
        <f>Entering!N24</f>
        <v>0</v>
      </c>
      <c r="N8" s="458">
        <f>Entering!O24</f>
        <v>0</v>
      </c>
      <c r="O8" s="458">
        <f>Entering!P24</f>
        <v>0</v>
      </c>
      <c r="P8" s="458">
        <f>Entering!Q24</f>
        <v>0</v>
      </c>
      <c r="Q8" s="458">
        <f>Entering!R24</f>
        <v>0</v>
      </c>
      <c r="R8" s="190">
        <f>Entering!S24</f>
        <v>0</v>
      </c>
    </row>
    <row r="9" spans="1:18" ht="12" customHeight="1" x14ac:dyDescent="0.4">
      <c r="A9" s="664"/>
      <c r="B9" s="456" t="str">
        <f>Entering!C25</f>
        <v>Automobiles (5 People)</v>
      </c>
      <c r="C9" s="437">
        <f>Entering!D25</f>
        <v>0</v>
      </c>
      <c r="D9" s="438">
        <f>Entering!E25</f>
        <v>0</v>
      </c>
      <c r="E9" s="438">
        <f>Entering!F25</f>
        <v>0</v>
      </c>
      <c r="F9" s="438">
        <f>Entering!G25</f>
        <v>0</v>
      </c>
      <c r="G9" s="438">
        <f>Entering!H25</f>
        <v>0</v>
      </c>
      <c r="H9" s="438">
        <f>Entering!I25</f>
        <v>0</v>
      </c>
      <c r="I9" s="438">
        <f>Entering!J25</f>
        <v>0</v>
      </c>
      <c r="J9" s="438">
        <f>Entering!K25</f>
        <v>0</v>
      </c>
      <c r="K9" s="438">
        <f>Entering!L25</f>
        <v>0</v>
      </c>
      <c r="L9" s="438">
        <f>Entering!M25</f>
        <v>0</v>
      </c>
      <c r="M9" s="438">
        <f>Entering!N25</f>
        <v>0</v>
      </c>
      <c r="N9" s="438">
        <f>Entering!O25</f>
        <v>0</v>
      </c>
      <c r="O9" s="438">
        <f>Entering!P25</f>
        <v>0</v>
      </c>
      <c r="P9" s="438">
        <f>Entering!Q25</f>
        <v>0</v>
      </c>
      <c r="Q9" s="438">
        <f>Entering!R25</f>
        <v>0</v>
      </c>
      <c r="R9" s="440">
        <f>Entering!S25</f>
        <v>0</v>
      </c>
    </row>
    <row r="10" spans="1:18" ht="12" customHeight="1" x14ac:dyDescent="0.4">
      <c r="A10" s="664"/>
      <c r="B10" s="456" t="str">
        <f>Entering!C26</f>
        <v>Automobiles (6 People)</v>
      </c>
      <c r="C10" s="437">
        <f>Entering!D26</f>
        <v>0</v>
      </c>
      <c r="D10" s="438">
        <f>Entering!E26</f>
        <v>0</v>
      </c>
      <c r="E10" s="438">
        <f>Entering!F26</f>
        <v>0</v>
      </c>
      <c r="F10" s="438">
        <f>Entering!G26</f>
        <v>0</v>
      </c>
      <c r="G10" s="438">
        <f>Entering!H26</f>
        <v>0</v>
      </c>
      <c r="H10" s="438">
        <f>Entering!I26</f>
        <v>0</v>
      </c>
      <c r="I10" s="438">
        <f>Entering!J26</f>
        <v>0</v>
      </c>
      <c r="J10" s="438">
        <f>Entering!K26</f>
        <v>0</v>
      </c>
      <c r="K10" s="438">
        <f>Entering!L26</f>
        <v>0</v>
      </c>
      <c r="L10" s="438">
        <f>Entering!M26</f>
        <v>0</v>
      </c>
      <c r="M10" s="438">
        <f>Entering!N26</f>
        <v>0</v>
      </c>
      <c r="N10" s="438">
        <f>Entering!O26</f>
        <v>0</v>
      </c>
      <c r="O10" s="438">
        <f>Entering!P26</f>
        <v>0</v>
      </c>
      <c r="P10" s="438">
        <f>Entering!Q26</f>
        <v>0</v>
      </c>
      <c r="Q10" s="438">
        <f>Entering!R26</f>
        <v>0</v>
      </c>
      <c r="R10" s="440">
        <f>Entering!S26</f>
        <v>0</v>
      </c>
    </row>
    <row r="11" spans="1:18" ht="12" customHeight="1" x14ac:dyDescent="0.4">
      <c r="A11" s="664"/>
      <c r="B11" s="456" t="str">
        <f>Entering!C27</f>
        <v>Automobiles (7 People)</v>
      </c>
      <c r="C11" s="437">
        <f>Entering!D27</f>
        <v>0</v>
      </c>
      <c r="D11" s="438">
        <f>Entering!E27</f>
        <v>0</v>
      </c>
      <c r="E11" s="438">
        <f>Entering!F27</f>
        <v>0</v>
      </c>
      <c r="F11" s="438">
        <f>Entering!G27</f>
        <v>0</v>
      </c>
      <c r="G11" s="438">
        <f>Entering!H27</f>
        <v>0</v>
      </c>
      <c r="H11" s="438">
        <f>Entering!I27</f>
        <v>0</v>
      </c>
      <c r="I11" s="438">
        <f>Entering!J27</f>
        <v>0</v>
      </c>
      <c r="J11" s="438">
        <f>Entering!K27</f>
        <v>0</v>
      </c>
      <c r="K11" s="438">
        <f>Entering!L27</f>
        <v>0</v>
      </c>
      <c r="L11" s="438">
        <f>Entering!M27</f>
        <v>0</v>
      </c>
      <c r="M11" s="438">
        <f>Entering!N27</f>
        <v>0</v>
      </c>
      <c r="N11" s="438">
        <f>Entering!O27</f>
        <v>0</v>
      </c>
      <c r="O11" s="438">
        <f>Entering!P27</f>
        <v>0</v>
      </c>
      <c r="P11" s="438">
        <f>Entering!Q27</f>
        <v>0</v>
      </c>
      <c r="Q11" s="438">
        <f>Entering!R27</f>
        <v>0</v>
      </c>
      <c r="R11" s="440">
        <f>Entering!S27</f>
        <v>0</v>
      </c>
    </row>
    <row r="12" spans="1:18" ht="12" customHeight="1" x14ac:dyDescent="0.4">
      <c r="A12" s="664"/>
      <c r="B12" s="459" t="str">
        <f>Entering!C35</f>
        <v>Commercial Vehicles (2 People)</v>
      </c>
      <c r="C12" s="443">
        <f>Entering!D35</f>
        <v>0</v>
      </c>
      <c r="D12" s="144">
        <f>Entering!E35</f>
        <v>0</v>
      </c>
      <c r="E12" s="144">
        <f>Entering!F35</f>
        <v>0</v>
      </c>
      <c r="F12" s="144">
        <f>Entering!G35</f>
        <v>0</v>
      </c>
      <c r="G12" s="144">
        <f>Entering!H35</f>
        <v>0</v>
      </c>
      <c r="H12" s="144">
        <f>Entering!I35</f>
        <v>0</v>
      </c>
      <c r="I12" s="144">
        <f>Entering!J35</f>
        <v>0</v>
      </c>
      <c r="J12" s="144">
        <f>Entering!K35</f>
        <v>0</v>
      </c>
      <c r="K12" s="144">
        <f>Entering!L35</f>
        <v>0</v>
      </c>
      <c r="L12" s="144">
        <f>Entering!M35</f>
        <v>0</v>
      </c>
      <c r="M12" s="144">
        <f>Entering!N35</f>
        <v>0</v>
      </c>
      <c r="N12" s="144">
        <f>Entering!O35</f>
        <v>0</v>
      </c>
      <c r="O12" s="144">
        <f>Entering!P35</f>
        <v>0</v>
      </c>
      <c r="P12" s="144">
        <f>Entering!Q35</f>
        <v>0</v>
      </c>
      <c r="Q12" s="144">
        <f>Entering!R35</f>
        <v>0</v>
      </c>
      <c r="R12" s="444">
        <f>Entering!S35</f>
        <v>0</v>
      </c>
    </row>
    <row r="13" spans="1:18" ht="12" customHeight="1" x14ac:dyDescent="0.4">
      <c r="A13" s="664"/>
      <c r="B13" s="459" t="str">
        <f>Entering!C34</f>
        <v>Commercial Vehicles (1 Person)</v>
      </c>
      <c r="C13" s="443">
        <f>Entering!D34</f>
        <v>0</v>
      </c>
      <c r="D13" s="144">
        <f>Entering!E34</f>
        <v>0</v>
      </c>
      <c r="E13" s="144">
        <f>Entering!F34</f>
        <v>0</v>
      </c>
      <c r="F13" s="144">
        <f>Entering!G34</f>
        <v>0</v>
      </c>
      <c r="G13" s="144">
        <f>Entering!H34</f>
        <v>0</v>
      </c>
      <c r="H13" s="144">
        <f>Entering!I34</f>
        <v>0</v>
      </c>
      <c r="I13" s="144">
        <f>Entering!J34</f>
        <v>0</v>
      </c>
      <c r="J13" s="144">
        <f>Entering!K34</f>
        <v>0</v>
      </c>
      <c r="K13" s="144">
        <f>Entering!L34</f>
        <v>0</v>
      </c>
      <c r="L13" s="144">
        <f>Entering!M34</f>
        <v>0</v>
      </c>
      <c r="M13" s="144">
        <f>Entering!N34</f>
        <v>0</v>
      </c>
      <c r="N13" s="144">
        <f>Entering!O34</f>
        <v>0</v>
      </c>
      <c r="O13" s="144">
        <f>Entering!P34</f>
        <v>0</v>
      </c>
      <c r="P13" s="144">
        <f>Entering!Q34</f>
        <v>0</v>
      </c>
      <c r="Q13" s="144">
        <f>Entering!R34</f>
        <v>0</v>
      </c>
      <c r="R13" s="444">
        <f>Entering!S34</f>
        <v>0</v>
      </c>
    </row>
    <row r="14" spans="1:18" ht="12" customHeight="1" x14ac:dyDescent="0.4">
      <c r="A14" s="664"/>
      <c r="B14" s="434" t="str">
        <f>Entering!C32</f>
        <v>Taxis</v>
      </c>
      <c r="C14" s="443">
        <f>Entering!D32</f>
        <v>0</v>
      </c>
      <c r="D14" s="144">
        <f>Entering!E32</f>
        <v>0</v>
      </c>
      <c r="E14" s="144">
        <f>Entering!F32</f>
        <v>0</v>
      </c>
      <c r="F14" s="144">
        <f>Entering!G32</f>
        <v>0</v>
      </c>
      <c r="G14" s="144">
        <f>Entering!H32</f>
        <v>0</v>
      </c>
      <c r="H14" s="144">
        <f>Entering!I32</f>
        <v>0</v>
      </c>
      <c r="I14" s="144">
        <f>Entering!J32</f>
        <v>0</v>
      </c>
      <c r="J14" s="144">
        <f>Entering!K32</f>
        <v>0</v>
      </c>
      <c r="K14" s="144">
        <f>Entering!L32</f>
        <v>0</v>
      </c>
      <c r="L14" s="144">
        <f>Entering!M32</f>
        <v>0</v>
      </c>
      <c r="M14" s="144">
        <f>Entering!N32</f>
        <v>0</v>
      </c>
      <c r="N14" s="144">
        <f>Entering!O32</f>
        <v>0</v>
      </c>
      <c r="O14" s="144">
        <f>Entering!P32</f>
        <v>0</v>
      </c>
      <c r="P14" s="144">
        <f>Entering!Q32</f>
        <v>0</v>
      </c>
      <c r="Q14" s="144">
        <f>Entering!R32</f>
        <v>0</v>
      </c>
      <c r="R14" s="444">
        <f>Entering!S32</f>
        <v>0</v>
      </c>
    </row>
    <row r="15" spans="1:18" ht="12" customHeight="1" x14ac:dyDescent="0.4">
      <c r="A15" s="664"/>
      <c r="B15" s="191" t="s">
        <v>305</v>
      </c>
      <c r="C15" s="192">
        <f t="shared" ref="C15:R15" si="0">SUM(C8:C14)</f>
        <v>0</v>
      </c>
      <c r="D15" s="193">
        <f t="shared" si="0"/>
        <v>0</v>
      </c>
      <c r="E15" s="193">
        <f t="shared" si="0"/>
        <v>0</v>
      </c>
      <c r="F15" s="193">
        <f t="shared" si="0"/>
        <v>0</v>
      </c>
      <c r="G15" s="193">
        <f t="shared" si="0"/>
        <v>0</v>
      </c>
      <c r="H15" s="193">
        <f t="shared" si="0"/>
        <v>0</v>
      </c>
      <c r="I15" s="193">
        <f t="shared" si="0"/>
        <v>0</v>
      </c>
      <c r="J15" s="193">
        <f t="shared" si="0"/>
        <v>0</v>
      </c>
      <c r="K15" s="193">
        <f t="shared" si="0"/>
        <v>0</v>
      </c>
      <c r="L15" s="193">
        <f t="shared" si="0"/>
        <v>0</v>
      </c>
      <c r="M15" s="193">
        <f t="shared" si="0"/>
        <v>0</v>
      </c>
      <c r="N15" s="193">
        <f t="shared" si="0"/>
        <v>0</v>
      </c>
      <c r="O15" s="193">
        <f t="shared" si="0"/>
        <v>0</v>
      </c>
      <c r="P15" s="193">
        <f t="shared" si="0"/>
        <v>0</v>
      </c>
      <c r="Q15" s="193">
        <f t="shared" si="0"/>
        <v>0</v>
      </c>
      <c r="R15" s="194">
        <f t="shared" si="0"/>
        <v>0</v>
      </c>
    </row>
    <row r="16" spans="1:18" ht="12" customHeight="1" x14ac:dyDescent="0.4">
      <c r="A16" s="664"/>
      <c r="B16" s="460" t="s">
        <v>306</v>
      </c>
      <c r="C16" s="461">
        <f t="shared" ref="C16:R16" si="1">(C8*2)+(C9*3)+(C10*4)+(C11*5)+(C12*6)+(C13*7)+(C14*8)</f>
        <v>0</v>
      </c>
      <c r="D16" s="462">
        <f t="shared" si="1"/>
        <v>0</v>
      </c>
      <c r="E16" s="462">
        <f t="shared" si="1"/>
        <v>0</v>
      </c>
      <c r="F16" s="462">
        <f t="shared" si="1"/>
        <v>0</v>
      </c>
      <c r="G16" s="462">
        <f t="shared" si="1"/>
        <v>0</v>
      </c>
      <c r="H16" s="462">
        <f t="shared" si="1"/>
        <v>0</v>
      </c>
      <c r="I16" s="462">
        <f t="shared" si="1"/>
        <v>0</v>
      </c>
      <c r="J16" s="462">
        <f t="shared" si="1"/>
        <v>0</v>
      </c>
      <c r="K16" s="462">
        <f t="shared" si="1"/>
        <v>0</v>
      </c>
      <c r="L16" s="462">
        <f t="shared" si="1"/>
        <v>0</v>
      </c>
      <c r="M16" s="462">
        <f t="shared" si="1"/>
        <v>0</v>
      </c>
      <c r="N16" s="462">
        <f t="shared" si="1"/>
        <v>0</v>
      </c>
      <c r="O16" s="462">
        <f t="shared" si="1"/>
        <v>0</v>
      </c>
      <c r="P16" s="462">
        <f t="shared" si="1"/>
        <v>0</v>
      </c>
      <c r="Q16" s="462">
        <f t="shared" si="1"/>
        <v>0</v>
      </c>
      <c r="R16" s="463">
        <f t="shared" si="1"/>
        <v>0</v>
      </c>
    </row>
    <row r="17" spans="1:19" ht="12" customHeight="1" x14ac:dyDescent="0.4">
      <c r="A17" s="664"/>
      <c r="B17" s="195" t="str">
        <f>Entering!C31</f>
        <v>Private Vanpool Vehicles</v>
      </c>
      <c r="C17" s="196">
        <f>Entering!D31</f>
        <v>0</v>
      </c>
      <c r="D17" s="197">
        <f>Entering!E31</f>
        <v>0</v>
      </c>
      <c r="E17" s="197">
        <f>Entering!F31</f>
        <v>0</v>
      </c>
      <c r="F17" s="197">
        <f>Entering!G31</f>
        <v>0</v>
      </c>
      <c r="G17" s="197">
        <f>Entering!H31</f>
        <v>0</v>
      </c>
      <c r="H17" s="144">
        <f>Entering!I31</f>
        <v>0</v>
      </c>
      <c r="I17" s="197">
        <f>Entering!J31</f>
        <v>0</v>
      </c>
      <c r="J17" s="197">
        <f>Entering!K31</f>
        <v>0</v>
      </c>
      <c r="K17" s="197">
        <f>Entering!L31</f>
        <v>0</v>
      </c>
      <c r="L17" s="197">
        <f>Entering!M31</f>
        <v>0</v>
      </c>
      <c r="M17" s="197">
        <f>Entering!N31</f>
        <v>0</v>
      </c>
      <c r="N17" s="197">
        <f>Entering!O31</f>
        <v>0</v>
      </c>
      <c r="O17" s="197">
        <f>Entering!P31</f>
        <v>0</v>
      </c>
      <c r="P17" s="197">
        <f>Entering!Q31</f>
        <v>0</v>
      </c>
      <c r="Q17" s="197">
        <f>Entering!R31</f>
        <v>0</v>
      </c>
      <c r="R17" s="198">
        <f>Entering!S31</f>
        <v>0</v>
      </c>
    </row>
    <row r="18" spans="1:19" ht="12" customHeight="1" x14ac:dyDescent="0.4">
      <c r="A18" s="664"/>
      <c r="B18" s="464" t="str">
        <f>Entering!C32</f>
        <v>Taxis</v>
      </c>
      <c r="C18" s="443">
        <f>Entering!D33</f>
        <v>0</v>
      </c>
      <c r="D18" s="144">
        <f>Entering!E33</f>
        <v>0</v>
      </c>
      <c r="E18" s="144">
        <f>Entering!F33</f>
        <v>0</v>
      </c>
      <c r="F18" s="144">
        <f>Entering!G33</f>
        <v>0</v>
      </c>
      <c r="G18" s="144">
        <f>Entering!H33</f>
        <v>0</v>
      </c>
      <c r="H18" s="144">
        <f>Entering!I33</f>
        <v>0</v>
      </c>
      <c r="I18" s="144">
        <f>Entering!J33</f>
        <v>0</v>
      </c>
      <c r="J18" s="144">
        <f>Entering!K33</f>
        <v>0</v>
      </c>
      <c r="K18" s="144">
        <f>Entering!L33</f>
        <v>0</v>
      </c>
      <c r="L18" s="144">
        <f>Entering!M33</f>
        <v>0</v>
      </c>
      <c r="M18" s="144">
        <f>Entering!N33</f>
        <v>0</v>
      </c>
      <c r="N18" s="144">
        <f>Entering!O33</f>
        <v>0</v>
      </c>
      <c r="O18" s="144">
        <f>Entering!P33</f>
        <v>0</v>
      </c>
      <c r="P18" s="144">
        <f>Entering!Q33</f>
        <v>0</v>
      </c>
      <c r="Q18" s="144">
        <f>Entering!R33</f>
        <v>0</v>
      </c>
      <c r="R18" s="444">
        <f>Entering!S33</f>
        <v>0</v>
      </c>
    </row>
    <row r="19" spans="1:19" ht="12" customHeight="1" x14ac:dyDescent="0.4">
      <c r="A19" s="664"/>
      <c r="B19" s="464" t="str">
        <f>Entering!C33</f>
        <v>Uber/Lyft Vehicles</v>
      </c>
      <c r="C19" s="443">
        <f>Entering!D37</f>
        <v>0</v>
      </c>
      <c r="D19" s="144">
        <f>Entering!E37</f>
        <v>0</v>
      </c>
      <c r="E19" s="144">
        <f>Entering!F37</f>
        <v>0</v>
      </c>
      <c r="F19" s="144">
        <f>Entering!G37</f>
        <v>0</v>
      </c>
      <c r="G19" s="144">
        <f>Entering!H37</f>
        <v>0</v>
      </c>
      <c r="H19" s="144">
        <f>Entering!I37</f>
        <v>0</v>
      </c>
      <c r="I19" s="144">
        <f>Entering!J37</f>
        <v>0</v>
      </c>
      <c r="J19" s="144">
        <f>Entering!K37</f>
        <v>0</v>
      </c>
      <c r="K19" s="144">
        <f>Entering!L37</f>
        <v>0</v>
      </c>
      <c r="L19" s="144">
        <f>Entering!M37</f>
        <v>0</v>
      </c>
      <c r="M19" s="144">
        <f>Entering!N37</f>
        <v>0</v>
      </c>
      <c r="N19" s="144">
        <f>Entering!O37</f>
        <v>0</v>
      </c>
      <c r="O19" s="144">
        <f>Entering!P37</f>
        <v>0</v>
      </c>
      <c r="P19" s="144">
        <f>Entering!Q37</f>
        <v>0</v>
      </c>
      <c r="Q19" s="144">
        <f>Entering!R37</f>
        <v>0</v>
      </c>
      <c r="R19" s="444">
        <f>Entering!S37</f>
        <v>0</v>
      </c>
    </row>
    <row r="20" spans="1:19" ht="12" customHeight="1" x14ac:dyDescent="0.4">
      <c r="A20" s="664"/>
      <c r="B20" s="464" t="str">
        <f>Entering!C34</f>
        <v>Commercial Vehicles (1 Person)</v>
      </c>
      <c r="C20" s="443">
        <f>Entering!D36</f>
        <v>0</v>
      </c>
      <c r="D20" s="144">
        <f>Entering!E36</f>
        <v>0</v>
      </c>
      <c r="E20" s="144">
        <f>Entering!F36</f>
        <v>0</v>
      </c>
      <c r="F20" s="144">
        <f>Entering!G36</f>
        <v>0</v>
      </c>
      <c r="G20" s="144">
        <f>Entering!H36</f>
        <v>0</v>
      </c>
      <c r="H20" s="144">
        <f>Entering!I36</f>
        <v>0</v>
      </c>
      <c r="I20" s="144">
        <f>Entering!J36</f>
        <v>0</v>
      </c>
      <c r="J20" s="144">
        <f>Entering!K36</f>
        <v>0</v>
      </c>
      <c r="K20" s="144">
        <f>Entering!L36</f>
        <v>0</v>
      </c>
      <c r="L20" s="144">
        <f>Entering!M36</f>
        <v>0</v>
      </c>
      <c r="M20" s="144">
        <f>Entering!N36</f>
        <v>0</v>
      </c>
      <c r="N20" s="144">
        <f>Entering!O36</f>
        <v>0</v>
      </c>
      <c r="O20" s="144">
        <f>Entering!P36</f>
        <v>0</v>
      </c>
      <c r="P20" s="144">
        <f>Entering!Q36</f>
        <v>0</v>
      </c>
      <c r="Q20" s="144">
        <f>Entering!R36</f>
        <v>0</v>
      </c>
      <c r="R20" s="444">
        <f>Entering!S36</f>
        <v>0</v>
      </c>
    </row>
    <row r="21" spans="1:19" ht="12" customHeight="1" x14ac:dyDescent="0.4">
      <c r="A21" s="664"/>
      <c r="B21" s="464" t="str">
        <f>Entering!C35</f>
        <v>Commercial Vehicles (2 People)</v>
      </c>
      <c r="C21" s="443">
        <f>Entering!D38</f>
        <v>0</v>
      </c>
      <c r="D21" s="144">
        <f>Entering!E38</f>
        <v>0</v>
      </c>
      <c r="E21" s="144">
        <f>Entering!F38</f>
        <v>0</v>
      </c>
      <c r="F21" s="144">
        <f>Entering!G38</f>
        <v>0</v>
      </c>
      <c r="G21" s="144">
        <f>Entering!H38</f>
        <v>0</v>
      </c>
      <c r="H21" s="144">
        <f>Entering!I38</f>
        <v>0</v>
      </c>
      <c r="I21" s="144">
        <f>Entering!J38</f>
        <v>0</v>
      </c>
      <c r="J21" s="144">
        <f>Entering!K38</f>
        <v>0</v>
      </c>
      <c r="K21" s="144">
        <f>Entering!L38</f>
        <v>0</v>
      </c>
      <c r="L21" s="144">
        <f>Entering!M38</f>
        <v>0</v>
      </c>
      <c r="M21" s="144">
        <f>Entering!N38</f>
        <v>0</v>
      </c>
      <c r="N21" s="144">
        <f>Entering!O38</f>
        <v>0</v>
      </c>
      <c r="O21" s="144">
        <f>Entering!P38</f>
        <v>0</v>
      </c>
      <c r="P21" s="144">
        <f>Entering!Q38</f>
        <v>0</v>
      </c>
      <c r="Q21" s="144">
        <f>Entering!R38</f>
        <v>0</v>
      </c>
      <c r="R21" s="444">
        <f>Entering!S38</f>
        <v>0</v>
      </c>
    </row>
    <row r="22" spans="1:19" ht="12" customHeight="1" x14ac:dyDescent="0.4">
      <c r="A22" s="664"/>
      <c r="B22" s="465" t="str">
        <f>Entering!C42</f>
        <v>Official Vehicles (1 Person)</v>
      </c>
      <c r="C22" s="437">
        <f>Entering!D42</f>
        <v>0</v>
      </c>
      <c r="D22" s="438">
        <f>Entering!E42</f>
        <v>0</v>
      </c>
      <c r="E22" s="438">
        <f>Entering!F42</f>
        <v>0</v>
      </c>
      <c r="F22" s="438">
        <f>Entering!G42</f>
        <v>0</v>
      </c>
      <c r="G22" s="438">
        <f>Entering!H42</f>
        <v>0</v>
      </c>
      <c r="H22" s="438">
        <f>Entering!I42</f>
        <v>0</v>
      </c>
      <c r="I22" s="438">
        <f>Entering!J42</f>
        <v>0</v>
      </c>
      <c r="J22" s="438">
        <f>Entering!K42</f>
        <v>0</v>
      </c>
      <c r="K22" s="438">
        <f>Entering!L42</f>
        <v>0</v>
      </c>
      <c r="L22" s="438">
        <f>Entering!M42</f>
        <v>0</v>
      </c>
      <c r="M22" s="438">
        <f>Entering!N42</f>
        <v>0</v>
      </c>
      <c r="N22" s="438">
        <f>Entering!O42</f>
        <v>0</v>
      </c>
      <c r="O22" s="438">
        <f>Entering!P42</f>
        <v>0</v>
      </c>
      <c r="P22" s="438">
        <f>Entering!Q42</f>
        <v>0</v>
      </c>
      <c r="Q22" s="438">
        <f>Entering!R42</f>
        <v>0</v>
      </c>
      <c r="R22" s="440">
        <f>Entering!S42</f>
        <v>0</v>
      </c>
    </row>
    <row r="23" spans="1:19" ht="12" customHeight="1" x14ac:dyDescent="0.4">
      <c r="A23" s="664"/>
      <c r="B23" s="465" t="str">
        <f>Entering!C43</f>
        <v>Official Vehicles (2 People)</v>
      </c>
      <c r="C23" s="437">
        <f>Entering!D43</f>
        <v>0</v>
      </c>
      <c r="D23" s="438">
        <f>Entering!E43</f>
        <v>0</v>
      </c>
      <c r="E23" s="438">
        <f>Entering!F43</f>
        <v>0</v>
      </c>
      <c r="F23" s="438">
        <f>Entering!G43</f>
        <v>0</v>
      </c>
      <c r="G23" s="438">
        <f>Entering!H43</f>
        <v>0</v>
      </c>
      <c r="H23" s="438">
        <f>Entering!I43</f>
        <v>0</v>
      </c>
      <c r="I23" s="438">
        <f>Entering!J43</f>
        <v>0</v>
      </c>
      <c r="J23" s="438">
        <f>Entering!K43</f>
        <v>0</v>
      </c>
      <c r="K23" s="438">
        <f>Entering!L43</f>
        <v>0</v>
      </c>
      <c r="L23" s="438">
        <f>Entering!M43</f>
        <v>0</v>
      </c>
      <c r="M23" s="438">
        <f>Entering!N43</f>
        <v>0</v>
      </c>
      <c r="N23" s="438">
        <f>Entering!O43</f>
        <v>0</v>
      </c>
      <c r="O23" s="438">
        <f>Entering!P43</f>
        <v>0</v>
      </c>
      <c r="P23" s="438">
        <f>Entering!Q43</f>
        <v>0</v>
      </c>
      <c r="Q23" s="438">
        <f>Entering!R43</f>
        <v>0</v>
      </c>
      <c r="R23" s="440">
        <f>Entering!S43</f>
        <v>0</v>
      </c>
    </row>
    <row r="24" spans="1:19" ht="12" customHeight="1" x14ac:dyDescent="0.4">
      <c r="A24" s="664"/>
      <c r="B24" s="465" t="str">
        <f>Entering!C44</f>
        <v>Official Vehicles (3 People)</v>
      </c>
      <c r="C24" s="437">
        <f>Entering!D44</f>
        <v>0</v>
      </c>
      <c r="D24" s="438">
        <f>Entering!E44</f>
        <v>0</v>
      </c>
      <c r="E24" s="438">
        <f>Entering!F44</f>
        <v>0</v>
      </c>
      <c r="F24" s="438">
        <f>Entering!G44</f>
        <v>0</v>
      </c>
      <c r="G24" s="438">
        <f>Entering!H44</f>
        <v>0</v>
      </c>
      <c r="H24" s="438">
        <f>Entering!I44</f>
        <v>0</v>
      </c>
      <c r="I24" s="438">
        <f>Entering!J44</f>
        <v>0</v>
      </c>
      <c r="J24" s="438">
        <f>Entering!K44</f>
        <v>0</v>
      </c>
      <c r="K24" s="438">
        <f>Entering!L44</f>
        <v>0</v>
      </c>
      <c r="L24" s="438">
        <f>Entering!M44</f>
        <v>0</v>
      </c>
      <c r="M24" s="438">
        <f>Entering!N44</f>
        <v>0</v>
      </c>
      <c r="N24" s="438">
        <f>Entering!O44</f>
        <v>0</v>
      </c>
      <c r="O24" s="438">
        <f>Entering!P44</f>
        <v>0</v>
      </c>
      <c r="P24" s="438">
        <f>Entering!Q44</f>
        <v>0</v>
      </c>
      <c r="Q24" s="438">
        <f>Entering!R44</f>
        <v>0</v>
      </c>
      <c r="R24" s="440">
        <f>Entering!S44</f>
        <v>0</v>
      </c>
    </row>
    <row r="25" spans="1:19" ht="12" customHeight="1" x14ac:dyDescent="0.4">
      <c r="A25" s="664"/>
      <c r="B25" s="465" t="str">
        <f>Entering!C45</f>
        <v>Official Vehicles (4 People)</v>
      </c>
      <c r="C25" s="437">
        <f>Entering!D45</f>
        <v>0</v>
      </c>
      <c r="D25" s="438">
        <f>Entering!E45</f>
        <v>0</v>
      </c>
      <c r="E25" s="438">
        <f>Entering!F45</f>
        <v>0</v>
      </c>
      <c r="F25" s="438">
        <f>Entering!G45</f>
        <v>0</v>
      </c>
      <c r="G25" s="438">
        <f>Entering!H45</f>
        <v>0</v>
      </c>
      <c r="H25" s="438">
        <f>Entering!I45</f>
        <v>0</v>
      </c>
      <c r="I25" s="438">
        <f>Entering!J45</f>
        <v>0</v>
      </c>
      <c r="J25" s="438">
        <f>Entering!K45</f>
        <v>0</v>
      </c>
      <c r="K25" s="438">
        <f>Entering!L45</f>
        <v>0</v>
      </c>
      <c r="L25" s="438">
        <f>Entering!M45</f>
        <v>0</v>
      </c>
      <c r="M25" s="438">
        <f>Entering!N45</f>
        <v>0</v>
      </c>
      <c r="N25" s="438">
        <f>Entering!O45</f>
        <v>0</v>
      </c>
      <c r="O25" s="438">
        <f>Entering!P45</f>
        <v>0</v>
      </c>
      <c r="P25" s="438">
        <f>Entering!Q45</f>
        <v>0</v>
      </c>
      <c r="Q25" s="438">
        <f>Entering!R45</f>
        <v>0</v>
      </c>
      <c r="R25" s="440">
        <f>Entering!S45</f>
        <v>0</v>
      </c>
    </row>
    <row r="26" spans="1:19" ht="12" customHeight="1" x14ac:dyDescent="0.4">
      <c r="A26" s="664"/>
      <c r="B26" s="465" t="str">
        <f>Entering!C46</f>
        <v>MTS Shuttle People</v>
      </c>
      <c r="C26" s="437">
        <f>Entering!D46</f>
        <v>0</v>
      </c>
      <c r="D26" s="438">
        <f>Entering!E46</f>
        <v>0</v>
      </c>
      <c r="E26" s="438">
        <f>Entering!F46</f>
        <v>0</v>
      </c>
      <c r="F26" s="438">
        <f>Entering!G46</f>
        <v>0</v>
      </c>
      <c r="G26" s="438">
        <f>Entering!H46</f>
        <v>0</v>
      </c>
      <c r="H26" s="438">
        <f>Entering!I46</f>
        <v>0</v>
      </c>
      <c r="I26" s="438">
        <f>Entering!J46</f>
        <v>0</v>
      </c>
      <c r="J26" s="438">
        <f>Entering!K46</f>
        <v>0</v>
      </c>
      <c r="K26" s="438">
        <f>Entering!L46</f>
        <v>0</v>
      </c>
      <c r="L26" s="438">
        <f>Entering!M46</f>
        <v>0</v>
      </c>
      <c r="M26" s="438">
        <f>Entering!N46</f>
        <v>0</v>
      </c>
      <c r="N26" s="438">
        <f>Entering!O46</f>
        <v>0</v>
      </c>
      <c r="O26" s="438">
        <f>Entering!P46</f>
        <v>0</v>
      </c>
      <c r="P26" s="438">
        <f>Entering!Q46</f>
        <v>0</v>
      </c>
      <c r="Q26" s="438">
        <f>Entering!R46</f>
        <v>0</v>
      </c>
      <c r="R26" s="440">
        <f>Entering!S46</f>
        <v>0</v>
      </c>
    </row>
    <row r="27" spans="1:19" ht="12" customHeight="1" x14ac:dyDescent="0.4">
      <c r="A27" s="664"/>
      <c r="B27" s="199" t="s">
        <v>307</v>
      </c>
      <c r="C27" s="200">
        <f t="shared" ref="C27:R27" si="2">SUM(C15,C17:C21)</f>
        <v>0</v>
      </c>
      <c r="D27" s="201">
        <f t="shared" si="2"/>
        <v>0</v>
      </c>
      <c r="E27" s="201">
        <f t="shared" si="2"/>
        <v>0</v>
      </c>
      <c r="F27" s="201">
        <f t="shared" si="2"/>
        <v>0</v>
      </c>
      <c r="G27" s="201">
        <f t="shared" si="2"/>
        <v>0</v>
      </c>
      <c r="H27" s="201">
        <f t="shared" si="2"/>
        <v>0</v>
      </c>
      <c r="I27" s="201">
        <f t="shared" si="2"/>
        <v>0</v>
      </c>
      <c r="J27" s="201">
        <f t="shared" si="2"/>
        <v>0</v>
      </c>
      <c r="K27" s="201">
        <f t="shared" si="2"/>
        <v>0</v>
      </c>
      <c r="L27" s="201">
        <f t="shared" si="2"/>
        <v>0</v>
      </c>
      <c r="M27" s="201">
        <f t="shared" si="2"/>
        <v>0</v>
      </c>
      <c r="N27" s="201">
        <f t="shared" si="2"/>
        <v>0</v>
      </c>
      <c r="O27" s="201">
        <f t="shared" si="2"/>
        <v>0</v>
      </c>
      <c r="P27" s="201">
        <f t="shared" si="2"/>
        <v>0</v>
      </c>
      <c r="Q27" s="201">
        <f t="shared" si="2"/>
        <v>0</v>
      </c>
      <c r="R27" s="202">
        <f t="shared" si="2"/>
        <v>0</v>
      </c>
      <c r="S27" s="94">
        <f>SUM(C27:R27)</f>
        <v>0</v>
      </c>
    </row>
    <row r="28" spans="1:19" ht="12" customHeight="1" x14ac:dyDescent="0.4">
      <c r="A28" s="664"/>
      <c r="B28" s="203" t="s">
        <v>308</v>
      </c>
      <c r="C28" s="204">
        <f t="shared" ref="C28:R28" si="3">(C16+SUM(C22:C26))</f>
        <v>0</v>
      </c>
      <c r="D28" s="466">
        <f t="shared" si="3"/>
        <v>0</v>
      </c>
      <c r="E28" s="466">
        <f t="shared" si="3"/>
        <v>0</v>
      </c>
      <c r="F28" s="466">
        <f t="shared" si="3"/>
        <v>0</v>
      </c>
      <c r="G28" s="466">
        <f t="shared" si="3"/>
        <v>0</v>
      </c>
      <c r="H28" s="466">
        <f t="shared" si="3"/>
        <v>0</v>
      </c>
      <c r="I28" s="466">
        <f t="shared" si="3"/>
        <v>0</v>
      </c>
      <c r="J28" s="466">
        <f t="shared" si="3"/>
        <v>0</v>
      </c>
      <c r="K28" s="466">
        <f t="shared" si="3"/>
        <v>0</v>
      </c>
      <c r="L28" s="466">
        <f t="shared" si="3"/>
        <v>0</v>
      </c>
      <c r="M28" s="466">
        <f t="shared" si="3"/>
        <v>0</v>
      </c>
      <c r="N28" s="466">
        <f t="shared" si="3"/>
        <v>0</v>
      </c>
      <c r="O28" s="466">
        <f t="shared" si="3"/>
        <v>0</v>
      </c>
      <c r="P28" s="466">
        <f t="shared" si="3"/>
        <v>0</v>
      </c>
      <c r="Q28" s="466">
        <f t="shared" si="3"/>
        <v>0</v>
      </c>
      <c r="R28" s="467">
        <f t="shared" si="3"/>
        <v>0</v>
      </c>
    </row>
    <row r="29" spans="1:19" ht="12" customHeight="1" x14ac:dyDescent="0.4">
      <c r="A29" s="675" t="s">
        <v>255</v>
      </c>
      <c r="B29" s="456" t="s">
        <v>309</v>
      </c>
      <c r="C29" s="441">
        <f>Entering!D64</f>
        <v>3</v>
      </c>
      <c r="D29" s="438">
        <f>Entering!E64</f>
        <v>3</v>
      </c>
      <c r="E29" s="438">
        <f>Entering!F64</f>
        <v>13</v>
      </c>
      <c r="F29" s="438">
        <f>Entering!G64</f>
        <v>9</v>
      </c>
      <c r="G29" s="438">
        <f>Entering!H64</f>
        <v>8</v>
      </c>
      <c r="H29" s="438">
        <f>Entering!I64</f>
        <v>10</v>
      </c>
      <c r="I29" s="438">
        <f>Entering!J64</f>
        <v>7</v>
      </c>
      <c r="J29" s="438">
        <f>Entering!K64</f>
        <v>16</v>
      </c>
      <c r="K29" s="438">
        <f>Entering!L64</f>
        <v>14</v>
      </c>
      <c r="L29" s="438">
        <f>Entering!M64</f>
        <v>12</v>
      </c>
      <c r="M29" s="438">
        <f>Entering!N64</f>
        <v>12</v>
      </c>
      <c r="N29" s="438">
        <f>Entering!O64</f>
        <v>11</v>
      </c>
      <c r="O29" s="438">
        <f>Entering!P64</f>
        <v>19</v>
      </c>
      <c r="P29" s="438">
        <f>Entering!Q64</f>
        <v>17</v>
      </c>
      <c r="Q29" s="438">
        <f>Entering!R64</f>
        <v>5</v>
      </c>
      <c r="R29" s="440">
        <f>Entering!S64</f>
        <v>1</v>
      </c>
    </row>
    <row r="30" spans="1:19" ht="12" customHeight="1" x14ac:dyDescent="0.4">
      <c r="A30" s="664"/>
      <c r="B30" s="456" t="s">
        <v>310</v>
      </c>
      <c r="C30" s="437">
        <f>Entering!D65</f>
        <v>0</v>
      </c>
      <c r="D30" s="438">
        <f>Entering!E65</f>
        <v>0</v>
      </c>
      <c r="E30" s="438">
        <f>Entering!F65</f>
        <v>0</v>
      </c>
      <c r="F30" s="438">
        <f>Entering!G65</f>
        <v>0</v>
      </c>
      <c r="G30" s="438">
        <f>Entering!H65</f>
        <v>0</v>
      </c>
      <c r="H30" s="438">
        <f>Entering!I65</f>
        <v>0</v>
      </c>
      <c r="I30" s="438">
        <f>Entering!J65</f>
        <v>0</v>
      </c>
      <c r="J30" s="438">
        <f>Entering!K65</f>
        <v>0</v>
      </c>
      <c r="K30" s="438">
        <f>Entering!L65</f>
        <v>1</v>
      </c>
      <c r="L30" s="438">
        <f>Entering!M65</f>
        <v>0</v>
      </c>
      <c r="M30" s="438">
        <f>Entering!N65</f>
        <v>0</v>
      </c>
      <c r="N30" s="438">
        <f>Entering!O65</f>
        <v>2</v>
      </c>
      <c r="O30" s="438">
        <f>Entering!P65</f>
        <v>1</v>
      </c>
      <c r="P30" s="438">
        <f>Entering!Q65</f>
        <v>2</v>
      </c>
      <c r="Q30" s="438">
        <f>Entering!R65</f>
        <v>0</v>
      </c>
      <c r="R30" s="440">
        <f>Entering!S65</f>
        <v>0</v>
      </c>
    </row>
    <row r="31" spans="1:19" ht="12" customHeight="1" x14ac:dyDescent="0.4">
      <c r="A31" s="664"/>
      <c r="B31" s="456" t="str">
        <f>Entering!C66</f>
        <v>Automobiles (4 People)</v>
      </c>
      <c r="C31" s="437">
        <f>Entering!D66</f>
        <v>0</v>
      </c>
      <c r="D31" s="438">
        <f>Entering!E66</f>
        <v>0</v>
      </c>
      <c r="E31" s="438">
        <f>Entering!F66</f>
        <v>0</v>
      </c>
      <c r="F31" s="438">
        <f>Entering!G66</f>
        <v>1</v>
      </c>
      <c r="G31" s="438">
        <f>Entering!H66</f>
        <v>0</v>
      </c>
      <c r="H31" s="438">
        <f>Entering!I66</f>
        <v>0</v>
      </c>
      <c r="I31" s="438">
        <f>Entering!J66</f>
        <v>0</v>
      </c>
      <c r="J31" s="438">
        <f>Entering!K66</f>
        <v>0</v>
      </c>
      <c r="K31" s="438">
        <f>Entering!L66</f>
        <v>1</v>
      </c>
      <c r="L31" s="438">
        <f>Entering!M66</f>
        <v>0</v>
      </c>
      <c r="M31" s="438">
        <f>Entering!N66</f>
        <v>0</v>
      </c>
      <c r="N31" s="438">
        <f>Entering!O66</f>
        <v>0</v>
      </c>
      <c r="O31" s="438">
        <f>Entering!P66</f>
        <v>0</v>
      </c>
      <c r="P31" s="438">
        <f>Entering!Q66</f>
        <v>1</v>
      </c>
      <c r="Q31" s="438">
        <f>Entering!R66</f>
        <v>0</v>
      </c>
      <c r="R31" s="440">
        <f>Entering!S66</f>
        <v>0</v>
      </c>
    </row>
    <row r="32" spans="1:19" ht="12" customHeight="1" x14ac:dyDescent="0.4">
      <c r="A32" s="664"/>
      <c r="B32" s="456" t="str">
        <f>Entering!C67</f>
        <v>Automobiles (5 People)</v>
      </c>
      <c r="C32" s="437">
        <f>Entering!D67</f>
        <v>0</v>
      </c>
      <c r="D32" s="438">
        <f>Entering!E67</f>
        <v>0</v>
      </c>
      <c r="E32" s="438">
        <f>Entering!F67</f>
        <v>0</v>
      </c>
      <c r="F32" s="438">
        <f>Entering!G67</f>
        <v>0</v>
      </c>
      <c r="G32" s="438">
        <f>Entering!H67</f>
        <v>0</v>
      </c>
      <c r="H32" s="438">
        <f>Entering!I67</f>
        <v>0</v>
      </c>
      <c r="I32" s="438">
        <f>Entering!J67</f>
        <v>0</v>
      </c>
      <c r="J32" s="438">
        <f>Entering!K67</f>
        <v>0</v>
      </c>
      <c r="K32" s="438">
        <f>Entering!L67</f>
        <v>0</v>
      </c>
      <c r="L32" s="438">
        <f>Entering!M67</f>
        <v>0</v>
      </c>
      <c r="M32" s="438">
        <f>Entering!N67</f>
        <v>0</v>
      </c>
      <c r="N32" s="438">
        <f>Entering!O67</f>
        <v>0</v>
      </c>
      <c r="O32" s="438">
        <f>Entering!P67</f>
        <v>0</v>
      </c>
      <c r="P32" s="438">
        <f>Entering!Q67</f>
        <v>0</v>
      </c>
      <c r="Q32" s="438">
        <f>Entering!R67</f>
        <v>0</v>
      </c>
      <c r="R32" s="440">
        <f>Entering!S67</f>
        <v>0</v>
      </c>
    </row>
    <row r="33" spans="1:19" ht="12" customHeight="1" x14ac:dyDescent="0.4">
      <c r="A33" s="664"/>
      <c r="B33" s="456" t="str">
        <f>Entering!C68</f>
        <v>Automobiles (6 People)</v>
      </c>
      <c r="C33" s="437">
        <f>Entering!D68</f>
        <v>0</v>
      </c>
      <c r="D33" s="438">
        <f>Entering!E68</f>
        <v>0</v>
      </c>
      <c r="E33" s="438">
        <f>Entering!F68</f>
        <v>0</v>
      </c>
      <c r="F33" s="438">
        <f>Entering!G68</f>
        <v>0</v>
      </c>
      <c r="G33" s="438">
        <f>Entering!H68</f>
        <v>0</v>
      </c>
      <c r="H33" s="438">
        <f>Entering!I68</f>
        <v>0</v>
      </c>
      <c r="I33" s="438">
        <f>Entering!J68</f>
        <v>0</v>
      </c>
      <c r="J33" s="438">
        <f>Entering!K68</f>
        <v>0</v>
      </c>
      <c r="K33" s="438">
        <f>Entering!L68</f>
        <v>0</v>
      </c>
      <c r="L33" s="438">
        <f>Entering!M68</f>
        <v>0</v>
      </c>
      <c r="M33" s="438">
        <f>Entering!N68</f>
        <v>0</v>
      </c>
      <c r="N33" s="438">
        <f>Entering!O68</f>
        <v>0</v>
      </c>
      <c r="O33" s="438">
        <f>Entering!P68</f>
        <v>0</v>
      </c>
      <c r="P33" s="438">
        <f>Entering!Q68</f>
        <v>0</v>
      </c>
      <c r="Q33" s="438">
        <f>Entering!R68</f>
        <v>0</v>
      </c>
      <c r="R33" s="440">
        <f>Entering!S68</f>
        <v>0</v>
      </c>
    </row>
    <row r="34" spans="1:19" ht="12" customHeight="1" x14ac:dyDescent="0.4">
      <c r="A34" s="664"/>
      <c r="B34" s="456" t="str">
        <f>Entering!C69</f>
        <v>Automobiles (7 People)</v>
      </c>
      <c r="C34" s="437">
        <f>Entering!D69</f>
        <v>0</v>
      </c>
      <c r="D34" s="438">
        <f>Entering!E69</f>
        <v>0</v>
      </c>
      <c r="E34" s="438">
        <f>Entering!F69</f>
        <v>0</v>
      </c>
      <c r="F34" s="438">
        <f>Entering!G69</f>
        <v>0</v>
      </c>
      <c r="G34" s="438">
        <f>Entering!H69</f>
        <v>0</v>
      </c>
      <c r="H34" s="438">
        <f>Entering!I69</f>
        <v>0</v>
      </c>
      <c r="I34" s="438">
        <f>Entering!J69</f>
        <v>0</v>
      </c>
      <c r="J34" s="438">
        <f>Entering!K69</f>
        <v>0</v>
      </c>
      <c r="K34" s="438">
        <f>Entering!L69</f>
        <v>0</v>
      </c>
      <c r="L34" s="438">
        <f>Entering!M69</f>
        <v>0</v>
      </c>
      <c r="M34" s="438">
        <f>Entering!N69</f>
        <v>0</v>
      </c>
      <c r="N34" s="438">
        <f>Entering!O69</f>
        <v>0</v>
      </c>
      <c r="O34" s="438">
        <f>Entering!P69</f>
        <v>0</v>
      </c>
      <c r="P34" s="438">
        <f>Entering!Q69</f>
        <v>0</v>
      </c>
      <c r="Q34" s="438">
        <f>Entering!R69</f>
        <v>0</v>
      </c>
      <c r="R34" s="440">
        <f>Entering!S69</f>
        <v>0</v>
      </c>
    </row>
    <row r="35" spans="1:19" ht="12" customHeight="1" x14ac:dyDescent="0.4">
      <c r="A35" s="664"/>
      <c r="B35" s="456" t="str">
        <f>Entering!C70</f>
        <v>Automobiles (8 People)</v>
      </c>
      <c r="C35" s="437">
        <f>Entering!D70</f>
        <v>0</v>
      </c>
      <c r="D35" s="438">
        <f>Entering!E70</f>
        <v>0</v>
      </c>
      <c r="E35" s="438">
        <f>Entering!F70</f>
        <v>0</v>
      </c>
      <c r="F35" s="438">
        <f>Entering!G70</f>
        <v>0</v>
      </c>
      <c r="G35" s="438">
        <f>Entering!H70</f>
        <v>0</v>
      </c>
      <c r="H35" s="438">
        <f>Entering!I70</f>
        <v>0</v>
      </c>
      <c r="I35" s="438">
        <f>Entering!J70</f>
        <v>0</v>
      </c>
      <c r="J35" s="438">
        <f>Entering!K70</f>
        <v>0</v>
      </c>
      <c r="K35" s="438">
        <f>Entering!L70</f>
        <v>0</v>
      </c>
      <c r="L35" s="438">
        <f>Entering!M70</f>
        <v>0</v>
      </c>
      <c r="M35" s="438">
        <f>Entering!N70</f>
        <v>0</v>
      </c>
      <c r="N35" s="438">
        <f>Entering!O70</f>
        <v>0</v>
      </c>
      <c r="O35" s="438">
        <f>Entering!P70</f>
        <v>0</v>
      </c>
      <c r="P35" s="438">
        <f>Entering!Q70</f>
        <v>0</v>
      </c>
      <c r="Q35" s="438">
        <f>Entering!R70</f>
        <v>0</v>
      </c>
      <c r="R35" s="440">
        <f>Entering!S70</f>
        <v>0</v>
      </c>
    </row>
    <row r="36" spans="1:19" ht="12" customHeight="1" x14ac:dyDescent="0.4">
      <c r="A36" s="664"/>
      <c r="B36" s="191" t="s">
        <v>305</v>
      </c>
      <c r="C36" s="205">
        <f t="shared" ref="C36:R36" si="4">SUM(C29:C35)</f>
        <v>3</v>
      </c>
      <c r="D36" s="193">
        <f t="shared" si="4"/>
        <v>3</v>
      </c>
      <c r="E36" s="193">
        <f t="shared" si="4"/>
        <v>13</v>
      </c>
      <c r="F36" s="193">
        <f t="shared" si="4"/>
        <v>10</v>
      </c>
      <c r="G36" s="193">
        <f t="shared" si="4"/>
        <v>8</v>
      </c>
      <c r="H36" s="193">
        <f t="shared" si="4"/>
        <v>10</v>
      </c>
      <c r="I36" s="193">
        <f t="shared" si="4"/>
        <v>7</v>
      </c>
      <c r="J36" s="193">
        <f t="shared" si="4"/>
        <v>16</v>
      </c>
      <c r="K36" s="193">
        <f t="shared" si="4"/>
        <v>16</v>
      </c>
      <c r="L36" s="193">
        <f t="shared" si="4"/>
        <v>12</v>
      </c>
      <c r="M36" s="193">
        <f t="shared" si="4"/>
        <v>12</v>
      </c>
      <c r="N36" s="193">
        <f t="shared" si="4"/>
        <v>13</v>
      </c>
      <c r="O36" s="193">
        <f t="shared" si="4"/>
        <v>20</v>
      </c>
      <c r="P36" s="193">
        <f t="shared" si="4"/>
        <v>20</v>
      </c>
      <c r="Q36" s="193">
        <f t="shared" si="4"/>
        <v>5</v>
      </c>
      <c r="R36" s="194">
        <f t="shared" si="4"/>
        <v>1</v>
      </c>
    </row>
    <row r="37" spans="1:19" ht="12" customHeight="1" x14ac:dyDescent="0.4">
      <c r="A37" s="664"/>
      <c r="B37" s="460" t="s">
        <v>306</v>
      </c>
      <c r="C37" s="461">
        <f t="shared" ref="C37:R37" si="5">(C29)*2+(C30)*3+(C31*4)+(C32*5)+(C33*6)+(C34*7)+(C35*8)</f>
        <v>6</v>
      </c>
      <c r="D37" s="462">
        <f t="shared" si="5"/>
        <v>6</v>
      </c>
      <c r="E37" s="462">
        <f t="shared" si="5"/>
        <v>26</v>
      </c>
      <c r="F37" s="462">
        <f t="shared" si="5"/>
        <v>22</v>
      </c>
      <c r="G37" s="462">
        <f t="shared" si="5"/>
        <v>16</v>
      </c>
      <c r="H37" s="462">
        <f t="shared" si="5"/>
        <v>20</v>
      </c>
      <c r="I37" s="462">
        <f t="shared" si="5"/>
        <v>14</v>
      </c>
      <c r="J37" s="462">
        <f t="shared" si="5"/>
        <v>32</v>
      </c>
      <c r="K37" s="462">
        <f t="shared" si="5"/>
        <v>35</v>
      </c>
      <c r="L37" s="462">
        <f t="shared" si="5"/>
        <v>24</v>
      </c>
      <c r="M37" s="462">
        <f t="shared" si="5"/>
        <v>24</v>
      </c>
      <c r="N37" s="462">
        <f t="shared" si="5"/>
        <v>28</v>
      </c>
      <c r="O37" s="462">
        <f t="shared" si="5"/>
        <v>41</v>
      </c>
      <c r="P37" s="462">
        <f t="shared" si="5"/>
        <v>44</v>
      </c>
      <c r="Q37" s="462">
        <f t="shared" si="5"/>
        <v>10</v>
      </c>
      <c r="R37" s="463">
        <f t="shared" si="5"/>
        <v>2</v>
      </c>
    </row>
    <row r="38" spans="1:19" ht="12" customHeight="1" x14ac:dyDescent="0.4">
      <c r="A38" s="664"/>
      <c r="B38" s="456" t="str">
        <f>Entering!C71</f>
        <v>MTS Shuttles</v>
      </c>
      <c r="C38" s="437">
        <f>Entering!D71</f>
        <v>2</v>
      </c>
      <c r="D38" s="438">
        <f>Entering!E71</f>
        <v>2</v>
      </c>
      <c r="E38" s="438">
        <f>Entering!F71</f>
        <v>1</v>
      </c>
      <c r="F38" s="438">
        <f>Entering!G71</f>
        <v>0</v>
      </c>
      <c r="G38" s="438">
        <f>Entering!H71</f>
        <v>0</v>
      </c>
      <c r="H38" s="438">
        <f>Entering!I71</f>
        <v>0</v>
      </c>
      <c r="I38" s="438">
        <f>Entering!J71</f>
        <v>0</v>
      </c>
      <c r="J38" s="438">
        <f>Entering!K71</f>
        <v>0</v>
      </c>
      <c r="K38" s="438">
        <f>Entering!L71</f>
        <v>0</v>
      </c>
      <c r="L38" s="438">
        <f>Entering!M71</f>
        <v>0</v>
      </c>
      <c r="M38" s="438">
        <f>Entering!N71</f>
        <v>2</v>
      </c>
      <c r="N38" s="438">
        <f>Entering!O71</f>
        <v>2</v>
      </c>
      <c r="O38" s="438">
        <f>Entering!P71</f>
        <v>2</v>
      </c>
      <c r="P38" s="438">
        <f>Entering!Q71</f>
        <v>4</v>
      </c>
      <c r="Q38" s="438">
        <f>Entering!R71</f>
        <v>1</v>
      </c>
      <c r="R38" s="440">
        <f>Entering!S71</f>
        <v>1</v>
      </c>
    </row>
    <row r="39" spans="1:19" ht="12" customHeight="1" x14ac:dyDescent="0.4">
      <c r="A39" s="664"/>
      <c r="B39" s="465" t="str">
        <f>Entering!C89</f>
        <v>MTS Shuttle People</v>
      </c>
      <c r="C39" s="437">
        <f>Entering!D89</f>
        <v>4</v>
      </c>
      <c r="D39" s="438">
        <f>Entering!E89</f>
        <v>4</v>
      </c>
      <c r="E39" s="438">
        <f>Entering!F89</f>
        <v>2</v>
      </c>
      <c r="F39" s="438">
        <f>Entering!G89</f>
        <v>0</v>
      </c>
      <c r="G39" s="438">
        <f>Entering!H89</f>
        <v>0</v>
      </c>
      <c r="H39" s="438">
        <f>Entering!I89</f>
        <v>0</v>
      </c>
      <c r="I39" s="438">
        <f>Entering!J89</f>
        <v>0</v>
      </c>
      <c r="J39" s="438">
        <f>Entering!K89</f>
        <v>0</v>
      </c>
      <c r="K39" s="438">
        <f>Entering!L89</f>
        <v>0</v>
      </c>
      <c r="L39" s="438">
        <f>Entering!M89</f>
        <v>0</v>
      </c>
      <c r="M39" s="438">
        <f>Entering!N89</f>
        <v>4</v>
      </c>
      <c r="N39" s="438">
        <f>Entering!O89</f>
        <v>4</v>
      </c>
      <c r="O39" s="438">
        <f>Entering!P89</f>
        <v>4</v>
      </c>
      <c r="P39" s="438">
        <f>Entering!Q89</f>
        <v>8</v>
      </c>
      <c r="Q39" s="438">
        <f>Entering!R89</f>
        <v>2</v>
      </c>
      <c r="R39" s="440">
        <f>Entering!S89</f>
        <v>2</v>
      </c>
    </row>
    <row r="40" spans="1:19" ht="12" customHeight="1" x14ac:dyDescent="0.4">
      <c r="A40" s="664"/>
      <c r="B40" s="456" t="str">
        <f>Entering!C72</f>
        <v>Private Shuttles</v>
      </c>
      <c r="C40" s="437">
        <f>Entering!D72</f>
        <v>0</v>
      </c>
      <c r="D40" s="438">
        <f>Entering!E72</f>
        <v>0</v>
      </c>
      <c r="E40" s="438">
        <f>Entering!F72</f>
        <v>0</v>
      </c>
      <c r="F40" s="438">
        <f>Entering!G72</f>
        <v>0</v>
      </c>
      <c r="G40" s="438">
        <f>Entering!H72</f>
        <v>0</v>
      </c>
      <c r="H40" s="438">
        <f>Entering!I72</f>
        <v>0</v>
      </c>
      <c r="I40" s="438">
        <f>Entering!J72</f>
        <v>0</v>
      </c>
      <c r="J40" s="438">
        <f>Entering!K72</f>
        <v>0</v>
      </c>
      <c r="K40" s="438">
        <f>Entering!L72</f>
        <v>0</v>
      </c>
      <c r="L40" s="438">
        <f>Entering!M72</f>
        <v>0</v>
      </c>
      <c r="M40" s="438">
        <f>Entering!N72</f>
        <v>0</v>
      </c>
      <c r="N40" s="438">
        <f>Entering!O72</f>
        <v>13</v>
      </c>
      <c r="O40" s="438">
        <f>Entering!P72</f>
        <v>10</v>
      </c>
      <c r="P40" s="438">
        <f>Entering!Q72</f>
        <v>10</v>
      </c>
      <c r="Q40" s="438">
        <f>Entering!R72</f>
        <v>1</v>
      </c>
      <c r="R40" s="440">
        <f>Entering!S72</f>
        <v>3</v>
      </c>
    </row>
    <row r="41" spans="1:19" ht="12" customHeight="1" x14ac:dyDescent="0.4">
      <c r="A41" s="664"/>
      <c r="B41" s="465" t="str">
        <f>Entering!C90</f>
        <v>Private Shuttle People</v>
      </c>
      <c r="C41" s="437">
        <f>Entering!D90</f>
        <v>0</v>
      </c>
      <c r="D41" s="438">
        <f>Entering!E90</f>
        <v>0</v>
      </c>
      <c r="E41" s="438">
        <f>Entering!F90</f>
        <v>0</v>
      </c>
      <c r="F41" s="438">
        <f>Entering!G90</f>
        <v>0</v>
      </c>
      <c r="G41" s="438">
        <f>Entering!H90</f>
        <v>0</v>
      </c>
      <c r="H41" s="438">
        <f>Entering!I90</f>
        <v>0</v>
      </c>
      <c r="I41" s="438">
        <f>Entering!J90</f>
        <v>0</v>
      </c>
      <c r="J41" s="438">
        <f>Entering!K90</f>
        <v>0</v>
      </c>
      <c r="K41" s="438">
        <f>Entering!L90</f>
        <v>0</v>
      </c>
      <c r="L41" s="438">
        <f>Entering!M90</f>
        <v>0</v>
      </c>
      <c r="M41" s="438">
        <f>Entering!N90</f>
        <v>0</v>
      </c>
      <c r="N41" s="438">
        <f>Entering!O90</f>
        <v>26</v>
      </c>
      <c r="O41" s="438">
        <f>Entering!P90</f>
        <v>20</v>
      </c>
      <c r="P41" s="438">
        <f>Entering!Q90</f>
        <v>20</v>
      </c>
      <c r="Q41" s="438">
        <f>Entering!R90</f>
        <v>2</v>
      </c>
      <c r="R41" s="440">
        <f>Entering!S90</f>
        <v>6</v>
      </c>
    </row>
    <row r="42" spans="1:19" ht="12" customHeight="1" x14ac:dyDescent="0.4">
      <c r="A42" s="664"/>
      <c r="B42" s="434" t="str">
        <f>Entering!C75</f>
        <v>Uber/Lyft Vehicles</v>
      </c>
      <c r="C42" s="443">
        <f>Entering!D75</f>
        <v>0</v>
      </c>
      <c r="D42" s="144">
        <f>Entering!E75</f>
        <v>0</v>
      </c>
      <c r="E42" s="144">
        <f>Entering!F75</f>
        <v>1</v>
      </c>
      <c r="F42" s="144">
        <f>Entering!G75</f>
        <v>2</v>
      </c>
      <c r="G42" s="144">
        <f>Entering!H75</f>
        <v>1</v>
      </c>
      <c r="H42" s="144">
        <f>Entering!I75</f>
        <v>2</v>
      </c>
      <c r="I42" s="144">
        <f>Entering!J75</f>
        <v>0</v>
      </c>
      <c r="J42" s="144">
        <f>Entering!K75</f>
        <v>1</v>
      </c>
      <c r="K42" s="144">
        <f>Entering!L75</f>
        <v>0</v>
      </c>
      <c r="L42" s="144">
        <f>Entering!M75</f>
        <v>1</v>
      </c>
      <c r="M42" s="144">
        <f>Entering!N75</f>
        <v>1</v>
      </c>
      <c r="N42" s="144">
        <f>Entering!O75</f>
        <v>2</v>
      </c>
      <c r="O42" s="144">
        <f>Entering!P75</f>
        <v>0</v>
      </c>
      <c r="P42" s="144">
        <f>Entering!Q75</f>
        <v>2</v>
      </c>
      <c r="Q42" s="144">
        <f>Entering!R75</f>
        <v>0</v>
      </c>
      <c r="R42" s="444">
        <f>Entering!S75</f>
        <v>0</v>
      </c>
    </row>
    <row r="43" spans="1:19" ht="12" customHeight="1" x14ac:dyDescent="0.4">
      <c r="A43" s="664"/>
      <c r="B43" s="434" t="str">
        <f>Entering!C74</f>
        <v>Taxis</v>
      </c>
      <c r="C43" s="443">
        <f>Entering!D74</f>
        <v>0</v>
      </c>
      <c r="D43" s="144">
        <f>Entering!E74</f>
        <v>0</v>
      </c>
      <c r="E43" s="144">
        <f>Entering!F74</f>
        <v>0</v>
      </c>
      <c r="F43" s="144">
        <f>Entering!G74</f>
        <v>0</v>
      </c>
      <c r="G43" s="144">
        <f>Entering!H74</f>
        <v>0</v>
      </c>
      <c r="H43" s="144">
        <f>Entering!I74</f>
        <v>0</v>
      </c>
      <c r="I43" s="144">
        <f>Entering!J74</f>
        <v>0</v>
      </c>
      <c r="J43" s="144">
        <f>Entering!K74</f>
        <v>0</v>
      </c>
      <c r="K43" s="144">
        <f>Entering!L74</f>
        <v>0</v>
      </c>
      <c r="L43" s="144">
        <f>Entering!M74</f>
        <v>0</v>
      </c>
      <c r="M43" s="144">
        <f>Entering!N74</f>
        <v>0</v>
      </c>
      <c r="N43" s="144">
        <f>Entering!O74</f>
        <v>0</v>
      </c>
      <c r="O43" s="144">
        <f>Entering!P74</f>
        <v>0</v>
      </c>
      <c r="P43" s="144">
        <f>Entering!Q74</f>
        <v>0</v>
      </c>
      <c r="Q43" s="144">
        <f>Entering!R74</f>
        <v>0</v>
      </c>
      <c r="R43" s="444">
        <f>Entering!S74</f>
        <v>0</v>
      </c>
    </row>
    <row r="44" spans="1:19" ht="12" customHeight="1" x14ac:dyDescent="0.4">
      <c r="A44" s="664"/>
      <c r="B44" s="434" t="str">
        <f>Entering!C73</f>
        <v>Private Vanpool Vehicles</v>
      </c>
      <c r="C44" s="443">
        <f>Entering!D73</f>
        <v>0</v>
      </c>
      <c r="D44" s="144">
        <f>Entering!E73</f>
        <v>0</v>
      </c>
      <c r="E44" s="144">
        <f>Entering!F73</f>
        <v>0</v>
      </c>
      <c r="F44" s="144">
        <f>Entering!G73</f>
        <v>0</v>
      </c>
      <c r="G44" s="144">
        <f>Entering!H73</f>
        <v>0</v>
      </c>
      <c r="H44" s="144">
        <f>Entering!I73</f>
        <v>0</v>
      </c>
      <c r="I44" s="144">
        <f>Entering!J73</f>
        <v>0</v>
      </c>
      <c r="J44" s="144">
        <f>Entering!K73</f>
        <v>0</v>
      </c>
      <c r="K44" s="144">
        <f>Entering!L73</f>
        <v>0</v>
      </c>
      <c r="L44" s="144">
        <f>Entering!M73</f>
        <v>0</v>
      </c>
      <c r="M44" s="144">
        <f>Entering!N73</f>
        <v>0</v>
      </c>
      <c r="N44" s="144">
        <f>Entering!O73</f>
        <v>0</v>
      </c>
      <c r="O44" s="144">
        <f>Entering!P73</f>
        <v>0</v>
      </c>
      <c r="P44" s="144">
        <f>Entering!Q73</f>
        <v>0</v>
      </c>
      <c r="Q44" s="144">
        <f>Entering!R73</f>
        <v>0</v>
      </c>
      <c r="R44" s="444">
        <f>Entering!S73</f>
        <v>0</v>
      </c>
    </row>
    <row r="45" spans="1:19" ht="12" customHeight="1" x14ac:dyDescent="0.4">
      <c r="A45" s="664"/>
      <c r="B45" s="436" t="str">
        <f>Entering!C91</f>
        <v>Private Vanpool People</v>
      </c>
      <c r="C45" s="437">
        <f>Entering!D91</f>
        <v>0</v>
      </c>
      <c r="D45" s="438">
        <f>Entering!E91</f>
        <v>0</v>
      </c>
      <c r="E45" s="438">
        <f>Entering!F91</f>
        <v>0</v>
      </c>
      <c r="F45" s="438">
        <f>Entering!G91</f>
        <v>0</v>
      </c>
      <c r="G45" s="438">
        <f>Entering!H91</f>
        <v>0</v>
      </c>
      <c r="H45" s="438">
        <f>Entering!I91</f>
        <v>0</v>
      </c>
      <c r="I45" s="438">
        <f>Entering!J91</f>
        <v>0</v>
      </c>
      <c r="J45" s="438">
        <f>Entering!K91</f>
        <v>0</v>
      </c>
      <c r="K45" s="438">
        <f>Entering!L91</f>
        <v>0</v>
      </c>
      <c r="L45" s="438">
        <f>Entering!M91</f>
        <v>0</v>
      </c>
      <c r="M45" s="438">
        <f>Entering!N91</f>
        <v>0</v>
      </c>
      <c r="N45" s="438">
        <f>Entering!O91</f>
        <v>0</v>
      </c>
      <c r="O45" s="438">
        <f>Entering!P91</f>
        <v>0</v>
      </c>
      <c r="P45" s="438">
        <f>Entering!Q91</f>
        <v>0</v>
      </c>
      <c r="Q45" s="438">
        <f>Entering!R91</f>
        <v>0</v>
      </c>
      <c r="R45" s="440">
        <f>Entering!S91</f>
        <v>0</v>
      </c>
    </row>
    <row r="46" spans="1:19" ht="12" customHeight="1" x14ac:dyDescent="0.4">
      <c r="A46" s="664"/>
      <c r="B46" s="436" t="str">
        <f>Entering!C92</f>
        <v xml:space="preserve">Taxi People </v>
      </c>
      <c r="C46" s="437">
        <f>Entering!D92</f>
        <v>0</v>
      </c>
      <c r="D46" s="438">
        <f>Entering!E92</f>
        <v>0</v>
      </c>
      <c r="E46" s="438">
        <f>Entering!F92</f>
        <v>0</v>
      </c>
      <c r="F46" s="438">
        <f>Entering!G92</f>
        <v>0</v>
      </c>
      <c r="G46" s="438">
        <f>Entering!H92</f>
        <v>0</v>
      </c>
      <c r="H46" s="438">
        <f>Entering!I92</f>
        <v>0</v>
      </c>
      <c r="I46" s="438">
        <f>Entering!J92</f>
        <v>0</v>
      </c>
      <c r="J46" s="438">
        <f>Entering!K92</f>
        <v>0</v>
      </c>
      <c r="K46" s="438">
        <f>Entering!L92</f>
        <v>0</v>
      </c>
      <c r="L46" s="438">
        <f>Entering!M92</f>
        <v>0</v>
      </c>
      <c r="M46" s="438">
        <f>Entering!N92</f>
        <v>0</v>
      </c>
      <c r="N46" s="438">
        <f>Entering!O92</f>
        <v>0</v>
      </c>
      <c r="O46" s="438">
        <f>Entering!P92</f>
        <v>0</v>
      </c>
      <c r="P46" s="438">
        <f>Entering!Q92</f>
        <v>0</v>
      </c>
      <c r="Q46" s="438">
        <f>Entering!R92</f>
        <v>0</v>
      </c>
      <c r="R46" s="440">
        <f>Entering!S92</f>
        <v>0</v>
      </c>
    </row>
    <row r="47" spans="1:19" ht="12" customHeight="1" x14ac:dyDescent="0.4">
      <c r="A47" s="664"/>
      <c r="B47" s="436" t="str">
        <f>Entering!C93</f>
        <v>Uber/Lyft People</v>
      </c>
      <c r="C47" s="437">
        <f>Entering!D93</f>
        <v>0</v>
      </c>
      <c r="D47" s="438">
        <f>Entering!E93</f>
        <v>0</v>
      </c>
      <c r="E47" s="438">
        <f>Entering!F93</f>
        <v>1</v>
      </c>
      <c r="F47" s="438">
        <f>Entering!G93</f>
        <v>4</v>
      </c>
      <c r="G47" s="438">
        <f>Entering!H93</f>
        <v>2</v>
      </c>
      <c r="H47" s="438">
        <f>Entering!I93</f>
        <v>4</v>
      </c>
      <c r="I47" s="438">
        <f>Entering!J93</f>
        <v>0</v>
      </c>
      <c r="J47" s="438">
        <f>Entering!K93</f>
        <v>2</v>
      </c>
      <c r="K47" s="438">
        <f>Entering!L93</f>
        <v>0</v>
      </c>
      <c r="L47" s="438">
        <f>Entering!M93</f>
        <v>2</v>
      </c>
      <c r="M47" s="438">
        <f>Entering!N93</f>
        <v>2</v>
      </c>
      <c r="N47" s="438">
        <f>Entering!O93</f>
        <v>2</v>
      </c>
      <c r="O47" s="438">
        <f>Entering!P93</f>
        <v>0</v>
      </c>
      <c r="P47" s="438">
        <f>Entering!Q93</f>
        <v>3</v>
      </c>
      <c r="Q47" s="438">
        <f>Entering!R93</f>
        <v>0</v>
      </c>
      <c r="R47" s="440">
        <f>Entering!S93</f>
        <v>0</v>
      </c>
    </row>
    <row r="48" spans="1:19" ht="12" customHeight="1" x14ac:dyDescent="0.4">
      <c r="A48" s="664"/>
      <c r="B48" s="206" t="s">
        <v>307</v>
      </c>
      <c r="C48" s="207">
        <f t="shared" ref="C48:R48" si="6">SUM(C36,C38:C44)</f>
        <v>9</v>
      </c>
      <c r="D48" s="201">
        <f t="shared" si="6"/>
        <v>9</v>
      </c>
      <c r="E48" s="201">
        <f t="shared" si="6"/>
        <v>17</v>
      </c>
      <c r="F48" s="201">
        <f t="shared" si="6"/>
        <v>12</v>
      </c>
      <c r="G48" s="201">
        <f t="shared" si="6"/>
        <v>9</v>
      </c>
      <c r="H48" s="201">
        <f t="shared" si="6"/>
        <v>12</v>
      </c>
      <c r="I48" s="201">
        <f t="shared" si="6"/>
        <v>7</v>
      </c>
      <c r="J48" s="201">
        <f t="shared" si="6"/>
        <v>17</v>
      </c>
      <c r="K48" s="201">
        <f t="shared" si="6"/>
        <v>16</v>
      </c>
      <c r="L48" s="201">
        <f t="shared" si="6"/>
        <v>13</v>
      </c>
      <c r="M48" s="201">
        <f t="shared" si="6"/>
        <v>19</v>
      </c>
      <c r="N48" s="201">
        <f t="shared" si="6"/>
        <v>60</v>
      </c>
      <c r="O48" s="201">
        <f t="shared" si="6"/>
        <v>56</v>
      </c>
      <c r="P48" s="201">
        <f t="shared" si="6"/>
        <v>64</v>
      </c>
      <c r="Q48" s="201">
        <f t="shared" si="6"/>
        <v>11</v>
      </c>
      <c r="R48" s="208">
        <f t="shared" si="6"/>
        <v>13</v>
      </c>
      <c r="S48" s="161">
        <f>SUM(C48:R48)</f>
        <v>344</v>
      </c>
    </row>
    <row r="49" spans="1:20" ht="12" customHeight="1" x14ac:dyDescent="0.4">
      <c r="A49" s="664"/>
      <c r="B49" s="209" t="s">
        <v>308</v>
      </c>
      <c r="C49" s="210">
        <f t="shared" ref="C49:R49" si="7">SUM(C37:C40, C39:C47)</f>
        <v>16</v>
      </c>
      <c r="D49" s="211">
        <f t="shared" si="7"/>
        <v>16</v>
      </c>
      <c r="E49" s="211">
        <f t="shared" si="7"/>
        <v>33</v>
      </c>
      <c r="F49" s="211">
        <f t="shared" si="7"/>
        <v>28</v>
      </c>
      <c r="G49" s="211">
        <f t="shared" si="7"/>
        <v>19</v>
      </c>
      <c r="H49" s="211">
        <f t="shared" si="7"/>
        <v>26</v>
      </c>
      <c r="I49" s="211">
        <f t="shared" si="7"/>
        <v>14</v>
      </c>
      <c r="J49" s="211">
        <f t="shared" si="7"/>
        <v>35</v>
      </c>
      <c r="K49" s="211">
        <f t="shared" si="7"/>
        <v>35</v>
      </c>
      <c r="L49" s="211">
        <f t="shared" si="7"/>
        <v>27</v>
      </c>
      <c r="M49" s="211">
        <f t="shared" si="7"/>
        <v>37</v>
      </c>
      <c r="N49" s="211">
        <f t="shared" si="7"/>
        <v>94</v>
      </c>
      <c r="O49" s="211">
        <f t="shared" si="7"/>
        <v>91</v>
      </c>
      <c r="P49" s="211">
        <f t="shared" si="7"/>
        <v>109</v>
      </c>
      <c r="Q49" s="211">
        <f t="shared" si="7"/>
        <v>19</v>
      </c>
      <c r="R49" s="212">
        <f t="shared" si="7"/>
        <v>19</v>
      </c>
      <c r="T49" s="94">
        <f>SUM(C49:R49)</f>
        <v>618</v>
      </c>
    </row>
    <row r="50" spans="1:20" ht="12" customHeight="1" x14ac:dyDescent="0.4">
      <c r="A50" s="675" t="s">
        <v>256</v>
      </c>
      <c r="B50" s="434" t="str">
        <f>Entering!C106</f>
        <v>Automobiles (2 People)</v>
      </c>
      <c r="C50" s="443">
        <f>Entering!D106</f>
        <v>13</v>
      </c>
      <c r="D50" s="144">
        <f>Entering!E106</f>
        <v>56</v>
      </c>
      <c r="E50" s="144">
        <f>Entering!F106</f>
        <v>35</v>
      </c>
      <c r="F50" s="144">
        <f>Entering!G106</f>
        <v>70</v>
      </c>
      <c r="G50" s="144">
        <f>Entering!H106</f>
        <v>38</v>
      </c>
      <c r="H50" s="144">
        <f>Entering!I106</f>
        <v>32</v>
      </c>
      <c r="I50" s="144">
        <f>Entering!J106</f>
        <v>49</v>
      </c>
      <c r="J50" s="144">
        <f>Entering!K106</f>
        <v>45</v>
      </c>
      <c r="K50" s="144">
        <f>Entering!L106</f>
        <v>38</v>
      </c>
      <c r="L50" s="144">
        <f>Entering!M106</f>
        <v>43</v>
      </c>
      <c r="M50" s="144">
        <f>Entering!N106</f>
        <v>37</v>
      </c>
      <c r="N50" s="144">
        <f>Entering!O106</f>
        <v>27</v>
      </c>
      <c r="O50" s="144">
        <f>Entering!P106</f>
        <v>45</v>
      </c>
      <c r="P50" s="144">
        <f>Entering!Q106</f>
        <v>40</v>
      </c>
      <c r="Q50" s="144">
        <f>Entering!R106</f>
        <v>30</v>
      </c>
      <c r="R50" s="444">
        <f>Entering!S106</f>
        <v>27</v>
      </c>
    </row>
    <row r="51" spans="1:20" ht="12" customHeight="1" x14ac:dyDescent="0.4">
      <c r="A51" s="664"/>
      <c r="B51" s="434" t="str">
        <f>Entering!C107</f>
        <v>Automobiles (3 People)</v>
      </c>
      <c r="C51" s="443">
        <f>Entering!D107</f>
        <v>0</v>
      </c>
      <c r="D51" s="144">
        <f>Entering!E107</f>
        <v>4</v>
      </c>
      <c r="E51" s="144">
        <f>Entering!F107</f>
        <v>1</v>
      </c>
      <c r="F51" s="144">
        <f>Entering!G107</f>
        <v>8</v>
      </c>
      <c r="G51" s="144">
        <f>Entering!H107</f>
        <v>1</v>
      </c>
      <c r="H51" s="144">
        <f>Entering!I107</f>
        <v>3</v>
      </c>
      <c r="I51" s="144">
        <f>Entering!J107</f>
        <v>2</v>
      </c>
      <c r="J51" s="144">
        <f>Entering!K107</f>
        <v>1</v>
      </c>
      <c r="K51" s="144">
        <f>Entering!L107</f>
        <v>10</v>
      </c>
      <c r="L51" s="144">
        <f>Entering!M107</f>
        <v>1</v>
      </c>
      <c r="M51" s="144">
        <f>Entering!N107</f>
        <v>3</v>
      </c>
      <c r="N51" s="144">
        <f>Entering!O107</f>
        <v>1</v>
      </c>
      <c r="O51" s="144">
        <f>Entering!P107</f>
        <v>1</v>
      </c>
      <c r="P51" s="144">
        <f>Entering!Q107</f>
        <v>5</v>
      </c>
      <c r="Q51" s="144">
        <f>Entering!R107</f>
        <v>4</v>
      </c>
      <c r="R51" s="444">
        <f>Entering!S107</f>
        <v>3</v>
      </c>
    </row>
    <row r="52" spans="1:20" ht="12" customHeight="1" x14ac:dyDescent="0.4">
      <c r="A52" s="664"/>
      <c r="B52" s="434" t="str">
        <f>Entering!C108</f>
        <v>Automobiles (4 People)</v>
      </c>
      <c r="C52" s="443">
        <f>Entering!D108</f>
        <v>0</v>
      </c>
      <c r="D52" s="144">
        <f>Entering!E108</f>
        <v>0</v>
      </c>
      <c r="E52" s="144">
        <f>Entering!F108</f>
        <v>0</v>
      </c>
      <c r="F52" s="144">
        <f>Entering!G108</f>
        <v>0</v>
      </c>
      <c r="G52" s="144">
        <f>Entering!H108</f>
        <v>1</v>
      </c>
      <c r="H52" s="144">
        <f>Entering!I108</f>
        <v>0</v>
      </c>
      <c r="I52" s="144">
        <f>Entering!J108</f>
        <v>0</v>
      </c>
      <c r="J52" s="144">
        <f>Entering!K108</f>
        <v>3</v>
      </c>
      <c r="K52" s="144">
        <f>Entering!L108</f>
        <v>1</v>
      </c>
      <c r="L52" s="144">
        <f>Entering!M108</f>
        <v>1</v>
      </c>
      <c r="M52" s="144">
        <f>Entering!N108</f>
        <v>2</v>
      </c>
      <c r="N52" s="144">
        <f>Entering!O108</f>
        <v>1</v>
      </c>
      <c r="O52" s="144">
        <f>Entering!P108</f>
        <v>1</v>
      </c>
      <c r="P52" s="144">
        <f>Entering!Q108</f>
        <v>1</v>
      </c>
      <c r="Q52" s="144">
        <f>Entering!R108</f>
        <v>1</v>
      </c>
      <c r="R52" s="444">
        <f>Entering!S108</f>
        <v>0</v>
      </c>
    </row>
    <row r="53" spans="1:20" ht="12" customHeight="1" x14ac:dyDescent="0.4">
      <c r="A53" s="664"/>
      <c r="B53" s="434" t="str">
        <f>Entering!C109</f>
        <v>Automobiles (5 People)</v>
      </c>
      <c r="C53" s="443">
        <f>Entering!D109</f>
        <v>0</v>
      </c>
      <c r="D53" s="144">
        <f>Entering!E109</f>
        <v>0</v>
      </c>
      <c r="E53" s="144">
        <f>Entering!F109</f>
        <v>0</v>
      </c>
      <c r="F53" s="144">
        <f>Entering!G109</f>
        <v>0</v>
      </c>
      <c r="G53" s="144">
        <f>Entering!H109</f>
        <v>0</v>
      </c>
      <c r="H53" s="144">
        <f>Entering!I109</f>
        <v>0</v>
      </c>
      <c r="I53" s="144">
        <f>Entering!J109</f>
        <v>0</v>
      </c>
      <c r="J53" s="144">
        <f>Entering!K109</f>
        <v>1</v>
      </c>
      <c r="K53" s="144">
        <f>Entering!L109</f>
        <v>1</v>
      </c>
      <c r="L53" s="144">
        <f>Entering!M109</f>
        <v>1</v>
      </c>
      <c r="M53" s="144">
        <f>Entering!N109</f>
        <v>0</v>
      </c>
      <c r="N53" s="144">
        <f>Entering!O109</f>
        <v>0</v>
      </c>
      <c r="O53" s="144">
        <f>Entering!P109</f>
        <v>0</v>
      </c>
      <c r="P53" s="144">
        <f>Entering!Q109</f>
        <v>0</v>
      </c>
      <c r="Q53" s="144">
        <f>Entering!R109</f>
        <v>0</v>
      </c>
      <c r="R53" s="444">
        <f>Entering!S109</f>
        <v>1</v>
      </c>
    </row>
    <row r="54" spans="1:20" ht="12" customHeight="1" x14ac:dyDescent="0.4">
      <c r="A54" s="664"/>
      <c r="B54" s="434" t="str">
        <f>Entering!C110</f>
        <v>Automobiles (6 People)</v>
      </c>
      <c r="C54" s="443">
        <f>Entering!D110</f>
        <v>0</v>
      </c>
      <c r="D54" s="144">
        <f>Entering!E110</f>
        <v>0</v>
      </c>
      <c r="E54" s="144">
        <f>Entering!F110</f>
        <v>0</v>
      </c>
      <c r="F54" s="144">
        <f>Entering!G110</f>
        <v>0</v>
      </c>
      <c r="G54" s="144">
        <f>Entering!H110</f>
        <v>0</v>
      </c>
      <c r="H54" s="144">
        <f>Entering!I110</f>
        <v>0</v>
      </c>
      <c r="I54" s="144">
        <f>Entering!J110</f>
        <v>0</v>
      </c>
      <c r="J54" s="144">
        <f>Entering!K110</f>
        <v>0</v>
      </c>
      <c r="K54" s="144">
        <f>Entering!L110</f>
        <v>0</v>
      </c>
      <c r="L54" s="144">
        <f>Entering!M110</f>
        <v>0</v>
      </c>
      <c r="M54" s="144">
        <f>Entering!N110</f>
        <v>0</v>
      </c>
      <c r="N54" s="144">
        <f>Entering!O110</f>
        <v>0</v>
      </c>
      <c r="O54" s="144">
        <f>Entering!P110</f>
        <v>0</v>
      </c>
      <c r="P54" s="144">
        <f>Entering!Q110</f>
        <v>0</v>
      </c>
      <c r="Q54" s="144">
        <f>Entering!R110</f>
        <v>0</v>
      </c>
      <c r="R54" s="444">
        <f>Entering!S110</f>
        <v>0</v>
      </c>
    </row>
    <row r="55" spans="1:20" ht="12" customHeight="1" x14ac:dyDescent="0.4">
      <c r="A55" s="664"/>
      <c r="B55" s="434" t="str">
        <f>Entering!C111</f>
        <v>Automobiles (7 People)</v>
      </c>
      <c r="C55" s="443">
        <f>Entering!D111</f>
        <v>0</v>
      </c>
      <c r="D55" s="144">
        <f>Entering!E111</f>
        <v>0</v>
      </c>
      <c r="E55" s="144">
        <f>Entering!F111</f>
        <v>0</v>
      </c>
      <c r="F55" s="144">
        <f>Entering!G111</f>
        <v>0</v>
      </c>
      <c r="G55" s="144">
        <f>Entering!H111</f>
        <v>0</v>
      </c>
      <c r="H55" s="144">
        <f>Entering!I111</f>
        <v>0</v>
      </c>
      <c r="I55" s="144">
        <f>Entering!J111</f>
        <v>0</v>
      </c>
      <c r="J55" s="144">
        <f>Entering!K111</f>
        <v>0</v>
      </c>
      <c r="K55" s="144">
        <f>Entering!L111</f>
        <v>0</v>
      </c>
      <c r="L55" s="144">
        <f>Entering!M111</f>
        <v>0</v>
      </c>
      <c r="M55" s="144">
        <f>Entering!N111</f>
        <v>0</v>
      </c>
      <c r="N55" s="144">
        <f>Entering!O111</f>
        <v>0</v>
      </c>
      <c r="O55" s="144">
        <f>Entering!P111</f>
        <v>0</v>
      </c>
      <c r="P55" s="144">
        <f>Entering!Q111</f>
        <v>0</v>
      </c>
      <c r="Q55" s="144">
        <f>Entering!R111</f>
        <v>0</v>
      </c>
      <c r="R55" s="444">
        <f>Entering!S111</f>
        <v>0</v>
      </c>
    </row>
    <row r="56" spans="1:20" ht="12" customHeight="1" x14ac:dyDescent="0.4">
      <c r="A56" s="664"/>
      <c r="B56" s="468" t="str">
        <f>Entering!C112</f>
        <v>Automobiles (8 People)</v>
      </c>
      <c r="C56" s="461">
        <f>Entering!D112</f>
        <v>0</v>
      </c>
      <c r="D56" s="462">
        <f>Entering!E112</f>
        <v>0</v>
      </c>
      <c r="E56" s="462">
        <f>Entering!F112</f>
        <v>0</v>
      </c>
      <c r="F56" s="462">
        <f>Entering!G112</f>
        <v>0</v>
      </c>
      <c r="G56" s="462">
        <f>Entering!H112</f>
        <v>0</v>
      </c>
      <c r="H56" s="462">
        <f>Entering!I112</f>
        <v>0</v>
      </c>
      <c r="I56" s="462">
        <f>Entering!J112</f>
        <v>0</v>
      </c>
      <c r="J56" s="462">
        <f>Entering!K112</f>
        <v>0</v>
      </c>
      <c r="K56" s="462">
        <f>Entering!L112</f>
        <v>0</v>
      </c>
      <c r="L56" s="462">
        <f>Entering!M112</f>
        <v>0</v>
      </c>
      <c r="M56" s="462">
        <f>Entering!N112</f>
        <v>0</v>
      </c>
      <c r="N56" s="462">
        <f>Entering!O112</f>
        <v>0</v>
      </c>
      <c r="O56" s="462">
        <f>Entering!P112</f>
        <v>0</v>
      </c>
      <c r="P56" s="462">
        <f>Entering!Q112</f>
        <v>0</v>
      </c>
      <c r="Q56" s="462">
        <f>Entering!R112</f>
        <v>0</v>
      </c>
      <c r="R56" s="463">
        <f>Entering!S112</f>
        <v>0</v>
      </c>
    </row>
    <row r="57" spans="1:20" ht="12" customHeight="1" x14ac:dyDescent="0.4">
      <c r="A57" s="664"/>
      <c r="B57" s="191" t="s">
        <v>305</v>
      </c>
      <c r="C57" s="192">
        <f t="shared" ref="C57:R57" si="8">SUM(C50:C56)</f>
        <v>13</v>
      </c>
      <c r="D57" s="193">
        <f t="shared" si="8"/>
        <v>60</v>
      </c>
      <c r="E57" s="193">
        <f t="shared" si="8"/>
        <v>36</v>
      </c>
      <c r="F57" s="193">
        <f t="shared" si="8"/>
        <v>78</v>
      </c>
      <c r="G57" s="193">
        <f t="shared" si="8"/>
        <v>40</v>
      </c>
      <c r="H57" s="193">
        <f t="shared" si="8"/>
        <v>35</v>
      </c>
      <c r="I57" s="193">
        <f t="shared" si="8"/>
        <v>51</v>
      </c>
      <c r="J57" s="193">
        <f t="shared" si="8"/>
        <v>50</v>
      </c>
      <c r="K57" s="193">
        <f t="shared" si="8"/>
        <v>50</v>
      </c>
      <c r="L57" s="193">
        <f t="shared" si="8"/>
        <v>46</v>
      </c>
      <c r="M57" s="193">
        <f t="shared" si="8"/>
        <v>42</v>
      </c>
      <c r="N57" s="193">
        <f t="shared" si="8"/>
        <v>29</v>
      </c>
      <c r="O57" s="193">
        <f t="shared" si="8"/>
        <v>47</v>
      </c>
      <c r="P57" s="193">
        <f t="shared" si="8"/>
        <v>46</v>
      </c>
      <c r="Q57" s="193">
        <f t="shared" si="8"/>
        <v>35</v>
      </c>
      <c r="R57" s="194">
        <f t="shared" si="8"/>
        <v>31</v>
      </c>
    </row>
    <row r="58" spans="1:20" ht="12" customHeight="1" x14ac:dyDescent="0.4">
      <c r="A58" s="664"/>
      <c r="B58" s="460" t="s">
        <v>306</v>
      </c>
      <c r="C58" s="461">
        <f t="shared" ref="C58:R58" si="9">(C50*2)+(C51*3)+(C52*4)+(C53*5)+(C54*6)+(C55*7)+(C56*8)</f>
        <v>26</v>
      </c>
      <c r="D58" s="462">
        <f t="shared" si="9"/>
        <v>124</v>
      </c>
      <c r="E58" s="462">
        <f t="shared" si="9"/>
        <v>73</v>
      </c>
      <c r="F58" s="462">
        <f t="shared" si="9"/>
        <v>164</v>
      </c>
      <c r="G58" s="462">
        <f t="shared" si="9"/>
        <v>83</v>
      </c>
      <c r="H58" s="462">
        <f t="shared" si="9"/>
        <v>73</v>
      </c>
      <c r="I58" s="462">
        <f t="shared" si="9"/>
        <v>104</v>
      </c>
      <c r="J58" s="462">
        <f t="shared" si="9"/>
        <v>110</v>
      </c>
      <c r="K58" s="462">
        <f t="shared" si="9"/>
        <v>115</v>
      </c>
      <c r="L58" s="462">
        <f t="shared" si="9"/>
        <v>98</v>
      </c>
      <c r="M58" s="462">
        <f t="shared" si="9"/>
        <v>91</v>
      </c>
      <c r="N58" s="462">
        <f t="shared" si="9"/>
        <v>61</v>
      </c>
      <c r="O58" s="462">
        <f t="shared" si="9"/>
        <v>97</v>
      </c>
      <c r="P58" s="462">
        <f t="shared" si="9"/>
        <v>99</v>
      </c>
      <c r="Q58" s="462">
        <f t="shared" si="9"/>
        <v>76</v>
      </c>
      <c r="R58" s="463">
        <f t="shared" si="9"/>
        <v>68</v>
      </c>
    </row>
    <row r="59" spans="1:20" ht="12" customHeight="1" x14ac:dyDescent="0.4">
      <c r="A59" s="664"/>
      <c r="B59" s="434" t="str">
        <f>Entering!C113</f>
        <v>MTS Shuttles</v>
      </c>
      <c r="C59" s="443">
        <f>Entering!D113</f>
        <v>0</v>
      </c>
      <c r="D59" s="144">
        <f>Entering!E113</f>
        <v>0</v>
      </c>
      <c r="E59" s="144">
        <f>Entering!F113</f>
        <v>0</v>
      </c>
      <c r="F59" s="144">
        <f>Entering!G113</f>
        <v>0</v>
      </c>
      <c r="G59" s="144">
        <f>Entering!H113</f>
        <v>0</v>
      </c>
      <c r="H59" s="144">
        <f>Entering!I113</f>
        <v>0</v>
      </c>
      <c r="I59" s="144">
        <f>Entering!J113</f>
        <v>0</v>
      </c>
      <c r="J59" s="144">
        <f>Entering!K113</f>
        <v>0</v>
      </c>
      <c r="K59" s="144">
        <f>Entering!L113</f>
        <v>0</v>
      </c>
      <c r="L59" s="144">
        <f>Entering!M113</f>
        <v>0</v>
      </c>
      <c r="M59" s="144">
        <f>Entering!N113</f>
        <v>0</v>
      </c>
      <c r="N59" s="144">
        <f>Entering!O113</f>
        <v>0</v>
      </c>
      <c r="O59" s="144">
        <f>Entering!P113</f>
        <v>0</v>
      </c>
      <c r="P59" s="144">
        <f>Entering!Q113</f>
        <v>0</v>
      </c>
      <c r="Q59" s="144">
        <f>Entering!R113</f>
        <v>0</v>
      </c>
      <c r="R59" s="444">
        <f>Entering!S113</f>
        <v>0</v>
      </c>
    </row>
    <row r="60" spans="1:20" ht="12" customHeight="1" x14ac:dyDescent="0.4">
      <c r="A60" s="664"/>
      <c r="B60" s="456" t="str">
        <f>Entering!C130</f>
        <v>MTS Shuttle People</v>
      </c>
      <c r="C60" s="437">
        <f>Entering!D130</f>
        <v>0</v>
      </c>
      <c r="D60" s="438">
        <f>Entering!E130</f>
        <v>0</v>
      </c>
      <c r="E60" s="438">
        <f>Entering!F130</f>
        <v>0</v>
      </c>
      <c r="F60" s="438">
        <f>Entering!G130</f>
        <v>0</v>
      </c>
      <c r="G60" s="438">
        <f>Entering!H130</f>
        <v>0</v>
      </c>
      <c r="H60" s="438">
        <f>Entering!I130</f>
        <v>0</v>
      </c>
      <c r="I60" s="438">
        <f>Entering!J130</f>
        <v>0</v>
      </c>
      <c r="J60" s="438">
        <f>Entering!K130</f>
        <v>0</v>
      </c>
      <c r="K60" s="438">
        <f>Entering!L130</f>
        <v>0</v>
      </c>
      <c r="L60" s="438">
        <f>Entering!M130</f>
        <v>0</v>
      </c>
      <c r="M60" s="438">
        <f>Entering!N130</f>
        <v>0</v>
      </c>
      <c r="N60" s="438">
        <f>Entering!O130</f>
        <v>0</v>
      </c>
      <c r="O60" s="438">
        <f>Entering!P130</f>
        <v>0</v>
      </c>
      <c r="P60" s="438">
        <f>Entering!Q130</f>
        <v>0</v>
      </c>
      <c r="Q60" s="438">
        <f>Entering!R130</f>
        <v>0</v>
      </c>
      <c r="R60" s="440">
        <f>Entering!S130</f>
        <v>0</v>
      </c>
    </row>
    <row r="61" spans="1:20" ht="12" customHeight="1" x14ac:dyDescent="0.4">
      <c r="A61" s="664"/>
      <c r="B61" s="434" t="str">
        <f>Entering!C114</f>
        <v>Private Shuttles</v>
      </c>
      <c r="C61" s="443">
        <f>Entering!D114</f>
        <v>0</v>
      </c>
      <c r="D61" s="144">
        <f>Entering!E114</f>
        <v>0</v>
      </c>
      <c r="E61" s="144">
        <f>Entering!F114</f>
        <v>0</v>
      </c>
      <c r="F61" s="144">
        <f>Entering!G114</f>
        <v>0</v>
      </c>
      <c r="G61" s="144">
        <f>Entering!H114</f>
        <v>0</v>
      </c>
      <c r="H61" s="144">
        <f>Entering!I114</f>
        <v>0</v>
      </c>
      <c r="I61" s="144">
        <f>Entering!J114</f>
        <v>0</v>
      </c>
      <c r="J61" s="144">
        <f>Entering!K114</f>
        <v>0</v>
      </c>
      <c r="K61" s="144">
        <f>Entering!L114</f>
        <v>1</v>
      </c>
      <c r="L61" s="144">
        <f>Entering!M114</f>
        <v>0</v>
      </c>
      <c r="M61" s="144">
        <f>Entering!N114</f>
        <v>0</v>
      </c>
      <c r="N61" s="144">
        <f>Entering!O114</f>
        <v>0</v>
      </c>
      <c r="O61" s="144">
        <f>Entering!P114</f>
        <v>0</v>
      </c>
      <c r="P61" s="144">
        <f>Entering!Q114</f>
        <v>0</v>
      </c>
      <c r="Q61" s="144">
        <f>Entering!R114</f>
        <v>0</v>
      </c>
      <c r="R61" s="444">
        <f>Entering!S114</f>
        <v>0</v>
      </c>
    </row>
    <row r="62" spans="1:20" ht="12" customHeight="1" x14ac:dyDescent="0.4">
      <c r="A62" s="664"/>
      <c r="B62" s="456" t="str">
        <f>Entering!C131</f>
        <v>Private Shuttle People</v>
      </c>
      <c r="C62" s="437">
        <f>Entering!D131</f>
        <v>0</v>
      </c>
      <c r="D62" s="438">
        <f>Entering!E131</f>
        <v>0</v>
      </c>
      <c r="E62" s="438">
        <f>Entering!F131</f>
        <v>0</v>
      </c>
      <c r="F62" s="438">
        <f>Entering!G131</f>
        <v>0</v>
      </c>
      <c r="G62" s="438">
        <f>Entering!H131</f>
        <v>0</v>
      </c>
      <c r="H62" s="438">
        <f>Entering!I131</f>
        <v>0</v>
      </c>
      <c r="I62" s="438">
        <f>Entering!J131</f>
        <v>0</v>
      </c>
      <c r="J62" s="438">
        <f>Entering!K131</f>
        <v>0</v>
      </c>
      <c r="K62" s="438">
        <f>Entering!L131</f>
        <v>2</v>
      </c>
      <c r="L62" s="438">
        <f>Entering!M131</f>
        <v>0</v>
      </c>
      <c r="M62" s="438">
        <f>Entering!N131</f>
        <v>0</v>
      </c>
      <c r="N62" s="438">
        <f>Entering!O131</f>
        <v>0</v>
      </c>
      <c r="O62" s="438">
        <f>Entering!P131</f>
        <v>0</v>
      </c>
      <c r="P62" s="438">
        <f>Entering!Q131</f>
        <v>0</v>
      </c>
      <c r="Q62" s="438">
        <f>Entering!R131</f>
        <v>0</v>
      </c>
      <c r="R62" s="440">
        <f>Entering!S131</f>
        <v>0</v>
      </c>
    </row>
    <row r="63" spans="1:20" ht="12" customHeight="1" x14ac:dyDescent="0.4">
      <c r="A63" s="664"/>
      <c r="B63" s="434" t="str">
        <f>Entering!C115</f>
        <v>Private Vanpool Vehicles</v>
      </c>
      <c r="C63" s="443">
        <f>Entering!D115</f>
        <v>0</v>
      </c>
      <c r="D63" s="144">
        <f>Entering!E115</f>
        <v>0</v>
      </c>
      <c r="E63" s="144">
        <f>Entering!F115</f>
        <v>0</v>
      </c>
      <c r="F63" s="144">
        <f>Entering!G115</f>
        <v>0</v>
      </c>
      <c r="G63" s="144">
        <f>Entering!H115</f>
        <v>0</v>
      </c>
      <c r="H63" s="144">
        <f>Entering!I115</f>
        <v>0</v>
      </c>
      <c r="I63" s="144">
        <f>Entering!J115</f>
        <v>0</v>
      </c>
      <c r="J63" s="144">
        <f>Entering!K115</f>
        <v>0</v>
      </c>
      <c r="K63" s="144">
        <f>Entering!L115</f>
        <v>0</v>
      </c>
      <c r="L63" s="144">
        <f>Entering!M115</f>
        <v>0</v>
      </c>
      <c r="M63" s="144">
        <f>Entering!N115</f>
        <v>0</v>
      </c>
      <c r="N63" s="144">
        <f>Entering!O115</f>
        <v>0</v>
      </c>
      <c r="O63" s="144">
        <f>Entering!P115</f>
        <v>0</v>
      </c>
      <c r="P63" s="144">
        <f>Entering!Q115</f>
        <v>0</v>
      </c>
      <c r="Q63" s="144">
        <f>Entering!R115</f>
        <v>0</v>
      </c>
      <c r="R63" s="444">
        <f>Entering!S115</f>
        <v>0</v>
      </c>
    </row>
    <row r="64" spans="1:20" ht="12" customHeight="1" x14ac:dyDescent="0.4">
      <c r="A64" s="664"/>
      <c r="B64" s="434" t="str">
        <f>Entering!C116</f>
        <v>Taxis</v>
      </c>
      <c r="C64" s="443">
        <f>Entering!D116</f>
        <v>0</v>
      </c>
      <c r="D64" s="144">
        <f>Entering!E116</f>
        <v>0</v>
      </c>
      <c r="E64" s="144">
        <f>Entering!F116</f>
        <v>0</v>
      </c>
      <c r="F64" s="144">
        <f>Entering!G116</f>
        <v>0</v>
      </c>
      <c r="G64" s="144">
        <f>Entering!H116</f>
        <v>0</v>
      </c>
      <c r="H64" s="144">
        <f>Entering!I116</f>
        <v>0</v>
      </c>
      <c r="I64" s="144">
        <f>Entering!J116</f>
        <v>0</v>
      </c>
      <c r="J64" s="144">
        <f>Entering!K116</f>
        <v>0</v>
      </c>
      <c r="K64" s="144">
        <f>Entering!L116</f>
        <v>0</v>
      </c>
      <c r="L64" s="144">
        <f>Entering!M116</f>
        <v>0</v>
      </c>
      <c r="M64" s="144">
        <f>Entering!N116</f>
        <v>0</v>
      </c>
      <c r="N64" s="144">
        <f>Entering!O116</f>
        <v>0</v>
      </c>
      <c r="O64" s="144">
        <f>Entering!P116</f>
        <v>0</v>
      </c>
      <c r="P64" s="144">
        <f>Entering!Q116</f>
        <v>0</v>
      </c>
      <c r="Q64" s="144">
        <f>Entering!R116</f>
        <v>0</v>
      </c>
      <c r="R64" s="444">
        <f>Entering!S116</f>
        <v>0</v>
      </c>
    </row>
    <row r="65" spans="1:20" ht="12" customHeight="1" x14ac:dyDescent="0.4">
      <c r="A65" s="664"/>
      <c r="B65" s="434" t="str">
        <f>Entering!C117</f>
        <v>Uber/Lyft Vehicles</v>
      </c>
      <c r="C65" s="443">
        <f>Entering!D117</f>
        <v>0</v>
      </c>
      <c r="D65" s="144">
        <f>Entering!E117</f>
        <v>4</v>
      </c>
      <c r="E65" s="144">
        <f>Entering!F117</f>
        <v>0</v>
      </c>
      <c r="F65" s="144">
        <f>Entering!G117</f>
        <v>7</v>
      </c>
      <c r="G65" s="144">
        <f>Entering!H117</f>
        <v>5</v>
      </c>
      <c r="H65" s="144">
        <f>Entering!I117</f>
        <v>9</v>
      </c>
      <c r="I65" s="144">
        <f>Entering!J117</f>
        <v>3</v>
      </c>
      <c r="J65" s="144">
        <f>Entering!K117</f>
        <v>3</v>
      </c>
      <c r="K65" s="144">
        <f>Entering!L117</f>
        <v>11</v>
      </c>
      <c r="L65" s="144">
        <f>Entering!M117</f>
        <v>2</v>
      </c>
      <c r="M65" s="144">
        <f>Entering!N117</f>
        <v>3</v>
      </c>
      <c r="N65" s="144">
        <f>Entering!O117</f>
        <v>1</v>
      </c>
      <c r="O65" s="144">
        <f>Entering!P117</f>
        <v>0</v>
      </c>
      <c r="P65" s="144">
        <f>Entering!Q117</f>
        <v>1</v>
      </c>
      <c r="Q65" s="144">
        <f>Entering!R117</f>
        <v>0</v>
      </c>
      <c r="R65" s="444">
        <f>Entering!S117</f>
        <v>1</v>
      </c>
    </row>
    <row r="66" spans="1:20" ht="12" customHeight="1" x14ac:dyDescent="0.4">
      <c r="A66" s="664"/>
      <c r="B66" s="436" t="str">
        <f>Entering!C132</f>
        <v>Private Vanpool People</v>
      </c>
      <c r="C66" s="437">
        <f>Entering!D132</f>
        <v>0</v>
      </c>
      <c r="D66" s="438">
        <f>Entering!E132</f>
        <v>0</v>
      </c>
      <c r="E66" s="438">
        <f>Entering!F132</f>
        <v>0</v>
      </c>
      <c r="F66" s="438">
        <f>Entering!G132</f>
        <v>0</v>
      </c>
      <c r="G66" s="438">
        <f>Entering!H132</f>
        <v>0</v>
      </c>
      <c r="H66" s="438">
        <f>Entering!I132</f>
        <v>0</v>
      </c>
      <c r="I66" s="438">
        <f>Entering!J132</f>
        <v>0</v>
      </c>
      <c r="J66" s="438">
        <f>Entering!K132</f>
        <v>0</v>
      </c>
      <c r="K66" s="438">
        <f>Entering!L132</f>
        <v>0</v>
      </c>
      <c r="L66" s="438">
        <f>Entering!M132</f>
        <v>0</v>
      </c>
      <c r="M66" s="438">
        <f>Entering!N132</f>
        <v>0</v>
      </c>
      <c r="N66" s="438">
        <f>Entering!O132</f>
        <v>0</v>
      </c>
      <c r="O66" s="438">
        <f>Entering!P132</f>
        <v>0</v>
      </c>
      <c r="P66" s="438">
        <f>Entering!Q132</f>
        <v>0</v>
      </c>
      <c r="Q66" s="438">
        <f>Entering!R132</f>
        <v>0</v>
      </c>
      <c r="R66" s="440">
        <f>Entering!S132</f>
        <v>0</v>
      </c>
    </row>
    <row r="67" spans="1:20" ht="12" customHeight="1" x14ac:dyDescent="0.4">
      <c r="A67" s="664"/>
      <c r="B67" s="436" t="str">
        <f>Entering!C133</f>
        <v>Taxi People</v>
      </c>
      <c r="C67" s="437">
        <f>Entering!D133</f>
        <v>0</v>
      </c>
      <c r="D67" s="438">
        <f>Entering!E133</f>
        <v>0</v>
      </c>
      <c r="E67" s="438">
        <f>Entering!F133</f>
        <v>0</v>
      </c>
      <c r="F67" s="438">
        <f>Entering!G133</f>
        <v>0</v>
      </c>
      <c r="G67" s="438">
        <f>Entering!H133</f>
        <v>0</v>
      </c>
      <c r="H67" s="438">
        <f>Entering!I133</f>
        <v>0</v>
      </c>
      <c r="I67" s="438">
        <f>Entering!J133</f>
        <v>0</v>
      </c>
      <c r="J67" s="438">
        <f>Entering!K133</f>
        <v>0</v>
      </c>
      <c r="K67" s="438">
        <f>Entering!L133</f>
        <v>0</v>
      </c>
      <c r="L67" s="438">
        <f>Entering!M133</f>
        <v>0</v>
      </c>
      <c r="M67" s="438">
        <f>Entering!N133</f>
        <v>0</v>
      </c>
      <c r="N67" s="438">
        <f>Entering!O133</f>
        <v>0</v>
      </c>
      <c r="O67" s="438">
        <f>Entering!P133</f>
        <v>0</v>
      </c>
      <c r="P67" s="438">
        <f>Entering!Q133</f>
        <v>0</v>
      </c>
      <c r="Q67" s="438">
        <f>Entering!R133</f>
        <v>0</v>
      </c>
      <c r="R67" s="440">
        <f>Entering!S133</f>
        <v>0</v>
      </c>
    </row>
    <row r="68" spans="1:20" ht="12" customHeight="1" x14ac:dyDescent="0.4">
      <c r="A68" s="664"/>
      <c r="B68" s="436" t="str">
        <f>Entering!C134</f>
        <v>Uber/Lyft People</v>
      </c>
      <c r="C68" s="437">
        <f>Entering!D134</f>
        <v>0</v>
      </c>
      <c r="D68" s="438">
        <f>Entering!E134</f>
        <v>6</v>
      </c>
      <c r="E68" s="438">
        <f>Entering!F134</f>
        <v>0</v>
      </c>
      <c r="F68" s="438">
        <f>Entering!G134</f>
        <v>14</v>
      </c>
      <c r="G68" s="438">
        <f>Entering!H134</f>
        <v>10</v>
      </c>
      <c r="H68" s="438">
        <f>Entering!I134</f>
        <v>18</v>
      </c>
      <c r="I68" s="438">
        <f>Entering!J134</f>
        <v>6</v>
      </c>
      <c r="J68" s="438">
        <f>Entering!K134</f>
        <v>6</v>
      </c>
      <c r="K68" s="438">
        <f>Entering!L134</f>
        <v>23</v>
      </c>
      <c r="L68" s="438">
        <f>Entering!M134</f>
        <v>4</v>
      </c>
      <c r="M68" s="438">
        <f>Entering!N134</f>
        <v>6</v>
      </c>
      <c r="N68" s="438">
        <f>Entering!O134</f>
        <v>1</v>
      </c>
      <c r="O68" s="438">
        <f>Entering!P134</f>
        <v>0</v>
      </c>
      <c r="P68" s="438">
        <f>Entering!Q134</f>
        <v>1</v>
      </c>
      <c r="Q68" s="438">
        <f>Entering!R134</f>
        <v>0</v>
      </c>
      <c r="R68" s="440">
        <f>Entering!S134</f>
        <v>3</v>
      </c>
    </row>
    <row r="69" spans="1:20" ht="12" customHeight="1" x14ac:dyDescent="0.4">
      <c r="A69" s="664"/>
      <c r="B69" s="206" t="s">
        <v>307</v>
      </c>
      <c r="C69" s="200">
        <f t="shared" ref="C69:R69" si="10">SUM(C57,C59:C65)</f>
        <v>13</v>
      </c>
      <c r="D69" s="201">
        <f t="shared" si="10"/>
        <v>64</v>
      </c>
      <c r="E69" s="201">
        <f t="shared" si="10"/>
        <v>36</v>
      </c>
      <c r="F69" s="201">
        <f t="shared" si="10"/>
        <v>85</v>
      </c>
      <c r="G69" s="201">
        <f t="shared" si="10"/>
        <v>45</v>
      </c>
      <c r="H69" s="201">
        <f t="shared" si="10"/>
        <v>44</v>
      </c>
      <c r="I69" s="201">
        <f t="shared" si="10"/>
        <v>54</v>
      </c>
      <c r="J69" s="201">
        <f t="shared" si="10"/>
        <v>53</v>
      </c>
      <c r="K69" s="201">
        <f t="shared" si="10"/>
        <v>64</v>
      </c>
      <c r="L69" s="201">
        <f t="shared" si="10"/>
        <v>48</v>
      </c>
      <c r="M69" s="201">
        <f t="shared" si="10"/>
        <v>45</v>
      </c>
      <c r="N69" s="201">
        <f t="shared" si="10"/>
        <v>30</v>
      </c>
      <c r="O69" s="201">
        <f t="shared" si="10"/>
        <v>47</v>
      </c>
      <c r="P69" s="201">
        <f t="shared" si="10"/>
        <v>47</v>
      </c>
      <c r="Q69" s="201">
        <f t="shared" si="10"/>
        <v>35</v>
      </c>
      <c r="R69" s="208">
        <f t="shared" si="10"/>
        <v>32</v>
      </c>
      <c r="S69" s="94">
        <f>SUM(C69:R69)</f>
        <v>742</v>
      </c>
    </row>
    <row r="70" spans="1:20" ht="12" customHeight="1" x14ac:dyDescent="0.4">
      <c r="A70" s="664"/>
      <c r="B70" s="209" t="s">
        <v>308</v>
      </c>
      <c r="C70" s="210">
        <f t="shared" ref="C70:R70" si="11">SUM(C58:C63,C60:C68)</f>
        <v>26</v>
      </c>
      <c r="D70" s="211">
        <f t="shared" si="11"/>
        <v>134</v>
      </c>
      <c r="E70" s="211">
        <f t="shared" si="11"/>
        <v>73</v>
      </c>
      <c r="F70" s="211">
        <f t="shared" si="11"/>
        <v>185</v>
      </c>
      <c r="G70" s="211">
        <f t="shared" si="11"/>
        <v>98</v>
      </c>
      <c r="H70" s="211">
        <f t="shared" si="11"/>
        <v>100</v>
      </c>
      <c r="I70" s="211">
        <f t="shared" si="11"/>
        <v>113</v>
      </c>
      <c r="J70" s="211">
        <f t="shared" si="11"/>
        <v>119</v>
      </c>
      <c r="K70" s="211">
        <f t="shared" si="11"/>
        <v>155</v>
      </c>
      <c r="L70" s="211">
        <f t="shared" si="11"/>
        <v>104</v>
      </c>
      <c r="M70" s="211">
        <f t="shared" si="11"/>
        <v>100</v>
      </c>
      <c r="N70" s="211">
        <f t="shared" si="11"/>
        <v>63</v>
      </c>
      <c r="O70" s="211">
        <f t="shared" si="11"/>
        <v>97</v>
      </c>
      <c r="P70" s="211">
        <f t="shared" si="11"/>
        <v>101</v>
      </c>
      <c r="Q70" s="211">
        <f t="shared" si="11"/>
        <v>76</v>
      </c>
      <c r="R70" s="212">
        <f t="shared" si="11"/>
        <v>72</v>
      </c>
      <c r="T70" s="94">
        <f>SUM(C70:R70)</f>
        <v>1616</v>
      </c>
    </row>
    <row r="71" spans="1:20" ht="12" customHeight="1" x14ac:dyDescent="0.4">
      <c r="A71" s="676" t="s">
        <v>257</v>
      </c>
      <c r="B71" s="434" t="str">
        <f>Entering!C148</f>
        <v>Automobiles (2 People)</v>
      </c>
      <c r="C71" s="443">
        <f>Entering!D148</f>
        <v>5</v>
      </c>
      <c r="D71" s="144">
        <f>Entering!E148</f>
        <v>24</v>
      </c>
      <c r="E71" s="144">
        <f>Entering!F148</f>
        <v>32</v>
      </c>
      <c r="F71" s="144">
        <f>Entering!G148</f>
        <v>35</v>
      </c>
      <c r="G71" s="144">
        <f>Entering!H148</f>
        <v>46</v>
      </c>
      <c r="H71" s="144">
        <f>Entering!I148</f>
        <v>10</v>
      </c>
      <c r="I71" s="144">
        <f>Entering!J148</f>
        <v>22</v>
      </c>
      <c r="J71" s="144">
        <f>Entering!K148</f>
        <v>32</v>
      </c>
      <c r="K71" s="144">
        <f>Entering!L148</f>
        <v>19</v>
      </c>
      <c r="L71" s="144">
        <f>Entering!M148</f>
        <v>20</v>
      </c>
      <c r="M71" s="144">
        <f>Entering!N148</f>
        <v>25</v>
      </c>
      <c r="N71" s="144">
        <f>Entering!O148</f>
        <v>15</v>
      </c>
      <c r="O71" s="144">
        <f>Entering!P148</f>
        <v>14</v>
      </c>
      <c r="P71" s="144">
        <f>Entering!Q148</f>
        <v>9</v>
      </c>
      <c r="Q71" s="144">
        <f>Entering!R148</f>
        <v>10</v>
      </c>
      <c r="R71" s="444">
        <f>Entering!S148</f>
        <v>15</v>
      </c>
    </row>
    <row r="72" spans="1:20" ht="12" customHeight="1" x14ac:dyDescent="0.4">
      <c r="A72" s="664"/>
      <c r="B72" s="434" t="str">
        <f>Entering!C149</f>
        <v>Automobiles (3 People)</v>
      </c>
      <c r="C72" s="443">
        <f>Entering!D149</f>
        <v>0</v>
      </c>
      <c r="D72" s="144">
        <f>Entering!E149</f>
        <v>0</v>
      </c>
      <c r="E72" s="144">
        <f>Entering!F149</f>
        <v>2</v>
      </c>
      <c r="F72" s="144">
        <f>Entering!G149</f>
        <v>2</v>
      </c>
      <c r="G72" s="144">
        <f>Entering!H149</f>
        <v>1</v>
      </c>
      <c r="H72" s="144">
        <f>Entering!I149</f>
        <v>0</v>
      </c>
      <c r="I72" s="144">
        <f>Entering!J149</f>
        <v>0</v>
      </c>
      <c r="J72" s="144">
        <f>Entering!K149</f>
        <v>0</v>
      </c>
      <c r="K72" s="144">
        <f>Entering!L149</f>
        <v>0</v>
      </c>
      <c r="L72" s="144">
        <f>Entering!M149</f>
        <v>1</v>
      </c>
      <c r="M72" s="144">
        <f>Entering!N149</f>
        <v>1</v>
      </c>
      <c r="N72" s="144">
        <f>Entering!O149</f>
        <v>0</v>
      </c>
      <c r="O72" s="144">
        <f>Entering!P149</f>
        <v>0</v>
      </c>
      <c r="P72" s="144">
        <f>Entering!Q149</f>
        <v>0</v>
      </c>
      <c r="Q72" s="144">
        <f>Entering!R149</f>
        <v>0</v>
      </c>
      <c r="R72" s="444">
        <f>Entering!S149</f>
        <v>6</v>
      </c>
    </row>
    <row r="73" spans="1:20" ht="12" customHeight="1" x14ac:dyDescent="0.4">
      <c r="A73" s="664"/>
      <c r="B73" s="434" t="str">
        <f>Entering!C150</f>
        <v>Automobiles (4 People)</v>
      </c>
      <c r="C73" s="443">
        <f>Entering!D150</f>
        <v>0</v>
      </c>
      <c r="D73" s="144">
        <f>Entering!E150</f>
        <v>0</v>
      </c>
      <c r="E73" s="144">
        <f>Entering!F150</f>
        <v>0</v>
      </c>
      <c r="F73" s="144">
        <f>Entering!G150</f>
        <v>1</v>
      </c>
      <c r="G73" s="144">
        <f>Entering!H150</f>
        <v>0</v>
      </c>
      <c r="H73" s="144">
        <f>Entering!I150</f>
        <v>1</v>
      </c>
      <c r="I73" s="144">
        <f>Entering!J150</f>
        <v>1</v>
      </c>
      <c r="J73" s="144">
        <f>Entering!K150</f>
        <v>0</v>
      </c>
      <c r="K73" s="144">
        <f>Entering!L150</f>
        <v>1</v>
      </c>
      <c r="L73" s="144">
        <f>Entering!M150</f>
        <v>0</v>
      </c>
      <c r="M73" s="144">
        <f>Entering!N150</f>
        <v>1</v>
      </c>
      <c r="N73" s="144">
        <f>Entering!O150</f>
        <v>0</v>
      </c>
      <c r="O73" s="144">
        <f>Entering!P150</f>
        <v>0</v>
      </c>
      <c r="P73" s="144">
        <f>Entering!Q150</f>
        <v>0</v>
      </c>
      <c r="Q73" s="144">
        <f>Entering!R150</f>
        <v>1</v>
      </c>
      <c r="R73" s="444">
        <f>Entering!S150</f>
        <v>1</v>
      </c>
    </row>
    <row r="74" spans="1:20" ht="12" customHeight="1" x14ac:dyDescent="0.4">
      <c r="A74" s="664"/>
      <c r="B74" s="434" t="str">
        <f>Entering!C151</f>
        <v>Automobiles (5 People)</v>
      </c>
      <c r="C74" s="443">
        <f>Entering!D151</f>
        <v>0</v>
      </c>
      <c r="D74" s="144">
        <f>Entering!E151</f>
        <v>0</v>
      </c>
      <c r="E74" s="144">
        <f>Entering!F151</f>
        <v>0</v>
      </c>
      <c r="F74" s="144">
        <f>Entering!G151</f>
        <v>0</v>
      </c>
      <c r="G74" s="144">
        <f>Entering!H151</f>
        <v>0</v>
      </c>
      <c r="H74" s="144">
        <f>Entering!I151</f>
        <v>0</v>
      </c>
      <c r="I74" s="144">
        <f>Entering!J151</f>
        <v>0</v>
      </c>
      <c r="J74" s="144">
        <f>Entering!K151</f>
        <v>0</v>
      </c>
      <c r="K74" s="144">
        <f>Entering!L151</f>
        <v>0</v>
      </c>
      <c r="L74" s="144">
        <f>Entering!M151</f>
        <v>0</v>
      </c>
      <c r="M74" s="144">
        <f>Entering!N151</f>
        <v>0</v>
      </c>
      <c r="N74" s="144">
        <f>Entering!O151</f>
        <v>0</v>
      </c>
      <c r="O74" s="144">
        <f>Entering!P151</f>
        <v>0</v>
      </c>
      <c r="P74" s="144">
        <f>Entering!Q151</f>
        <v>0</v>
      </c>
      <c r="Q74" s="144">
        <f>Entering!R151</f>
        <v>0</v>
      </c>
      <c r="R74" s="444">
        <f>Entering!S151</f>
        <v>0</v>
      </c>
    </row>
    <row r="75" spans="1:20" ht="12" customHeight="1" x14ac:dyDescent="0.4">
      <c r="A75" s="664"/>
      <c r="B75" s="434" t="str">
        <f>Entering!C152</f>
        <v>Automobiles (6 People)</v>
      </c>
      <c r="C75" s="443">
        <f>Entering!D152</f>
        <v>0</v>
      </c>
      <c r="D75" s="144">
        <f>Entering!E152</f>
        <v>0</v>
      </c>
      <c r="E75" s="144">
        <f>Entering!F152</f>
        <v>0</v>
      </c>
      <c r="F75" s="144">
        <f>Entering!G152</f>
        <v>0</v>
      </c>
      <c r="G75" s="144">
        <f>Entering!H152</f>
        <v>0</v>
      </c>
      <c r="H75" s="144">
        <f>Entering!I152</f>
        <v>0</v>
      </c>
      <c r="I75" s="144">
        <f>Entering!J152</f>
        <v>0</v>
      </c>
      <c r="J75" s="144">
        <f>Entering!K152</f>
        <v>0</v>
      </c>
      <c r="K75" s="144">
        <f>Entering!L152</f>
        <v>0</v>
      </c>
      <c r="L75" s="144">
        <f>Entering!M152</f>
        <v>0</v>
      </c>
      <c r="M75" s="144">
        <f>Entering!N152</f>
        <v>0</v>
      </c>
      <c r="N75" s="144">
        <f>Entering!O152</f>
        <v>0</v>
      </c>
      <c r="O75" s="144">
        <f>Entering!P152</f>
        <v>0</v>
      </c>
      <c r="P75" s="144">
        <f>Entering!Q152</f>
        <v>0</v>
      </c>
      <c r="Q75" s="144">
        <f>Entering!R152</f>
        <v>0</v>
      </c>
      <c r="R75" s="444">
        <f>Entering!S152</f>
        <v>0</v>
      </c>
    </row>
    <row r="76" spans="1:20" ht="12" customHeight="1" x14ac:dyDescent="0.4">
      <c r="A76" s="664"/>
      <c r="B76" s="434" t="str">
        <f>Entering!C153</f>
        <v>Automobiles (7 People)</v>
      </c>
      <c r="C76" s="443">
        <f>Entering!D153</f>
        <v>0</v>
      </c>
      <c r="D76" s="144">
        <f>Entering!E153</f>
        <v>0</v>
      </c>
      <c r="E76" s="144">
        <f>Entering!F153</f>
        <v>0</v>
      </c>
      <c r="F76" s="144">
        <f>Entering!G153</f>
        <v>0</v>
      </c>
      <c r="G76" s="144">
        <f>Entering!H153</f>
        <v>0</v>
      </c>
      <c r="H76" s="144">
        <f>Entering!I153</f>
        <v>0</v>
      </c>
      <c r="I76" s="144">
        <f>Entering!J153</f>
        <v>0</v>
      </c>
      <c r="J76" s="144">
        <f>Entering!K153</f>
        <v>0</v>
      </c>
      <c r="K76" s="144">
        <f>Entering!L153</f>
        <v>0</v>
      </c>
      <c r="L76" s="144">
        <f>Entering!M153</f>
        <v>0</v>
      </c>
      <c r="M76" s="144">
        <f>Entering!N153</f>
        <v>0</v>
      </c>
      <c r="N76" s="144">
        <f>Entering!O153</f>
        <v>0</v>
      </c>
      <c r="O76" s="144">
        <f>Entering!P153</f>
        <v>0</v>
      </c>
      <c r="P76" s="144">
        <f>Entering!Q153</f>
        <v>0</v>
      </c>
      <c r="Q76" s="144">
        <f>Entering!R153</f>
        <v>0</v>
      </c>
      <c r="R76" s="444">
        <f>Entering!S153</f>
        <v>0</v>
      </c>
    </row>
    <row r="77" spans="1:20" ht="12" customHeight="1" x14ac:dyDescent="0.4">
      <c r="A77" s="664"/>
      <c r="B77" s="468" t="str">
        <f>Entering!C154</f>
        <v>Automobiles (8 People)</v>
      </c>
      <c r="C77" s="461">
        <f>Entering!D154</f>
        <v>0</v>
      </c>
      <c r="D77" s="462">
        <f>Entering!E154</f>
        <v>0</v>
      </c>
      <c r="E77" s="462">
        <f>Entering!F154</f>
        <v>0</v>
      </c>
      <c r="F77" s="462">
        <f>Entering!G154</f>
        <v>0</v>
      </c>
      <c r="G77" s="462">
        <f>Entering!H154</f>
        <v>0</v>
      </c>
      <c r="H77" s="462">
        <f>Entering!I154</f>
        <v>0</v>
      </c>
      <c r="I77" s="462">
        <f>Entering!J154</f>
        <v>0</v>
      </c>
      <c r="J77" s="462">
        <f>Entering!K154</f>
        <v>0</v>
      </c>
      <c r="K77" s="462">
        <f>Entering!L154</f>
        <v>0</v>
      </c>
      <c r="L77" s="462">
        <f>Entering!M154</f>
        <v>0</v>
      </c>
      <c r="M77" s="462">
        <f>Entering!N154</f>
        <v>0</v>
      </c>
      <c r="N77" s="462">
        <f>Entering!O154</f>
        <v>0</v>
      </c>
      <c r="O77" s="462">
        <f>Entering!P154</f>
        <v>0</v>
      </c>
      <c r="P77" s="462">
        <f>Entering!Q154</f>
        <v>0</v>
      </c>
      <c r="Q77" s="462">
        <f>Entering!R154</f>
        <v>0</v>
      </c>
      <c r="R77" s="463">
        <f>Entering!S154</f>
        <v>0</v>
      </c>
    </row>
    <row r="78" spans="1:20" ht="12" customHeight="1" x14ac:dyDescent="0.4">
      <c r="A78" s="664"/>
      <c r="B78" s="191" t="s">
        <v>305</v>
      </c>
      <c r="C78" s="192">
        <f t="shared" ref="C78:R78" si="12">SUM(C71:C77)</f>
        <v>5</v>
      </c>
      <c r="D78" s="193">
        <f t="shared" si="12"/>
        <v>24</v>
      </c>
      <c r="E78" s="193">
        <f t="shared" si="12"/>
        <v>34</v>
      </c>
      <c r="F78" s="193">
        <f t="shared" si="12"/>
        <v>38</v>
      </c>
      <c r="G78" s="193">
        <f t="shared" si="12"/>
        <v>47</v>
      </c>
      <c r="H78" s="193">
        <f t="shared" si="12"/>
        <v>11</v>
      </c>
      <c r="I78" s="193">
        <f t="shared" si="12"/>
        <v>23</v>
      </c>
      <c r="J78" s="193">
        <f t="shared" si="12"/>
        <v>32</v>
      </c>
      <c r="K78" s="193">
        <f t="shared" si="12"/>
        <v>20</v>
      </c>
      <c r="L78" s="193">
        <f t="shared" si="12"/>
        <v>21</v>
      </c>
      <c r="M78" s="193">
        <f t="shared" si="12"/>
        <v>27</v>
      </c>
      <c r="N78" s="193">
        <f t="shared" si="12"/>
        <v>15</v>
      </c>
      <c r="O78" s="193">
        <f t="shared" si="12"/>
        <v>14</v>
      </c>
      <c r="P78" s="193">
        <f t="shared" si="12"/>
        <v>9</v>
      </c>
      <c r="Q78" s="193">
        <f t="shared" si="12"/>
        <v>11</v>
      </c>
      <c r="R78" s="194">
        <f t="shared" si="12"/>
        <v>22</v>
      </c>
    </row>
    <row r="79" spans="1:20" ht="12" customHeight="1" x14ac:dyDescent="0.4">
      <c r="A79" s="664"/>
      <c r="B79" s="460" t="s">
        <v>306</v>
      </c>
      <c r="C79" s="461">
        <f t="shared" ref="C79:R79" si="13">(C71*2)+(C72*3)+(C73*4)+(C74*5)+(C75*6)+(C76*7)+(C77*8)</f>
        <v>10</v>
      </c>
      <c r="D79" s="462">
        <f t="shared" si="13"/>
        <v>48</v>
      </c>
      <c r="E79" s="462">
        <f t="shared" si="13"/>
        <v>70</v>
      </c>
      <c r="F79" s="462">
        <f t="shared" si="13"/>
        <v>80</v>
      </c>
      <c r="G79" s="462">
        <f t="shared" si="13"/>
        <v>95</v>
      </c>
      <c r="H79" s="462">
        <f t="shared" si="13"/>
        <v>24</v>
      </c>
      <c r="I79" s="462">
        <f t="shared" si="13"/>
        <v>48</v>
      </c>
      <c r="J79" s="462">
        <f t="shared" si="13"/>
        <v>64</v>
      </c>
      <c r="K79" s="462">
        <f t="shared" si="13"/>
        <v>42</v>
      </c>
      <c r="L79" s="462">
        <f t="shared" si="13"/>
        <v>43</v>
      </c>
      <c r="M79" s="462">
        <f t="shared" si="13"/>
        <v>57</v>
      </c>
      <c r="N79" s="462">
        <f t="shared" si="13"/>
        <v>30</v>
      </c>
      <c r="O79" s="462">
        <f t="shared" si="13"/>
        <v>28</v>
      </c>
      <c r="P79" s="462">
        <f t="shared" si="13"/>
        <v>18</v>
      </c>
      <c r="Q79" s="462">
        <f t="shared" si="13"/>
        <v>24</v>
      </c>
      <c r="R79" s="463">
        <f t="shared" si="13"/>
        <v>52</v>
      </c>
    </row>
    <row r="80" spans="1:20" ht="12" customHeight="1" x14ac:dyDescent="0.4">
      <c r="A80" s="664"/>
      <c r="B80" s="434" t="str">
        <f>Entering!C155</f>
        <v>MTS Shuttles</v>
      </c>
      <c r="C80" s="443">
        <f>Entering!D155</f>
        <v>0</v>
      </c>
      <c r="D80" s="144">
        <f>Entering!E155</f>
        <v>0</v>
      </c>
      <c r="E80" s="144">
        <f>Entering!F155</f>
        <v>0</v>
      </c>
      <c r="F80" s="144">
        <f>Entering!G155</f>
        <v>0</v>
      </c>
      <c r="G80" s="144">
        <f>Entering!H155</f>
        <v>0</v>
      </c>
      <c r="H80" s="144">
        <f>Entering!I155</f>
        <v>0</v>
      </c>
      <c r="I80" s="144">
        <f>Entering!J155</f>
        <v>0</v>
      </c>
      <c r="J80" s="144">
        <f>Entering!K155</f>
        <v>0</v>
      </c>
      <c r="K80" s="144">
        <f>Entering!L155</f>
        <v>0</v>
      </c>
      <c r="L80" s="144">
        <f>Entering!M155</f>
        <v>0</v>
      </c>
      <c r="M80" s="144">
        <f>Entering!N155</f>
        <v>0</v>
      </c>
      <c r="N80" s="144">
        <f>Entering!O155</f>
        <v>0</v>
      </c>
      <c r="O80" s="144">
        <f>Entering!P155</f>
        <v>0</v>
      </c>
      <c r="P80" s="144">
        <f>Entering!Q155</f>
        <v>0</v>
      </c>
      <c r="Q80" s="144">
        <f>Entering!R155</f>
        <v>0</v>
      </c>
      <c r="R80" s="444">
        <f>Entering!S155</f>
        <v>0</v>
      </c>
    </row>
    <row r="81" spans="1:20" ht="12" customHeight="1" x14ac:dyDescent="0.4">
      <c r="A81" s="664"/>
      <c r="B81" s="436" t="str">
        <f>Entering!C174</f>
        <v>MTS Shuttle People</v>
      </c>
      <c r="C81" s="437">
        <f>Entering!D174</f>
        <v>0</v>
      </c>
      <c r="D81" s="438">
        <f>Entering!E174</f>
        <v>0</v>
      </c>
      <c r="E81" s="438">
        <f>Entering!F174</f>
        <v>0</v>
      </c>
      <c r="F81" s="438">
        <f>Entering!G174</f>
        <v>0</v>
      </c>
      <c r="G81" s="438">
        <f>Entering!H174</f>
        <v>0</v>
      </c>
      <c r="H81" s="438">
        <f>Entering!I174</f>
        <v>0</v>
      </c>
      <c r="I81" s="438">
        <f>Entering!J174</f>
        <v>0</v>
      </c>
      <c r="J81" s="438">
        <f>Entering!K174</f>
        <v>0</v>
      </c>
      <c r="K81" s="438">
        <f>Entering!L174</f>
        <v>0</v>
      </c>
      <c r="L81" s="438">
        <f>Entering!M174</f>
        <v>0</v>
      </c>
      <c r="M81" s="438">
        <f>Entering!N174</f>
        <v>0</v>
      </c>
      <c r="N81" s="438">
        <f>Entering!O174</f>
        <v>0</v>
      </c>
      <c r="O81" s="438">
        <f>Entering!P174</f>
        <v>0</v>
      </c>
      <c r="P81" s="438">
        <f>Entering!Q174</f>
        <v>0</v>
      </c>
      <c r="Q81" s="438">
        <f>Entering!R174</f>
        <v>0</v>
      </c>
      <c r="R81" s="440">
        <f>Entering!S174</f>
        <v>0</v>
      </c>
    </row>
    <row r="82" spans="1:20" ht="12" customHeight="1" x14ac:dyDescent="0.4">
      <c r="A82" s="664"/>
      <c r="B82" s="434" t="str">
        <f>Entering!C156</f>
        <v>Private Shuttles</v>
      </c>
      <c r="C82" s="443">
        <f>Entering!D156</f>
        <v>0</v>
      </c>
      <c r="D82" s="144">
        <f>Entering!E156</f>
        <v>0</v>
      </c>
      <c r="E82" s="144">
        <f>Entering!F156</f>
        <v>0</v>
      </c>
      <c r="F82" s="144">
        <f>Entering!G156</f>
        <v>0</v>
      </c>
      <c r="G82" s="144">
        <f>Entering!H156</f>
        <v>0</v>
      </c>
      <c r="H82" s="144">
        <f>Entering!I156</f>
        <v>0</v>
      </c>
      <c r="I82" s="144">
        <f>Entering!J156</f>
        <v>0</v>
      </c>
      <c r="J82" s="144">
        <f>Entering!K156</f>
        <v>0</v>
      </c>
      <c r="K82" s="144">
        <f>Entering!L156</f>
        <v>0</v>
      </c>
      <c r="L82" s="144">
        <f>Entering!M156</f>
        <v>0</v>
      </c>
      <c r="M82" s="144">
        <f>Entering!N156</f>
        <v>0</v>
      </c>
      <c r="N82" s="144">
        <f>Entering!O156</f>
        <v>0</v>
      </c>
      <c r="O82" s="144">
        <f>Entering!P156</f>
        <v>0</v>
      </c>
      <c r="P82" s="144">
        <f>Entering!Q156</f>
        <v>0</v>
      </c>
      <c r="Q82" s="144">
        <f>Entering!R156</f>
        <v>0</v>
      </c>
      <c r="R82" s="444">
        <f>Entering!S156</f>
        <v>0</v>
      </c>
    </row>
    <row r="83" spans="1:20" ht="12" customHeight="1" x14ac:dyDescent="0.4">
      <c r="A83" s="664"/>
      <c r="B83" s="436" t="str">
        <f>Entering!C175</f>
        <v>Private Shuttle People</v>
      </c>
      <c r="C83" s="437">
        <f>Entering!D175</f>
        <v>0</v>
      </c>
      <c r="D83" s="438">
        <f>Entering!E175</f>
        <v>0</v>
      </c>
      <c r="E83" s="438">
        <f>Entering!F175</f>
        <v>0</v>
      </c>
      <c r="F83" s="438">
        <f>Entering!G175</f>
        <v>0</v>
      </c>
      <c r="G83" s="438">
        <f>Entering!H175</f>
        <v>0</v>
      </c>
      <c r="H83" s="438">
        <f>Entering!I175</f>
        <v>0</v>
      </c>
      <c r="I83" s="438">
        <f>Entering!J175</f>
        <v>0</v>
      </c>
      <c r="J83" s="438">
        <f>Entering!K175</f>
        <v>0</v>
      </c>
      <c r="K83" s="438">
        <f>Entering!L175</f>
        <v>0</v>
      </c>
      <c r="L83" s="438">
        <f>Entering!M175</f>
        <v>0</v>
      </c>
      <c r="M83" s="438">
        <f>Entering!N175</f>
        <v>0</v>
      </c>
      <c r="N83" s="438">
        <f>Entering!O175</f>
        <v>0</v>
      </c>
      <c r="O83" s="438">
        <f>Entering!P175</f>
        <v>0</v>
      </c>
      <c r="P83" s="438">
        <f>Entering!Q175</f>
        <v>0</v>
      </c>
      <c r="Q83" s="438">
        <f>Entering!R175</f>
        <v>0</v>
      </c>
      <c r="R83" s="440">
        <f>Entering!S175</f>
        <v>0</v>
      </c>
    </row>
    <row r="84" spans="1:20" ht="12" customHeight="1" x14ac:dyDescent="0.4">
      <c r="A84" s="664"/>
      <c r="B84" s="434" t="str">
        <f>Entering!C157</f>
        <v>Private Vanpool Vehicles</v>
      </c>
      <c r="C84" s="443">
        <f>Entering!D157</f>
        <v>0</v>
      </c>
      <c r="D84" s="144">
        <f>Entering!E157</f>
        <v>0</v>
      </c>
      <c r="E84" s="144">
        <f>Entering!F157</f>
        <v>0</v>
      </c>
      <c r="F84" s="144">
        <f>Entering!G157</f>
        <v>0</v>
      </c>
      <c r="G84" s="144">
        <f>Entering!H157</f>
        <v>0</v>
      </c>
      <c r="H84" s="144">
        <f>Entering!I157</f>
        <v>0</v>
      </c>
      <c r="I84" s="144">
        <f>Entering!J157</f>
        <v>0</v>
      </c>
      <c r="J84" s="144">
        <f>Entering!K157</f>
        <v>0</v>
      </c>
      <c r="K84" s="144">
        <f>Entering!L157</f>
        <v>0</v>
      </c>
      <c r="L84" s="144">
        <f>Entering!M157</f>
        <v>0</v>
      </c>
      <c r="M84" s="144">
        <f>Entering!N157</f>
        <v>0</v>
      </c>
      <c r="N84" s="144">
        <f>Entering!O157</f>
        <v>0</v>
      </c>
      <c r="O84" s="144">
        <f>Entering!P157</f>
        <v>0</v>
      </c>
      <c r="P84" s="144">
        <f>Entering!Q157</f>
        <v>0</v>
      </c>
      <c r="Q84" s="144">
        <f>Entering!R157</f>
        <v>0</v>
      </c>
      <c r="R84" s="444">
        <f>Entering!S157</f>
        <v>0</v>
      </c>
    </row>
    <row r="85" spans="1:20" ht="12" customHeight="1" x14ac:dyDescent="0.4">
      <c r="A85" s="664"/>
      <c r="B85" s="434" t="str">
        <f>Entering!C158</f>
        <v>Taxis</v>
      </c>
      <c r="C85" s="443">
        <f>Entering!D158</f>
        <v>0</v>
      </c>
      <c r="D85" s="144">
        <f>Entering!E158</f>
        <v>0</v>
      </c>
      <c r="E85" s="144">
        <f>Entering!F158</f>
        <v>0</v>
      </c>
      <c r="F85" s="144">
        <f>Entering!G158</f>
        <v>0</v>
      </c>
      <c r="G85" s="144">
        <f>Entering!H158</f>
        <v>0</v>
      </c>
      <c r="H85" s="144">
        <f>Entering!I158</f>
        <v>0</v>
      </c>
      <c r="I85" s="144">
        <f>Entering!J158</f>
        <v>0</v>
      </c>
      <c r="J85" s="144">
        <f>Entering!K158</f>
        <v>0</v>
      </c>
      <c r="K85" s="144">
        <f>Entering!L158</f>
        <v>0</v>
      </c>
      <c r="L85" s="144">
        <f>Entering!M158</f>
        <v>0</v>
      </c>
      <c r="M85" s="144">
        <f>Entering!N158</f>
        <v>0</v>
      </c>
      <c r="N85" s="144">
        <f>Entering!O158</f>
        <v>0</v>
      </c>
      <c r="O85" s="144">
        <f>Entering!P158</f>
        <v>0</v>
      </c>
      <c r="P85" s="144">
        <f>Entering!Q158</f>
        <v>0</v>
      </c>
      <c r="Q85" s="144">
        <f>Entering!R158</f>
        <v>0</v>
      </c>
      <c r="R85" s="444">
        <f>Entering!S158</f>
        <v>0</v>
      </c>
    </row>
    <row r="86" spans="1:20" ht="12" customHeight="1" x14ac:dyDescent="0.4">
      <c r="A86" s="664"/>
      <c r="B86" s="434" t="str">
        <f>Entering!C159</f>
        <v>Uber/Lyft Vehicles</v>
      </c>
      <c r="C86" s="443">
        <f>Entering!D159</f>
        <v>0</v>
      </c>
      <c r="D86" s="144">
        <f>Entering!E159</f>
        <v>1</v>
      </c>
      <c r="E86" s="144">
        <f>Entering!F159</f>
        <v>0</v>
      </c>
      <c r="F86" s="144">
        <f>Entering!G159</f>
        <v>1</v>
      </c>
      <c r="G86" s="144">
        <f>Entering!H159</f>
        <v>3</v>
      </c>
      <c r="H86" s="144">
        <f>Entering!I159</f>
        <v>1</v>
      </c>
      <c r="I86" s="144">
        <f>Entering!J159</f>
        <v>2</v>
      </c>
      <c r="J86" s="144">
        <f>Entering!K159</f>
        <v>1</v>
      </c>
      <c r="K86" s="144">
        <f>Entering!L159</f>
        <v>2</v>
      </c>
      <c r="L86" s="144">
        <f>Entering!M159</f>
        <v>0</v>
      </c>
      <c r="M86" s="144">
        <f>Entering!N159</f>
        <v>0</v>
      </c>
      <c r="N86" s="144">
        <f>Entering!O159</f>
        <v>0</v>
      </c>
      <c r="O86" s="144">
        <f>Entering!P159</f>
        <v>4</v>
      </c>
      <c r="P86" s="144">
        <f>Entering!Q159</f>
        <v>1</v>
      </c>
      <c r="Q86" s="144">
        <f>Entering!R159</f>
        <v>3</v>
      </c>
      <c r="R86" s="444">
        <f>Entering!S159</f>
        <v>2</v>
      </c>
    </row>
    <row r="87" spans="1:20" ht="12" customHeight="1" x14ac:dyDescent="0.4">
      <c r="A87" s="664"/>
      <c r="B87" s="436" t="str">
        <f>Entering!C176</f>
        <v>Private Vanpool People</v>
      </c>
      <c r="C87" s="437">
        <f>Entering!D176</f>
        <v>0</v>
      </c>
      <c r="D87" s="438">
        <f>Entering!E176</f>
        <v>0</v>
      </c>
      <c r="E87" s="438">
        <f>Entering!F176</f>
        <v>0</v>
      </c>
      <c r="F87" s="438">
        <f>Entering!G176</f>
        <v>0</v>
      </c>
      <c r="G87" s="438">
        <f>Entering!H176</f>
        <v>0</v>
      </c>
      <c r="H87" s="438">
        <f>Entering!I176</f>
        <v>0</v>
      </c>
      <c r="I87" s="438">
        <f>Entering!J176</f>
        <v>0</v>
      </c>
      <c r="J87" s="438">
        <f>Entering!K176</f>
        <v>0</v>
      </c>
      <c r="K87" s="438">
        <f>Entering!L176</f>
        <v>0</v>
      </c>
      <c r="L87" s="438">
        <f>Entering!M176</f>
        <v>0</v>
      </c>
      <c r="M87" s="438">
        <f>Entering!N176</f>
        <v>0</v>
      </c>
      <c r="N87" s="438">
        <f>Entering!O176</f>
        <v>0</v>
      </c>
      <c r="O87" s="438">
        <f>Entering!P176</f>
        <v>0</v>
      </c>
      <c r="P87" s="438">
        <f>Entering!Q176</f>
        <v>0</v>
      </c>
      <c r="Q87" s="438">
        <f>Entering!R176</f>
        <v>0</v>
      </c>
      <c r="R87" s="440">
        <f>Entering!S176</f>
        <v>0</v>
      </c>
    </row>
    <row r="88" spans="1:20" ht="12" customHeight="1" x14ac:dyDescent="0.4">
      <c r="A88" s="664"/>
      <c r="B88" s="436" t="str">
        <f>Entering!C177</f>
        <v>Taxi People</v>
      </c>
      <c r="C88" s="437">
        <f>Entering!D177</f>
        <v>0</v>
      </c>
      <c r="D88" s="438">
        <f>Entering!E177</f>
        <v>0</v>
      </c>
      <c r="E88" s="438">
        <f>Entering!F177</f>
        <v>0</v>
      </c>
      <c r="F88" s="438">
        <f>Entering!G177</f>
        <v>0</v>
      </c>
      <c r="G88" s="438">
        <f>Entering!H177</f>
        <v>0</v>
      </c>
      <c r="H88" s="438">
        <f>Entering!I177</f>
        <v>0</v>
      </c>
      <c r="I88" s="438">
        <f>Entering!J177</f>
        <v>0</v>
      </c>
      <c r="J88" s="438">
        <f>Entering!K177</f>
        <v>0</v>
      </c>
      <c r="K88" s="438">
        <f>Entering!L177</f>
        <v>0</v>
      </c>
      <c r="L88" s="438">
        <f>Entering!M177</f>
        <v>0</v>
      </c>
      <c r="M88" s="438">
        <f>Entering!N177</f>
        <v>0</v>
      </c>
      <c r="N88" s="438">
        <f>Entering!O177</f>
        <v>0</v>
      </c>
      <c r="O88" s="438">
        <f>Entering!P177</f>
        <v>0</v>
      </c>
      <c r="P88" s="438">
        <f>Entering!Q177</f>
        <v>0</v>
      </c>
      <c r="Q88" s="438">
        <f>Entering!R177</f>
        <v>0</v>
      </c>
      <c r="R88" s="440">
        <f>Entering!S177</f>
        <v>0</v>
      </c>
    </row>
    <row r="89" spans="1:20" ht="12" customHeight="1" x14ac:dyDescent="0.4">
      <c r="A89" s="664"/>
      <c r="B89" s="436" t="str">
        <f>Entering!C178</f>
        <v>Uber/Lyft People</v>
      </c>
      <c r="C89" s="437">
        <f>Entering!D178</f>
        <v>0</v>
      </c>
      <c r="D89" s="438">
        <f>Entering!E178</f>
        <v>2</v>
      </c>
      <c r="E89" s="438">
        <f>Entering!F178</f>
        <v>0</v>
      </c>
      <c r="F89" s="438">
        <f>Entering!G178</f>
        <v>2</v>
      </c>
      <c r="G89" s="438">
        <f>Entering!H178</f>
        <v>7</v>
      </c>
      <c r="H89" s="438">
        <f>Entering!I178</f>
        <v>2</v>
      </c>
      <c r="I89" s="438">
        <f>Entering!J178</f>
        <v>2</v>
      </c>
      <c r="J89" s="438">
        <f>Entering!K178</f>
        <v>2</v>
      </c>
      <c r="K89" s="438">
        <f>Entering!L178</f>
        <v>2</v>
      </c>
      <c r="L89" s="438">
        <f>Entering!M178</f>
        <v>0</v>
      </c>
      <c r="M89" s="438">
        <f>Entering!N178</f>
        <v>0</v>
      </c>
      <c r="N89" s="438">
        <f>Entering!O178</f>
        <v>0</v>
      </c>
      <c r="O89" s="438">
        <f>Entering!P178</f>
        <v>4</v>
      </c>
      <c r="P89" s="438">
        <f>Entering!Q178</f>
        <v>3</v>
      </c>
      <c r="Q89" s="438">
        <f>Entering!R178</f>
        <v>3</v>
      </c>
      <c r="R89" s="440">
        <f>Entering!S178</f>
        <v>4</v>
      </c>
    </row>
    <row r="90" spans="1:20" ht="12" customHeight="1" x14ac:dyDescent="0.4">
      <c r="A90" s="664"/>
      <c r="B90" s="459" t="s">
        <v>307</v>
      </c>
      <c r="C90" s="443">
        <f t="shared" ref="C90:R90" si="14">SUM(C78,C80:C86)</f>
        <v>5</v>
      </c>
      <c r="D90" s="144">
        <f t="shared" si="14"/>
        <v>25</v>
      </c>
      <c r="E90" s="144">
        <f t="shared" si="14"/>
        <v>34</v>
      </c>
      <c r="F90" s="144">
        <f t="shared" si="14"/>
        <v>39</v>
      </c>
      <c r="G90" s="144">
        <f t="shared" si="14"/>
        <v>50</v>
      </c>
      <c r="H90" s="144">
        <f t="shared" si="14"/>
        <v>12</v>
      </c>
      <c r="I90" s="144">
        <f t="shared" si="14"/>
        <v>25</v>
      </c>
      <c r="J90" s="144">
        <f t="shared" si="14"/>
        <v>33</v>
      </c>
      <c r="K90" s="144">
        <f t="shared" si="14"/>
        <v>22</v>
      </c>
      <c r="L90" s="144">
        <f t="shared" si="14"/>
        <v>21</v>
      </c>
      <c r="M90" s="144">
        <f t="shared" si="14"/>
        <v>27</v>
      </c>
      <c r="N90" s="144">
        <f t="shared" si="14"/>
        <v>15</v>
      </c>
      <c r="O90" s="144">
        <f t="shared" si="14"/>
        <v>18</v>
      </c>
      <c r="P90" s="144">
        <f t="shared" si="14"/>
        <v>10</v>
      </c>
      <c r="Q90" s="144">
        <f t="shared" si="14"/>
        <v>14</v>
      </c>
      <c r="R90" s="444">
        <f t="shared" si="14"/>
        <v>24</v>
      </c>
      <c r="S90" s="94">
        <f>SUM(C90:R90)</f>
        <v>374</v>
      </c>
    </row>
    <row r="91" spans="1:20" ht="12" customHeight="1" x14ac:dyDescent="0.4">
      <c r="A91" s="664"/>
      <c r="B91" s="459" t="s">
        <v>308</v>
      </c>
      <c r="C91" s="443">
        <f t="shared" ref="C91:R91" si="15">SUM(C79:C85,C81:C89)</f>
        <v>10</v>
      </c>
      <c r="D91" s="144">
        <f t="shared" si="15"/>
        <v>51</v>
      </c>
      <c r="E91" s="144">
        <f t="shared" si="15"/>
        <v>70</v>
      </c>
      <c r="F91" s="144">
        <f t="shared" si="15"/>
        <v>83</v>
      </c>
      <c r="G91" s="144">
        <f t="shared" si="15"/>
        <v>105</v>
      </c>
      <c r="H91" s="144">
        <f t="shared" si="15"/>
        <v>27</v>
      </c>
      <c r="I91" s="144">
        <f t="shared" si="15"/>
        <v>52</v>
      </c>
      <c r="J91" s="144">
        <f t="shared" si="15"/>
        <v>67</v>
      </c>
      <c r="K91" s="144">
        <f t="shared" si="15"/>
        <v>46</v>
      </c>
      <c r="L91" s="144">
        <f t="shared" si="15"/>
        <v>43</v>
      </c>
      <c r="M91" s="144">
        <f t="shared" si="15"/>
        <v>57</v>
      </c>
      <c r="N91" s="144">
        <f t="shared" si="15"/>
        <v>30</v>
      </c>
      <c r="O91" s="144">
        <f t="shared" si="15"/>
        <v>36</v>
      </c>
      <c r="P91" s="144">
        <f t="shared" si="15"/>
        <v>22</v>
      </c>
      <c r="Q91" s="144">
        <f t="shared" si="15"/>
        <v>30</v>
      </c>
      <c r="R91" s="444">
        <f t="shared" si="15"/>
        <v>58</v>
      </c>
      <c r="T91" s="94">
        <f>SUM(C91:R91)</f>
        <v>787</v>
      </c>
    </row>
    <row r="92" spans="1:20" ht="12" customHeight="1" x14ac:dyDescent="0.4">
      <c r="A92" s="675" t="s">
        <v>258</v>
      </c>
      <c r="B92" s="213" t="str">
        <f>Entering!C191</f>
        <v>Automobiles (2 People)</v>
      </c>
      <c r="C92" s="214">
        <f>Entering!D191</f>
        <v>18</v>
      </c>
      <c r="D92" s="184">
        <f>Entering!E191</f>
        <v>42</v>
      </c>
      <c r="E92" s="184">
        <f>Entering!F191</f>
        <v>30</v>
      </c>
      <c r="F92" s="184">
        <f>Entering!G191</f>
        <v>29</v>
      </c>
      <c r="G92" s="184">
        <f>Entering!H191</f>
        <v>20</v>
      </c>
      <c r="H92" s="184">
        <f>Entering!I191</f>
        <v>14</v>
      </c>
      <c r="I92" s="184">
        <f>Entering!J191</f>
        <v>18</v>
      </c>
      <c r="J92" s="184">
        <f>Entering!K191</f>
        <v>17</v>
      </c>
      <c r="K92" s="184">
        <f>Entering!L191</f>
        <v>42</v>
      </c>
      <c r="L92" s="184">
        <f>Entering!M191</f>
        <v>20</v>
      </c>
      <c r="M92" s="184">
        <f>Entering!N191</f>
        <v>11</v>
      </c>
      <c r="N92" s="184">
        <f>Entering!O191</f>
        <v>26</v>
      </c>
      <c r="O92" s="184">
        <f>Entering!P191</f>
        <v>9</v>
      </c>
      <c r="P92" s="184">
        <f>Entering!Q191</f>
        <v>24</v>
      </c>
      <c r="Q92" s="184">
        <f>Entering!R191</f>
        <v>15</v>
      </c>
      <c r="R92" s="435">
        <f>Entering!S191</f>
        <v>17</v>
      </c>
    </row>
    <row r="93" spans="1:20" ht="12" customHeight="1" x14ac:dyDescent="0.4">
      <c r="A93" s="664"/>
      <c r="B93" s="434" t="str">
        <f>Entering!C192</f>
        <v>Automobiles (3 People)</v>
      </c>
      <c r="C93" s="443">
        <f>Entering!D192</f>
        <v>3</v>
      </c>
      <c r="D93" s="144">
        <f>Entering!E192</f>
        <v>1</v>
      </c>
      <c r="E93" s="144">
        <f>Entering!F192</f>
        <v>1</v>
      </c>
      <c r="F93" s="144">
        <f>Entering!G192</f>
        <v>0</v>
      </c>
      <c r="G93" s="144">
        <f>Entering!H192</f>
        <v>3</v>
      </c>
      <c r="H93" s="144">
        <f>Entering!I192</f>
        <v>2</v>
      </c>
      <c r="I93" s="144">
        <f>Entering!J192</f>
        <v>0</v>
      </c>
      <c r="J93" s="144">
        <f>Entering!K192</f>
        <v>4</v>
      </c>
      <c r="K93" s="144">
        <f>Entering!L192</f>
        <v>2</v>
      </c>
      <c r="L93" s="144">
        <f>Entering!M192</f>
        <v>4</v>
      </c>
      <c r="M93" s="144">
        <f>Entering!N192</f>
        <v>0</v>
      </c>
      <c r="N93" s="144">
        <f>Entering!O192</f>
        <v>0</v>
      </c>
      <c r="O93" s="144">
        <f>Entering!P192</f>
        <v>2</v>
      </c>
      <c r="P93" s="144">
        <f>Entering!Q192</f>
        <v>4</v>
      </c>
      <c r="Q93" s="144">
        <f>Entering!R192</f>
        <v>4</v>
      </c>
      <c r="R93" s="444">
        <f>Entering!S192</f>
        <v>3</v>
      </c>
    </row>
    <row r="94" spans="1:20" ht="12" customHeight="1" x14ac:dyDescent="0.4">
      <c r="A94" s="664"/>
      <c r="B94" s="434" t="str">
        <f>Entering!C193</f>
        <v>Automobiles (4 People)</v>
      </c>
      <c r="C94" s="443">
        <f>Entering!D193</f>
        <v>0</v>
      </c>
      <c r="D94" s="144">
        <f>Entering!E193</f>
        <v>0</v>
      </c>
      <c r="E94" s="144">
        <f>Entering!F193</f>
        <v>0</v>
      </c>
      <c r="F94" s="144">
        <f>Entering!G193</f>
        <v>0</v>
      </c>
      <c r="G94" s="144">
        <f>Entering!H193</f>
        <v>0</v>
      </c>
      <c r="H94" s="144">
        <f>Entering!I193</f>
        <v>0</v>
      </c>
      <c r="I94" s="144">
        <f>Entering!J193</f>
        <v>0</v>
      </c>
      <c r="J94" s="144">
        <f>Entering!K193</f>
        <v>0</v>
      </c>
      <c r="K94" s="144">
        <f>Entering!L193</f>
        <v>0</v>
      </c>
      <c r="L94" s="144">
        <f>Entering!M193</f>
        <v>0</v>
      </c>
      <c r="M94" s="144">
        <f>Entering!N193</f>
        <v>1</v>
      </c>
      <c r="N94" s="144">
        <f>Entering!O193</f>
        <v>1</v>
      </c>
      <c r="O94" s="144">
        <f>Entering!P193</f>
        <v>0</v>
      </c>
      <c r="P94" s="144">
        <f>Entering!Q193</f>
        <v>0</v>
      </c>
      <c r="Q94" s="144">
        <f>Entering!R193</f>
        <v>0</v>
      </c>
      <c r="R94" s="444">
        <f>Entering!S193</f>
        <v>0</v>
      </c>
    </row>
    <row r="95" spans="1:20" ht="12" customHeight="1" x14ac:dyDescent="0.4">
      <c r="A95" s="664"/>
      <c r="B95" s="434" t="str">
        <f>Entering!C194</f>
        <v>Automobiles (5 People)</v>
      </c>
      <c r="C95" s="443">
        <f>Entering!D194</f>
        <v>0</v>
      </c>
      <c r="D95" s="144">
        <f>Entering!E194</f>
        <v>0</v>
      </c>
      <c r="E95" s="144">
        <f>Entering!F194</f>
        <v>0</v>
      </c>
      <c r="F95" s="144">
        <f>Entering!G194</f>
        <v>0</v>
      </c>
      <c r="G95" s="144">
        <f>Entering!H194</f>
        <v>0</v>
      </c>
      <c r="H95" s="144">
        <f>Entering!I194</f>
        <v>0</v>
      </c>
      <c r="I95" s="144">
        <f>Entering!J194</f>
        <v>0</v>
      </c>
      <c r="J95" s="144">
        <f>Entering!K194</f>
        <v>0</v>
      </c>
      <c r="K95" s="144">
        <f>Entering!L194</f>
        <v>0</v>
      </c>
      <c r="L95" s="144">
        <f>Entering!M194</f>
        <v>0</v>
      </c>
      <c r="M95" s="144">
        <f>Entering!N194</f>
        <v>0</v>
      </c>
      <c r="N95" s="144">
        <f>Entering!O194</f>
        <v>0</v>
      </c>
      <c r="O95" s="144">
        <f>Entering!P194</f>
        <v>0</v>
      </c>
      <c r="P95" s="144">
        <f>Entering!Q194</f>
        <v>0</v>
      </c>
      <c r="Q95" s="144">
        <f>Entering!R194</f>
        <v>0</v>
      </c>
      <c r="R95" s="444">
        <f>Entering!S194</f>
        <v>0</v>
      </c>
    </row>
    <row r="96" spans="1:20" ht="12" customHeight="1" x14ac:dyDescent="0.4">
      <c r="A96" s="664"/>
      <c r="B96" s="434" t="str">
        <f>Entering!C195</f>
        <v>Automobiles (6 People)</v>
      </c>
      <c r="C96" s="443">
        <f>Entering!D195</f>
        <v>0</v>
      </c>
      <c r="D96" s="144">
        <f>Entering!E195</f>
        <v>0</v>
      </c>
      <c r="E96" s="144">
        <f>Entering!F195</f>
        <v>0</v>
      </c>
      <c r="F96" s="144">
        <f>Entering!G195</f>
        <v>0</v>
      </c>
      <c r="G96" s="144">
        <f>Entering!H195</f>
        <v>0</v>
      </c>
      <c r="H96" s="144">
        <f>Entering!I195</f>
        <v>0</v>
      </c>
      <c r="I96" s="144">
        <f>Entering!J195</f>
        <v>0</v>
      </c>
      <c r="J96" s="144">
        <f>Entering!K195</f>
        <v>0</v>
      </c>
      <c r="K96" s="144">
        <f>Entering!L195</f>
        <v>0</v>
      </c>
      <c r="L96" s="144">
        <f>Entering!M195</f>
        <v>0</v>
      </c>
      <c r="M96" s="144">
        <f>Entering!N195</f>
        <v>0</v>
      </c>
      <c r="N96" s="144">
        <f>Entering!O195</f>
        <v>0</v>
      </c>
      <c r="O96" s="144">
        <f>Entering!P195</f>
        <v>0</v>
      </c>
      <c r="P96" s="144">
        <f>Entering!Q195</f>
        <v>0</v>
      </c>
      <c r="Q96" s="144">
        <f>Entering!R195</f>
        <v>0</v>
      </c>
      <c r="R96" s="444">
        <f>Entering!S195</f>
        <v>0</v>
      </c>
    </row>
    <row r="97" spans="1:20" ht="12" customHeight="1" x14ac:dyDescent="0.4">
      <c r="A97" s="664"/>
      <c r="B97" s="434" t="str">
        <f>Entering!C196</f>
        <v>Automobiles (7 People)</v>
      </c>
      <c r="C97" s="443">
        <f>Entering!D196</f>
        <v>0</v>
      </c>
      <c r="D97" s="144">
        <f>Entering!E196</f>
        <v>0</v>
      </c>
      <c r="E97" s="144">
        <f>Entering!F196</f>
        <v>0</v>
      </c>
      <c r="F97" s="144">
        <f>Entering!G196</f>
        <v>0</v>
      </c>
      <c r="G97" s="144">
        <f>Entering!H196</f>
        <v>0</v>
      </c>
      <c r="H97" s="144">
        <f>Entering!I196</f>
        <v>0</v>
      </c>
      <c r="I97" s="144">
        <f>Entering!J196</f>
        <v>0</v>
      </c>
      <c r="J97" s="144">
        <f>Entering!K196</f>
        <v>0</v>
      </c>
      <c r="K97" s="144">
        <f>Entering!L196</f>
        <v>0</v>
      </c>
      <c r="L97" s="144">
        <f>Entering!M196</f>
        <v>0</v>
      </c>
      <c r="M97" s="144">
        <f>Entering!N196</f>
        <v>0</v>
      </c>
      <c r="N97" s="144">
        <f>Entering!O196</f>
        <v>0</v>
      </c>
      <c r="O97" s="144">
        <f>Entering!P196</f>
        <v>0</v>
      </c>
      <c r="P97" s="144">
        <f>Entering!Q196</f>
        <v>0</v>
      </c>
      <c r="Q97" s="144">
        <f>Entering!R196</f>
        <v>0</v>
      </c>
      <c r="R97" s="444">
        <f>Entering!S196</f>
        <v>0</v>
      </c>
    </row>
    <row r="98" spans="1:20" ht="12" customHeight="1" x14ac:dyDescent="0.4">
      <c r="A98" s="664"/>
      <c r="B98" s="468" t="str">
        <f>Entering!C197</f>
        <v>Automobiles (8 People)</v>
      </c>
      <c r="C98" s="461">
        <f>Entering!D197</f>
        <v>0</v>
      </c>
      <c r="D98" s="462">
        <f>Entering!E197</f>
        <v>0</v>
      </c>
      <c r="E98" s="462">
        <f>Entering!F197</f>
        <v>0</v>
      </c>
      <c r="F98" s="462">
        <f>Entering!G197</f>
        <v>1</v>
      </c>
      <c r="G98" s="462">
        <f>Entering!H197</f>
        <v>0</v>
      </c>
      <c r="H98" s="462">
        <f>Entering!I197</f>
        <v>0</v>
      </c>
      <c r="I98" s="462">
        <f>Entering!J197</f>
        <v>0</v>
      </c>
      <c r="J98" s="462">
        <f>Entering!K197</f>
        <v>0</v>
      </c>
      <c r="K98" s="462">
        <f>Entering!L197</f>
        <v>0</v>
      </c>
      <c r="L98" s="462">
        <f>Entering!M197</f>
        <v>0</v>
      </c>
      <c r="M98" s="462">
        <f>Entering!N197</f>
        <v>0</v>
      </c>
      <c r="N98" s="462">
        <f>Entering!O197</f>
        <v>0</v>
      </c>
      <c r="O98" s="462">
        <f>Entering!P197</f>
        <v>0</v>
      </c>
      <c r="P98" s="462">
        <f>Entering!Q197</f>
        <v>0</v>
      </c>
      <c r="Q98" s="462">
        <f>Entering!R197</f>
        <v>0</v>
      </c>
      <c r="R98" s="463">
        <f>Entering!S197</f>
        <v>0</v>
      </c>
    </row>
    <row r="99" spans="1:20" ht="12" customHeight="1" x14ac:dyDescent="0.4">
      <c r="A99" s="664"/>
      <c r="B99" s="191" t="s">
        <v>305</v>
      </c>
      <c r="C99" s="192">
        <f t="shared" ref="C99:R99" si="16">SUM(C92:C98)</f>
        <v>21</v>
      </c>
      <c r="D99" s="193">
        <f t="shared" si="16"/>
        <v>43</v>
      </c>
      <c r="E99" s="193">
        <f t="shared" si="16"/>
        <v>31</v>
      </c>
      <c r="F99" s="193">
        <f t="shared" si="16"/>
        <v>30</v>
      </c>
      <c r="G99" s="193">
        <f t="shared" si="16"/>
        <v>23</v>
      </c>
      <c r="H99" s="193">
        <f t="shared" si="16"/>
        <v>16</v>
      </c>
      <c r="I99" s="193">
        <f t="shared" si="16"/>
        <v>18</v>
      </c>
      <c r="J99" s="193">
        <f t="shared" si="16"/>
        <v>21</v>
      </c>
      <c r="K99" s="193">
        <f t="shared" si="16"/>
        <v>44</v>
      </c>
      <c r="L99" s="193">
        <f t="shared" si="16"/>
        <v>24</v>
      </c>
      <c r="M99" s="193">
        <f t="shared" si="16"/>
        <v>12</v>
      </c>
      <c r="N99" s="193">
        <f t="shared" si="16"/>
        <v>27</v>
      </c>
      <c r="O99" s="193">
        <f t="shared" si="16"/>
        <v>11</v>
      </c>
      <c r="P99" s="193">
        <f t="shared" si="16"/>
        <v>28</v>
      </c>
      <c r="Q99" s="193">
        <f t="shared" si="16"/>
        <v>19</v>
      </c>
      <c r="R99" s="194">
        <f t="shared" si="16"/>
        <v>20</v>
      </c>
    </row>
    <row r="100" spans="1:20" ht="12" customHeight="1" x14ac:dyDescent="0.4">
      <c r="A100" s="664"/>
      <c r="B100" s="460" t="s">
        <v>306</v>
      </c>
      <c r="C100" s="461">
        <f t="shared" ref="C100:R100" si="17">(C92*2)+(C93*3)+(C94*4)+(C95*5)+(C96*6)+(C97*7)+(C98*8)</f>
        <v>45</v>
      </c>
      <c r="D100" s="462">
        <f t="shared" si="17"/>
        <v>87</v>
      </c>
      <c r="E100" s="462">
        <f t="shared" si="17"/>
        <v>63</v>
      </c>
      <c r="F100" s="462">
        <f t="shared" si="17"/>
        <v>66</v>
      </c>
      <c r="G100" s="462">
        <f t="shared" si="17"/>
        <v>49</v>
      </c>
      <c r="H100" s="462">
        <f t="shared" si="17"/>
        <v>34</v>
      </c>
      <c r="I100" s="462">
        <f t="shared" si="17"/>
        <v>36</v>
      </c>
      <c r="J100" s="462">
        <f t="shared" si="17"/>
        <v>46</v>
      </c>
      <c r="K100" s="462">
        <f t="shared" si="17"/>
        <v>90</v>
      </c>
      <c r="L100" s="462">
        <f t="shared" si="17"/>
        <v>52</v>
      </c>
      <c r="M100" s="462">
        <f t="shared" si="17"/>
        <v>26</v>
      </c>
      <c r="N100" s="462">
        <f t="shared" si="17"/>
        <v>56</v>
      </c>
      <c r="O100" s="462">
        <f t="shared" si="17"/>
        <v>24</v>
      </c>
      <c r="P100" s="462">
        <f t="shared" si="17"/>
        <v>60</v>
      </c>
      <c r="Q100" s="462">
        <f t="shared" si="17"/>
        <v>42</v>
      </c>
      <c r="R100" s="463">
        <f t="shared" si="17"/>
        <v>43</v>
      </c>
    </row>
    <row r="101" spans="1:20" ht="12" customHeight="1" x14ac:dyDescent="0.4">
      <c r="A101" s="664"/>
      <c r="B101" s="434" t="str">
        <f>Entering!C198</f>
        <v>MTS Shuttles</v>
      </c>
      <c r="C101" s="443">
        <f>Entering!D198</f>
        <v>0</v>
      </c>
      <c r="D101" s="144">
        <f>Entering!E198</f>
        <v>0</v>
      </c>
      <c r="E101" s="144">
        <f>Entering!F198</f>
        <v>0</v>
      </c>
      <c r="F101" s="144">
        <f>Entering!G198</f>
        <v>0</v>
      </c>
      <c r="G101" s="144">
        <f>Entering!H198</f>
        <v>0</v>
      </c>
      <c r="H101" s="144">
        <f>Entering!I198</f>
        <v>0</v>
      </c>
      <c r="I101" s="144">
        <f>Entering!J198</f>
        <v>0</v>
      </c>
      <c r="J101" s="144">
        <f>Entering!K198</f>
        <v>0</v>
      </c>
      <c r="K101" s="144">
        <f>Entering!L198</f>
        <v>0</v>
      </c>
      <c r="L101" s="144">
        <f>Entering!M198</f>
        <v>0</v>
      </c>
      <c r="M101" s="144">
        <f>Entering!N198</f>
        <v>0</v>
      </c>
      <c r="N101" s="144">
        <f>Entering!O198</f>
        <v>0</v>
      </c>
      <c r="O101" s="144">
        <f>Entering!P198</f>
        <v>0</v>
      </c>
      <c r="P101" s="144">
        <f>Entering!Q198</f>
        <v>0</v>
      </c>
      <c r="Q101" s="144">
        <f>Entering!R198</f>
        <v>0</v>
      </c>
      <c r="R101" s="444">
        <f>Entering!S198</f>
        <v>0</v>
      </c>
    </row>
    <row r="102" spans="1:20" ht="12" customHeight="1" x14ac:dyDescent="0.4">
      <c r="A102" s="664"/>
      <c r="B102" s="436" t="str">
        <f>Entering!C215</f>
        <v>MTS Shuttle People</v>
      </c>
      <c r="C102" s="437">
        <f>Entering!D215</f>
        <v>0</v>
      </c>
      <c r="D102" s="438">
        <f>Entering!E215</f>
        <v>0</v>
      </c>
      <c r="E102" s="438">
        <f>Entering!F215</f>
        <v>0</v>
      </c>
      <c r="F102" s="438">
        <f>Entering!G215</f>
        <v>0</v>
      </c>
      <c r="G102" s="438">
        <f>Entering!H215</f>
        <v>0</v>
      </c>
      <c r="H102" s="438">
        <f>Entering!I215</f>
        <v>0</v>
      </c>
      <c r="I102" s="438">
        <f>Entering!J215</f>
        <v>0</v>
      </c>
      <c r="J102" s="438">
        <f>Entering!K215</f>
        <v>0</v>
      </c>
      <c r="K102" s="438">
        <f>Entering!L215</f>
        <v>0</v>
      </c>
      <c r="L102" s="438">
        <f>Entering!M215</f>
        <v>0</v>
      </c>
      <c r="M102" s="438">
        <f>Entering!N215</f>
        <v>0</v>
      </c>
      <c r="N102" s="438">
        <f>Entering!O215</f>
        <v>0</v>
      </c>
      <c r="O102" s="438">
        <f>Entering!P215</f>
        <v>0</v>
      </c>
      <c r="P102" s="438">
        <f>Entering!Q215</f>
        <v>0</v>
      </c>
      <c r="Q102" s="438">
        <f>Entering!R215</f>
        <v>0</v>
      </c>
      <c r="R102" s="440">
        <f>Entering!S215</f>
        <v>0</v>
      </c>
    </row>
    <row r="103" spans="1:20" ht="12" customHeight="1" x14ac:dyDescent="0.4">
      <c r="A103" s="664"/>
      <c r="B103" s="434" t="str">
        <f>Entering!C199</f>
        <v>Private Shuttles</v>
      </c>
      <c r="C103" s="443">
        <f>Entering!D199</f>
        <v>0</v>
      </c>
      <c r="D103" s="144">
        <f>Entering!E199</f>
        <v>0</v>
      </c>
      <c r="E103" s="144">
        <f>Entering!F199</f>
        <v>0</v>
      </c>
      <c r="F103" s="144">
        <f>Entering!G199</f>
        <v>0</v>
      </c>
      <c r="G103" s="144">
        <f>Entering!H199</f>
        <v>0</v>
      </c>
      <c r="H103" s="144">
        <f>Entering!I199</f>
        <v>0</v>
      </c>
      <c r="I103" s="144">
        <f>Entering!J199</f>
        <v>0</v>
      </c>
      <c r="J103" s="144">
        <f>Entering!K199</f>
        <v>1</v>
      </c>
      <c r="K103" s="144">
        <f>Entering!L199</f>
        <v>0</v>
      </c>
      <c r="L103" s="144">
        <f>Entering!M199</f>
        <v>0</v>
      </c>
      <c r="M103" s="144">
        <f>Entering!N199</f>
        <v>0</v>
      </c>
      <c r="N103" s="144">
        <f>Entering!O199</f>
        <v>0</v>
      </c>
      <c r="O103" s="144">
        <f>Entering!P199</f>
        <v>0</v>
      </c>
      <c r="P103" s="144">
        <f>Entering!Q199</f>
        <v>0</v>
      </c>
      <c r="Q103" s="144">
        <f>Entering!R199</f>
        <v>0</v>
      </c>
      <c r="R103" s="444">
        <f>Entering!S199</f>
        <v>0</v>
      </c>
    </row>
    <row r="104" spans="1:20" ht="12" customHeight="1" x14ac:dyDescent="0.4">
      <c r="A104" s="664"/>
      <c r="B104" s="436" t="str">
        <f>Entering!C216</f>
        <v>Private Shuttle People</v>
      </c>
      <c r="C104" s="437">
        <f>Entering!D216</f>
        <v>0</v>
      </c>
      <c r="D104" s="438">
        <f>Entering!E216</f>
        <v>0</v>
      </c>
      <c r="E104" s="438">
        <f>Entering!F216</f>
        <v>0</v>
      </c>
      <c r="F104" s="438">
        <f>Entering!G216</f>
        <v>0</v>
      </c>
      <c r="G104" s="438">
        <f>Entering!H216</f>
        <v>0</v>
      </c>
      <c r="H104" s="438">
        <f>Entering!I216</f>
        <v>0</v>
      </c>
      <c r="I104" s="438">
        <f>Entering!J216</f>
        <v>0</v>
      </c>
      <c r="J104" s="438">
        <f>Entering!K216</f>
        <v>2</v>
      </c>
      <c r="K104" s="438">
        <f>Entering!L216</f>
        <v>0</v>
      </c>
      <c r="L104" s="438">
        <f>Entering!M216</f>
        <v>0</v>
      </c>
      <c r="M104" s="438">
        <f>Entering!N216</f>
        <v>0</v>
      </c>
      <c r="N104" s="438">
        <f>Entering!O216</f>
        <v>0</v>
      </c>
      <c r="O104" s="438">
        <f>Entering!P216</f>
        <v>0</v>
      </c>
      <c r="P104" s="438">
        <f>Entering!Q216</f>
        <v>0</v>
      </c>
      <c r="Q104" s="438">
        <f>Entering!R216</f>
        <v>0</v>
      </c>
      <c r="R104" s="440">
        <f>Entering!S216</f>
        <v>0</v>
      </c>
    </row>
    <row r="105" spans="1:20" ht="12" customHeight="1" x14ac:dyDescent="0.4">
      <c r="A105" s="664"/>
      <c r="B105" s="434" t="str">
        <f>Entering!C200</f>
        <v>Private Vanpool Vehicles</v>
      </c>
      <c r="C105" s="443">
        <f>Entering!D200</f>
        <v>0</v>
      </c>
      <c r="D105" s="144">
        <f>Entering!E200</f>
        <v>0</v>
      </c>
      <c r="E105" s="144">
        <f>Entering!F200</f>
        <v>0</v>
      </c>
      <c r="F105" s="144">
        <f>Entering!G200</f>
        <v>0</v>
      </c>
      <c r="G105" s="144">
        <f>Entering!H200</f>
        <v>0</v>
      </c>
      <c r="H105" s="144">
        <f>Entering!I200</f>
        <v>0</v>
      </c>
      <c r="I105" s="144">
        <f>Entering!J200</f>
        <v>0</v>
      </c>
      <c r="J105" s="144">
        <f>Entering!K200</f>
        <v>0</v>
      </c>
      <c r="K105" s="144">
        <f>Entering!L200</f>
        <v>0</v>
      </c>
      <c r="L105" s="144">
        <f>Entering!M200</f>
        <v>0</v>
      </c>
      <c r="M105" s="144">
        <f>Entering!N200</f>
        <v>0</v>
      </c>
      <c r="N105" s="144">
        <f>Entering!O200</f>
        <v>0</v>
      </c>
      <c r="O105" s="144">
        <f>Entering!P200</f>
        <v>0</v>
      </c>
      <c r="P105" s="144">
        <f>Entering!Q200</f>
        <v>0</v>
      </c>
      <c r="Q105" s="144">
        <f>Entering!R200</f>
        <v>0</v>
      </c>
      <c r="R105" s="444">
        <f>Entering!S200</f>
        <v>0</v>
      </c>
    </row>
    <row r="106" spans="1:20" ht="12" customHeight="1" x14ac:dyDescent="0.4">
      <c r="A106" s="664"/>
      <c r="B106" s="434" t="str">
        <f>Entering!C201</f>
        <v>Taxis</v>
      </c>
      <c r="C106" s="443">
        <f>Entering!D201</f>
        <v>0</v>
      </c>
      <c r="D106" s="144">
        <f>Entering!E201</f>
        <v>0</v>
      </c>
      <c r="E106" s="144">
        <f>Entering!F201</f>
        <v>0</v>
      </c>
      <c r="F106" s="144">
        <f>Entering!G201</f>
        <v>0</v>
      </c>
      <c r="G106" s="144">
        <f>Entering!H201</f>
        <v>0</v>
      </c>
      <c r="H106" s="144">
        <f>Entering!I201</f>
        <v>0</v>
      </c>
      <c r="I106" s="144">
        <f>Entering!J201</f>
        <v>0</v>
      </c>
      <c r="J106" s="144">
        <f>Entering!K201</f>
        <v>0</v>
      </c>
      <c r="K106" s="144">
        <f>Entering!L201</f>
        <v>0</v>
      </c>
      <c r="L106" s="144">
        <f>Entering!M201</f>
        <v>0</v>
      </c>
      <c r="M106" s="144">
        <f>Entering!N201</f>
        <v>0</v>
      </c>
      <c r="N106" s="144">
        <f>Entering!O201</f>
        <v>0</v>
      </c>
      <c r="O106" s="144">
        <f>Entering!P201</f>
        <v>0</v>
      </c>
      <c r="P106" s="144">
        <f>Entering!Q201</f>
        <v>0</v>
      </c>
      <c r="Q106" s="144">
        <f>Entering!R201</f>
        <v>0</v>
      </c>
      <c r="R106" s="444">
        <f>Entering!S201</f>
        <v>0</v>
      </c>
    </row>
    <row r="107" spans="1:20" ht="12" customHeight="1" x14ac:dyDescent="0.4">
      <c r="A107" s="664"/>
      <c r="B107" s="434" t="str">
        <f>Entering!C202</f>
        <v>Uber/Lyft Vehicles</v>
      </c>
      <c r="C107" s="443">
        <f>Entering!D202</f>
        <v>0</v>
      </c>
      <c r="D107" s="144">
        <f>Entering!E202</f>
        <v>0</v>
      </c>
      <c r="E107" s="144">
        <f>Entering!F202</f>
        <v>5</v>
      </c>
      <c r="F107" s="144">
        <f>Entering!G202</f>
        <v>3</v>
      </c>
      <c r="G107" s="144">
        <f>Entering!H202</f>
        <v>0</v>
      </c>
      <c r="H107" s="144">
        <f>Entering!I202</f>
        <v>5</v>
      </c>
      <c r="I107" s="144">
        <f>Entering!J202</f>
        <v>3</v>
      </c>
      <c r="J107" s="144">
        <f>Entering!K202</f>
        <v>1</v>
      </c>
      <c r="K107" s="144">
        <f>Entering!L202</f>
        <v>3</v>
      </c>
      <c r="L107" s="144">
        <f>Entering!M202</f>
        <v>0</v>
      </c>
      <c r="M107" s="144">
        <f>Entering!N202</f>
        <v>0</v>
      </c>
      <c r="N107" s="144">
        <f>Entering!O202</f>
        <v>0</v>
      </c>
      <c r="O107" s="144">
        <f>Entering!P202</f>
        <v>2</v>
      </c>
      <c r="P107" s="144">
        <f>Entering!Q202</f>
        <v>1</v>
      </c>
      <c r="Q107" s="144">
        <f>Entering!R202</f>
        <v>3</v>
      </c>
      <c r="R107" s="444">
        <f>Entering!S202</f>
        <v>6</v>
      </c>
    </row>
    <row r="108" spans="1:20" ht="12" customHeight="1" x14ac:dyDescent="0.4">
      <c r="A108" s="664"/>
      <c r="B108" s="436" t="str">
        <f>Entering!C217</f>
        <v>Private Vanpool People</v>
      </c>
      <c r="C108" s="437">
        <f>Entering!D217</f>
        <v>0</v>
      </c>
      <c r="D108" s="438">
        <f>Entering!E217</f>
        <v>0</v>
      </c>
      <c r="E108" s="438">
        <f>Entering!F217</f>
        <v>0</v>
      </c>
      <c r="F108" s="438">
        <f>Entering!G217</f>
        <v>0</v>
      </c>
      <c r="G108" s="438">
        <f>Entering!H217</f>
        <v>0</v>
      </c>
      <c r="H108" s="438">
        <f>Entering!I217</f>
        <v>0</v>
      </c>
      <c r="I108" s="438">
        <f>Entering!J217</f>
        <v>0</v>
      </c>
      <c r="J108" s="438">
        <f>Entering!K217</f>
        <v>0</v>
      </c>
      <c r="K108" s="438">
        <f>Entering!L217</f>
        <v>0</v>
      </c>
      <c r="L108" s="438">
        <f>Entering!M217</f>
        <v>0</v>
      </c>
      <c r="M108" s="438">
        <f>Entering!N217</f>
        <v>0</v>
      </c>
      <c r="N108" s="438">
        <f>Entering!O217</f>
        <v>0</v>
      </c>
      <c r="O108" s="438">
        <f>Entering!P217</f>
        <v>0</v>
      </c>
      <c r="P108" s="438">
        <f>Entering!Q217</f>
        <v>0</v>
      </c>
      <c r="Q108" s="438">
        <f>Entering!R217</f>
        <v>0</v>
      </c>
      <c r="R108" s="440">
        <f>Entering!S217</f>
        <v>0</v>
      </c>
    </row>
    <row r="109" spans="1:20" ht="12" customHeight="1" x14ac:dyDescent="0.4">
      <c r="A109" s="664"/>
      <c r="B109" s="436" t="str">
        <f>Entering!C218</f>
        <v>Taxi People</v>
      </c>
      <c r="C109" s="437">
        <f>Entering!D218</f>
        <v>0</v>
      </c>
      <c r="D109" s="438">
        <f>Entering!E218</f>
        <v>0</v>
      </c>
      <c r="E109" s="438">
        <f>Entering!F218</f>
        <v>0</v>
      </c>
      <c r="F109" s="438">
        <f>Entering!G218</f>
        <v>0</v>
      </c>
      <c r="G109" s="438">
        <f>Entering!H218</f>
        <v>0</v>
      </c>
      <c r="H109" s="438">
        <f>Entering!I218</f>
        <v>0</v>
      </c>
      <c r="I109" s="438">
        <f>Entering!J218</f>
        <v>0</v>
      </c>
      <c r="J109" s="438">
        <f>Entering!K218</f>
        <v>0</v>
      </c>
      <c r="K109" s="438">
        <f>Entering!L218</f>
        <v>0</v>
      </c>
      <c r="L109" s="438">
        <f>Entering!M218</f>
        <v>0</v>
      </c>
      <c r="M109" s="438">
        <f>Entering!N218</f>
        <v>0</v>
      </c>
      <c r="N109" s="438">
        <f>Entering!O218</f>
        <v>0</v>
      </c>
      <c r="O109" s="438">
        <f>Entering!P218</f>
        <v>0</v>
      </c>
      <c r="P109" s="438">
        <f>Entering!Q218</f>
        <v>0</v>
      </c>
      <c r="Q109" s="438">
        <f>Entering!R218</f>
        <v>0</v>
      </c>
      <c r="R109" s="440">
        <f>Entering!S218</f>
        <v>0</v>
      </c>
    </row>
    <row r="110" spans="1:20" ht="12" customHeight="1" x14ac:dyDescent="0.4">
      <c r="A110" s="664"/>
      <c r="B110" s="436" t="str">
        <f>Entering!C219</f>
        <v>Uber/Lyft People</v>
      </c>
      <c r="C110" s="437">
        <f>Entering!D219</f>
        <v>0</v>
      </c>
      <c r="D110" s="438">
        <f>Entering!E219</f>
        <v>0</v>
      </c>
      <c r="E110" s="438">
        <f>Entering!F219</f>
        <v>8</v>
      </c>
      <c r="F110" s="438">
        <f>Entering!G219</f>
        <v>6</v>
      </c>
      <c r="G110" s="438">
        <f>Entering!H219</f>
        <v>0</v>
      </c>
      <c r="H110" s="438">
        <f>Entering!I219</f>
        <v>10</v>
      </c>
      <c r="I110" s="438">
        <f>Entering!J219</f>
        <v>6</v>
      </c>
      <c r="J110" s="438">
        <f>Entering!K219</f>
        <v>2</v>
      </c>
      <c r="K110" s="438">
        <f>Entering!L219</f>
        <v>6</v>
      </c>
      <c r="L110" s="438">
        <f>Entering!M219</f>
        <v>0</v>
      </c>
      <c r="M110" s="438">
        <f>Entering!N219</f>
        <v>0</v>
      </c>
      <c r="N110" s="438">
        <f>Entering!O219</f>
        <v>0</v>
      </c>
      <c r="O110" s="438">
        <f>Entering!P219</f>
        <v>3</v>
      </c>
      <c r="P110" s="438">
        <f>Entering!Q219</f>
        <v>0</v>
      </c>
      <c r="Q110" s="438">
        <f>Entering!R219</f>
        <v>3</v>
      </c>
      <c r="R110" s="440">
        <f>Entering!S219</f>
        <v>11</v>
      </c>
    </row>
    <row r="111" spans="1:20" ht="12" customHeight="1" x14ac:dyDescent="0.4">
      <c r="A111" s="664"/>
      <c r="B111" s="459" t="s">
        <v>307</v>
      </c>
      <c r="C111" s="443">
        <f t="shared" ref="C111:R111" si="18">SUM(C99,C101:C107)</f>
        <v>21</v>
      </c>
      <c r="D111" s="144">
        <f t="shared" si="18"/>
        <v>43</v>
      </c>
      <c r="E111" s="144">
        <f t="shared" si="18"/>
        <v>36</v>
      </c>
      <c r="F111" s="144">
        <f t="shared" si="18"/>
        <v>33</v>
      </c>
      <c r="G111" s="144">
        <f t="shared" si="18"/>
        <v>23</v>
      </c>
      <c r="H111" s="144">
        <f t="shared" si="18"/>
        <v>21</v>
      </c>
      <c r="I111" s="144">
        <f t="shared" si="18"/>
        <v>21</v>
      </c>
      <c r="J111" s="144">
        <f t="shared" si="18"/>
        <v>25</v>
      </c>
      <c r="K111" s="144">
        <f t="shared" si="18"/>
        <v>47</v>
      </c>
      <c r="L111" s="144">
        <f t="shared" si="18"/>
        <v>24</v>
      </c>
      <c r="M111" s="144">
        <f t="shared" si="18"/>
        <v>12</v>
      </c>
      <c r="N111" s="144">
        <f t="shared" si="18"/>
        <v>27</v>
      </c>
      <c r="O111" s="144">
        <f t="shared" si="18"/>
        <v>13</v>
      </c>
      <c r="P111" s="144">
        <f t="shared" si="18"/>
        <v>29</v>
      </c>
      <c r="Q111" s="144">
        <f t="shared" si="18"/>
        <v>22</v>
      </c>
      <c r="R111" s="444">
        <f t="shared" si="18"/>
        <v>26</v>
      </c>
      <c r="S111" s="94">
        <f>SUM(C111:R111)</f>
        <v>423</v>
      </c>
    </row>
    <row r="112" spans="1:20" ht="12" customHeight="1" x14ac:dyDescent="0.4">
      <c r="A112" s="664"/>
      <c r="B112" s="459" t="s">
        <v>308</v>
      </c>
      <c r="C112" s="443">
        <f t="shared" ref="C112:R112" si="19">SUM(C100:C105,C102:C110)</f>
        <v>45</v>
      </c>
      <c r="D112" s="144">
        <f t="shared" si="19"/>
        <v>87</v>
      </c>
      <c r="E112" s="144">
        <f t="shared" si="19"/>
        <v>76</v>
      </c>
      <c r="F112" s="144">
        <f t="shared" si="19"/>
        <v>75</v>
      </c>
      <c r="G112" s="144">
        <f t="shared" si="19"/>
        <v>49</v>
      </c>
      <c r="H112" s="144">
        <f t="shared" si="19"/>
        <v>49</v>
      </c>
      <c r="I112" s="144">
        <f t="shared" si="19"/>
        <v>45</v>
      </c>
      <c r="J112" s="144">
        <f t="shared" si="19"/>
        <v>55</v>
      </c>
      <c r="K112" s="144">
        <f t="shared" si="19"/>
        <v>99</v>
      </c>
      <c r="L112" s="144">
        <f t="shared" si="19"/>
        <v>52</v>
      </c>
      <c r="M112" s="144">
        <f t="shared" si="19"/>
        <v>26</v>
      </c>
      <c r="N112" s="144">
        <f t="shared" si="19"/>
        <v>56</v>
      </c>
      <c r="O112" s="144">
        <f t="shared" si="19"/>
        <v>29</v>
      </c>
      <c r="P112" s="144">
        <f t="shared" si="19"/>
        <v>61</v>
      </c>
      <c r="Q112" s="144">
        <f t="shared" si="19"/>
        <v>48</v>
      </c>
      <c r="R112" s="444">
        <f t="shared" si="19"/>
        <v>60</v>
      </c>
      <c r="T112" s="94">
        <f>SUM(C112:R112)</f>
        <v>912</v>
      </c>
    </row>
    <row r="113" spans="1:18" ht="12" customHeight="1" x14ac:dyDescent="0.4">
      <c r="A113" s="675" t="s">
        <v>311</v>
      </c>
      <c r="B113" s="213" t="str">
        <f>Entering!C231</f>
        <v>Automobiles (2 People)</v>
      </c>
      <c r="C113" s="214">
        <f>Entering!D231</f>
        <v>0</v>
      </c>
      <c r="D113" s="184">
        <f>Entering!E231</f>
        <v>0</v>
      </c>
      <c r="E113" s="184">
        <f>Entering!F231</f>
        <v>0</v>
      </c>
      <c r="F113" s="184">
        <f>Entering!G231</f>
        <v>0</v>
      </c>
      <c r="G113" s="184">
        <f>Entering!H231</f>
        <v>0</v>
      </c>
      <c r="H113" s="184">
        <f>Entering!I231</f>
        <v>0</v>
      </c>
      <c r="I113" s="184">
        <f>Entering!J231</f>
        <v>0</v>
      </c>
      <c r="J113" s="184">
        <f>Entering!K231</f>
        <v>0</v>
      </c>
      <c r="K113" s="184">
        <f>Entering!L231</f>
        <v>0</v>
      </c>
      <c r="L113" s="184">
        <f>Entering!M231</f>
        <v>0</v>
      </c>
      <c r="M113" s="184">
        <f>Entering!N231</f>
        <v>0</v>
      </c>
      <c r="N113" s="184">
        <f>Entering!O231</f>
        <v>0</v>
      </c>
      <c r="O113" s="184">
        <f>Entering!P231</f>
        <v>0</v>
      </c>
      <c r="P113" s="184">
        <f>Entering!Q231</f>
        <v>0</v>
      </c>
      <c r="Q113" s="184">
        <f>Entering!R231</f>
        <v>0</v>
      </c>
      <c r="R113" s="435">
        <f>Entering!S231</f>
        <v>0</v>
      </c>
    </row>
    <row r="114" spans="1:18" ht="12" customHeight="1" x14ac:dyDescent="0.4">
      <c r="A114" s="664"/>
      <c r="B114" s="434" t="str">
        <f>Entering!C232</f>
        <v>Automobiles (3 People)</v>
      </c>
      <c r="C114" s="443">
        <f>Entering!D232</f>
        <v>0</v>
      </c>
      <c r="D114" s="144">
        <f>Entering!E232</f>
        <v>0</v>
      </c>
      <c r="E114" s="144">
        <f>Entering!F232</f>
        <v>0</v>
      </c>
      <c r="F114" s="144">
        <f>Entering!G232</f>
        <v>0</v>
      </c>
      <c r="G114" s="144">
        <f>Entering!H232</f>
        <v>0</v>
      </c>
      <c r="H114" s="144">
        <f>Entering!I232</f>
        <v>0</v>
      </c>
      <c r="I114" s="144">
        <f>Entering!J232</f>
        <v>0</v>
      </c>
      <c r="J114" s="144">
        <f>Entering!K232</f>
        <v>0</v>
      </c>
      <c r="K114" s="144">
        <f>Entering!L232</f>
        <v>0</v>
      </c>
      <c r="L114" s="144">
        <f>Entering!M232</f>
        <v>0</v>
      </c>
      <c r="M114" s="144">
        <f>Entering!N232</f>
        <v>0</v>
      </c>
      <c r="N114" s="144">
        <f>Entering!O232</f>
        <v>0</v>
      </c>
      <c r="O114" s="144">
        <f>Entering!P232</f>
        <v>0</v>
      </c>
      <c r="P114" s="144">
        <f>Entering!Q232</f>
        <v>0</v>
      </c>
      <c r="Q114" s="144">
        <f>Entering!R232</f>
        <v>0</v>
      </c>
      <c r="R114" s="444">
        <f>Entering!S232</f>
        <v>0</v>
      </c>
    </row>
    <row r="115" spans="1:18" ht="12" customHeight="1" x14ac:dyDescent="0.4">
      <c r="A115" s="664"/>
      <c r="B115" s="434" t="str">
        <f>Entering!C233</f>
        <v>Automobiles (4 People)</v>
      </c>
      <c r="C115" s="443">
        <f>Entering!D233</f>
        <v>0</v>
      </c>
      <c r="D115" s="144">
        <f>Entering!E233</f>
        <v>0</v>
      </c>
      <c r="E115" s="144">
        <f>Entering!F233</f>
        <v>0</v>
      </c>
      <c r="F115" s="144">
        <f>Entering!G233</f>
        <v>0</v>
      </c>
      <c r="G115" s="144">
        <f>Entering!H233</f>
        <v>0</v>
      </c>
      <c r="H115" s="144">
        <f>Entering!I233</f>
        <v>0</v>
      </c>
      <c r="I115" s="144">
        <f>Entering!J233</f>
        <v>0</v>
      </c>
      <c r="J115" s="144">
        <f>Entering!K233</f>
        <v>0</v>
      </c>
      <c r="K115" s="144">
        <f>Entering!L233</f>
        <v>0</v>
      </c>
      <c r="L115" s="144">
        <f>Entering!M233</f>
        <v>0</v>
      </c>
      <c r="M115" s="144">
        <f>Entering!N233</f>
        <v>0</v>
      </c>
      <c r="N115" s="144">
        <f>Entering!O233</f>
        <v>0</v>
      </c>
      <c r="O115" s="144">
        <f>Entering!P233</f>
        <v>0</v>
      </c>
      <c r="P115" s="144">
        <f>Entering!Q233</f>
        <v>0</v>
      </c>
      <c r="Q115" s="144">
        <f>Entering!R233</f>
        <v>0</v>
      </c>
      <c r="R115" s="444">
        <f>Entering!S233</f>
        <v>0</v>
      </c>
    </row>
    <row r="116" spans="1:18" ht="12" customHeight="1" x14ac:dyDescent="0.4">
      <c r="A116" s="664"/>
      <c r="B116" s="434" t="str">
        <f>Entering!C234</f>
        <v>Automobiles (5 People)</v>
      </c>
      <c r="C116" s="443">
        <f>Entering!D234</f>
        <v>0</v>
      </c>
      <c r="D116" s="144">
        <f>Entering!E234</f>
        <v>0</v>
      </c>
      <c r="E116" s="144">
        <f>Entering!F234</f>
        <v>0</v>
      </c>
      <c r="F116" s="144">
        <f>Entering!G234</f>
        <v>0</v>
      </c>
      <c r="G116" s="144">
        <f>Entering!H234</f>
        <v>0</v>
      </c>
      <c r="H116" s="144">
        <f>Entering!I234</f>
        <v>0</v>
      </c>
      <c r="I116" s="144">
        <f>Entering!J234</f>
        <v>0</v>
      </c>
      <c r="J116" s="144">
        <f>Entering!K234</f>
        <v>0</v>
      </c>
      <c r="K116" s="144">
        <f>Entering!L234</f>
        <v>0</v>
      </c>
      <c r="L116" s="144">
        <f>Entering!M234</f>
        <v>0</v>
      </c>
      <c r="M116" s="144">
        <f>Entering!N234</f>
        <v>0</v>
      </c>
      <c r="N116" s="144">
        <f>Entering!O234</f>
        <v>0</v>
      </c>
      <c r="O116" s="144">
        <f>Entering!P234</f>
        <v>0</v>
      </c>
      <c r="P116" s="144">
        <f>Entering!Q234</f>
        <v>0</v>
      </c>
      <c r="Q116" s="144">
        <f>Entering!R234</f>
        <v>0</v>
      </c>
      <c r="R116" s="444">
        <f>Entering!S234</f>
        <v>0</v>
      </c>
    </row>
    <row r="117" spans="1:18" ht="12" customHeight="1" x14ac:dyDescent="0.4">
      <c r="A117" s="664"/>
      <c r="B117" s="434" t="str">
        <f>Entering!C235</f>
        <v>Automobiles (6 People)</v>
      </c>
      <c r="C117" s="443">
        <f>Entering!D235</f>
        <v>0</v>
      </c>
      <c r="D117" s="144">
        <f>Entering!E235</f>
        <v>0</v>
      </c>
      <c r="E117" s="144">
        <f>Entering!F235</f>
        <v>0</v>
      </c>
      <c r="F117" s="144">
        <f>Entering!G235</f>
        <v>0</v>
      </c>
      <c r="G117" s="144">
        <f>Entering!H235</f>
        <v>0</v>
      </c>
      <c r="H117" s="144">
        <f>Entering!I235</f>
        <v>0</v>
      </c>
      <c r="I117" s="144">
        <f>Entering!J235</f>
        <v>0</v>
      </c>
      <c r="J117" s="144">
        <f>Entering!K235</f>
        <v>0</v>
      </c>
      <c r="K117" s="144">
        <f>Entering!L235</f>
        <v>0</v>
      </c>
      <c r="L117" s="144">
        <f>Entering!M235</f>
        <v>0</v>
      </c>
      <c r="M117" s="144">
        <f>Entering!N235</f>
        <v>0</v>
      </c>
      <c r="N117" s="144">
        <f>Entering!O235</f>
        <v>0</v>
      </c>
      <c r="O117" s="144">
        <f>Entering!P235</f>
        <v>0</v>
      </c>
      <c r="P117" s="144">
        <f>Entering!Q235</f>
        <v>0</v>
      </c>
      <c r="Q117" s="144">
        <f>Entering!R235</f>
        <v>0</v>
      </c>
      <c r="R117" s="444">
        <f>Entering!S235</f>
        <v>0</v>
      </c>
    </row>
    <row r="118" spans="1:18" ht="12" customHeight="1" x14ac:dyDescent="0.4">
      <c r="A118" s="664"/>
      <c r="B118" s="434" t="str">
        <f>Entering!C236</f>
        <v>Automobiles (7 People)</v>
      </c>
      <c r="C118" s="443">
        <f>Entering!D236</f>
        <v>0</v>
      </c>
      <c r="D118" s="144">
        <f>Entering!E236</f>
        <v>0</v>
      </c>
      <c r="E118" s="144">
        <f>Entering!F236</f>
        <v>0</v>
      </c>
      <c r="F118" s="144">
        <f>Entering!G236</f>
        <v>0</v>
      </c>
      <c r="G118" s="144">
        <f>Entering!H236</f>
        <v>0</v>
      </c>
      <c r="H118" s="144">
        <f>Entering!I236</f>
        <v>0</v>
      </c>
      <c r="I118" s="144">
        <f>Entering!J236</f>
        <v>0</v>
      </c>
      <c r="J118" s="144">
        <f>Entering!K236</f>
        <v>0</v>
      </c>
      <c r="K118" s="144">
        <f>Entering!L236</f>
        <v>0</v>
      </c>
      <c r="L118" s="144">
        <f>Entering!M236</f>
        <v>0</v>
      </c>
      <c r="M118" s="144">
        <f>Entering!N236</f>
        <v>0</v>
      </c>
      <c r="N118" s="144">
        <f>Entering!O236</f>
        <v>0</v>
      </c>
      <c r="O118" s="144">
        <f>Entering!P236</f>
        <v>0</v>
      </c>
      <c r="P118" s="144">
        <f>Entering!Q236</f>
        <v>0</v>
      </c>
      <c r="Q118" s="144">
        <f>Entering!R236</f>
        <v>0</v>
      </c>
      <c r="R118" s="444">
        <f>Entering!S236</f>
        <v>0</v>
      </c>
    </row>
    <row r="119" spans="1:18" ht="12" customHeight="1" x14ac:dyDescent="0.4">
      <c r="A119" s="664"/>
      <c r="B119" s="468" t="str">
        <f>Entering!C237</f>
        <v>Automobiles (8 People)</v>
      </c>
      <c r="C119" s="443">
        <f>Entering!D237</f>
        <v>0</v>
      </c>
      <c r="D119" s="144">
        <f>Entering!E237</f>
        <v>0</v>
      </c>
      <c r="E119" s="144">
        <f>Entering!F237</f>
        <v>0</v>
      </c>
      <c r="F119" s="144">
        <f>Entering!G237</f>
        <v>0</v>
      </c>
      <c r="G119" s="144">
        <f>Entering!H237</f>
        <v>0</v>
      </c>
      <c r="H119" s="144">
        <f>Entering!I237</f>
        <v>0</v>
      </c>
      <c r="I119" s="144">
        <f>Entering!J237</f>
        <v>0</v>
      </c>
      <c r="J119" s="144">
        <f>Entering!K237</f>
        <v>0</v>
      </c>
      <c r="K119" s="144">
        <f>Entering!L237</f>
        <v>0</v>
      </c>
      <c r="L119" s="144">
        <f>Entering!M237</f>
        <v>0</v>
      </c>
      <c r="M119" s="144">
        <f>Entering!N237</f>
        <v>0</v>
      </c>
      <c r="N119" s="144">
        <f>Entering!O237</f>
        <v>0</v>
      </c>
      <c r="O119" s="144">
        <f>Entering!P237</f>
        <v>0</v>
      </c>
      <c r="P119" s="144">
        <f>Entering!Q237</f>
        <v>0</v>
      </c>
      <c r="Q119" s="144">
        <f>Entering!R237</f>
        <v>0</v>
      </c>
      <c r="R119" s="444">
        <f>Entering!S237</f>
        <v>0</v>
      </c>
    </row>
    <row r="120" spans="1:18" ht="12" customHeight="1" x14ac:dyDescent="0.4">
      <c r="A120" s="664"/>
      <c r="B120" s="191" t="s">
        <v>305</v>
      </c>
      <c r="C120" s="192">
        <f t="shared" ref="C120:R120" si="20">SUM(C113:C119)</f>
        <v>0</v>
      </c>
      <c r="D120" s="193">
        <f t="shared" si="20"/>
        <v>0</v>
      </c>
      <c r="E120" s="193">
        <f t="shared" si="20"/>
        <v>0</v>
      </c>
      <c r="F120" s="193">
        <f t="shared" si="20"/>
        <v>0</v>
      </c>
      <c r="G120" s="193">
        <f t="shared" si="20"/>
        <v>0</v>
      </c>
      <c r="H120" s="193">
        <f t="shared" si="20"/>
        <v>0</v>
      </c>
      <c r="I120" s="193">
        <f t="shared" si="20"/>
        <v>0</v>
      </c>
      <c r="J120" s="193">
        <f t="shared" si="20"/>
        <v>0</v>
      </c>
      <c r="K120" s="193">
        <f t="shared" si="20"/>
        <v>0</v>
      </c>
      <c r="L120" s="193">
        <f t="shared" si="20"/>
        <v>0</v>
      </c>
      <c r="M120" s="193">
        <f t="shared" si="20"/>
        <v>0</v>
      </c>
      <c r="N120" s="193">
        <f t="shared" si="20"/>
        <v>0</v>
      </c>
      <c r="O120" s="193">
        <f t="shared" si="20"/>
        <v>0</v>
      </c>
      <c r="P120" s="193">
        <f t="shared" si="20"/>
        <v>0</v>
      </c>
      <c r="Q120" s="193">
        <f t="shared" si="20"/>
        <v>0</v>
      </c>
      <c r="R120" s="194">
        <f t="shared" si="20"/>
        <v>0</v>
      </c>
    </row>
    <row r="121" spans="1:18" ht="12" customHeight="1" x14ac:dyDescent="0.4">
      <c r="A121" s="664"/>
      <c r="B121" s="460" t="s">
        <v>306</v>
      </c>
      <c r="C121" s="461">
        <f t="shared" ref="C121:R121" si="21">(C113*2)+(C114*3)+(C115*4)+(C116*5)+(C117*6)+(C118*7)+(C119*8)</f>
        <v>0</v>
      </c>
      <c r="D121" s="462">
        <f t="shared" si="21"/>
        <v>0</v>
      </c>
      <c r="E121" s="462">
        <f t="shared" si="21"/>
        <v>0</v>
      </c>
      <c r="F121" s="462">
        <f t="shared" si="21"/>
        <v>0</v>
      </c>
      <c r="G121" s="462">
        <f t="shared" si="21"/>
        <v>0</v>
      </c>
      <c r="H121" s="462">
        <f t="shared" si="21"/>
        <v>0</v>
      </c>
      <c r="I121" s="462">
        <f t="shared" si="21"/>
        <v>0</v>
      </c>
      <c r="J121" s="462">
        <f t="shared" si="21"/>
        <v>0</v>
      </c>
      <c r="K121" s="462">
        <f t="shared" si="21"/>
        <v>0</v>
      </c>
      <c r="L121" s="462">
        <f t="shared" si="21"/>
        <v>0</v>
      </c>
      <c r="M121" s="462">
        <f t="shared" si="21"/>
        <v>0</v>
      </c>
      <c r="N121" s="462">
        <f t="shared" si="21"/>
        <v>0</v>
      </c>
      <c r="O121" s="462">
        <f t="shared" si="21"/>
        <v>0</v>
      </c>
      <c r="P121" s="462">
        <f t="shared" si="21"/>
        <v>0</v>
      </c>
      <c r="Q121" s="462">
        <f t="shared" si="21"/>
        <v>0</v>
      </c>
      <c r="R121" s="463">
        <f t="shared" si="21"/>
        <v>0</v>
      </c>
    </row>
    <row r="122" spans="1:18" ht="12" customHeight="1" x14ac:dyDescent="0.4">
      <c r="A122" s="664"/>
      <c r="B122" s="434" t="str">
        <f>Entering!C238</f>
        <v>MTS Shuttles</v>
      </c>
      <c r="C122" s="192">
        <f>Entering!D238</f>
        <v>0</v>
      </c>
      <c r="D122" s="193">
        <f>Entering!E238</f>
        <v>0</v>
      </c>
      <c r="E122" s="193">
        <f>Entering!F238</f>
        <v>0</v>
      </c>
      <c r="F122" s="193">
        <f>Entering!G238</f>
        <v>0</v>
      </c>
      <c r="G122" s="193">
        <f>Entering!H238</f>
        <v>0</v>
      </c>
      <c r="H122" s="193">
        <f>Entering!I238</f>
        <v>0</v>
      </c>
      <c r="I122" s="193">
        <f>Entering!J238</f>
        <v>0</v>
      </c>
      <c r="J122" s="193">
        <f>Entering!K238</f>
        <v>0</v>
      </c>
      <c r="K122" s="193">
        <f>Entering!L238</f>
        <v>0</v>
      </c>
      <c r="L122" s="193">
        <f>Entering!M238</f>
        <v>0</v>
      </c>
      <c r="M122" s="193">
        <f>Entering!N238</f>
        <v>0</v>
      </c>
      <c r="N122" s="193">
        <f>Entering!O238</f>
        <v>0</v>
      </c>
      <c r="O122" s="193">
        <f>Entering!P238</f>
        <v>0</v>
      </c>
      <c r="P122" s="193">
        <f>Entering!Q238</f>
        <v>0</v>
      </c>
      <c r="Q122" s="193">
        <f>Entering!R238</f>
        <v>0</v>
      </c>
      <c r="R122" s="194">
        <f>Entering!S238</f>
        <v>0</v>
      </c>
    </row>
    <row r="123" spans="1:18" ht="12" customHeight="1" x14ac:dyDescent="0.4">
      <c r="A123" s="664"/>
      <c r="B123" s="456" t="str">
        <f>Entering!C255</f>
        <v>MTS Shuttle People</v>
      </c>
      <c r="C123" s="437">
        <f>Entering!D255</f>
        <v>0</v>
      </c>
      <c r="D123" s="438">
        <f>Entering!E255</f>
        <v>0</v>
      </c>
      <c r="E123" s="438">
        <f>Entering!F255</f>
        <v>0</v>
      </c>
      <c r="F123" s="438">
        <f>Entering!G255</f>
        <v>0</v>
      </c>
      <c r="G123" s="438">
        <f>Entering!H255</f>
        <v>0</v>
      </c>
      <c r="H123" s="438">
        <f>Entering!I255</f>
        <v>0</v>
      </c>
      <c r="I123" s="438">
        <f>Entering!J255</f>
        <v>0</v>
      </c>
      <c r="J123" s="438">
        <f>Entering!K255</f>
        <v>0</v>
      </c>
      <c r="K123" s="438">
        <f>Entering!L255</f>
        <v>0</v>
      </c>
      <c r="L123" s="438">
        <f>Entering!M255</f>
        <v>0</v>
      </c>
      <c r="M123" s="438">
        <f>Entering!N255</f>
        <v>0</v>
      </c>
      <c r="N123" s="438">
        <f>Entering!O255</f>
        <v>0</v>
      </c>
      <c r="O123" s="438">
        <f>Entering!P255</f>
        <v>0</v>
      </c>
      <c r="P123" s="438">
        <f>Entering!Q255</f>
        <v>0</v>
      </c>
      <c r="Q123" s="438">
        <f>Entering!R255</f>
        <v>0</v>
      </c>
      <c r="R123" s="440">
        <f>Entering!S255</f>
        <v>0</v>
      </c>
    </row>
    <row r="124" spans="1:18" ht="12" customHeight="1" x14ac:dyDescent="0.4">
      <c r="A124" s="664"/>
      <c r="B124" s="434" t="str">
        <f>Entering!C239</f>
        <v>Private Shuttles</v>
      </c>
      <c r="C124" s="443">
        <f>Entering!D239</f>
        <v>0</v>
      </c>
      <c r="D124" s="144">
        <f>Entering!E239</f>
        <v>0</v>
      </c>
      <c r="E124" s="144">
        <f>Entering!F239</f>
        <v>0</v>
      </c>
      <c r="F124" s="144">
        <f>Entering!G239</f>
        <v>0</v>
      </c>
      <c r="G124" s="144">
        <f>Entering!H239</f>
        <v>0</v>
      </c>
      <c r="H124" s="144">
        <f>Entering!I239</f>
        <v>0</v>
      </c>
      <c r="I124" s="144">
        <f>Entering!J239</f>
        <v>0</v>
      </c>
      <c r="J124" s="144">
        <f>Entering!K239</f>
        <v>0</v>
      </c>
      <c r="K124" s="144">
        <f>Entering!L239</f>
        <v>0</v>
      </c>
      <c r="L124" s="144">
        <f>Entering!M239</f>
        <v>0</v>
      </c>
      <c r="M124" s="144">
        <f>Entering!N239</f>
        <v>0</v>
      </c>
      <c r="N124" s="144">
        <f>Entering!O239</f>
        <v>0</v>
      </c>
      <c r="O124" s="144">
        <f>Entering!P239</f>
        <v>0</v>
      </c>
      <c r="P124" s="144">
        <f>Entering!Q239</f>
        <v>0</v>
      </c>
      <c r="Q124" s="144">
        <f>Entering!R239</f>
        <v>0</v>
      </c>
      <c r="R124" s="444">
        <f>Entering!S239</f>
        <v>0</v>
      </c>
    </row>
    <row r="125" spans="1:18" ht="12" customHeight="1" x14ac:dyDescent="0.4">
      <c r="A125" s="664"/>
      <c r="B125" s="456" t="str">
        <f>Entering!C256</f>
        <v>Private Shuttle People</v>
      </c>
      <c r="C125" s="437">
        <f>Entering!D256</f>
        <v>0</v>
      </c>
      <c r="D125" s="438">
        <f>Entering!E256</f>
        <v>0</v>
      </c>
      <c r="E125" s="438">
        <f>Entering!F256</f>
        <v>0</v>
      </c>
      <c r="F125" s="438">
        <f>Entering!G256</f>
        <v>0</v>
      </c>
      <c r="G125" s="438">
        <f>Entering!H256</f>
        <v>0</v>
      </c>
      <c r="H125" s="438">
        <f>Entering!I256</f>
        <v>0</v>
      </c>
      <c r="I125" s="438">
        <f>Entering!J256</f>
        <v>0</v>
      </c>
      <c r="J125" s="438">
        <f>Entering!K256</f>
        <v>0</v>
      </c>
      <c r="K125" s="438">
        <f>Entering!L256</f>
        <v>0</v>
      </c>
      <c r="L125" s="438">
        <f>Entering!M256</f>
        <v>0</v>
      </c>
      <c r="M125" s="438">
        <f>Entering!N256</f>
        <v>0</v>
      </c>
      <c r="N125" s="438">
        <f>Entering!O256</f>
        <v>0</v>
      </c>
      <c r="O125" s="438">
        <f>Entering!P256</f>
        <v>0</v>
      </c>
      <c r="P125" s="438">
        <f>Entering!Q256</f>
        <v>0</v>
      </c>
      <c r="Q125" s="438">
        <f>Entering!R256</f>
        <v>0</v>
      </c>
      <c r="R125" s="440">
        <f>Entering!S256</f>
        <v>0</v>
      </c>
    </row>
    <row r="126" spans="1:18" ht="12" customHeight="1" x14ac:dyDescent="0.4">
      <c r="A126" s="664"/>
      <c r="B126" s="434" t="str">
        <f>Entering!C240</f>
        <v>Private Vanpool Vehicles</v>
      </c>
      <c r="C126" s="443">
        <f>Entering!D240</f>
        <v>0</v>
      </c>
      <c r="D126" s="144">
        <f>Entering!E240</f>
        <v>0</v>
      </c>
      <c r="E126" s="144">
        <f>Entering!F240</f>
        <v>0</v>
      </c>
      <c r="F126" s="144">
        <f>Entering!G240</f>
        <v>0</v>
      </c>
      <c r="G126" s="144">
        <f>Entering!H240</f>
        <v>0</v>
      </c>
      <c r="H126" s="144">
        <f>Entering!I240</f>
        <v>0</v>
      </c>
      <c r="I126" s="144">
        <f>Entering!J240</f>
        <v>0</v>
      </c>
      <c r="J126" s="144">
        <f>Entering!K240</f>
        <v>0</v>
      </c>
      <c r="K126" s="144">
        <f>Entering!L240</f>
        <v>0</v>
      </c>
      <c r="L126" s="144">
        <f>Entering!M240</f>
        <v>0</v>
      </c>
      <c r="M126" s="144">
        <f>Entering!N240</f>
        <v>0</v>
      </c>
      <c r="N126" s="144">
        <f>Entering!O240</f>
        <v>0</v>
      </c>
      <c r="O126" s="144">
        <f>Entering!P240</f>
        <v>0</v>
      </c>
      <c r="P126" s="144">
        <f>Entering!Q240</f>
        <v>0</v>
      </c>
      <c r="Q126" s="144">
        <f>Entering!R240</f>
        <v>0</v>
      </c>
      <c r="R126" s="444">
        <f>Entering!S240</f>
        <v>0</v>
      </c>
    </row>
    <row r="127" spans="1:18" ht="12" customHeight="1" x14ac:dyDescent="0.4">
      <c r="A127" s="664"/>
      <c r="B127" s="434" t="str">
        <f>Entering!C241</f>
        <v>Taxis</v>
      </c>
      <c r="C127" s="443">
        <f>Entering!D241</f>
        <v>0</v>
      </c>
      <c r="D127" s="144">
        <f>Entering!E241</f>
        <v>0</v>
      </c>
      <c r="E127" s="144">
        <f>Entering!F241</f>
        <v>0</v>
      </c>
      <c r="F127" s="144">
        <f>Entering!G241</f>
        <v>0</v>
      </c>
      <c r="G127" s="144">
        <f>Entering!H241</f>
        <v>0</v>
      </c>
      <c r="H127" s="144">
        <f>Entering!I241</f>
        <v>0</v>
      </c>
      <c r="I127" s="144">
        <f>Entering!J241</f>
        <v>0</v>
      </c>
      <c r="J127" s="144">
        <f>Entering!K241</f>
        <v>0</v>
      </c>
      <c r="K127" s="144">
        <f>Entering!L241</f>
        <v>0</v>
      </c>
      <c r="L127" s="144">
        <f>Entering!M241</f>
        <v>0</v>
      </c>
      <c r="M127" s="144">
        <f>Entering!N241</f>
        <v>0</v>
      </c>
      <c r="N127" s="144">
        <f>Entering!O241</f>
        <v>0</v>
      </c>
      <c r="O127" s="144">
        <f>Entering!P241</f>
        <v>0</v>
      </c>
      <c r="P127" s="144">
        <f>Entering!Q241</f>
        <v>0</v>
      </c>
      <c r="Q127" s="144">
        <f>Entering!R241</f>
        <v>0</v>
      </c>
      <c r="R127" s="444">
        <f>Entering!S241</f>
        <v>0</v>
      </c>
    </row>
    <row r="128" spans="1:18" ht="12" customHeight="1" x14ac:dyDescent="0.4">
      <c r="A128" s="664"/>
      <c r="B128" s="434" t="str">
        <f>Entering!C242</f>
        <v>Uber/Lyft Vehicles</v>
      </c>
      <c r="C128" s="443">
        <f>Entering!D242</f>
        <v>0</v>
      </c>
      <c r="D128" s="144">
        <f>Entering!E242</f>
        <v>0</v>
      </c>
      <c r="E128" s="144">
        <f>Entering!F242</f>
        <v>0</v>
      </c>
      <c r="F128" s="144">
        <f>Entering!G242</f>
        <v>0</v>
      </c>
      <c r="G128" s="144">
        <f>Entering!H242</f>
        <v>0</v>
      </c>
      <c r="H128" s="144">
        <f>Entering!I242</f>
        <v>0</v>
      </c>
      <c r="I128" s="144">
        <f>Entering!J242</f>
        <v>0</v>
      </c>
      <c r="J128" s="144">
        <f>Entering!K242</f>
        <v>0</v>
      </c>
      <c r="K128" s="144">
        <f>Entering!L242</f>
        <v>0</v>
      </c>
      <c r="L128" s="144">
        <f>Entering!M242</f>
        <v>0</v>
      </c>
      <c r="M128" s="144">
        <f>Entering!N242</f>
        <v>0</v>
      </c>
      <c r="N128" s="144">
        <f>Entering!O242</f>
        <v>0</v>
      </c>
      <c r="O128" s="144">
        <f>Entering!P242</f>
        <v>0</v>
      </c>
      <c r="P128" s="144">
        <f>Entering!Q242</f>
        <v>0</v>
      </c>
      <c r="Q128" s="144">
        <f>Entering!R242</f>
        <v>0</v>
      </c>
      <c r="R128" s="444">
        <f>Entering!S242</f>
        <v>0</v>
      </c>
    </row>
    <row r="129" spans="1:18" ht="12" customHeight="1" x14ac:dyDescent="0.4">
      <c r="A129" s="664"/>
      <c r="B129" s="456" t="str">
        <f>Entering!C257</f>
        <v>Private Vanpool People</v>
      </c>
      <c r="C129" s="437">
        <f>Entering!D257</f>
        <v>0</v>
      </c>
      <c r="D129" s="438">
        <f>Entering!E257</f>
        <v>0</v>
      </c>
      <c r="E129" s="438">
        <f>Entering!F257</f>
        <v>0</v>
      </c>
      <c r="F129" s="438">
        <f>Entering!G257</f>
        <v>0</v>
      </c>
      <c r="G129" s="438">
        <f>Entering!H257</f>
        <v>0</v>
      </c>
      <c r="H129" s="438">
        <f>Entering!I257</f>
        <v>0</v>
      </c>
      <c r="I129" s="438">
        <f>Entering!J257</f>
        <v>0</v>
      </c>
      <c r="J129" s="438">
        <f>Entering!K257</f>
        <v>0</v>
      </c>
      <c r="K129" s="438">
        <f>Entering!L257</f>
        <v>0</v>
      </c>
      <c r="L129" s="438">
        <f>Entering!M257</f>
        <v>0</v>
      </c>
      <c r="M129" s="438">
        <f>Entering!N257</f>
        <v>0</v>
      </c>
      <c r="N129" s="438">
        <f>Entering!O257</f>
        <v>0</v>
      </c>
      <c r="O129" s="438">
        <f>Entering!P257</f>
        <v>0</v>
      </c>
      <c r="P129" s="438">
        <f>Entering!Q257</f>
        <v>0</v>
      </c>
      <c r="Q129" s="438">
        <f>Entering!R257</f>
        <v>0</v>
      </c>
      <c r="R129" s="440">
        <f>Entering!S257</f>
        <v>0</v>
      </c>
    </row>
    <row r="130" spans="1:18" ht="12" customHeight="1" x14ac:dyDescent="0.4">
      <c r="A130" s="664"/>
      <c r="B130" s="456" t="str">
        <f>Entering!C258</f>
        <v>Taxi People</v>
      </c>
      <c r="C130" s="437">
        <f>Entering!D258</f>
        <v>0</v>
      </c>
      <c r="D130" s="438">
        <f>Entering!E258</f>
        <v>0</v>
      </c>
      <c r="E130" s="438">
        <f>Entering!F258</f>
        <v>0</v>
      </c>
      <c r="F130" s="438">
        <f>Entering!G258</f>
        <v>0</v>
      </c>
      <c r="G130" s="438">
        <f>Entering!H258</f>
        <v>0</v>
      </c>
      <c r="H130" s="438">
        <f>Entering!I258</f>
        <v>0</v>
      </c>
      <c r="I130" s="438">
        <f>Entering!J258</f>
        <v>0</v>
      </c>
      <c r="J130" s="438">
        <f>Entering!K258</f>
        <v>0</v>
      </c>
      <c r="K130" s="438">
        <f>Entering!L258</f>
        <v>0</v>
      </c>
      <c r="L130" s="438">
        <f>Entering!M258</f>
        <v>0</v>
      </c>
      <c r="M130" s="438">
        <f>Entering!N258</f>
        <v>0</v>
      </c>
      <c r="N130" s="438">
        <f>Entering!O258</f>
        <v>0</v>
      </c>
      <c r="O130" s="438">
        <f>Entering!P258</f>
        <v>0</v>
      </c>
      <c r="P130" s="438">
        <f>Entering!Q258</f>
        <v>0</v>
      </c>
      <c r="Q130" s="438">
        <f>Entering!R258</f>
        <v>0</v>
      </c>
      <c r="R130" s="440">
        <f>Entering!S258</f>
        <v>0</v>
      </c>
    </row>
    <row r="131" spans="1:18" ht="12" customHeight="1" x14ac:dyDescent="0.4">
      <c r="A131" s="664"/>
      <c r="B131" s="456" t="str">
        <f>Entering!C259</f>
        <v>Uber/Lyft People</v>
      </c>
      <c r="C131" s="437">
        <f>Entering!D259</f>
        <v>0</v>
      </c>
      <c r="D131" s="438">
        <f>Entering!E259</f>
        <v>0</v>
      </c>
      <c r="E131" s="438">
        <f>Entering!F259</f>
        <v>0</v>
      </c>
      <c r="F131" s="438">
        <f>Entering!G259</f>
        <v>0</v>
      </c>
      <c r="G131" s="438">
        <f>Entering!H259</f>
        <v>0</v>
      </c>
      <c r="H131" s="438">
        <f>Entering!I259</f>
        <v>0</v>
      </c>
      <c r="I131" s="438">
        <f>Entering!J259</f>
        <v>0</v>
      </c>
      <c r="J131" s="438">
        <f>Entering!K259</f>
        <v>0</v>
      </c>
      <c r="K131" s="438">
        <f>Entering!L259</f>
        <v>0</v>
      </c>
      <c r="L131" s="438">
        <f>Entering!M259</f>
        <v>0</v>
      </c>
      <c r="M131" s="438">
        <f>Entering!N259</f>
        <v>0</v>
      </c>
      <c r="N131" s="438">
        <f>Entering!O259</f>
        <v>0</v>
      </c>
      <c r="O131" s="438">
        <f>Entering!P259</f>
        <v>0</v>
      </c>
      <c r="P131" s="438">
        <f>Entering!Q259</f>
        <v>0</v>
      </c>
      <c r="Q131" s="438">
        <f>Entering!R259</f>
        <v>0</v>
      </c>
      <c r="R131" s="440">
        <f>Entering!S259</f>
        <v>0</v>
      </c>
    </row>
    <row r="132" spans="1:18" ht="12" customHeight="1" x14ac:dyDescent="0.4">
      <c r="A132" s="664"/>
      <c r="B132" s="459" t="s">
        <v>307</v>
      </c>
      <c r="C132" s="443">
        <f t="shared" ref="C132:R132" si="22">SUM(C120,C122:C128)</f>
        <v>0</v>
      </c>
      <c r="D132" s="144">
        <f t="shared" si="22"/>
        <v>0</v>
      </c>
      <c r="E132" s="144">
        <f t="shared" si="22"/>
        <v>0</v>
      </c>
      <c r="F132" s="144">
        <f t="shared" si="22"/>
        <v>0</v>
      </c>
      <c r="G132" s="144">
        <f t="shared" si="22"/>
        <v>0</v>
      </c>
      <c r="H132" s="144">
        <f t="shared" si="22"/>
        <v>0</v>
      </c>
      <c r="I132" s="144">
        <f t="shared" si="22"/>
        <v>0</v>
      </c>
      <c r="J132" s="144">
        <f t="shared" si="22"/>
        <v>0</v>
      </c>
      <c r="K132" s="144">
        <f t="shared" si="22"/>
        <v>0</v>
      </c>
      <c r="L132" s="144">
        <f t="shared" si="22"/>
        <v>0</v>
      </c>
      <c r="M132" s="144">
        <f t="shared" si="22"/>
        <v>0</v>
      </c>
      <c r="N132" s="144">
        <f t="shared" si="22"/>
        <v>0</v>
      </c>
      <c r="O132" s="144">
        <f t="shared" si="22"/>
        <v>0</v>
      </c>
      <c r="P132" s="144">
        <f t="shared" si="22"/>
        <v>0</v>
      </c>
      <c r="Q132" s="144">
        <f t="shared" si="22"/>
        <v>0</v>
      </c>
      <c r="R132" s="444">
        <f t="shared" si="22"/>
        <v>0</v>
      </c>
    </row>
    <row r="133" spans="1:18" ht="12" customHeight="1" x14ac:dyDescent="0.4">
      <c r="A133" s="664"/>
      <c r="B133" s="459" t="s">
        <v>308</v>
      </c>
      <c r="C133" s="443">
        <f t="shared" ref="C133:R133" si="23">(C121+SUM(C123:C131))</f>
        <v>0</v>
      </c>
      <c r="D133" s="144">
        <f t="shared" si="23"/>
        <v>0</v>
      </c>
      <c r="E133" s="144">
        <f t="shared" si="23"/>
        <v>0</v>
      </c>
      <c r="F133" s="144">
        <f t="shared" si="23"/>
        <v>0</v>
      </c>
      <c r="G133" s="144">
        <f t="shared" si="23"/>
        <v>0</v>
      </c>
      <c r="H133" s="144">
        <f t="shared" si="23"/>
        <v>0</v>
      </c>
      <c r="I133" s="144">
        <f t="shared" si="23"/>
        <v>0</v>
      </c>
      <c r="J133" s="144">
        <f t="shared" si="23"/>
        <v>0</v>
      </c>
      <c r="K133" s="144">
        <f t="shared" si="23"/>
        <v>0</v>
      </c>
      <c r="L133" s="144">
        <f t="shared" si="23"/>
        <v>0</v>
      </c>
      <c r="M133" s="144">
        <f t="shared" si="23"/>
        <v>0</v>
      </c>
      <c r="N133" s="144">
        <f t="shared" si="23"/>
        <v>0</v>
      </c>
      <c r="O133" s="144">
        <f t="shared" si="23"/>
        <v>0</v>
      </c>
      <c r="P133" s="144">
        <f t="shared" si="23"/>
        <v>0</v>
      </c>
      <c r="Q133" s="144">
        <f t="shared" si="23"/>
        <v>0</v>
      </c>
      <c r="R133" s="444">
        <f t="shared" si="23"/>
        <v>0</v>
      </c>
    </row>
    <row r="134" spans="1:18" ht="12" customHeight="1" x14ac:dyDescent="0.4">
      <c r="A134" s="675" t="s">
        <v>312</v>
      </c>
      <c r="B134" s="213" t="str">
        <f>Entering!C271</f>
        <v>Automobiles (2 People)</v>
      </c>
      <c r="C134" s="214">
        <f>Entering!D271</f>
        <v>0</v>
      </c>
      <c r="D134" s="184">
        <f>Entering!E271</f>
        <v>0</v>
      </c>
      <c r="E134" s="184">
        <f>Entering!F271</f>
        <v>0</v>
      </c>
      <c r="F134" s="184">
        <f>Entering!G271</f>
        <v>0</v>
      </c>
      <c r="G134" s="184">
        <f>Entering!H271</f>
        <v>0</v>
      </c>
      <c r="H134" s="184">
        <f>Entering!I271</f>
        <v>0</v>
      </c>
      <c r="I134" s="184">
        <f>Entering!J271</f>
        <v>0</v>
      </c>
      <c r="J134" s="184">
        <f>Entering!K271</f>
        <v>0</v>
      </c>
      <c r="K134" s="184">
        <f>Entering!L271</f>
        <v>0</v>
      </c>
      <c r="L134" s="184">
        <f>Entering!M271</f>
        <v>0</v>
      </c>
      <c r="M134" s="184">
        <f>Entering!N271</f>
        <v>0</v>
      </c>
      <c r="N134" s="184">
        <f>Entering!O271</f>
        <v>0</v>
      </c>
      <c r="O134" s="184">
        <f>Entering!P271</f>
        <v>0</v>
      </c>
      <c r="P134" s="184">
        <f>Entering!Q271</f>
        <v>0</v>
      </c>
      <c r="Q134" s="184">
        <f>Entering!R271</f>
        <v>0</v>
      </c>
      <c r="R134" s="435">
        <f>Entering!S271</f>
        <v>0</v>
      </c>
    </row>
    <row r="135" spans="1:18" ht="12" customHeight="1" x14ac:dyDescent="0.4">
      <c r="A135" s="664"/>
      <c r="B135" s="434" t="str">
        <f>Entering!C272</f>
        <v>Automobiles (3 People)</v>
      </c>
      <c r="C135" s="443">
        <f>Entering!D272</f>
        <v>0</v>
      </c>
      <c r="D135" s="144">
        <f>Entering!E272</f>
        <v>0</v>
      </c>
      <c r="E135" s="144">
        <f>Entering!F272</f>
        <v>0</v>
      </c>
      <c r="F135" s="144">
        <f>Entering!G272</f>
        <v>0</v>
      </c>
      <c r="G135" s="144">
        <f>Entering!H272</f>
        <v>0</v>
      </c>
      <c r="H135" s="144">
        <f>Entering!I272</f>
        <v>0</v>
      </c>
      <c r="I135" s="144">
        <f>Entering!J272</f>
        <v>0</v>
      </c>
      <c r="J135" s="144">
        <f>Entering!K272</f>
        <v>0</v>
      </c>
      <c r="K135" s="144">
        <f>Entering!L272</f>
        <v>0</v>
      </c>
      <c r="L135" s="144">
        <f>Entering!M272</f>
        <v>0</v>
      </c>
      <c r="M135" s="144">
        <f>Entering!N272</f>
        <v>0</v>
      </c>
      <c r="N135" s="144">
        <f>Entering!O272</f>
        <v>0</v>
      </c>
      <c r="O135" s="144">
        <f>Entering!P272</f>
        <v>0</v>
      </c>
      <c r="P135" s="144">
        <f>Entering!Q272</f>
        <v>0</v>
      </c>
      <c r="Q135" s="144">
        <f>Entering!R272</f>
        <v>0</v>
      </c>
      <c r="R135" s="444">
        <f>Entering!S272</f>
        <v>0</v>
      </c>
    </row>
    <row r="136" spans="1:18" ht="12" customHeight="1" x14ac:dyDescent="0.4">
      <c r="A136" s="664"/>
      <c r="B136" s="434" t="str">
        <f>Entering!C273</f>
        <v>Automobiles (4 People)</v>
      </c>
      <c r="C136" s="443">
        <f>Entering!D273</f>
        <v>0</v>
      </c>
      <c r="D136" s="144">
        <f>Entering!E273</f>
        <v>0</v>
      </c>
      <c r="E136" s="144">
        <f>Entering!F273</f>
        <v>0</v>
      </c>
      <c r="F136" s="144">
        <f>Entering!G273</f>
        <v>0</v>
      </c>
      <c r="G136" s="144">
        <f>Entering!H273</f>
        <v>0</v>
      </c>
      <c r="H136" s="144">
        <f>Entering!I273</f>
        <v>0</v>
      </c>
      <c r="I136" s="144">
        <f>Entering!J273</f>
        <v>0</v>
      </c>
      <c r="J136" s="144">
        <f>Entering!K273</f>
        <v>0</v>
      </c>
      <c r="K136" s="144">
        <f>Entering!L273</f>
        <v>0</v>
      </c>
      <c r="L136" s="144">
        <f>Entering!M273</f>
        <v>0</v>
      </c>
      <c r="M136" s="144">
        <f>Entering!N273</f>
        <v>0</v>
      </c>
      <c r="N136" s="144">
        <f>Entering!O273</f>
        <v>0</v>
      </c>
      <c r="O136" s="144">
        <f>Entering!P273</f>
        <v>0</v>
      </c>
      <c r="P136" s="144">
        <f>Entering!Q273</f>
        <v>0</v>
      </c>
      <c r="Q136" s="144">
        <f>Entering!R273</f>
        <v>0</v>
      </c>
      <c r="R136" s="444">
        <f>Entering!S273</f>
        <v>0</v>
      </c>
    </row>
    <row r="137" spans="1:18" ht="12" customHeight="1" x14ac:dyDescent="0.4">
      <c r="A137" s="664"/>
      <c r="B137" s="434" t="str">
        <f>Entering!C274</f>
        <v>Automobiles (5 People)</v>
      </c>
      <c r="C137" s="443">
        <f>Entering!D274</f>
        <v>0</v>
      </c>
      <c r="D137" s="144">
        <f>Entering!E274</f>
        <v>0</v>
      </c>
      <c r="E137" s="144">
        <f>Entering!F274</f>
        <v>0</v>
      </c>
      <c r="F137" s="144">
        <f>Entering!G274</f>
        <v>0</v>
      </c>
      <c r="G137" s="144">
        <f>Entering!H274</f>
        <v>0</v>
      </c>
      <c r="H137" s="144">
        <f>Entering!I274</f>
        <v>0</v>
      </c>
      <c r="I137" s="144">
        <f>Entering!J274</f>
        <v>0</v>
      </c>
      <c r="J137" s="144">
        <f>Entering!K274</f>
        <v>0</v>
      </c>
      <c r="K137" s="144">
        <f>Entering!L274</f>
        <v>0</v>
      </c>
      <c r="L137" s="144">
        <f>Entering!M274</f>
        <v>0</v>
      </c>
      <c r="M137" s="144">
        <f>Entering!N274</f>
        <v>0</v>
      </c>
      <c r="N137" s="144">
        <f>Entering!O274</f>
        <v>0</v>
      </c>
      <c r="O137" s="144">
        <f>Entering!P274</f>
        <v>0</v>
      </c>
      <c r="P137" s="144">
        <f>Entering!Q274</f>
        <v>0</v>
      </c>
      <c r="Q137" s="144">
        <f>Entering!R274</f>
        <v>0</v>
      </c>
      <c r="R137" s="444">
        <f>Entering!S274</f>
        <v>0</v>
      </c>
    </row>
    <row r="138" spans="1:18" ht="12" customHeight="1" x14ac:dyDescent="0.4">
      <c r="A138" s="664"/>
      <c r="B138" s="434" t="str">
        <f>Entering!C275</f>
        <v>Automobiles (6 People)</v>
      </c>
      <c r="C138" s="443">
        <f>Entering!D275</f>
        <v>0</v>
      </c>
      <c r="D138" s="144">
        <f>Entering!E275</f>
        <v>0</v>
      </c>
      <c r="E138" s="144">
        <f>Entering!F275</f>
        <v>0</v>
      </c>
      <c r="F138" s="144">
        <f>Entering!G275</f>
        <v>0</v>
      </c>
      <c r="G138" s="144">
        <f>Entering!H275</f>
        <v>0</v>
      </c>
      <c r="H138" s="144">
        <f>Entering!I275</f>
        <v>0</v>
      </c>
      <c r="I138" s="144">
        <f>Entering!J275</f>
        <v>0</v>
      </c>
      <c r="J138" s="144">
        <f>Entering!K275</f>
        <v>0</v>
      </c>
      <c r="K138" s="144">
        <f>Entering!L275</f>
        <v>0</v>
      </c>
      <c r="L138" s="144">
        <f>Entering!M275</f>
        <v>0</v>
      </c>
      <c r="M138" s="144">
        <f>Entering!N275</f>
        <v>0</v>
      </c>
      <c r="N138" s="144">
        <f>Entering!O275</f>
        <v>0</v>
      </c>
      <c r="O138" s="144">
        <f>Entering!P275</f>
        <v>0</v>
      </c>
      <c r="P138" s="144">
        <f>Entering!Q275</f>
        <v>0</v>
      </c>
      <c r="Q138" s="144">
        <f>Entering!R275</f>
        <v>0</v>
      </c>
      <c r="R138" s="444">
        <f>Entering!S275</f>
        <v>0</v>
      </c>
    </row>
    <row r="139" spans="1:18" ht="12" customHeight="1" x14ac:dyDescent="0.4">
      <c r="A139" s="664"/>
      <c r="B139" s="434" t="str">
        <f>Entering!C276</f>
        <v>Automobiles (7 People)</v>
      </c>
      <c r="C139" s="443">
        <f>Entering!D276</f>
        <v>0</v>
      </c>
      <c r="D139" s="144">
        <f>Entering!E276</f>
        <v>0</v>
      </c>
      <c r="E139" s="144">
        <f>Entering!F276</f>
        <v>0</v>
      </c>
      <c r="F139" s="144">
        <f>Entering!G276</f>
        <v>0</v>
      </c>
      <c r="G139" s="144">
        <f>Entering!H276</f>
        <v>0</v>
      </c>
      <c r="H139" s="144">
        <f>Entering!I276</f>
        <v>0</v>
      </c>
      <c r="I139" s="144">
        <f>Entering!J276</f>
        <v>0</v>
      </c>
      <c r="J139" s="144">
        <f>Entering!K276</f>
        <v>0</v>
      </c>
      <c r="K139" s="144">
        <f>Entering!L276</f>
        <v>0</v>
      </c>
      <c r="L139" s="144">
        <f>Entering!M276</f>
        <v>0</v>
      </c>
      <c r="M139" s="144">
        <f>Entering!N276</f>
        <v>0</v>
      </c>
      <c r="N139" s="144">
        <f>Entering!O276</f>
        <v>0</v>
      </c>
      <c r="O139" s="144">
        <f>Entering!P276</f>
        <v>0</v>
      </c>
      <c r="P139" s="144">
        <f>Entering!Q276</f>
        <v>0</v>
      </c>
      <c r="Q139" s="144">
        <f>Entering!R276</f>
        <v>0</v>
      </c>
      <c r="R139" s="444">
        <f>Entering!S276</f>
        <v>0</v>
      </c>
    </row>
    <row r="140" spans="1:18" ht="12" customHeight="1" x14ac:dyDescent="0.4">
      <c r="A140" s="664"/>
      <c r="B140" s="468" t="str">
        <f>Entering!C277</f>
        <v>Automobiles (8 People)</v>
      </c>
      <c r="C140" s="461">
        <f>Entering!D277</f>
        <v>0</v>
      </c>
      <c r="D140" s="462">
        <f>Entering!E277</f>
        <v>0</v>
      </c>
      <c r="E140" s="462">
        <f>Entering!F277</f>
        <v>0</v>
      </c>
      <c r="F140" s="462">
        <f>Entering!G277</f>
        <v>0</v>
      </c>
      <c r="G140" s="462">
        <f>Entering!H277</f>
        <v>0</v>
      </c>
      <c r="H140" s="462">
        <f>Entering!I277</f>
        <v>0</v>
      </c>
      <c r="I140" s="462">
        <f>Entering!J277</f>
        <v>0</v>
      </c>
      <c r="J140" s="462">
        <f>Entering!K277</f>
        <v>0</v>
      </c>
      <c r="K140" s="462">
        <f>Entering!L277</f>
        <v>0</v>
      </c>
      <c r="L140" s="462">
        <f>Entering!M277</f>
        <v>0</v>
      </c>
      <c r="M140" s="462">
        <f>Entering!N277</f>
        <v>0</v>
      </c>
      <c r="N140" s="462">
        <f>Entering!O277</f>
        <v>0</v>
      </c>
      <c r="O140" s="462">
        <f>Entering!P277</f>
        <v>0</v>
      </c>
      <c r="P140" s="462">
        <f>Entering!Q277</f>
        <v>0</v>
      </c>
      <c r="Q140" s="462">
        <f>Entering!R277</f>
        <v>0</v>
      </c>
      <c r="R140" s="463">
        <f>Entering!S277</f>
        <v>0</v>
      </c>
    </row>
    <row r="141" spans="1:18" ht="12" customHeight="1" x14ac:dyDescent="0.4">
      <c r="A141" s="664"/>
      <c r="B141" s="191" t="s">
        <v>305</v>
      </c>
      <c r="C141" s="192">
        <f t="shared" ref="C141:R141" si="24">SUM(C134:C140)</f>
        <v>0</v>
      </c>
      <c r="D141" s="193">
        <f t="shared" si="24"/>
        <v>0</v>
      </c>
      <c r="E141" s="193">
        <f t="shared" si="24"/>
        <v>0</v>
      </c>
      <c r="F141" s="193">
        <f t="shared" si="24"/>
        <v>0</v>
      </c>
      <c r="G141" s="193">
        <f t="shared" si="24"/>
        <v>0</v>
      </c>
      <c r="H141" s="193">
        <f t="shared" si="24"/>
        <v>0</v>
      </c>
      <c r="I141" s="193">
        <f t="shared" si="24"/>
        <v>0</v>
      </c>
      <c r="J141" s="193">
        <f t="shared" si="24"/>
        <v>0</v>
      </c>
      <c r="K141" s="193">
        <f t="shared" si="24"/>
        <v>0</v>
      </c>
      <c r="L141" s="193">
        <f t="shared" si="24"/>
        <v>0</v>
      </c>
      <c r="M141" s="193">
        <f t="shared" si="24"/>
        <v>0</v>
      </c>
      <c r="N141" s="193">
        <f t="shared" si="24"/>
        <v>0</v>
      </c>
      <c r="O141" s="193">
        <f t="shared" si="24"/>
        <v>0</v>
      </c>
      <c r="P141" s="193">
        <f t="shared" si="24"/>
        <v>0</v>
      </c>
      <c r="Q141" s="193">
        <f t="shared" si="24"/>
        <v>0</v>
      </c>
      <c r="R141" s="194">
        <f t="shared" si="24"/>
        <v>0</v>
      </c>
    </row>
    <row r="142" spans="1:18" ht="12" customHeight="1" x14ac:dyDescent="0.4">
      <c r="A142" s="664"/>
      <c r="B142" s="460" t="s">
        <v>306</v>
      </c>
      <c r="C142" s="461">
        <f t="shared" ref="C142:R142" si="25">(C134*2)+(C135*3)+(C136*4)+(C137*5)+(C138*6)+(C139*7)+(C140*8)</f>
        <v>0</v>
      </c>
      <c r="D142" s="462">
        <f t="shared" si="25"/>
        <v>0</v>
      </c>
      <c r="E142" s="462">
        <f t="shared" si="25"/>
        <v>0</v>
      </c>
      <c r="F142" s="462">
        <f t="shared" si="25"/>
        <v>0</v>
      </c>
      <c r="G142" s="462">
        <f t="shared" si="25"/>
        <v>0</v>
      </c>
      <c r="H142" s="462">
        <f t="shared" si="25"/>
        <v>0</v>
      </c>
      <c r="I142" s="462">
        <f t="shared" si="25"/>
        <v>0</v>
      </c>
      <c r="J142" s="462">
        <f t="shared" si="25"/>
        <v>0</v>
      </c>
      <c r="K142" s="462">
        <f t="shared" si="25"/>
        <v>0</v>
      </c>
      <c r="L142" s="462">
        <f t="shared" si="25"/>
        <v>0</v>
      </c>
      <c r="M142" s="462">
        <f t="shared" si="25"/>
        <v>0</v>
      </c>
      <c r="N142" s="462">
        <f t="shared" si="25"/>
        <v>0</v>
      </c>
      <c r="O142" s="462">
        <f t="shared" si="25"/>
        <v>0</v>
      </c>
      <c r="P142" s="462">
        <f t="shared" si="25"/>
        <v>0</v>
      </c>
      <c r="Q142" s="462">
        <f t="shared" si="25"/>
        <v>0</v>
      </c>
      <c r="R142" s="463">
        <f t="shared" si="25"/>
        <v>0</v>
      </c>
    </row>
    <row r="143" spans="1:18" ht="12" customHeight="1" x14ac:dyDescent="0.4">
      <c r="A143" s="664"/>
      <c r="B143" s="434" t="str">
        <f>Entering!C278</f>
        <v>MTS Shuttles</v>
      </c>
      <c r="C143" s="192">
        <f>Entering!D278</f>
        <v>0</v>
      </c>
      <c r="D143" s="193">
        <f>Entering!E278</f>
        <v>0</v>
      </c>
      <c r="E143" s="193">
        <f>Entering!F278</f>
        <v>0</v>
      </c>
      <c r="F143" s="193">
        <f>Entering!G278</f>
        <v>0</v>
      </c>
      <c r="G143" s="193">
        <f>Entering!H278</f>
        <v>0</v>
      </c>
      <c r="H143" s="193">
        <f>Entering!I278</f>
        <v>0</v>
      </c>
      <c r="I143" s="193">
        <f>Entering!J278</f>
        <v>0</v>
      </c>
      <c r="J143" s="193">
        <f>Entering!K278</f>
        <v>0</v>
      </c>
      <c r="K143" s="193">
        <f>Entering!L278</f>
        <v>0</v>
      </c>
      <c r="L143" s="193">
        <f>Entering!M278</f>
        <v>0</v>
      </c>
      <c r="M143" s="193">
        <f>Entering!N278</f>
        <v>0</v>
      </c>
      <c r="N143" s="193">
        <f>Entering!O278</f>
        <v>0</v>
      </c>
      <c r="O143" s="193">
        <f>Entering!P278</f>
        <v>0</v>
      </c>
      <c r="P143" s="193">
        <f>Entering!Q278</f>
        <v>0</v>
      </c>
      <c r="Q143" s="193">
        <f>Entering!R278</f>
        <v>0</v>
      </c>
      <c r="R143" s="194">
        <f>Entering!S278</f>
        <v>0</v>
      </c>
    </row>
    <row r="144" spans="1:18" ht="12" customHeight="1" x14ac:dyDescent="0.4">
      <c r="A144" s="664"/>
      <c r="B144" s="456" t="str">
        <f>Entering!C295</f>
        <v>MTS Shuttle People</v>
      </c>
      <c r="C144" s="437">
        <f>Entering!D295</f>
        <v>0</v>
      </c>
      <c r="D144" s="438">
        <f>Entering!E295</f>
        <v>0</v>
      </c>
      <c r="E144" s="438">
        <f>Entering!F295</f>
        <v>0</v>
      </c>
      <c r="F144" s="438">
        <f>Entering!G295</f>
        <v>0</v>
      </c>
      <c r="G144" s="438">
        <f>Entering!H295</f>
        <v>0</v>
      </c>
      <c r="H144" s="438">
        <f>Entering!I295</f>
        <v>0</v>
      </c>
      <c r="I144" s="438">
        <f>Entering!J295</f>
        <v>0</v>
      </c>
      <c r="J144" s="438">
        <f>Entering!K295</f>
        <v>0</v>
      </c>
      <c r="K144" s="438">
        <f>Entering!L295</f>
        <v>0</v>
      </c>
      <c r="L144" s="438">
        <f>Entering!M295</f>
        <v>0</v>
      </c>
      <c r="M144" s="438">
        <f>Entering!N295</f>
        <v>0</v>
      </c>
      <c r="N144" s="438">
        <f>Entering!O295</f>
        <v>0</v>
      </c>
      <c r="O144" s="438">
        <f>Entering!P295</f>
        <v>0</v>
      </c>
      <c r="P144" s="438">
        <f>Entering!Q295</f>
        <v>0</v>
      </c>
      <c r="Q144" s="438">
        <f>Entering!R295</f>
        <v>0</v>
      </c>
      <c r="R144" s="440">
        <f>Entering!S295</f>
        <v>0</v>
      </c>
    </row>
    <row r="145" spans="1:18" ht="12" customHeight="1" x14ac:dyDescent="0.4">
      <c r="A145" s="664"/>
      <c r="B145" s="434" t="str">
        <f>Entering!C279</f>
        <v>Private Shuttles</v>
      </c>
      <c r="C145" s="443">
        <f>Entering!D279</f>
        <v>0</v>
      </c>
      <c r="D145" s="144">
        <f>Entering!E279</f>
        <v>0</v>
      </c>
      <c r="E145" s="144">
        <f>Entering!F279</f>
        <v>0</v>
      </c>
      <c r="F145" s="144">
        <f>Entering!G279</f>
        <v>0</v>
      </c>
      <c r="G145" s="144">
        <f>Entering!H279</f>
        <v>0</v>
      </c>
      <c r="H145" s="144">
        <f>Entering!I279</f>
        <v>0</v>
      </c>
      <c r="I145" s="144">
        <f>Entering!J279</f>
        <v>0</v>
      </c>
      <c r="J145" s="144">
        <f>Entering!K279</f>
        <v>0</v>
      </c>
      <c r="K145" s="144">
        <f>Entering!L279</f>
        <v>0</v>
      </c>
      <c r="L145" s="144">
        <f>Entering!M279</f>
        <v>0</v>
      </c>
      <c r="M145" s="144">
        <f>Entering!N279</f>
        <v>0</v>
      </c>
      <c r="N145" s="144">
        <f>Entering!O279</f>
        <v>0</v>
      </c>
      <c r="O145" s="144">
        <f>Entering!P279</f>
        <v>0</v>
      </c>
      <c r="P145" s="144">
        <f>Entering!Q279</f>
        <v>0</v>
      </c>
      <c r="Q145" s="144">
        <f>Entering!R279</f>
        <v>0</v>
      </c>
      <c r="R145" s="444">
        <f>Entering!S279</f>
        <v>0</v>
      </c>
    </row>
    <row r="146" spans="1:18" ht="12" customHeight="1" x14ac:dyDescent="0.4">
      <c r="A146" s="664"/>
      <c r="B146" s="456" t="str">
        <f>Entering!C296</f>
        <v>Private Shuttle People</v>
      </c>
      <c r="C146" s="437">
        <f>Entering!D296</f>
        <v>0</v>
      </c>
      <c r="D146" s="438">
        <f>Entering!E296</f>
        <v>0</v>
      </c>
      <c r="E146" s="438">
        <f>Entering!F296</f>
        <v>0</v>
      </c>
      <c r="F146" s="438">
        <f>Entering!G296</f>
        <v>0</v>
      </c>
      <c r="G146" s="438">
        <f>Entering!H296</f>
        <v>0</v>
      </c>
      <c r="H146" s="438">
        <f>Entering!I296</f>
        <v>0</v>
      </c>
      <c r="I146" s="438">
        <f>Entering!J296</f>
        <v>0</v>
      </c>
      <c r="J146" s="438">
        <f>Entering!K296</f>
        <v>0</v>
      </c>
      <c r="K146" s="438">
        <f>Entering!L296</f>
        <v>0</v>
      </c>
      <c r="L146" s="438">
        <f>Entering!M296</f>
        <v>0</v>
      </c>
      <c r="M146" s="438">
        <f>Entering!N296</f>
        <v>0</v>
      </c>
      <c r="N146" s="438">
        <f>Entering!O296</f>
        <v>0</v>
      </c>
      <c r="O146" s="438">
        <f>Entering!P296</f>
        <v>0</v>
      </c>
      <c r="P146" s="438">
        <f>Entering!Q296</f>
        <v>0</v>
      </c>
      <c r="Q146" s="438">
        <f>Entering!R296</f>
        <v>0</v>
      </c>
      <c r="R146" s="440">
        <f>Entering!S296</f>
        <v>0</v>
      </c>
    </row>
    <row r="147" spans="1:18" ht="12" customHeight="1" x14ac:dyDescent="0.4">
      <c r="A147" s="664"/>
      <c r="B147" s="434" t="str">
        <f>Entering!C280</f>
        <v>Private Vanpool Vehicles</v>
      </c>
      <c r="C147" s="443">
        <f>Entering!D280</f>
        <v>0</v>
      </c>
      <c r="D147" s="144">
        <f>Entering!E280</f>
        <v>0</v>
      </c>
      <c r="E147" s="144">
        <f>Entering!F280</f>
        <v>0</v>
      </c>
      <c r="F147" s="144">
        <f>Entering!G280</f>
        <v>0</v>
      </c>
      <c r="G147" s="144">
        <f>Entering!H280</f>
        <v>0</v>
      </c>
      <c r="H147" s="144">
        <f>Entering!I280</f>
        <v>0</v>
      </c>
      <c r="I147" s="144">
        <f>Entering!J280</f>
        <v>0</v>
      </c>
      <c r="J147" s="144">
        <f>Entering!K280</f>
        <v>0</v>
      </c>
      <c r="K147" s="144">
        <f>Entering!L280</f>
        <v>0</v>
      </c>
      <c r="L147" s="144">
        <f>Entering!M280</f>
        <v>0</v>
      </c>
      <c r="M147" s="144">
        <f>Entering!N280</f>
        <v>0</v>
      </c>
      <c r="N147" s="144">
        <f>Entering!O280</f>
        <v>0</v>
      </c>
      <c r="O147" s="144">
        <f>Entering!P280</f>
        <v>0</v>
      </c>
      <c r="P147" s="144">
        <f>Entering!Q280</f>
        <v>0</v>
      </c>
      <c r="Q147" s="144">
        <f>Entering!R280</f>
        <v>0</v>
      </c>
      <c r="R147" s="444">
        <f>Entering!S280</f>
        <v>0</v>
      </c>
    </row>
    <row r="148" spans="1:18" ht="12" customHeight="1" x14ac:dyDescent="0.4">
      <c r="A148" s="664"/>
      <c r="B148" s="434" t="str">
        <f>Entering!C281</f>
        <v>Taxis</v>
      </c>
      <c r="C148" s="443">
        <f>Entering!D281</f>
        <v>0</v>
      </c>
      <c r="D148" s="144">
        <f>Entering!E281</f>
        <v>0</v>
      </c>
      <c r="E148" s="144">
        <f>Entering!F281</f>
        <v>0</v>
      </c>
      <c r="F148" s="144">
        <f>Entering!G281</f>
        <v>0</v>
      </c>
      <c r="G148" s="144">
        <f>Entering!H281</f>
        <v>0</v>
      </c>
      <c r="H148" s="144">
        <f>Entering!I281</f>
        <v>0</v>
      </c>
      <c r="I148" s="144">
        <f>Entering!J281</f>
        <v>0</v>
      </c>
      <c r="J148" s="144">
        <f>Entering!K281</f>
        <v>0</v>
      </c>
      <c r="K148" s="144">
        <f>Entering!L281</f>
        <v>0</v>
      </c>
      <c r="L148" s="144">
        <f>Entering!M281</f>
        <v>0</v>
      </c>
      <c r="M148" s="144">
        <f>Entering!N281</f>
        <v>0</v>
      </c>
      <c r="N148" s="144">
        <f>Entering!O281</f>
        <v>0</v>
      </c>
      <c r="O148" s="144">
        <f>Entering!P281</f>
        <v>0</v>
      </c>
      <c r="P148" s="144">
        <f>Entering!Q281</f>
        <v>0</v>
      </c>
      <c r="Q148" s="144">
        <f>Entering!R281</f>
        <v>0</v>
      </c>
      <c r="R148" s="444">
        <f>Entering!S281</f>
        <v>0</v>
      </c>
    </row>
    <row r="149" spans="1:18" ht="12" customHeight="1" x14ac:dyDescent="0.4">
      <c r="A149" s="664"/>
      <c r="B149" s="434" t="str">
        <f>Entering!C282</f>
        <v>Uber/Lyft Vehicles</v>
      </c>
      <c r="C149" s="443">
        <f>Entering!D282</f>
        <v>0</v>
      </c>
      <c r="D149" s="144">
        <f>Entering!E282</f>
        <v>0</v>
      </c>
      <c r="E149" s="144">
        <f>Entering!F282</f>
        <v>0</v>
      </c>
      <c r="F149" s="144">
        <f>Entering!G282</f>
        <v>0</v>
      </c>
      <c r="G149" s="144">
        <f>Entering!H282</f>
        <v>0</v>
      </c>
      <c r="H149" s="144">
        <f>Entering!I282</f>
        <v>0</v>
      </c>
      <c r="I149" s="144">
        <f>Entering!J282</f>
        <v>0</v>
      </c>
      <c r="J149" s="144">
        <f>Entering!K282</f>
        <v>0</v>
      </c>
      <c r="K149" s="144">
        <f>Entering!L282</f>
        <v>0</v>
      </c>
      <c r="L149" s="144">
        <f>Entering!M282</f>
        <v>0</v>
      </c>
      <c r="M149" s="144">
        <f>Entering!N282</f>
        <v>0</v>
      </c>
      <c r="N149" s="144">
        <f>Entering!O282</f>
        <v>0</v>
      </c>
      <c r="O149" s="144">
        <f>Entering!P282</f>
        <v>0</v>
      </c>
      <c r="P149" s="144">
        <f>Entering!Q282</f>
        <v>0</v>
      </c>
      <c r="Q149" s="144">
        <f>Entering!R282</f>
        <v>0</v>
      </c>
      <c r="R149" s="444">
        <f>Entering!S282</f>
        <v>0</v>
      </c>
    </row>
    <row r="150" spans="1:18" ht="12" customHeight="1" x14ac:dyDescent="0.4">
      <c r="A150" s="664"/>
      <c r="B150" s="456" t="str">
        <f>Entering!C297</f>
        <v>Private Vanpool People</v>
      </c>
      <c r="C150" s="437">
        <f>Entering!D297</f>
        <v>0</v>
      </c>
      <c r="D150" s="438">
        <f>Entering!E297</f>
        <v>0</v>
      </c>
      <c r="E150" s="438">
        <f>Entering!F297</f>
        <v>0</v>
      </c>
      <c r="F150" s="438">
        <f>Entering!G297</f>
        <v>0</v>
      </c>
      <c r="G150" s="438">
        <f>Entering!H297</f>
        <v>0</v>
      </c>
      <c r="H150" s="438">
        <f>Entering!I297</f>
        <v>0</v>
      </c>
      <c r="I150" s="438">
        <f>Entering!J297</f>
        <v>0</v>
      </c>
      <c r="J150" s="438">
        <f>Entering!K297</f>
        <v>0</v>
      </c>
      <c r="K150" s="438">
        <f>Entering!L297</f>
        <v>0</v>
      </c>
      <c r="L150" s="438">
        <f>Entering!M297</f>
        <v>0</v>
      </c>
      <c r="M150" s="438">
        <f>Entering!N297</f>
        <v>0</v>
      </c>
      <c r="N150" s="438">
        <f>Entering!O297</f>
        <v>0</v>
      </c>
      <c r="O150" s="438">
        <f>Entering!P297</f>
        <v>0</v>
      </c>
      <c r="P150" s="438">
        <f>Entering!Q297</f>
        <v>0</v>
      </c>
      <c r="Q150" s="438">
        <f>Entering!R297</f>
        <v>0</v>
      </c>
      <c r="R150" s="440">
        <f>Entering!S297</f>
        <v>0</v>
      </c>
    </row>
    <row r="151" spans="1:18" ht="12" customHeight="1" x14ac:dyDescent="0.4">
      <c r="A151" s="664"/>
      <c r="B151" s="456" t="str">
        <f>Entering!C298</f>
        <v>Taxi People</v>
      </c>
      <c r="C151" s="437">
        <f>Entering!D298</f>
        <v>0</v>
      </c>
      <c r="D151" s="438">
        <f>Entering!E298</f>
        <v>0</v>
      </c>
      <c r="E151" s="438">
        <f>Entering!F298</f>
        <v>0</v>
      </c>
      <c r="F151" s="438">
        <f>Entering!G298</f>
        <v>0</v>
      </c>
      <c r="G151" s="438">
        <f>Entering!H298</f>
        <v>0</v>
      </c>
      <c r="H151" s="438">
        <f>Entering!I298</f>
        <v>0</v>
      </c>
      <c r="I151" s="438">
        <f>Entering!J298</f>
        <v>0</v>
      </c>
      <c r="J151" s="438">
        <f>Entering!K298</f>
        <v>0</v>
      </c>
      <c r="K151" s="438">
        <f>Entering!L298</f>
        <v>0</v>
      </c>
      <c r="L151" s="438">
        <f>Entering!M298</f>
        <v>0</v>
      </c>
      <c r="M151" s="438">
        <f>Entering!N298</f>
        <v>0</v>
      </c>
      <c r="N151" s="438">
        <f>Entering!O298</f>
        <v>0</v>
      </c>
      <c r="O151" s="438">
        <f>Entering!P298</f>
        <v>0</v>
      </c>
      <c r="P151" s="438">
        <f>Entering!Q298</f>
        <v>0</v>
      </c>
      <c r="Q151" s="438">
        <f>Entering!R298</f>
        <v>0</v>
      </c>
      <c r="R151" s="440">
        <f>Entering!S298</f>
        <v>0</v>
      </c>
    </row>
    <row r="152" spans="1:18" ht="12" customHeight="1" x14ac:dyDescent="0.4">
      <c r="A152" s="664"/>
      <c r="B152" s="456" t="str">
        <f>Entering!C299</f>
        <v>Uber/Lyft People</v>
      </c>
      <c r="C152" s="437">
        <f>Entering!D299</f>
        <v>0</v>
      </c>
      <c r="D152" s="438">
        <f>Entering!E299</f>
        <v>0</v>
      </c>
      <c r="E152" s="438">
        <f>Entering!F299</f>
        <v>0</v>
      </c>
      <c r="F152" s="438">
        <f>Entering!G299</f>
        <v>0</v>
      </c>
      <c r="G152" s="438">
        <f>Entering!H299</f>
        <v>0</v>
      </c>
      <c r="H152" s="438">
        <f>Entering!I299</f>
        <v>0</v>
      </c>
      <c r="I152" s="438">
        <f>Entering!J299</f>
        <v>0</v>
      </c>
      <c r="J152" s="438">
        <f>Entering!K299</f>
        <v>0</v>
      </c>
      <c r="K152" s="438">
        <f>Entering!L299</f>
        <v>0</v>
      </c>
      <c r="L152" s="438">
        <f>Entering!M299</f>
        <v>0</v>
      </c>
      <c r="M152" s="438">
        <f>Entering!N299</f>
        <v>0</v>
      </c>
      <c r="N152" s="438">
        <f>Entering!O299</f>
        <v>0</v>
      </c>
      <c r="O152" s="438">
        <f>Entering!P299</f>
        <v>0</v>
      </c>
      <c r="P152" s="438">
        <f>Entering!Q299</f>
        <v>0</v>
      </c>
      <c r="Q152" s="438">
        <f>Entering!R299</f>
        <v>0</v>
      </c>
      <c r="R152" s="440">
        <f>Entering!S299</f>
        <v>0</v>
      </c>
    </row>
    <row r="153" spans="1:18" ht="12" customHeight="1" x14ac:dyDescent="0.4">
      <c r="A153" s="664"/>
      <c r="B153" s="459" t="s">
        <v>307</v>
      </c>
      <c r="C153" s="443">
        <f t="shared" ref="C153:R153" si="26">SUM(C141,C143:C149)</f>
        <v>0</v>
      </c>
      <c r="D153" s="144">
        <f t="shared" si="26"/>
        <v>0</v>
      </c>
      <c r="E153" s="144">
        <f t="shared" si="26"/>
        <v>0</v>
      </c>
      <c r="F153" s="144">
        <f t="shared" si="26"/>
        <v>0</v>
      </c>
      <c r="G153" s="144">
        <f t="shared" si="26"/>
        <v>0</v>
      </c>
      <c r="H153" s="144">
        <f t="shared" si="26"/>
        <v>0</v>
      </c>
      <c r="I153" s="144">
        <f t="shared" si="26"/>
        <v>0</v>
      </c>
      <c r="J153" s="144">
        <f t="shared" si="26"/>
        <v>0</v>
      </c>
      <c r="K153" s="144">
        <f t="shared" si="26"/>
        <v>0</v>
      </c>
      <c r="L153" s="144">
        <f t="shared" si="26"/>
        <v>0</v>
      </c>
      <c r="M153" s="144">
        <f t="shared" si="26"/>
        <v>0</v>
      </c>
      <c r="N153" s="144">
        <f t="shared" si="26"/>
        <v>0</v>
      </c>
      <c r="O153" s="144">
        <f t="shared" si="26"/>
        <v>0</v>
      </c>
      <c r="P153" s="144">
        <f t="shared" si="26"/>
        <v>0</v>
      </c>
      <c r="Q153" s="144">
        <f t="shared" si="26"/>
        <v>0</v>
      </c>
      <c r="R153" s="444">
        <f t="shared" si="26"/>
        <v>0</v>
      </c>
    </row>
    <row r="154" spans="1:18" ht="12" customHeight="1" x14ac:dyDescent="0.4">
      <c r="A154" s="665"/>
      <c r="B154" s="203" t="s">
        <v>308</v>
      </c>
      <c r="C154" s="204">
        <f t="shared" ref="C154:R154" si="27">(C142+SUM(C144:C152))</f>
        <v>0</v>
      </c>
      <c r="D154" s="466">
        <f t="shared" si="27"/>
        <v>0</v>
      </c>
      <c r="E154" s="466">
        <f t="shared" si="27"/>
        <v>0</v>
      </c>
      <c r="F154" s="466">
        <f t="shared" si="27"/>
        <v>0</v>
      </c>
      <c r="G154" s="466">
        <f t="shared" si="27"/>
        <v>0</v>
      </c>
      <c r="H154" s="466">
        <f t="shared" si="27"/>
        <v>0</v>
      </c>
      <c r="I154" s="466">
        <f t="shared" si="27"/>
        <v>0</v>
      </c>
      <c r="J154" s="466">
        <f t="shared" si="27"/>
        <v>0</v>
      </c>
      <c r="K154" s="466">
        <f t="shared" si="27"/>
        <v>0</v>
      </c>
      <c r="L154" s="466">
        <f t="shared" si="27"/>
        <v>0</v>
      </c>
      <c r="M154" s="466">
        <f t="shared" si="27"/>
        <v>0</v>
      </c>
      <c r="N154" s="466">
        <f t="shared" si="27"/>
        <v>0</v>
      </c>
      <c r="O154" s="466">
        <f t="shared" si="27"/>
        <v>0</v>
      </c>
      <c r="P154" s="466">
        <f t="shared" si="27"/>
        <v>0</v>
      </c>
      <c r="Q154" s="466">
        <f t="shared" si="27"/>
        <v>0</v>
      </c>
      <c r="R154" s="467">
        <f t="shared" si="27"/>
        <v>0</v>
      </c>
    </row>
    <row r="155" spans="1:18" ht="12" customHeight="1" x14ac:dyDescent="0.4">
      <c r="A155" s="675" t="s">
        <v>261</v>
      </c>
      <c r="B155" s="434" t="str">
        <f>Entering!C315</f>
        <v>Automobiles (2 People)</v>
      </c>
      <c r="C155" s="443">
        <f>Entering!D315</f>
        <v>26</v>
      </c>
      <c r="D155" s="144">
        <f>Entering!E315</f>
        <v>29</v>
      </c>
      <c r="E155" s="144">
        <f>Entering!F315</f>
        <v>22</v>
      </c>
      <c r="F155" s="144">
        <f>Entering!G315</f>
        <v>47</v>
      </c>
      <c r="G155" s="144">
        <f>Entering!H315</f>
        <v>26</v>
      </c>
      <c r="H155" s="144">
        <f>Entering!I315</f>
        <v>26</v>
      </c>
      <c r="I155" s="144">
        <f>Entering!J315</f>
        <v>33</v>
      </c>
      <c r="J155" s="144">
        <f>Entering!K315</f>
        <v>32</v>
      </c>
      <c r="K155" s="144">
        <f>Entering!L315</f>
        <v>22</v>
      </c>
      <c r="L155" s="144">
        <f>Entering!M315</f>
        <v>26</v>
      </c>
      <c r="M155" s="144">
        <f>Entering!N315</f>
        <v>13</v>
      </c>
      <c r="N155" s="144">
        <f>Entering!O315</f>
        <v>24</v>
      </c>
      <c r="O155" s="144">
        <f>Entering!P315</f>
        <v>18</v>
      </c>
      <c r="P155" s="144">
        <f>Entering!Q315</f>
        <v>23</v>
      </c>
      <c r="Q155" s="144">
        <f>Entering!R315</f>
        <v>37</v>
      </c>
      <c r="R155" s="444">
        <f>Entering!S315</f>
        <v>22</v>
      </c>
    </row>
    <row r="156" spans="1:18" ht="12" customHeight="1" x14ac:dyDescent="0.4">
      <c r="A156" s="664"/>
      <c r="B156" s="434" t="str">
        <f>Entering!C316</f>
        <v>Automobiles (3 People)</v>
      </c>
      <c r="C156" s="443">
        <f>Entering!D316</f>
        <v>2</v>
      </c>
      <c r="D156" s="144">
        <f>Entering!E316</f>
        <v>5</v>
      </c>
      <c r="E156" s="144">
        <f>Entering!F316</f>
        <v>2</v>
      </c>
      <c r="F156" s="144">
        <f>Entering!G316</f>
        <v>3</v>
      </c>
      <c r="G156" s="144">
        <f>Entering!H316</f>
        <v>8</v>
      </c>
      <c r="H156" s="144">
        <f>Entering!I316</f>
        <v>5</v>
      </c>
      <c r="I156" s="144">
        <f>Entering!J316</f>
        <v>1</v>
      </c>
      <c r="J156" s="144">
        <f>Entering!K316</f>
        <v>2</v>
      </c>
      <c r="K156" s="144">
        <f>Entering!L316</f>
        <v>1</v>
      </c>
      <c r="L156" s="144">
        <f>Entering!M316</f>
        <v>9</v>
      </c>
      <c r="M156" s="144">
        <f>Entering!N316</f>
        <v>2</v>
      </c>
      <c r="N156" s="144">
        <f>Entering!O316</f>
        <v>2</v>
      </c>
      <c r="O156" s="144">
        <f>Entering!P316</f>
        <v>1</v>
      </c>
      <c r="P156" s="144">
        <f>Entering!Q316</f>
        <v>0</v>
      </c>
      <c r="Q156" s="144">
        <f>Entering!R316</f>
        <v>2</v>
      </c>
      <c r="R156" s="444">
        <f>Entering!S316</f>
        <v>5</v>
      </c>
    </row>
    <row r="157" spans="1:18" ht="12" customHeight="1" x14ac:dyDescent="0.4">
      <c r="A157" s="664"/>
      <c r="B157" s="434" t="str">
        <f>Entering!C317</f>
        <v>Automobiles (4 People)</v>
      </c>
      <c r="C157" s="443">
        <f>Entering!D317</f>
        <v>1</v>
      </c>
      <c r="D157" s="144">
        <f>Entering!E317</f>
        <v>0</v>
      </c>
      <c r="E157" s="144">
        <f>Entering!F317</f>
        <v>0</v>
      </c>
      <c r="F157" s="144">
        <f>Entering!G317</f>
        <v>1</v>
      </c>
      <c r="G157" s="144">
        <f>Entering!H317</f>
        <v>0</v>
      </c>
      <c r="H157" s="144">
        <f>Entering!I317</f>
        <v>0</v>
      </c>
      <c r="I157" s="144">
        <f>Entering!J317</f>
        <v>1</v>
      </c>
      <c r="J157" s="144">
        <f>Entering!K317</f>
        <v>0</v>
      </c>
      <c r="K157" s="144">
        <f>Entering!L317</f>
        <v>0</v>
      </c>
      <c r="L157" s="144">
        <f>Entering!M317</f>
        <v>1</v>
      </c>
      <c r="M157" s="144">
        <f>Entering!N317</f>
        <v>0</v>
      </c>
      <c r="N157" s="144">
        <f>Entering!O317</f>
        <v>1</v>
      </c>
      <c r="O157" s="144">
        <f>Entering!P317</f>
        <v>1</v>
      </c>
      <c r="P157" s="144">
        <f>Entering!Q317</f>
        <v>0</v>
      </c>
      <c r="Q157" s="144">
        <f>Entering!R317</f>
        <v>1</v>
      </c>
      <c r="R157" s="444">
        <f>Entering!S317</f>
        <v>0</v>
      </c>
    </row>
    <row r="158" spans="1:18" ht="12" customHeight="1" x14ac:dyDescent="0.4">
      <c r="A158" s="664"/>
      <c r="B158" s="434" t="str">
        <f>Entering!C318</f>
        <v>Automobiles (5 People)</v>
      </c>
      <c r="C158" s="443">
        <f>Entering!D318</f>
        <v>0</v>
      </c>
      <c r="D158" s="144">
        <f>Entering!E318</f>
        <v>0</v>
      </c>
      <c r="E158" s="144">
        <f>Entering!F318</f>
        <v>0</v>
      </c>
      <c r="F158" s="144">
        <f>Entering!G318</f>
        <v>0</v>
      </c>
      <c r="G158" s="144">
        <f>Entering!H318</f>
        <v>0</v>
      </c>
      <c r="H158" s="144">
        <f>Entering!I318</f>
        <v>0</v>
      </c>
      <c r="I158" s="144">
        <f>Entering!J318</f>
        <v>1</v>
      </c>
      <c r="J158" s="144">
        <f>Entering!K318</f>
        <v>0</v>
      </c>
      <c r="K158" s="144">
        <f>Entering!L318</f>
        <v>0</v>
      </c>
      <c r="L158" s="144">
        <f>Entering!M318</f>
        <v>0</v>
      </c>
      <c r="M158" s="144">
        <f>Entering!N318</f>
        <v>0</v>
      </c>
      <c r="N158" s="144">
        <f>Entering!O318</f>
        <v>0</v>
      </c>
      <c r="O158" s="144">
        <f>Entering!P318</f>
        <v>0</v>
      </c>
      <c r="P158" s="144">
        <f>Entering!Q318</f>
        <v>0</v>
      </c>
      <c r="Q158" s="144">
        <f>Entering!R318</f>
        <v>0</v>
      </c>
      <c r="R158" s="444">
        <f>Entering!S318</f>
        <v>0</v>
      </c>
    </row>
    <row r="159" spans="1:18" ht="12" customHeight="1" x14ac:dyDescent="0.4">
      <c r="A159" s="664"/>
      <c r="B159" s="434" t="str">
        <f>Entering!C319</f>
        <v>Automobiles (6 People)</v>
      </c>
      <c r="C159" s="443">
        <f>Entering!D319</f>
        <v>0</v>
      </c>
      <c r="D159" s="144">
        <f>Entering!E319</f>
        <v>0</v>
      </c>
      <c r="E159" s="144">
        <f>Entering!F319</f>
        <v>0</v>
      </c>
      <c r="F159" s="144">
        <f>Entering!G319</f>
        <v>0</v>
      </c>
      <c r="G159" s="144">
        <f>Entering!H319</f>
        <v>0</v>
      </c>
      <c r="H159" s="144">
        <f>Entering!I319</f>
        <v>0</v>
      </c>
      <c r="I159" s="144">
        <f>Entering!J319</f>
        <v>0</v>
      </c>
      <c r="J159" s="144">
        <f>Entering!K319</f>
        <v>1</v>
      </c>
      <c r="K159" s="144">
        <f>Entering!L319</f>
        <v>0</v>
      </c>
      <c r="L159" s="144">
        <f>Entering!M319</f>
        <v>0</v>
      </c>
      <c r="M159" s="144">
        <f>Entering!N319</f>
        <v>0</v>
      </c>
      <c r="N159" s="144">
        <f>Entering!O319</f>
        <v>0</v>
      </c>
      <c r="O159" s="144">
        <f>Entering!P319</f>
        <v>0</v>
      </c>
      <c r="P159" s="144">
        <f>Entering!Q319</f>
        <v>0</v>
      </c>
      <c r="Q159" s="144">
        <f>Entering!R319</f>
        <v>0</v>
      </c>
      <c r="R159" s="444">
        <f>Entering!S319</f>
        <v>0</v>
      </c>
    </row>
    <row r="160" spans="1:18" ht="12" customHeight="1" x14ac:dyDescent="0.4">
      <c r="A160" s="664"/>
      <c r="B160" s="434" t="str">
        <f>Entering!C320</f>
        <v>Automobiles (7 People)</v>
      </c>
      <c r="C160" s="443">
        <f>Entering!D320</f>
        <v>0</v>
      </c>
      <c r="D160" s="144">
        <f>Entering!E320</f>
        <v>0</v>
      </c>
      <c r="E160" s="144">
        <f>Entering!F320</f>
        <v>0</v>
      </c>
      <c r="F160" s="144">
        <f>Entering!G320</f>
        <v>0</v>
      </c>
      <c r="G160" s="144">
        <f>Entering!H320</f>
        <v>0</v>
      </c>
      <c r="H160" s="144">
        <f>Entering!I320</f>
        <v>0</v>
      </c>
      <c r="I160" s="144">
        <f>Entering!J320</f>
        <v>0</v>
      </c>
      <c r="J160" s="144">
        <f>Entering!K320</f>
        <v>0</v>
      </c>
      <c r="K160" s="144">
        <f>Entering!L320</f>
        <v>0</v>
      </c>
      <c r="L160" s="144">
        <f>Entering!M320</f>
        <v>0</v>
      </c>
      <c r="M160" s="144">
        <f>Entering!N320</f>
        <v>0</v>
      </c>
      <c r="N160" s="144">
        <f>Entering!O320</f>
        <v>0</v>
      </c>
      <c r="O160" s="144">
        <f>Entering!P320</f>
        <v>0</v>
      </c>
      <c r="P160" s="144">
        <f>Entering!Q320</f>
        <v>0</v>
      </c>
      <c r="Q160" s="144">
        <f>Entering!R320</f>
        <v>0</v>
      </c>
      <c r="R160" s="444">
        <f>Entering!S320</f>
        <v>0</v>
      </c>
    </row>
    <row r="161" spans="1:20" ht="12" customHeight="1" x14ac:dyDescent="0.4">
      <c r="A161" s="664"/>
      <c r="B161" s="468" t="str">
        <f>Entering!C321</f>
        <v>Automobiles (8 People)</v>
      </c>
      <c r="C161" s="461">
        <f>Entering!D321</f>
        <v>0</v>
      </c>
      <c r="D161" s="462">
        <f>Entering!E321</f>
        <v>0</v>
      </c>
      <c r="E161" s="462">
        <f>Entering!F321</f>
        <v>0</v>
      </c>
      <c r="F161" s="462">
        <f>Entering!G321</f>
        <v>0</v>
      </c>
      <c r="G161" s="462">
        <f>Entering!H321</f>
        <v>0</v>
      </c>
      <c r="H161" s="462">
        <f>Entering!I321</f>
        <v>0</v>
      </c>
      <c r="I161" s="462">
        <f>Entering!J321</f>
        <v>0</v>
      </c>
      <c r="J161" s="462">
        <f>Entering!K321</f>
        <v>0</v>
      </c>
      <c r="K161" s="462">
        <f>Entering!L321</f>
        <v>0</v>
      </c>
      <c r="L161" s="462">
        <f>Entering!M321</f>
        <v>0</v>
      </c>
      <c r="M161" s="462">
        <f>Entering!N321</f>
        <v>0</v>
      </c>
      <c r="N161" s="462">
        <f>Entering!O321</f>
        <v>0</v>
      </c>
      <c r="O161" s="462">
        <f>Entering!P321</f>
        <v>0</v>
      </c>
      <c r="P161" s="462">
        <f>Entering!Q321</f>
        <v>0</v>
      </c>
      <c r="Q161" s="462">
        <f>Entering!R321</f>
        <v>0</v>
      </c>
      <c r="R161" s="463">
        <f>Entering!S321</f>
        <v>0</v>
      </c>
    </row>
    <row r="162" spans="1:20" ht="12" customHeight="1" x14ac:dyDescent="0.4">
      <c r="A162" s="664"/>
      <c r="B162" s="191" t="s">
        <v>305</v>
      </c>
      <c r="C162" s="192">
        <f t="shared" ref="C162:R162" si="28">SUM(C155:C161)</f>
        <v>29</v>
      </c>
      <c r="D162" s="193">
        <f t="shared" si="28"/>
        <v>34</v>
      </c>
      <c r="E162" s="193">
        <f t="shared" si="28"/>
        <v>24</v>
      </c>
      <c r="F162" s="193">
        <f t="shared" si="28"/>
        <v>51</v>
      </c>
      <c r="G162" s="193">
        <f t="shared" si="28"/>
        <v>34</v>
      </c>
      <c r="H162" s="193">
        <f t="shared" si="28"/>
        <v>31</v>
      </c>
      <c r="I162" s="193">
        <f t="shared" si="28"/>
        <v>36</v>
      </c>
      <c r="J162" s="193">
        <f t="shared" si="28"/>
        <v>35</v>
      </c>
      <c r="K162" s="193">
        <f t="shared" si="28"/>
        <v>23</v>
      </c>
      <c r="L162" s="193">
        <f t="shared" si="28"/>
        <v>36</v>
      </c>
      <c r="M162" s="193">
        <f t="shared" si="28"/>
        <v>15</v>
      </c>
      <c r="N162" s="193">
        <f t="shared" si="28"/>
        <v>27</v>
      </c>
      <c r="O162" s="193">
        <f t="shared" si="28"/>
        <v>20</v>
      </c>
      <c r="P162" s="193">
        <f t="shared" si="28"/>
        <v>23</v>
      </c>
      <c r="Q162" s="193">
        <f t="shared" si="28"/>
        <v>40</v>
      </c>
      <c r="R162" s="194">
        <f t="shared" si="28"/>
        <v>27</v>
      </c>
    </row>
    <row r="163" spans="1:20" ht="12" customHeight="1" x14ac:dyDescent="0.4">
      <c r="A163" s="664"/>
      <c r="B163" s="460" t="s">
        <v>306</v>
      </c>
      <c r="C163" s="461">
        <f t="shared" ref="C163:R163" si="29">(C155*2)+(C156*3)+(C157*4)+(C158*5)+(C159*6)+(C160*7)+(C161*8)</f>
        <v>62</v>
      </c>
      <c r="D163" s="462">
        <f t="shared" si="29"/>
        <v>73</v>
      </c>
      <c r="E163" s="462">
        <f t="shared" si="29"/>
        <v>50</v>
      </c>
      <c r="F163" s="462">
        <f t="shared" si="29"/>
        <v>107</v>
      </c>
      <c r="G163" s="462">
        <f t="shared" si="29"/>
        <v>76</v>
      </c>
      <c r="H163" s="462">
        <f t="shared" si="29"/>
        <v>67</v>
      </c>
      <c r="I163" s="462">
        <f t="shared" si="29"/>
        <v>78</v>
      </c>
      <c r="J163" s="462">
        <f t="shared" si="29"/>
        <v>76</v>
      </c>
      <c r="K163" s="462">
        <f t="shared" si="29"/>
        <v>47</v>
      </c>
      <c r="L163" s="462">
        <f t="shared" si="29"/>
        <v>83</v>
      </c>
      <c r="M163" s="462">
        <f t="shared" si="29"/>
        <v>32</v>
      </c>
      <c r="N163" s="462">
        <f t="shared" si="29"/>
        <v>58</v>
      </c>
      <c r="O163" s="462">
        <f t="shared" si="29"/>
        <v>43</v>
      </c>
      <c r="P163" s="462">
        <f t="shared" si="29"/>
        <v>46</v>
      </c>
      <c r="Q163" s="462">
        <f t="shared" si="29"/>
        <v>84</v>
      </c>
      <c r="R163" s="463">
        <f t="shared" si="29"/>
        <v>59</v>
      </c>
    </row>
    <row r="164" spans="1:20" ht="12" customHeight="1" x14ac:dyDescent="0.4">
      <c r="A164" s="664"/>
      <c r="B164" s="215" t="str">
        <f>Entering!C322</f>
        <v>MTS Shuttles</v>
      </c>
      <c r="C164" s="192">
        <f>Entering!D322</f>
        <v>2</v>
      </c>
      <c r="D164" s="193">
        <f>Entering!E322</f>
        <v>4</v>
      </c>
      <c r="E164" s="193">
        <f>Entering!F322</f>
        <v>4</v>
      </c>
      <c r="F164" s="193">
        <f>Entering!G322</f>
        <v>1</v>
      </c>
      <c r="G164" s="193">
        <f>Entering!H322</f>
        <v>0</v>
      </c>
      <c r="H164" s="193">
        <f>Entering!I322</f>
        <v>0</v>
      </c>
      <c r="I164" s="193">
        <f>Entering!J322</f>
        <v>0</v>
      </c>
      <c r="J164" s="193">
        <f>Entering!K322</f>
        <v>0</v>
      </c>
      <c r="K164" s="193">
        <f>Entering!L322</f>
        <v>0</v>
      </c>
      <c r="L164" s="193">
        <f>Entering!M322</f>
        <v>4</v>
      </c>
      <c r="M164" s="193">
        <f>Entering!N322</f>
        <v>4</v>
      </c>
      <c r="N164" s="193">
        <f>Entering!O322</f>
        <v>4</v>
      </c>
      <c r="O164" s="193">
        <f>Entering!P322</f>
        <v>3</v>
      </c>
      <c r="P164" s="193">
        <f>Entering!Q322</f>
        <v>1</v>
      </c>
      <c r="Q164" s="193">
        <f>Entering!R322</f>
        <v>0</v>
      </c>
      <c r="R164" s="194">
        <f>Entering!S322</f>
        <v>0</v>
      </c>
    </row>
    <row r="165" spans="1:20" ht="12" customHeight="1" x14ac:dyDescent="0.4">
      <c r="A165" s="664"/>
      <c r="B165" s="436" t="str">
        <f>Entering!C339</f>
        <v>MTS Shuttle People</v>
      </c>
      <c r="C165" s="437">
        <f>Entering!D339</f>
        <v>7</v>
      </c>
      <c r="D165" s="438">
        <f>Entering!E339</f>
        <v>6</v>
      </c>
      <c r="E165" s="438">
        <f>Entering!F339</f>
        <v>4</v>
      </c>
      <c r="F165" s="438">
        <f>Entering!G339</f>
        <v>1</v>
      </c>
      <c r="G165" s="438">
        <f>Entering!H339</f>
        <v>0</v>
      </c>
      <c r="H165" s="438">
        <f>Entering!I339</f>
        <v>0</v>
      </c>
      <c r="I165" s="438">
        <f>Entering!J339</f>
        <v>0</v>
      </c>
      <c r="J165" s="438">
        <f>Entering!K339</f>
        <v>0</v>
      </c>
      <c r="K165" s="438">
        <f>Entering!L339</f>
        <v>0</v>
      </c>
      <c r="L165" s="438">
        <f>Entering!M339</f>
        <v>15</v>
      </c>
      <c r="M165" s="438">
        <f>Entering!N339</f>
        <v>8</v>
      </c>
      <c r="N165" s="438">
        <f>Entering!O339</f>
        <v>8</v>
      </c>
      <c r="O165" s="438">
        <f>Entering!P339</f>
        <v>6</v>
      </c>
      <c r="P165" s="438">
        <f>Entering!Q339</f>
        <v>2</v>
      </c>
      <c r="Q165" s="438">
        <f>Entering!R339</f>
        <v>0</v>
      </c>
      <c r="R165" s="440">
        <f>Entering!S339</f>
        <v>0</v>
      </c>
    </row>
    <row r="166" spans="1:20" ht="12" customHeight="1" x14ac:dyDescent="0.4">
      <c r="A166" s="664"/>
      <c r="B166" s="459" t="str">
        <f>Entering!C323</f>
        <v>Private Shuttles</v>
      </c>
      <c r="C166" s="443">
        <f>Entering!D323</f>
        <v>1</v>
      </c>
      <c r="D166" s="144">
        <f>Entering!E323</f>
        <v>0</v>
      </c>
      <c r="E166" s="144">
        <f>Entering!F323</f>
        <v>0</v>
      </c>
      <c r="F166" s="144">
        <f>Entering!G323</f>
        <v>0</v>
      </c>
      <c r="G166" s="144">
        <f>Entering!H323</f>
        <v>0</v>
      </c>
      <c r="H166" s="144">
        <f>Entering!I323</f>
        <v>0</v>
      </c>
      <c r="I166" s="144">
        <f>Entering!J323</f>
        <v>0</v>
      </c>
      <c r="J166" s="144">
        <f>Entering!K323</f>
        <v>0</v>
      </c>
      <c r="K166" s="144">
        <f>Entering!L323</f>
        <v>0</v>
      </c>
      <c r="L166" s="144">
        <f>Entering!M323</f>
        <v>2</v>
      </c>
      <c r="M166" s="144">
        <f>Entering!N323</f>
        <v>0</v>
      </c>
      <c r="N166" s="144">
        <f>Entering!O323</f>
        <v>0</v>
      </c>
      <c r="O166" s="144">
        <f>Entering!P323</f>
        <v>0</v>
      </c>
      <c r="P166" s="144">
        <f>Entering!Q323</f>
        <v>0</v>
      </c>
      <c r="Q166" s="144">
        <f>Entering!R323</f>
        <v>0</v>
      </c>
      <c r="R166" s="444">
        <f>Entering!S323</f>
        <v>0</v>
      </c>
    </row>
    <row r="167" spans="1:20" ht="12" customHeight="1" x14ac:dyDescent="0.4">
      <c r="A167" s="664"/>
      <c r="B167" s="436" t="str">
        <f>Entering!C340</f>
        <v>Private Shuttle People</v>
      </c>
      <c r="C167" s="437">
        <f>Entering!D340</f>
        <v>5</v>
      </c>
      <c r="D167" s="438">
        <f>Entering!E340</f>
        <v>0</v>
      </c>
      <c r="E167" s="438">
        <f>Entering!F340</f>
        <v>0</v>
      </c>
      <c r="F167" s="438">
        <f>Entering!G340</f>
        <v>0</v>
      </c>
      <c r="G167" s="438">
        <f>Entering!H340</f>
        <v>0</v>
      </c>
      <c r="H167" s="438">
        <f>Entering!I340</f>
        <v>0</v>
      </c>
      <c r="I167" s="438">
        <f>Entering!J340</f>
        <v>0</v>
      </c>
      <c r="J167" s="438">
        <f>Entering!K340</f>
        <v>0</v>
      </c>
      <c r="K167" s="438">
        <f>Entering!L340</f>
        <v>0</v>
      </c>
      <c r="L167" s="438">
        <f>Entering!M340</f>
        <v>3</v>
      </c>
      <c r="M167" s="438">
        <f>Entering!N340</f>
        <v>0</v>
      </c>
      <c r="N167" s="438">
        <f>Entering!O340</f>
        <v>0</v>
      </c>
      <c r="O167" s="438">
        <f>Entering!P340</f>
        <v>0</v>
      </c>
      <c r="P167" s="438">
        <f>Entering!Q340</f>
        <v>0</v>
      </c>
      <c r="Q167" s="438">
        <f>Entering!R340</f>
        <v>0</v>
      </c>
      <c r="R167" s="440">
        <f>Entering!S340</f>
        <v>0</v>
      </c>
    </row>
    <row r="168" spans="1:20" ht="12" customHeight="1" x14ac:dyDescent="0.4">
      <c r="A168" s="664"/>
      <c r="B168" s="459" t="str">
        <f>Entering!C324</f>
        <v>Private Vanpool Vehicles</v>
      </c>
      <c r="C168" s="443">
        <f>Entering!D324</f>
        <v>0</v>
      </c>
      <c r="D168" s="144">
        <f>Entering!E324</f>
        <v>0</v>
      </c>
      <c r="E168" s="144">
        <f>Entering!F324</f>
        <v>0</v>
      </c>
      <c r="F168" s="144">
        <f>Entering!G324</f>
        <v>0</v>
      </c>
      <c r="G168" s="144">
        <f>Entering!H324</f>
        <v>0</v>
      </c>
      <c r="H168" s="144">
        <f>Entering!I324</f>
        <v>0</v>
      </c>
      <c r="I168" s="144">
        <f>Entering!J324</f>
        <v>0</v>
      </c>
      <c r="J168" s="144">
        <f>Entering!K324</f>
        <v>0</v>
      </c>
      <c r="K168" s="144">
        <f>Entering!L324</f>
        <v>0</v>
      </c>
      <c r="L168" s="144">
        <f>Entering!M324</f>
        <v>0</v>
      </c>
      <c r="M168" s="144">
        <f>Entering!N324</f>
        <v>0</v>
      </c>
      <c r="N168" s="144">
        <f>Entering!O324</f>
        <v>0</v>
      </c>
      <c r="O168" s="144">
        <f>Entering!P324</f>
        <v>0</v>
      </c>
      <c r="P168" s="144">
        <f>Entering!Q324</f>
        <v>0</v>
      </c>
      <c r="Q168" s="144">
        <f>Entering!R324</f>
        <v>0</v>
      </c>
      <c r="R168" s="444">
        <f>Entering!S324</f>
        <v>0</v>
      </c>
    </row>
    <row r="169" spans="1:20" ht="12" customHeight="1" x14ac:dyDescent="0.4">
      <c r="A169" s="664"/>
      <c r="B169" s="459" t="str">
        <f>Entering!C325</f>
        <v>Taxis</v>
      </c>
      <c r="C169" s="443">
        <f>Entering!D325</f>
        <v>0</v>
      </c>
      <c r="D169" s="144">
        <f>Entering!E325</f>
        <v>0</v>
      </c>
      <c r="E169" s="144">
        <f>Entering!F325</f>
        <v>0</v>
      </c>
      <c r="F169" s="144">
        <f>Entering!G325</f>
        <v>0</v>
      </c>
      <c r="G169" s="144">
        <f>Entering!H325</f>
        <v>0</v>
      </c>
      <c r="H169" s="144">
        <f>Entering!I325</f>
        <v>0</v>
      </c>
      <c r="I169" s="144">
        <f>Entering!J325</f>
        <v>0</v>
      </c>
      <c r="J169" s="144">
        <f>Entering!K325</f>
        <v>0</v>
      </c>
      <c r="K169" s="144">
        <f>Entering!L325</f>
        <v>0</v>
      </c>
      <c r="L169" s="144">
        <f>Entering!M325</f>
        <v>0</v>
      </c>
      <c r="M169" s="144">
        <f>Entering!N325</f>
        <v>0</v>
      </c>
      <c r="N169" s="144">
        <f>Entering!O325</f>
        <v>0</v>
      </c>
      <c r="O169" s="144">
        <f>Entering!P325</f>
        <v>0</v>
      </c>
      <c r="P169" s="144">
        <f>Entering!Q325</f>
        <v>0</v>
      </c>
      <c r="Q169" s="144">
        <f>Entering!R325</f>
        <v>0</v>
      </c>
      <c r="R169" s="444">
        <f>Entering!S325</f>
        <v>0</v>
      </c>
    </row>
    <row r="170" spans="1:20" ht="12" customHeight="1" x14ac:dyDescent="0.4">
      <c r="A170" s="664"/>
      <c r="B170" s="434" t="str">
        <f>Entering!C326</f>
        <v>Uber/Lyft Vehicles</v>
      </c>
      <c r="C170" s="443">
        <f>Entering!D326</f>
        <v>0</v>
      </c>
      <c r="D170" s="144">
        <f>Entering!E326</f>
        <v>3</v>
      </c>
      <c r="E170" s="144">
        <f>Entering!F326</f>
        <v>6</v>
      </c>
      <c r="F170" s="144">
        <f>Entering!G326</f>
        <v>7</v>
      </c>
      <c r="G170" s="144">
        <f>Entering!H326</f>
        <v>6</v>
      </c>
      <c r="H170" s="144">
        <f>Entering!I326</f>
        <v>0</v>
      </c>
      <c r="I170" s="144">
        <f>Entering!J326</f>
        <v>8</v>
      </c>
      <c r="J170" s="144">
        <f>Entering!K326</f>
        <v>7</v>
      </c>
      <c r="K170" s="144">
        <f>Entering!L326</f>
        <v>2</v>
      </c>
      <c r="L170" s="144">
        <f>Entering!M326</f>
        <v>1</v>
      </c>
      <c r="M170" s="144">
        <f>Entering!N326</f>
        <v>0</v>
      </c>
      <c r="N170" s="144">
        <f>Entering!O326</f>
        <v>4</v>
      </c>
      <c r="O170" s="144">
        <f>Entering!P326</f>
        <v>0</v>
      </c>
      <c r="P170" s="144">
        <f>Entering!Q326</f>
        <v>1</v>
      </c>
      <c r="Q170" s="144">
        <f>Entering!R326</f>
        <v>0</v>
      </c>
      <c r="R170" s="444">
        <f>Entering!S326</f>
        <v>2</v>
      </c>
    </row>
    <row r="171" spans="1:20" ht="12" customHeight="1" x14ac:dyDescent="0.4">
      <c r="A171" s="664"/>
      <c r="B171" s="436" t="str">
        <f>Entering!C341</f>
        <v>Private Vanpool People</v>
      </c>
      <c r="C171" s="437">
        <f>Entering!D341</f>
        <v>0</v>
      </c>
      <c r="D171" s="438">
        <f>Entering!E341</f>
        <v>0</v>
      </c>
      <c r="E171" s="438">
        <f>Entering!F341</f>
        <v>0</v>
      </c>
      <c r="F171" s="438">
        <f>Entering!G341</f>
        <v>0</v>
      </c>
      <c r="G171" s="438">
        <f>Entering!H341</f>
        <v>0</v>
      </c>
      <c r="H171" s="438">
        <f>Entering!I341</f>
        <v>0</v>
      </c>
      <c r="I171" s="438">
        <f>Entering!J341</f>
        <v>0</v>
      </c>
      <c r="J171" s="438">
        <f>Entering!K341</f>
        <v>0</v>
      </c>
      <c r="K171" s="438">
        <f>Entering!L341</f>
        <v>0</v>
      </c>
      <c r="L171" s="438">
        <f>Entering!M341</f>
        <v>0</v>
      </c>
      <c r="M171" s="438">
        <f>Entering!N341</f>
        <v>0</v>
      </c>
      <c r="N171" s="438">
        <f>Entering!O341</f>
        <v>0</v>
      </c>
      <c r="O171" s="438">
        <f>Entering!P341</f>
        <v>0</v>
      </c>
      <c r="P171" s="438">
        <f>Entering!Q341</f>
        <v>0</v>
      </c>
      <c r="Q171" s="438">
        <f>Entering!R341</f>
        <v>0</v>
      </c>
      <c r="R171" s="440">
        <f>Entering!S341</f>
        <v>0</v>
      </c>
    </row>
    <row r="172" spans="1:20" ht="12" customHeight="1" x14ac:dyDescent="0.4">
      <c r="A172" s="664"/>
      <c r="B172" s="436" t="str">
        <f>Entering!C342</f>
        <v>Taxi People</v>
      </c>
      <c r="C172" s="437">
        <f>Entering!D342</f>
        <v>0</v>
      </c>
      <c r="D172" s="438">
        <f>Entering!E342</f>
        <v>0</v>
      </c>
      <c r="E172" s="438">
        <f>Entering!F342</f>
        <v>0</v>
      </c>
      <c r="F172" s="438">
        <f>Entering!G342</f>
        <v>0</v>
      </c>
      <c r="G172" s="438">
        <f>Entering!H342</f>
        <v>0</v>
      </c>
      <c r="H172" s="438">
        <f>Entering!I342</f>
        <v>0</v>
      </c>
      <c r="I172" s="438">
        <f>Entering!J342</f>
        <v>0</v>
      </c>
      <c r="J172" s="438">
        <f>Entering!K342</f>
        <v>0</v>
      </c>
      <c r="K172" s="438">
        <f>Entering!L342</f>
        <v>0</v>
      </c>
      <c r="L172" s="438">
        <f>Entering!M342</f>
        <v>0</v>
      </c>
      <c r="M172" s="438">
        <f>Entering!N342</f>
        <v>0</v>
      </c>
      <c r="N172" s="438">
        <f>Entering!O342</f>
        <v>0</v>
      </c>
      <c r="O172" s="438">
        <f>Entering!P342</f>
        <v>0</v>
      </c>
      <c r="P172" s="438">
        <f>Entering!Q342</f>
        <v>0</v>
      </c>
      <c r="Q172" s="438">
        <f>Entering!R342</f>
        <v>0</v>
      </c>
      <c r="R172" s="440">
        <f>Entering!S342</f>
        <v>0</v>
      </c>
    </row>
    <row r="173" spans="1:20" ht="12" customHeight="1" x14ac:dyDescent="0.4">
      <c r="A173" s="664"/>
      <c r="B173" s="436" t="str">
        <f>Entering!C343</f>
        <v>Uber/Lyft People</v>
      </c>
      <c r="C173" s="437">
        <f>Entering!D343</f>
        <v>0</v>
      </c>
      <c r="D173" s="438">
        <f>Entering!E343</f>
        <v>4</v>
      </c>
      <c r="E173" s="438">
        <f>Entering!F343</f>
        <v>12</v>
      </c>
      <c r="F173" s="438">
        <f>Entering!G343</f>
        <v>16</v>
      </c>
      <c r="G173" s="438">
        <f>Entering!H343</f>
        <v>12</v>
      </c>
      <c r="H173" s="438">
        <f>Entering!I343</f>
        <v>0</v>
      </c>
      <c r="I173" s="438">
        <f>Entering!J343</f>
        <v>19</v>
      </c>
      <c r="J173" s="438">
        <f>Entering!K343</f>
        <v>14</v>
      </c>
      <c r="K173" s="438">
        <f>Entering!L343</f>
        <v>4</v>
      </c>
      <c r="L173" s="438">
        <f>Entering!M343</f>
        <v>2</v>
      </c>
      <c r="M173" s="438">
        <f>Entering!N343</f>
        <v>0</v>
      </c>
      <c r="N173" s="438">
        <f>Entering!O343</f>
        <v>6</v>
      </c>
      <c r="O173" s="438">
        <f>Entering!P343</f>
        <v>0</v>
      </c>
      <c r="P173" s="438">
        <f>Entering!Q343</f>
        <v>2</v>
      </c>
      <c r="Q173" s="438">
        <f>Entering!R343</f>
        <v>0</v>
      </c>
      <c r="R173" s="440">
        <f>Entering!S343</f>
        <v>3</v>
      </c>
    </row>
    <row r="174" spans="1:20" ht="12" customHeight="1" x14ac:dyDescent="0.4">
      <c r="A174" s="664"/>
      <c r="B174" s="459" t="s">
        <v>307</v>
      </c>
      <c r="C174" s="443">
        <f t="shared" ref="C174:R174" si="30">SUM(C162,C164:C170)</f>
        <v>44</v>
      </c>
      <c r="D174" s="144">
        <f t="shared" si="30"/>
        <v>47</v>
      </c>
      <c r="E174" s="144">
        <f t="shared" si="30"/>
        <v>38</v>
      </c>
      <c r="F174" s="144">
        <f t="shared" si="30"/>
        <v>60</v>
      </c>
      <c r="G174" s="144">
        <f t="shared" si="30"/>
        <v>40</v>
      </c>
      <c r="H174" s="144">
        <f t="shared" si="30"/>
        <v>31</v>
      </c>
      <c r="I174" s="144">
        <f t="shared" si="30"/>
        <v>44</v>
      </c>
      <c r="J174" s="144">
        <f t="shared" si="30"/>
        <v>42</v>
      </c>
      <c r="K174" s="144">
        <f t="shared" si="30"/>
        <v>25</v>
      </c>
      <c r="L174" s="144">
        <f t="shared" si="30"/>
        <v>61</v>
      </c>
      <c r="M174" s="144">
        <f t="shared" si="30"/>
        <v>27</v>
      </c>
      <c r="N174" s="144">
        <f t="shared" si="30"/>
        <v>43</v>
      </c>
      <c r="O174" s="144">
        <f t="shared" si="30"/>
        <v>29</v>
      </c>
      <c r="P174" s="144">
        <f t="shared" si="30"/>
        <v>27</v>
      </c>
      <c r="Q174" s="144">
        <f t="shared" si="30"/>
        <v>40</v>
      </c>
      <c r="R174" s="444">
        <f t="shared" si="30"/>
        <v>29</v>
      </c>
      <c r="S174" s="94">
        <f>SUM(C174:R174)</f>
        <v>627</v>
      </c>
    </row>
    <row r="175" spans="1:20" ht="12" customHeight="1" x14ac:dyDescent="0.4">
      <c r="A175" s="664"/>
      <c r="B175" s="459" t="s">
        <v>308</v>
      </c>
      <c r="C175" s="443">
        <f t="shared" ref="C175:R175" si="31">SUM(C163:C168,C165:C173)</f>
        <v>90</v>
      </c>
      <c r="D175" s="144">
        <f t="shared" si="31"/>
        <v>96</v>
      </c>
      <c r="E175" s="144">
        <f t="shared" si="31"/>
        <v>80</v>
      </c>
      <c r="F175" s="144">
        <f t="shared" si="31"/>
        <v>133</v>
      </c>
      <c r="G175" s="144">
        <f t="shared" si="31"/>
        <v>94</v>
      </c>
      <c r="H175" s="144">
        <f t="shared" si="31"/>
        <v>67</v>
      </c>
      <c r="I175" s="144">
        <f t="shared" si="31"/>
        <v>105</v>
      </c>
      <c r="J175" s="144">
        <f t="shared" si="31"/>
        <v>97</v>
      </c>
      <c r="K175" s="144">
        <f t="shared" si="31"/>
        <v>53</v>
      </c>
      <c r="L175" s="144">
        <f t="shared" si="31"/>
        <v>130</v>
      </c>
      <c r="M175" s="144">
        <f t="shared" si="31"/>
        <v>52</v>
      </c>
      <c r="N175" s="144">
        <f t="shared" si="31"/>
        <v>88</v>
      </c>
      <c r="O175" s="144">
        <f t="shared" si="31"/>
        <v>58</v>
      </c>
      <c r="P175" s="144">
        <f t="shared" si="31"/>
        <v>54</v>
      </c>
      <c r="Q175" s="144">
        <f t="shared" si="31"/>
        <v>84</v>
      </c>
      <c r="R175" s="444">
        <f t="shared" si="31"/>
        <v>64</v>
      </c>
      <c r="T175" s="94">
        <f>SUM(C175:R175)</f>
        <v>1345</v>
      </c>
    </row>
    <row r="176" spans="1:20" ht="12" customHeight="1" x14ac:dyDescent="0.4">
      <c r="A176" s="675" t="s">
        <v>115</v>
      </c>
      <c r="B176" s="213" t="str">
        <f>Entering!C355</f>
        <v>Automobiles (2 People)</v>
      </c>
      <c r="C176" s="214">
        <f>Entering!D355</f>
        <v>65</v>
      </c>
      <c r="D176" s="184">
        <f>Entering!E355</f>
        <v>104</v>
      </c>
      <c r="E176" s="184">
        <f>Entering!F355</f>
        <v>241</v>
      </c>
      <c r="F176" s="184">
        <f>Entering!G355</f>
        <v>89</v>
      </c>
      <c r="G176" s="184">
        <f>Entering!H355</f>
        <v>157</v>
      </c>
      <c r="H176" s="184">
        <f>Entering!I355</f>
        <v>92</v>
      </c>
      <c r="I176" s="184">
        <f>Entering!J355</f>
        <v>117</v>
      </c>
      <c r="J176" s="184">
        <f>Entering!K355</f>
        <v>140</v>
      </c>
      <c r="K176" s="184">
        <f>Entering!L355</f>
        <v>88</v>
      </c>
      <c r="L176" s="184">
        <f>Entering!M355</f>
        <v>95</v>
      </c>
      <c r="M176" s="184">
        <f>Entering!N355</f>
        <v>72</v>
      </c>
      <c r="N176" s="184">
        <f>Entering!O355</f>
        <v>46</v>
      </c>
      <c r="O176" s="184">
        <f>Entering!P355</f>
        <v>38</v>
      </c>
      <c r="P176" s="184">
        <f>Entering!Q355</f>
        <v>43</v>
      </c>
      <c r="Q176" s="184">
        <f>Entering!R355</f>
        <v>25</v>
      </c>
      <c r="R176" s="435">
        <f>Entering!S355</f>
        <v>37</v>
      </c>
    </row>
    <row r="177" spans="1:18" ht="12" customHeight="1" x14ac:dyDescent="0.4">
      <c r="A177" s="664"/>
      <c r="B177" s="434" t="str">
        <f>Entering!C356</f>
        <v>Automobiles (3 People)</v>
      </c>
      <c r="C177" s="443">
        <f>Entering!D356</f>
        <v>0</v>
      </c>
      <c r="D177" s="144">
        <f>Entering!E356</f>
        <v>2</v>
      </c>
      <c r="E177" s="144">
        <f>Entering!F356</f>
        <v>8</v>
      </c>
      <c r="F177" s="144">
        <f>Entering!G356</f>
        <v>2</v>
      </c>
      <c r="G177" s="144">
        <f>Entering!H356</f>
        <v>0</v>
      </c>
      <c r="H177" s="144">
        <f>Entering!I356</f>
        <v>1</v>
      </c>
      <c r="I177" s="144">
        <f>Entering!J356</f>
        <v>2</v>
      </c>
      <c r="J177" s="144">
        <f>Entering!K356</f>
        <v>3</v>
      </c>
      <c r="K177" s="144">
        <f>Entering!L356</f>
        <v>1</v>
      </c>
      <c r="L177" s="144">
        <f>Entering!M356</f>
        <v>6</v>
      </c>
      <c r="M177" s="144">
        <f>Entering!N356</f>
        <v>1</v>
      </c>
      <c r="N177" s="144">
        <f>Entering!O356</f>
        <v>0</v>
      </c>
      <c r="O177" s="144">
        <f>Entering!P356</f>
        <v>3</v>
      </c>
      <c r="P177" s="144">
        <f>Entering!Q356</f>
        <v>0</v>
      </c>
      <c r="Q177" s="144">
        <f>Entering!R356</f>
        <v>0</v>
      </c>
      <c r="R177" s="444">
        <f>Entering!S356</f>
        <v>2</v>
      </c>
    </row>
    <row r="178" spans="1:18" ht="12" customHeight="1" x14ac:dyDescent="0.4">
      <c r="A178" s="664"/>
      <c r="B178" s="434" t="str">
        <f>Entering!C357</f>
        <v>Automobiles (4 People)</v>
      </c>
      <c r="C178" s="443">
        <f>Entering!D357</f>
        <v>1</v>
      </c>
      <c r="D178" s="144">
        <f>Entering!E357</f>
        <v>0</v>
      </c>
      <c r="E178" s="144">
        <f>Entering!F357</f>
        <v>2</v>
      </c>
      <c r="F178" s="144">
        <f>Entering!G357</f>
        <v>0</v>
      </c>
      <c r="G178" s="144">
        <f>Entering!H357</f>
        <v>0</v>
      </c>
      <c r="H178" s="144">
        <f>Entering!I357</f>
        <v>0</v>
      </c>
      <c r="I178" s="144">
        <f>Entering!J357</f>
        <v>0</v>
      </c>
      <c r="J178" s="144">
        <f>Entering!K357</f>
        <v>0</v>
      </c>
      <c r="K178" s="144">
        <f>Entering!L357</f>
        <v>0</v>
      </c>
      <c r="L178" s="144">
        <f>Entering!M357</f>
        <v>3</v>
      </c>
      <c r="M178" s="144">
        <f>Entering!N357</f>
        <v>0</v>
      </c>
      <c r="N178" s="144">
        <f>Entering!O357</f>
        <v>0</v>
      </c>
      <c r="O178" s="144">
        <f>Entering!P357</f>
        <v>2</v>
      </c>
      <c r="P178" s="144">
        <f>Entering!Q357</f>
        <v>0</v>
      </c>
      <c r="Q178" s="144">
        <f>Entering!R357</f>
        <v>0</v>
      </c>
      <c r="R178" s="444">
        <f>Entering!S357</f>
        <v>0</v>
      </c>
    </row>
    <row r="179" spans="1:18" ht="12" customHeight="1" x14ac:dyDescent="0.4">
      <c r="A179" s="664"/>
      <c r="B179" s="434" t="str">
        <f>Entering!C358</f>
        <v>Automobiles (5 People)</v>
      </c>
      <c r="C179" s="443">
        <f>Entering!D358</f>
        <v>0</v>
      </c>
      <c r="D179" s="144">
        <f>Entering!E358</f>
        <v>0</v>
      </c>
      <c r="E179" s="144">
        <f>Entering!F358</f>
        <v>0</v>
      </c>
      <c r="F179" s="144">
        <f>Entering!G358</f>
        <v>0</v>
      </c>
      <c r="G179" s="144">
        <f>Entering!H358</f>
        <v>0</v>
      </c>
      <c r="H179" s="144">
        <f>Entering!I358</f>
        <v>0</v>
      </c>
      <c r="I179" s="144">
        <f>Entering!J358</f>
        <v>0</v>
      </c>
      <c r="J179" s="144">
        <f>Entering!K358</f>
        <v>0</v>
      </c>
      <c r="K179" s="144">
        <f>Entering!L358</f>
        <v>0</v>
      </c>
      <c r="L179" s="144">
        <f>Entering!M358</f>
        <v>0</v>
      </c>
      <c r="M179" s="144">
        <f>Entering!N358</f>
        <v>0</v>
      </c>
      <c r="N179" s="144">
        <f>Entering!O358</f>
        <v>0</v>
      </c>
      <c r="O179" s="144">
        <f>Entering!P358</f>
        <v>0</v>
      </c>
      <c r="P179" s="144">
        <f>Entering!Q358</f>
        <v>0</v>
      </c>
      <c r="Q179" s="144">
        <f>Entering!R358</f>
        <v>0</v>
      </c>
      <c r="R179" s="444">
        <f>Entering!S358</f>
        <v>0</v>
      </c>
    </row>
    <row r="180" spans="1:18" ht="12" customHeight="1" x14ac:dyDescent="0.4">
      <c r="A180" s="664"/>
      <c r="B180" s="434" t="str">
        <f>Entering!C359</f>
        <v>Automobiles (6 People)</v>
      </c>
      <c r="C180" s="443">
        <f>Entering!D359</f>
        <v>0</v>
      </c>
      <c r="D180" s="144">
        <f>Entering!E359</f>
        <v>0</v>
      </c>
      <c r="E180" s="144">
        <f>Entering!F359</f>
        <v>0</v>
      </c>
      <c r="F180" s="144">
        <f>Entering!G359</f>
        <v>0</v>
      </c>
      <c r="G180" s="144">
        <f>Entering!H359</f>
        <v>0</v>
      </c>
      <c r="H180" s="144">
        <f>Entering!I359</f>
        <v>0</v>
      </c>
      <c r="I180" s="144">
        <f>Entering!J359</f>
        <v>0</v>
      </c>
      <c r="J180" s="144">
        <f>Entering!K359</f>
        <v>0</v>
      </c>
      <c r="K180" s="144">
        <f>Entering!L359</f>
        <v>0</v>
      </c>
      <c r="L180" s="144">
        <f>Entering!M359</f>
        <v>0</v>
      </c>
      <c r="M180" s="144">
        <f>Entering!N359</f>
        <v>0</v>
      </c>
      <c r="N180" s="144">
        <f>Entering!O359</f>
        <v>0</v>
      </c>
      <c r="O180" s="144">
        <f>Entering!P359</f>
        <v>0</v>
      </c>
      <c r="P180" s="144">
        <f>Entering!Q359</f>
        <v>0</v>
      </c>
      <c r="Q180" s="144">
        <f>Entering!R359</f>
        <v>0</v>
      </c>
      <c r="R180" s="444">
        <f>Entering!S359</f>
        <v>0</v>
      </c>
    </row>
    <row r="181" spans="1:18" ht="12" customHeight="1" x14ac:dyDescent="0.4">
      <c r="A181" s="664"/>
      <c r="B181" s="434" t="str">
        <f>Entering!C360</f>
        <v>Automobiles (7 People)</v>
      </c>
      <c r="C181" s="443">
        <f>Entering!D360</f>
        <v>0</v>
      </c>
      <c r="D181" s="144">
        <f>Entering!E360</f>
        <v>0</v>
      </c>
      <c r="E181" s="144">
        <f>Entering!F360</f>
        <v>0</v>
      </c>
      <c r="F181" s="144">
        <f>Entering!G360</f>
        <v>0</v>
      </c>
      <c r="G181" s="144">
        <f>Entering!H360</f>
        <v>0</v>
      </c>
      <c r="H181" s="144">
        <f>Entering!I360</f>
        <v>0</v>
      </c>
      <c r="I181" s="144">
        <f>Entering!J360</f>
        <v>0</v>
      </c>
      <c r="J181" s="144">
        <f>Entering!K360</f>
        <v>0</v>
      </c>
      <c r="K181" s="144">
        <f>Entering!L360</f>
        <v>0</v>
      </c>
      <c r="L181" s="144">
        <f>Entering!M360</f>
        <v>0</v>
      </c>
      <c r="M181" s="144">
        <f>Entering!N360</f>
        <v>0</v>
      </c>
      <c r="N181" s="144">
        <f>Entering!O360</f>
        <v>0</v>
      </c>
      <c r="O181" s="144">
        <f>Entering!P360</f>
        <v>0</v>
      </c>
      <c r="P181" s="144">
        <f>Entering!Q360</f>
        <v>0</v>
      </c>
      <c r="Q181" s="144">
        <f>Entering!R360</f>
        <v>0</v>
      </c>
      <c r="R181" s="444">
        <f>Entering!S360</f>
        <v>0</v>
      </c>
    </row>
    <row r="182" spans="1:18" ht="12" customHeight="1" x14ac:dyDescent="0.4">
      <c r="A182" s="664"/>
      <c r="B182" s="468" t="str">
        <f>Entering!C361</f>
        <v>Automobiles (8 People)</v>
      </c>
      <c r="C182" s="461">
        <f>Entering!D361</f>
        <v>0</v>
      </c>
      <c r="D182" s="462">
        <f>Entering!E361</f>
        <v>0</v>
      </c>
      <c r="E182" s="462">
        <f>Entering!F361</f>
        <v>0</v>
      </c>
      <c r="F182" s="462">
        <f>Entering!G361</f>
        <v>0</v>
      </c>
      <c r="G182" s="462">
        <f>Entering!H361</f>
        <v>0</v>
      </c>
      <c r="H182" s="462">
        <f>Entering!I361</f>
        <v>0</v>
      </c>
      <c r="I182" s="462">
        <f>Entering!J361</f>
        <v>0</v>
      </c>
      <c r="J182" s="462">
        <f>Entering!K361</f>
        <v>0</v>
      </c>
      <c r="K182" s="462">
        <f>Entering!L361</f>
        <v>0</v>
      </c>
      <c r="L182" s="462">
        <f>Entering!M361</f>
        <v>0</v>
      </c>
      <c r="M182" s="462">
        <f>Entering!N361</f>
        <v>0</v>
      </c>
      <c r="N182" s="462">
        <f>Entering!O361</f>
        <v>0</v>
      </c>
      <c r="O182" s="462">
        <f>Entering!P361</f>
        <v>0</v>
      </c>
      <c r="P182" s="462">
        <f>Entering!Q361</f>
        <v>0</v>
      </c>
      <c r="Q182" s="462">
        <f>Entering!R361</f>
        <v>0</v>
      </c>
      <c r="R182" s="463">
        <f>Entering!S361</f>
        <v>0</v>
      </c>
    </row>
    <row r="183" spans="1:18" ht="12" customHeight="1" x14ac:dyDescent="0.4">
      <c r="A183" s="664"/>
      <c r="B183" s="191" t="s">
        <v>305</v>
      </c>
      <c r="C183" s="192">
        <f t="shared" ref="C183:R183" si="32">SUM(C176:C182)</f>
        <v>66</v>
      </c>
      <c r="D183" s="193">
        <f t="shared" si="32"/>
        <v>106</v>
      </c>
      <c r="E183" s="193">
        <f t="shared" si="32"/>
        <v>251</v>
      </c>
      <c r="F183" s="193">
        <f t="shared" si="32"/>
        <v>91</v>
      </c>
      <c r="G183" s="193">
        <f t="shared" si="32"/>
        <v>157</v>
      </c>
      <c r="H183" s="193">
        <f t="shared" si="32"/>
        <v>93</v>
      </c>
      <c r="I183" s="193">
        <f t="shared" si="32"/>
        <v>119</v>
      </c>
      <c r="J183" s="193">
        <f t="shared" si="32"/>
        <v>143</v>
      </c>
      <c r="K183" s="193">
        <f t="shared" si="32"/>
        <v>89</v>
      </c>
      <c r="L183" s="193">
        <f t="shared" si="32"/>
        <v>104</v>
      </c>
      <c r="M183" s="193">
        <f t="shared" si="32"/>
        <v>73</v>
      </c>
      <c r="N183" s="193">
        <f t="shared" si="32"/>
        <v>46</v>
      </c>
      <c r="O183" s="193">
        <f t="shared" si="32"/>
        <v>43</v>
      </c>
      <c r="P183" s="193">
        <f t="shared" si="32"/>
        <v>43</v>
      </c>
      <c r="Q183" s="193">
        <f t="shared" si="32"/>
        <v>25</v>
      </c>
      <c r="R183" s="194">
        <f t="shared" si="32"/>
        <v>39</v>
      </c>
    </row>
    <row r="184" spans="1:18" ht="12" customHeight="1" x14ac:dyDescent="0.4">
      <c r="A184" s="664"/>
      <c r="B184" s="460" t="s">
        <v>306</v>
      </c>
      <c r="C184" s="461">
        <f t="shared" ref="C184:R184" si="33">(C176*2)+(C177*3)+(C178*4)+(C179*5)+(C180*6)+(C181*7)+(C182*8)</f>
        <v>134</v>
      </c>
      <c r="D184" s="462">
        <f t="shared" si="33"/>
        <v>214</v>
      </c>
      <c r="E184" s="462">
        <f t="shared" si="33"/>
        <v>514</v>
      </c>
      <c r="F184" s="462">
        <f t="shared" si="33"/>
        <v>184</v>
      </c>
      <c r="G184" s="462">
        <f t="shared" si="33"/>
        <v>314</v>
      </c>
      <c r="H184" s="462">
        <f t="shared" si="33"/>
        <v>187</v>
      </c>
      <c r="I184" s="462">
        <f t="shared" si="33"/>
        <v>240</v>
      </c>
      <c r="J184" s="462">
        <f t="shared" si="33"/>
        <v>289</v>
      </c>
      <c r="K184" s="462">
        <f t="shared" si="33"/>
        <v>179</v>
      </c>
      <c r="L184" s="462">
        <f t="shared" si="33"/>
        <v>220</v>
      </c>
      <c r="M184" s="462">
        <f t="shared" si="33"/>
        <v>147</v>
      </c>
      <c r="N184" s="462">
        <f t="shared" si="33"/>
        <v>92</v>
      </c>
      <c r="O184" s="462">
        <f t="shared" si="33"/>
        <v>93</v>
      </c>
      <c r="P184" s="462">
        <f t="shared" si="33"/>
        <v>86</v>
      </c>
      <c r="Q184" s="462">
        <f t="shared" si="33"/>
        <v>50</v>
      </c>
      <c r="R184" s="463">
        <f t="shared" si="33"/>
        <v>80</v>
      </c>
    </row>
    <row r="185" spans="1:18" ht="12" customHeight="1" x14ac:dyDescent="0.4">
      <c r="A185" s="664"/>
      <c r="B185" s="434" t="str">
        <f>Entering!C362</f>
        <v>MTS Shuttles</v>
      </c>
      <c r="C185" s="443">
        <f>Entering!D362</f>
        <v>1</v>
      </c>
      <c r="D185" s="144">
        <f>Entering!E362</f>
        <v>0</v>
      </c>
      <c r="E185" s="144">
        <f>Entering!F362</f>
        <v>0</v>
      </c>
      <c r="F185" s="144">
        <f>Entering!G362</f>
        <v>1</v>
      </c>
      <c r="G185" s="144">
        <f>Entering!H362</f>
        <v>2</v>
      </c>
      <c r="H185" s="144">
        <f>Entering!I362</f>
        <v>1</v>
      </c>
      <c r="I185" s="144">
        <f>Entering!J362</f>
        <v>1</v>
      </c>
      <c r="J185" s="144">
        <f>Entering!K362</f>
        <v>1</v>
      </c>
      <c r="K185" s="144">
        <f>Entering!L362</f>
        <v>1</v>
      </c>
      <c r="L185" s="144">
        <f>Entering!M362</f>
        <v>2</v>
      </c>
      <c r="M185" s="144">
        <f>Entering!N362</f>
        <v>0</v>
      </c>
      <c r="N185" s="144">
        <f>Entering!O362</f>
        <v>0</v>
      </c>
      <c r="O185" s="144">
        <f>Entering!P362</f>
        <v>0</v>
      </c>
      <c r="P185" s="144">
        <f>Entering!Q362</f>
        <v>0</v>
      </c>
      <c r="Q185" s="144">
        <f>Entering!R362</f>
        <v>0</v>
      </c>
      <c r="R185" s="444">
        <f>Entering!S362</f>
        <v>0</v>
      </c>
    </row>
    <row r="186" spans="1:18" ht="12" customHeight="1" x14ac:dyDescent="0.4">
      <c r="A186" s="664"/>
      <c r="B186" s="436" t="str">
        <f>Entering!C380</f>
        <v>MTS Shuttle People</v>
      </c>
      <c r="C186" s="437">
        <f>Entering!D380</f>
        <v>2</v>
      </c>
      <c r="D186" s="438">
        <f>Entering!E380</f>
        <v>0</v>
      </c>
      <c r="E186" s="438">
        <f>Entering!F380</f>
        <v>0</v>
      </c>
      <c r="F186" s="438">
        <f>Entering!G380</f>
        <v>2</v>
      </c>
      <c r="G186" s="438">
        <f>Entering!H380</f>
        <v>4</v>
      </c>
      <c r="H186" s="438">
        <f>Entering!I380</f>
        <v>2</v>
      </c>
      <c r="I186" s="438">
        <f>Entering!J380</f>
        <v>2</v>
      </c>
      <c r="J186" s="438">
        <f>Entering!K380</f>
        <v>2</v>
      </c>
      <c r="K186" s="438">
        <f>Entering!L380</f>
        <v>2</v>
      </c>
      <c r="L186" s="438">
        <f>Entering!M380</f>
        <v>4</v>
      </c>
      <c r="M186" s="438">
        <f>Entering!N380</f>
        <v>0</v>
      </c>
      <c r="N186" s="438">
        <f>Entering!O380</f>
        <v>0</v>
      </c>
      <c r="O186" s="438">
        <f>Entering!P380</f>
        <v>0</v>
      </c>
      <c r="P186" s="438">
        <f>Entering!Q380</f>
        <v>0</v>
      </c>
      <c r="Q186" s="438">
        <f>Entering!R380</f>
        <v>0</v>
      </c>
      <c r="R186" s="440">
        <f>Entering!S380</f>
        <v>0</v>
      </c>
    </row>
    <row r="187" spans="1:18" ht="12" customHeight="1" x14ac:dyDescent="0.4">
      <c r="A187" s="664"/>
      <c r="B187" s="459" t="str">
        <f>Entering!C363</f>
        <v>Private Shuttles</v>
      </c>
      <c r="C187" s="443">
        <f>Entering!D363</f>
        <v>1</v>
      </c>
      <c r="D187" s="144">
        <f>Entering!E363</f>
        <v>2</v>
      </c>
      <c r="E187" s="144">
        <f>Entering!F363</f>
        <v>6</v>
      </c>
      <c r="F187" s="144">
        <f>Entering!G363</f>
        <v>2</v>
      </c>
      <c r="G187" s="144">
        <f>Entering!H363</f>
        <v>2</v>
      </c>
      <c r="H187" s="144">
        <f>Entering!I363</f>
        <v>1</v>
      </c>
      <c r="I187" s="144">
        <f>Entering!J363</f>
        <v>6</v>
      </c>
      <c r="J187" s="144">
        <f>Entering!K363</f>
        <v>3</v>
      </c>
      <c r="K187" s="144">
        <f>Entering!L363</f>
        <v>1</v>
      </c>
      <c r="L187" s="144">
        <f>Entering!M363</f>
        <v>1</v>
      </c>
      <c r="M187" s="144">
        <f>Entering!N363</f>
        <v>1</v>
      </c>
      <c r="N187" s="144">
        <f>Entering!O363</f>
        <v>2</v>
      </c>
      <c r="O187" s="144">
        <f>Entering!P363</f>
        <v>0</v>
      </c>
      <c r="P187" s="144">
        <f>Entering!Q363</f>
        <v>0</v>
      </c>
      <c r="Q187" s="144">
        <f>Entering!R363</f>
        <v>0</v>
      </c>
      <c r="R187" s="444">
        <f>Entering!S363</f>
        <v>2</v>
      </c>
    </row>
    <row r="188" spans="1:18" ht="12" customHeight="1" x14ac:dyDescent="0.4">
      <c r="A188" s="664"/>
      <c r="B188" s="434" t="str">
        <f>Entering!C381</f>
        <v>Private Shuttle People</v>
      </c>
      <c r="C188" s="443">
        <f>Entering!D381</f>
        <v>2</v>
      </c>
      <c r="D188" s="144">
        <f>Entering!E381</f>
        <v>4</v>
      </c>
      <c r="E188" s="144">
        <f>Entering!F381</f>
        <v>12</v>
      </c>
      <c r="F188" s="144">
        <f>Entering!G381</f>
        <v>4</v>
      </c>
      <c r="G188" s="144">
        <f>Entering!H381</f>
        <v>4</v>
      </c>
      <c r="H188" s="144">
        <f>Entering!I381</f>
        <v>2</v>
      </c>
      <c r="I188" s="144">
        <f>Entering!J381</f>
        <v>12</v>
      </c>
      <c r="J188" s="144">
        <f>Entering!K381</f>
        <v>6</v>
      </c>
      <c r="K188" s="144">
        <f>Entering!L381</f>
        <v>2</v>
      </c>
      <c r="L188" s="144">
        <f>Entering!M381</f>
        <v>2</v>
      </c>
      <c r="M188" s="144">
        <f>Entering!N381</f>
        <v>2</v>
      </c>
      <c r="N188" s="144">
        <f>Entering!O381</f>
        <v>4</v>
      </c>
      <c r="O188" s="144">
        <f>Entering!P381</f>
        <v>0</v>
      </c>
      <c r="P188" s="144">
        <f>Entering!Q381</f>
        <v>0</v>
      </c>
      <c r="Q188" s="144">
        <f>Entering!R381</f>
        <v>0</v>
      </c>
      <c r="R188" s="444">
        <f>Entering!S381</f>
        <v>4</v>
      </c>
    </row>
    <row r="189" spans="1:18" ht="12" customHeight="1" x14ac:dyDescent="0.4">
      <c r="A189" s="664"/>
      <c r="B189" s="434" t="str">
        <f>Entering!C364</f>
        <v>Private Vanpool Vehicles</v>
      </c>
      <c r="C189" s="443">
        <f>Entering!D364</f>
        <v>0</v>
      </c>
      <c r="D189" s="144">
        <f>Entering!E364</f>
        <v>0</v>
      </c>
      <c r="E189" s="144">
        <f>Entering!F364</f>
        <v>0</v>
      </c>
      <c r="F189" s="144">
        <f>Entering!G364</f>
        <v>0</v>
      </c>
      <c r="G189" s="144">
        <f>Entering!H364</f>
        <v>0</v>
      </c>
      <c r="H189" s="144">
        <f>Entering!I364</f>
        <v>0</v>
      </c>
      <c r="I189" s="144">
        <f>Entering!J364</f>
        <v>0</v>
      </c>
      <c r="J189" s="144">
        <f>Entering!K364</f>
        <v>0</v>
      </c>
      <c r="K189" s="144">
        <f>Entering!L364</f>
        <v>0</v>
      </c>
      <c r="L189" s="144">
        <f>Entering!M364</f>
        <v>0</v>
      </c>
      <c r="M189" s="144">
        <f>Entering!N364</f>
        <v>0</v>
      </c>
      <c r="N189" s="144">
        <f>Entering!O364</f>
        <v>0</v>
      </c>
      <c r="O189" s="144">
        <f>Entering!P364</f>
        <v>0</v>
      </c>
      <c r="P189" s="144">
        <f>Entering!Q364</f>
        <v>0</v>
      </c>
      <c r="Q189" s="144">
        <f>Entering!R364</f>
        <v>0</v>
      </c>
      <c r="R189" s="444">
        <f>Entering!S364</f>
        <v>0</v>
      </c>
    </row>
    <row r="190" spans="1:18" ht="12" customHeight="1" x14ac:dyDescent="0.4">
      <c r="A190" s="664"/>
      <c r="B190" s="434" t="str">
        <f>Entering!C365</f>
        <v>Taxis</v>
      </c>
      <c r="C190" s="443">
        <f>Entering!D365</f>
        <v>0</v>
      </c>
      <c r="D190" s="144">
        <f>Entering!E365</f>
        <v>0</v>
      </c>
      <c r="E190" s="144">
        <f>Entering!F365</f>
        <v>0</v>
      </c>
      <c r="F190" s="144">
        <f>Entering!G365</f>
        <v>0</v>
      </c>
      <c r="G190" s="144">
        <f>Entering!H365</f>
        <v>0</v>
      </c>
      <c r="H190" s="144">
        <f>Entering!I365</f>
        <v>0</v>
      </c>
      <c r="I190" s="144">
        <f>Entering!J365</f>
        <v>0</v>
      </c>
      <c r="J190" s="144">
        <f>Entering!K365</f>
        <v>0</v>
      </c>
      <c r="K190" s="144">
        <f>Entering!L365</f>
        <v>0</v>
      </c>
      <c r="L190" s="144">
        <v>1</v>
      </c>
      <c r="M190" s="144">
        <f>Entering!N365</f>
        <v>0</v>
      </c>
      <c r="N190" s="144">
        <f>Entering!O365</f>
        <v>0</v>
      </c>
      <c r="O190" s="144">
        <f>Entering!P365</f>
        <v>0</v>
      </c>
      <c r="P190" s="144">
        <f>Entering!Q365</f>
        <v>0</v>
      </c>
      <c r="Q190" s="144">
        <f>Entering!R365</f>
        <v>0</v>
      </c>
      <c r="R190" s="444">
        <f>Entering!S365</f>
        <v>0</v>
      </c>
    </row>
    <row r="191" spans="1:18" ht="12" customHeight="1" x14ac:dyDescent="0.4">
      <c r="A191" s="664"/>
      <c r="B191" s="434" t="str">
        <f>Entering!C366</f>
        <v>Uber/Lyft Vehicles</v>
      </c>
      <c r="C191" s="443">
        <f>Entering!D366</f>
        <v>0</v>
      </c>
      <c r="D191" s="144">
        <f>Entering!E366</f>
        <v>0</v>
      </c>
      <c r="E191" s="144">
        <f>Entering!F366</f>
        <v>12</v>
      </c>
      <c r="F191" s="144">
        <f>Entering!G366</f>
        <v>4</v>
      </c>
      <c r="G191" s="144">
        <f>Entering!H366</f>
        <v>1</v>
      </c>
      <c r="H191" s="144">
        <f>Entering!I366</f>
        <v>5</v>
      </c>
      <c r="I191" s="144">
        <f>Entering!J366</f>
        <v>6</v>
      </c>
      <c r="J191" s="144">
        <f>Entering!K366</f>
        <v>0</v>
      </c>
      <c r="K191" s="144">
        <f>Entering!L366</f>
        <v>0</v>
      </c>
      <c r="L191" s="144">
        <f>Entering!M366</f>
        <v>2</v>
      </c>
      <c r="M191" s="144">
        <f>Entering!N366</f>
        <v>1</v>
      </c>
      <c r="N191" s="144">
        <f>Entering!O366</f>
        <v>1</v>
      </c>
      <c r="O191" s="144">
        <f>Entering!P366</f>
        <v>1</v>
      </c>
      <c r="P191" s="144">
        <f>Entering!Q366</f>
        <v>2</v>
      </c>
      <c r="Q191" s="144">
        <f>Entering!R366</f>
        <v>0</v>
      </c>
      <c r="R191" s="444">
        <f>Entering!S366</f>
        <v>3</v>
      </c>
    </row>
    <row r="192" spans="1:18" ht="12" customHeight="1" x14ac:dyDescent="0.4">
      <c r="A192" s="664"/>
      <c r="B192" s="436" t="str">
        <f>Entering!C382</f>
        <v>Private Vanpools People</v>
      </c>
      <c r="C192" s="437">
        <f>Entering!D382</f>
        <v>0</v>
      </c>
      <c r="D192" s="438">
        <f>Entering!E382</f>
        <v>0</v>
      </c>
      <c r="E192" s="438">
        <f>Entering!F382</f>
        <v>0</v>
      </c>
      <c r="F192" s="438">
        <f>Entering!G382</f>
        <v>0</v>
      </c>
      <c r="G192" s="438">
        <f>Entering!H382</f>
        <v>0</v>
      </c>
      <c r="H192" s="438">
        <f>Entering!I382</f>
        <v>0</v>
      </c>
      <c r="I192" s="438">
        <f>Entering!J382</f>
        <v>0</v>
      </c>
      <c r="J192" s="438">
        <f>Entering!K382</f>
        <v>0</v>
      </c>
      <c r="K192" s="438">
        <f>Entering!L382</f>
        <v>0</v>
      </c>
      <c r="L192" s="438">
        <f>Entering!M382</f>
        <v>0</v>
      </c>
      <c r="M192" s="438">
        <f>Entering!N382</f>
        <v>0</v>
      </c>
      <c r="N192" s="438">
        <f>Entering!O382</f>
        <v>0</v>
      </c>
      <c r="O192" s="438">
        <f>Entering!P382</f>
        <v>0</v>
      </c>
      <c r="P192" s="438">
        <f>Entering!Q382</f>
        <v>0</v>
      </c>
      <c r="Q192" s="438">
        <f>Entering!R382</f>
        <v>0</v>
      </c>
      <c r="R192" s="440">
        <f>Entering!S382</f>
        <v>0</v>
      </c>
    </row>
    <row r="193" spans="1:20" ht="12" customHeight="1" x14ac:dyDescent="0.4">
      <c r="A193" s="664"/>
      <c r="B193" s="436" t="str">
        <f>Entering!C383</f>
        <v>School Bus People</v>
      </c>
      <c r="C193" s="437">
        <f>Entering!D383</f>
        <v>0</v>
      </c>
      <c r="D193" s="438">
        <f>Entering!E383</f>
        <v>0</v>
      </c>
      <c r="E193" s="438">
        <f>Entering!F383</f>
        <v>0</v>
      </c>
      <c r="F193" s="438">
        <f>Entering!G383</f>
        <v>0</v>
      </c>
      <c r="G193" s="438">
        <f>Entering!H383</f>
        <v>0</v>
      </c>
      <c r="H193" s="438">
        <f>Entering!I383</f>
        <v>0</v>
      </c>
      <c r="I193" s="438">
        <f>Entering!J383</f>
        <v>0</v>
      </c>
      <c r="J193" s="438">
        <f>Entering!K383</f>
        <v>0</v>
      </c>
      <c r="K193" s="438">
        <f>Entering!L383</f>
        <v>0</v>
      </c>
      <c r="L193" s="438">
        <f>Entering!M383</f>
        <v>0</v>
      </c>
      <c r="M193" s="438">
        <f>Entering!N383</f>
        <v>0</v>
      </c>
      <c r="N193" s="438">
        <f>Entering!O383</f>
        <v>0</v>
      </c>
      <c r="O193" s="438">
        <f>Entering!P383</f>
        <v>0</v>
      </c>
      <c r="P193" s="438">
        <f>Entering!Q383</f>
        <v>0</v>
      </c>
      <c r="Q193" s="438">
        <f>Entering!R383</f>
        <v>0</v>
      </c>
      <c r="R193" s="440">
        <f>Entering!S383</f>
        <v>0</v>
      </c>
    </row>
    <row r="194" spans="1:20" ht="12" customHeight="1" x14ac:dyDescent="0.4">
      <c r="A194" s="664"/>
      <c r="B194" s="436" t="str">
        <f>Entering!C384</f>
        <v>Taxi People</v>
      </c>
      <c r="C194" s="437">
        <f>Entering!D384</f>
        <v>0</v>
      </c>
      <c r="D194" s="438">
        <f>Entering!E384</f>
        <v>0</v>
      </c>
      <c r="E194" s="438">
        <f>Entering!F384</f>
        <v>0</v>
      </c>
      <c r="F194" s="438">
        <f>Entering!G384</f>
        <v>0</v>
      </c>
      <c r="G194" s="438">
        <f>Entering!H384</f>
        <v>0</v>
      </c>
      <c r="H194" s="438">
        <f>Entering!I384</f>
        <v>0</v>
      </c>
      <c r="I194" s="438">
        <f>Entering!J384</f>
        <v>0</v>
      </c>
      <c r="J194" s="438">
        <f>Entering!K384</f>
        <v>0</v>
      </c>
      <c r="K194" s="438">
        <f>Entering!L384</f>
        <v>0</v>
      </c>
      <c r="L194" s="438">
        <f>Entering!M384</f>
        <v>4</v>
      </c>
      <c r="M194" s="438">
        <f>Entering!N384</f>
        <v>0</v>
      </c>
      <c r="N194" s="438">
        <f>Entering!O384</f>
        <v>0</v>
      </c>
      <c r="O194" s="438">
        <f>Entering!P384</f>
        <v>0</v>
      </c>
      <c r="P194" s="438">
        <f>Entering!Q384</f>
        <v>0</v>
      </c>
      <c r="Q194" s="438">
        <f>Entering!R384</f>
        <v>0</v>
      </c>
      <c r="R194" s="440">
        <f>Entering!S384</f>
        <v>0</v>
      </c>
    </row>
    <row r="195" spans="1:20" ht="12" customHeight="1" x14ac:dyDescent="0.4">
      <c r="A195" s="664"/>
      <c r="B195" s="436" t="str">
        <f>Entering!C385</f>
        <v>Uber/Lyft People</v>
      </c>
      <c r="C195" s="437">
        <f>Entering!D385</f>
        <v>0</v>
      </c>
      <c r="D195" s="438">
        <f>Entering!E385</f>
        <v>0</v>
      </c>
      <c r="E195" s="438">
        <f>Entering!F385</f>
        <v>20</v>
      </c>
      <c r="F195" s="438">
        <f>Entering!G385</f>
        <v>6</v>
      </c>
      <c r="G195" s="438">
        <f>Entering!H385</f>
        <v>1</v>
      </c>
      <c r="H195" s="438">
        <f>Entering!I385</f>
        <v>8</v>
      </c>
      <c r="I195" s="438">
        <f>Entering!J385</f>
        <v>12</v>
      </c>
      <c r="J195" s="438">
        <f>Entering!K385</f>
        <v>0</v>
      </c>
      <c r="K195" s="438">
        <f>Entering!L385</f>
        <v>0</v>
      </c>
      <c r="L195" s="438">
        <f>Entering!M385</f>
        <v>0</v>
      </c>
      <c r="M195" s="438">
        <f>Entering!N385</f>
        <v>2</v>
      </c>
      <c r="N195" s="438">
        <f>Entering!O385</f>
        <v>1</v>
      </c>
      <c r="O195" s="438">
        <f>Entering!P385</f>
        <v>1</v>
      </c>
      <c r="P195" s="438">
        <f>Entering!Q385</f>
        <v>4</v>
      </c>
      <c r="Q195" s="438">
        <f>Entering!R385</f>
        <v>0</v>
      </c>
      <c r="R195" s="440">
        <f>Entering!S385</f>
        <v>4</v>
      </c>
    </row>
    <row r="196" spans="1:20" ht="12" customHeight="1" x14ac:dyDescent="0.4">
      <c r="A196" s="664"/>
      <c r="B196" s="459" t="s">
        <v>307</v>
      </c>
      <c r="C196" s="443">
        <f t="shared" ref="C196:R196" si="34">SUM(C183,C185:C191)</f>
        <v>72</v>
      </c>
      <c r="D196" s="144">
        <f t="shared" si="34"/>
        <v>112</v>
      </c>
      <c r="E196" s="144">
        <f t="shared" si="34"/>
        <v>281</v>
      </c>
      <c r="F196" s="144">
        <f t="shared" si="34"/>
        <v>104</v>
      </c>
      <c r="G196" s="144">
        <f t="shared" si="34"/>
        <v>170</v>
      </c>
      <c r="H196" s="144">
        <f t="shared" si="34"/>
        <v>104</v>
      </c>
      <c r="I196" s="144">
        <f t="shared" si="34"/>
        <v>146</v>
      </c>
      <c r="J196" s="144">
        <f t="shared" si="34"/>
        <v>155</v>
      </c>
      <c r="K196" s="144">
        <f t="shared" si="34"/>
        <v>95</v>
      </c>
      <c r="L196" s="144">
        <f t="shared" si="34"/>
        <v>116</v>
      </c>
      <c r="M196" s="144">
        <f t="shared" si="34"/>
        <v>77</v>
      </c>
      <c r="N196" s="144">
        <f t="shared" si="34"/>
        <v>53</v>
      </c>
      <c r="O196" s="144">
        <f t="shared" si="34"/>
        <v>44</v>
      </c>
      <c r="P196" s="144">
        <f t="shared" si="34"/>
        <v>45</v>
      </c>
      <c r="Q196" s="144">
        <f t="shared" si="34"/>
        <v>25</v>
      </c>
      <c r="R196" s="444">
        <f t="shared" si="34"/>
        <v>48</v>
      </c>
      <c r="S196" s="94">
        <f>SUM(C196:R196)</f>
        <v>1647</v>
      </c>
    </row>
    <row r="197" spans="1:20" ht="12" customHeight="1" x14ac:dyDescent="0.4">
      <c r="A197" s="664"/>
      <c r="B197" s="459" t="s">
        <v>308</v>
      </c>
      <c r="C197" s="443">
        <f t="shared" ref="C197:R197" si="35">SUM(C184:C189,C186:C195)</f>
        <v>145</v>
      </c>
      <c r="D197" s="144">
        <f t="shared" si="35"/>
        <v>226</v>
      </c>
      <c r="E197" s="144">
        <f t="shared" si="35"/>
        <v>582</v>
      </c>
      <c r="F197" s="144">
        <f t="shared" si="35"/>
        <v>211</v>
      </c>
      <c r="G197" s="144">
        <f t="shared" si="35"/>
        <v>338</v>
      </c>
      <c r="H197" s="144">
        <f t="shared" si="35"/>
        <v>211</v>
      </c>
      <c r="I197" s="144">
        <f t="shared" si="35"/>
        <v>299</v>
      </c>
      <c r="J197" s="144">
        <f t="shared" si="35"/>
        <v>312</v>
      </c>
      <c r="K197" s="144">
        <f t="shared" si="35"/>
        <v>190</v>
      </c>
      <c r="L197" s="144">
        <f t="shared" si="35"/>
        <v>243</v>
      </c>
      <c r="M197" s="144">
        <f t="shared" si="35"/>
        <v>156</v>
      </c>
      <c r="N197" s="144">
        <f t="shared" si="35"/>
        <v>106</v>
      </c>
      <c r="O197" s="144">
        <f t="shared" si="35"/>
        <v>95</v>
      </c>
      <c r="P197" s="144">
        <f t="shared" si="35"/>
        <v>92</v>
      </c>
      <c r="Q197" s="144">
        <f t="shared" si="35"/>
        <v>50</v>
      </c>
      <c r="R197" s="444">
        <f t="shared" si="35"/>
        <v>99</v>
      </c>
      <c r="T197" s="94">
        <f>SUM(C197:R197)</f>
        <v>3355</v>
      </c>
    </row>
    <row r="198" spans="1:20" ht="12" customHeight="1" x14ac:dyDescent="0.4">
      <c r="A198" s="675" t="s">
        <v>262</v>
      </c>
      <c r="B198" s="213" t="str">
        <f>Entering!C399</f>
        <v>Automobiles (2 People)</v>
      </c>
      <c r="C198" s="214">
        <f>Entering!D399</f>
        <v>20</v>
      </c>
      <c r="D198" s="184">
        <f>Entering!E399</f>
        <v>10</v>
      </c>
      <c r="E198" s="184">
        <f>Entering!F399</f>
        <v>17</v>
      </c>
      <c r="F198" s="184">
        <f>Entering!G399</f>
        <v>11</v>
      </c>
      <c r="G198" s="184">
        <f>Entering!H399</f>
        <v>5</v>
      </c>
      <c r="H198" s="184">
        <f>Entering!I399</f>
        <v>7</v>
      </c>
      <c r="I198" s="184">
        <f>Entering!J399</f>
        <v>8</v>
      </c>
      <c r="J198" s="184">
        <f>Entering!K399</f>
        <v>9</v>
      </c>
      <c r="K198" s="184">
        <f>Entering!L399</f>
        <v>0</v>
      </c>
      <c r="L198" s="184">
        <f>Entering!M399</f>
        <v>1</v>
      </c>
      <c r="M198" s="184">
        <f>Entering!N399</f>
        <v>3</v>
      </c>
      <c r="N198" s="184">
        <f>Entering!O399</f>
        <v>3</v>
      </c>
      <c r="O198" s="184">
        <f>Entering!P399</f>
        <v>2</v>
      </c>
      <c r="P198" s="184">
        <f>Entering!Q399</f>
        <v>1</v>
      </c>
      <c r="Q198" s="184">
        <f>Entering!R399</f>
        <v>0</v>
      </c>
      <c r="R198" s="435">
        <f>Entering!S399</f>
        <v>1</v>
      </c>
    </row>
    <row r="199" spans="1:20" ht="12" customHeight="1" x14ac:dyDescent="0.4">
      <c r="A199" s="664"/>
      <c r="B199" s="434" t="str">
        <f>Entering!C400</f>
        <v>Automobiles (3 People)</v>
      </c>
      <c r="C199" s="443">
        <f>Entering!D400</f>
        <v>0</v>
      </c>
      <c r="D199" s="144">
        <f>Entering!E400</f>
        <v>1</v>
      </c>
      <c r="E199" s="144">
        <f>Entering!F400</f>
        <v>0</v>
      </c>
      <c r="F199" s="144">
        <f>Entering!G400</f>
        <v>3</v>
      </c>
      <c r="G199" s="144">
        <f>Entering!H400</f>
        <v>0</v>
      </c>
      <c r="H199" s="144">
        <f>Entering!I400</f>
        <v>0</v>
      </c>
      <c r="I199" s="144">
        <f>Entering!J400</f>
        <v>0</v>
      </c>
      <c r="J199" s="144">
        <f>Entering!K400</f>
        <v>2</v>
      </c>
      <c r="K199" s="144">
        <f>Entering!L400</f>
        <v>0</v>
      </c>
      <c r="L199" s="144">
        <f>Entering!M400</f>
        <v>0</v>
      </c>
      <c r="M199" s="144">
        <f>Entering!N400</f>
        <v>1</v>
      </c>
      <c r="N199" s="144">
        <f>Entering!O400</f>
        <v>0</v>
      </c>
      <c r="O199" s="144">
        <f>Entering!P400</f>
        <v>0</v>
      </c>
      <c r="P199" s="144">
        <f>Entering!Q400</f>
        <v>0</v>
      </c>
      <c r="Q199" s="144">
        <f>Entering!R400</f>
        <v>0</v>
      </c>
      <c r="R199" s="444">
        <f>Entering!S400</f>
        <v>0</v>
      </c>
    </row>
    <row r="200" spans="1:20" ht="12" customHeight="1" x14ac:dyDescent="0.4">
      <c r="A200" s="664"/>
      <c r="B200" s="434" t="str">
        <f>Entering!C401</f>
        <v>Automobiles (4 People)</v>
      </c>
      <c r="C200" s="443">
        <f>Entering!D401</f>
        <v>1</v>
      </c>
      <c r="D200" s="144">
        <f>Entering!E401</f>
        <v>0</v>
      </c>
      <c r="E200" s="144">
        <f>Entering!F401</f>
        <v>0</v>
      </c>
      <c r="F200" s="144">
        <f>Entering!G401</f>
        <v>0</v>
      </c>
      <c r="G200" s="144">
        <f>Entering!H401</f>
        <v>0</v>
      </c>
      <c r="H200" s="144">
        <f>Entering!I401</f>
        <v>0</v>
      </c>
      <c r="I200" s="144">
        <f>Entering!J401</f>
        <v>0</v>
      </c>
      <c r="J200" s="144">
        <f>Entering!K401</f>
        <v>0</v>
      </c>
      <c r="K200" s="144">
        <f>Entering!L401</f>
        <v>0</v>
      </c>
      <c r="L200" s="144">
        <f>Entering!M401</f>
        <v>0</v>
      </c>
      <c r="M200" s="144">
        <f>Entering!N401</f>
        <v>0</v>
      </c>
      <c r="N200" s="144">
        <f>Entering!O401</f>
        <v>0</v>
      </c>
      <c r="O200" s="144">
        <f>Entering!P401</f>
        <v>0</v>
      </c>
      <c r="P200" s="144">
        <f>Entering!Q401</f>
        <v>0</v>
      </c>
      <c r="Q200" s="144">
        <f>Entering!R401</f>
        <v>0</v>
      </c>
      <c r="R200" s="444">
        <f>Entering!S401</f>
        <v>0</v>
      </c>
    </row>
    <row r="201" spans="1:20" ht="12" customHeight="1" x14ac:dyDescent="0.4">
      <c r="A201" s="664"/>
      <c r="B201" s="434" t="str">
        <f>Entering!C402</f>
        <v>Automobiles (5 People)</v>
      </c>
      <c r="C201" s="443">
        <f>Entering!D402</f>
        <v>0</v>
      </c>
      <c r="D201" s="144">
        <f>Entering!E402</f>
        <v>0</v>
      </c>
      <c r="E201" s="144">
        <f>Entering!F402</f>
        <v>0</v>
      </c>
      <c r="F201" s="144">
        <f>Entering!G402</f>
        <v>0</v>
      </c>
      <c r="G201" s="144">
        <f>Entering!H402</f>
        <v>0</v>
      </c>
      <c r="H201" s="144">
        <f>Entering!I402</f>
        <v>0</v>
      </c>
      <c r="I201" s="144">
        <f>Entering!J402</f>
        <v>0</v>
      </c>
      <c r="J201" s="144">
        <f>Entering!K402</f>
        <v>0</v>
      </c>
      <c r="K201" s="144">
        <f>Entering!L402</f>
        <v>0</v>
      </c>
      <c r="L201" s="144">
        <f>Entering!M402</f>
        <v>0</v>
      </c>
      <c r="M201" s="144">
        <f>Entering!N402</f>
        <v>0</v>
      </c>
      <c r="N201" s="144">
        <f>Entering!O402</f>
        <v>0</v>
      </c>
      <c r="O201" s="144">
        <f>Entering!P402</f>
        <v>0</v>
      </c>
      <c r="P201" s="144">
        <f>Entering!Q402</f>
        <v>0</v>
      </c>
      <c r="Q201" s="144">
        <f>Entering!R402</f>
        <v>0</v>
      </c>
      <c r="R201" s="444">
        <f>Entering!S402</f>
        <v>0</v>
      </c>
    </row>
    <row r="202" spans="1:20" ht="12" customHeight="1" x14ac:dyDescent="0.4">
      <c r="A202" s="664"/>
      <c r="B202" s="434" t="str">
        <f>Entering!C403</f>
        <v>Automobiles (6 People)</v>
      </c>
      <c r="C202" s="443">
        <f>Entering!D403</f>
        <v>0</v>
      </c>
      <c r="D202" s="144">
        <f>Entering!E403</f>
        <v>0</v>
      </c>
      <c r="E202" s="144">
        <f>Entering!F403</f>
        <v>0</v>
      </c>
      <c r="F202" s="144">
        <f>Entering!G403</f>
        <v>0</v>
      </c>
      <c r="G202" s="144">
        <f>Entering!H403</f>
        <v>0</v>
      </c>
      <c r="H202" s="144">
        <f>Entering!I403</f>
        <v>0</v>
      </c>
      <c r="I202" s="144">
        <f>Entering!J403</f>
        <v>0</v>
      </c>
      <c r="J202" s="144">
        <f>Entering!K403</f>
        <v>0</v>
      </c>
      <c r="K202" s="144">
        <f>Entering!L403</f>
        <v>0</v>
      </c>
      <c r="L202" s="144">
        <f>Entering!M403</f>
        <v>0</v>
      </c>
      <c r="M202" s="144">
        <f>Entering!N403</f>
        <v>0</v>
      </c>
      <c r="N202" s="144">
        <f>Entering!O403</f>
        <v>0</v>
      </c>
      <c r="O202" s="144">
        <f>Entering!P403</f>
        <v>0</v>
      </c>
      <c r="P202" s="144">
        <f>Entering!Q403</f>
        <v>0</v>
      </c>
      <c r="Q202" s="144">
        <f>Entering!R403</f>
        <v>0</v>
      </c>
      <c r="R202" s="444">
        <f>Entering!S403</f>
        <v>0</v>
      </c>
    </row>
    <row r="203" spans="1:20" ht="12" customHeight="1" x14ac:dyDescent="0.4">
      <c r="A203" s="664"/>
      <c r="B203" s="434" t="str">
        <f>Entering!C404</f>
        <v>Automobiles (7 People)</v>
      </c>
      <c r="C203" s="443">
        <f>Entering!D404</f>
        <v>0</v>
      </c>
      <c r="D203" s="144">
        <f>Entering!E404</f>
        <v>0</v>
      </c>
      <c r="E203" s="144">
        <f>Entering!F404</f>
        <v>0</v>
      </c>
      <c r="F203" s="144">
        <f>Entering!G404</f>
        <v>0</v>
      </c>
      <c r="G203" s="144">
        <f>Entering!H404</f>
        <v>0</v>
      </c>
      <c r="H203" s="144">
        <f>Entering!I404</f>
        <v>0</v>
      </c>
      <c r="I203" s="144">
        <f>Entering!J404</f>
        <v>0</v>
      </c>
      <c r="J203" s="144">
        <f>Entering!K404</f>
        <v>0</v>
      </c>
      <c r="K203" s="144">
        <f>Entering!L404</f>
        <v>0</v>
      </c>
      <c r="L203" s="144">
        <f>Entering!M404</f>
        <v>0</v>
      </c>
      <c r="M203" s="144">
        <f>Entering!N404</f>
        <v>0</v>
      </c>
      <c r="N203" s="144">
        <f>Entering!O404</f>
        <v>0</v>
      </c>
      <c r="O203" s="144">
        <f>Entering!P404</f>
        <v>0</v>
      </c>
      <c r="P203" s="144">
        <f>Entering!Q404</f>
        <v>0</v>
      </c>
      <c r="Q203" s="144">
        <f>Entering!R404</f>
        <v>0</v>
      </c>
      <c r="R203" s="444">
        <f>Entering!S404</f>
        <v>0</v>
      </c>
    </row>
    <row r="204" spans="1:20" ht="12" customHeight="1" x14ac:dyDescent="0.4">
      <c r="A204" s="664"/>
      <c r="B204" s="468" t="str">
        <f>Entering!C405</f>
        <v>Automobiles (8 People)</v>
      </c>
      <c r="C204" s="461">
        <f>Entering!D405</f>
        <v>0</v>
      </c>
      <c r="D204" s="462">
        <f>Entering!E405</f>
        <v>0</v>
      </c>
      <c r="E204" s="462">
        <f>Entering!F405</f>
        <v>0</v>
      </c>
      <c r="F204" s="462">
        <f>Entering!G405</f>
        <v>0</v>
      </c>
      <c r="G204" s="462">
        <f>Entering!H405</f>
        <v>0</v>
      </c>
      <c r="H204" s="462">
        <f>Entering!I405</f>
        <v>0</v>
      </c>
      <c r="I204" s="462">
        <f>Entering!J405</f>
        <v>0</v>
      </c>
      <c r="J204" s="462">
        <f>Entering!K405</f>
        <v>0</v>
      </c>
      <c r="K204" s="462">
        <f>Entering!L405</f>
        <v>0</v>
      </c>
      <c r="L204" s="462">
        <f>Entering!M405</f>
        <v>0</v>
      </c>
      <c r="M204" s="462">
        <f>Entering!N405</f>
        <v>0</v>
      </c>
      <c r="N204" s="462">
        <f>Entering!O405</f>
        <v>0</v>
      </c>
      <c r="O204" s="462">
        <f>Entering!P405</f>
        <v>0</v>
      </c>
      <c r="P204" s="462">
        <f>Entering!Q405</f>
        <v>0</v>
      </c>
      <c r="Q204" s="462">
        <f>Entering!R405</f>
        <v>0</v>
      </c>
      <c r="R204" s="463">
        <f>Entering!S405</f>
        <v>0</v>
      </c>
    </row>
    <row r="205" spans="1:20" ht="12" customHeight="1" x14ac:dyDescent="0.4">
      <c r="A205" s="664"/>
      <c r="B205" s="191" t="s">
        <v>305</v>
      </c>
      <c r="C205" s="192">
        <f t="shared" ref="C205:R205" si="36">SUM(C198:C204)</f>
        <v>21</v>
      </c>
      <c r="D205" s="193">
        <f t="shared" si="36"/>
        <v>11</v>
      </c>
      <c r="E205" s="193">
        <f t="shared" si="36"/>
        <v>17</v>
      </c>
      <c r="F205" s="193">
        <f t="shared" si="36"/>
        <v>14</v>
      </c>
      <c r="G205" s="193">
        <f t="shared" si="36"/>
        <v>5</v>
      </c>
      <c r="H205" s="193">
        <f t="shared" si="36"/>
        <v>7</v>
      </c>
      <c r="I205" s="193">
        <f t="shared" si="36"/>
        <v>8</v>
      </c>
      <c r="J205" s="193">
        <f t="shared" si="36"/>
        <v>11</v>
      </c>
      <c r="K205" s="193">
        <f t="shared" si="36"/>
        <v>0</v>
      </c>
      <c r="L205" s="193">
        <f t="shared" si="36"/>
        <v>1</v>
      </c>
      <c r="M205" s="193">
        <f t="shared" si="36"/>
        <v>4</v>
      </c>
      <c r="N205" s="193">
        <f t="shared" si="36"/>
        <v>3</v>
      </c>
      <c r="O205" s="193">
        <f t="shared" si="36"/>
        <v>2</v>
      </c>
      <c r="P205" s="193">
        <f t="shared" si="36"/>
        <v>1</v>
      </c>
      <c r="Q205" s="193">
        <f t="shared" si="36"/>
        <v>0</v>
      </c>
      <c r="R205" s="194">
        <f t="shared" si="36"/>
        <v>1</v>
      </c>
    </row>
    <row r="206" spans="1:20" ht="12" customHeight="1" x14ac:dyDescent="0.4">
      <c r="A206" s="664"/>
      <c r="B206" s="460" t="s">
        <v>306</v>
      </c>
      <c r="C206" s="461">
        <f t="shared" ref="C206:R206" si="37">(C198*2)+(C199*3)+(C200*4)+(C201*5)+(C202*6)+(C203*7)+(C204*8)</f>
        <v>44</v>
      </c>
      <c r="D206" s="462">
        <f t="shared" si="37"/>
        <v>23</v>
      </c>
      <c r="E206" s="462">
        <f t="shared" si="37"/>
        <v>34</v>
      </c>
      <c r="F206" s="462">
        <f t="shared" si="37"/>
        <v>31</v>
      </c>
      <c r="G206" s="462">
        <f t="shared" si="37"/>
        <v>10</v>
      </c>
      <c r="H206" s="462">
        <f t="shared" si="37"/>
        <v>14</v>
      </c>
      <c r="I206" s="462">
        <f t="shared" si="37"/>
        <v>16</v>
      </c>
      <c r="J206" s="462">
        <f t="shared" si="37"/>
        <v>24</v>
      </c>
      <c r="K206" s="462">
        <f t="shared" si="37"/>
        <v>0</v>
      </c>
      <c r="L206" s="462">
        <f t="shared" si="37"/>
        <v>2</v>
      </c>
      <c r="M206" s="462">
        <f t="shared" si="37"/>
        <v>9</v>
      </c>
      <c r="N206" s="462">
        <f t="shared" si="37"/>
        <v>6</v>
      </c>
      <c r="O206" s="462">
        <f t="shared" si="37"/>
        <v>4</v>
      </c>
      <c r="P206" s="462">
        <f t="shared" si="37"/>
        <v>2</v>
      </c>
      <c r="Q206" s="462">
        <f t="shared" si="37"/>
        <v>0</v>
      </c>
      <c r="R206" s="463">
        <f t="shared" si="37"/>
        <v>2</v>
      </c>
    </row>
    <row r="207" spans="1:20" ht="12" customHeight="1" x14ac:dyDescent="0.4">
      <c r="A207" s="664"/>
      <c r="B207" s="434" t="str">
        <f>Entering!C406</f>
        <v>MTS Shuttles</v>
      </c>
      <c r="C207" s="443">
        <f>Entering!D406</f>
        <v>0</v>
      </c>
      <c r="D207" s="144">
        <f>Entering!E406</f>
        <v>1</v>
      </c>
      <c r="E207" s="144">
        <f>Entering!F406</f>
        <v>0</v>
      </c>
      <c r="F207" s="144">
        <f>Entering!G406</f>
        <v>0</v>
      </c>
      <c r="G207" s="144">
        <f>Entering!H406</f>
        <v>0</v>
      </c>
      <c r="H207" s="144">
        <f>Entering!I406</f>
        <v>0</v>
      </c>
      <c r="I207" s="144">
        <f>Entering!J406</f>
        <v>0</v>
      </c>
      <c r="J207" s="144">
        <f>Entering!K406</f>
        <v>0</v>
      </c>
      <c r="K207" s="144">
        <f>Entering!L406</f>
        <v>0</v>
      </c>
      <c r="L207" s="144">
        <f>Entering!M406</f>
        <v>0</v>
      </c>
      <c r="M207" s="144">
        <f>Entering!N406</f>
        <v>0</v>
      </c>
      <c r="N207" s="144">
        <f>Entering!O406</f>
        <v>0</v>
      </c>
      <c r="O207" s="144">
        <f>Entering!P406</f>
        <v>0</v>
      </c>
      <c r="P207" s="144">
        <f>Entering!Q406</f>
        <v>0</v>
      </c>
      <c r="Q207" s="144">
        <f>Entering!R406</f>
        <v>0</v>
      </c>
      <c r="R207" s="444">
        <f>Entering!S406</f>
        <v>0</v>
      </c>
    </row>
    <row r="208" spans="1:20" ht="12" customHeight="1" x14ac:dyDescent="0.4">
      <c r="A208" s="664"/>
      <c r="B208" s="436" t="str">
        <f>Entering!C424</f>
        <v>MTS Shuttle People</v>
      </c>
      <c r="C208" s="437">
        <f>Entering!D424</f>
        <v>0</v>
      </c>
      <c r="D208" s="438">
        <f>Entering!E424</f>
        <v>1</v>
      </c>
      <c r="E208" s="438">
        <f>Entering!F424</f>
        <v>0</v>
      </c>
      <c r="F208" s="438">
        <f>Entering!G424</f>
        <v>0</v>
      </c>
      <c r="G208" s="438">
        <f>Entering!H424</f>
        <v>0</v>
      </c>
      <c r="H208" s="438">
        <f>Entering!I424</f>
        <v>0</v>
      </c>
      <c r="I208" s="438">
        <f>Entering!J424</f>
        <v>0</v>
      </c>
      <c r="J208" s="438">
        <f>Entering!K424</f>
        <v>0</v>
      </c>
      <c r="K208" s="438">
        <f>Entering!L424</f>
        <v>0</v>
      </c>
      <c r="L208" s="438">
        <f>Entering!M424</f>
        <v>0</v>
      </c>
      <c r="M208" s="438">
        <f>Entering!N424</f>
        <v>0</v>
      </c>
      <c r="N208" s="438">
        <f>Entering!O424</f>
        <v>0</v>
      </c>
      <c r="O208" s="438">
        <f>Entering!P424</f>
        <v>0</v>
      </c>
      <c r="P208" s="438">
        <f>Entering!Q424</f>
        <v>0</v>
      </c>
      <c r="Q208" s="438">
        <f>Entering!R424</f>
        <v>0</v>
      </c>
      <c r="R208" s="440">
        <f>Entering!S424</f>
        <v>0</v>
      </c>
    </row>
    <row r="209" spans="1:20" ht="12" customHeight="1" x14ac:dyDescent="0.4">
      <c r="A209" s="664"/>
      <c r="B209" s="434" t="str">
        <f>Entering!C407</f>
        <v>Private Shuttles</v>
      </c>
      <c r="C209" s="443">
        <f>Entering!D407</f>
        <v>0</v>
      </c>
      <c r="D209" s="144">
        <f>Entering!E407</f>
        <v>1</v>
      </c>
      <c r="E209" s="144">
        <f>Entering!F407</f>
        <v>0</v>
      </c>
      <c r="F209" s="144">
        <f>Entering!G407</f>
        <v>1</v>
      </c>
      <c r="G209" s="144">
        <f>Entering!H407</f>
        <v>2</v>
      </c>
      <c r="H209" s="144">
        <f>Entering!I407</f>
        <v>1</v>
      </c>
      <c r="I209" s="144">
        <f>Entering!J407</f>
        <v>4</v>
      </c>
      <c r="J209" s="144">
        <f>Entering!K407</f>
        <v>2</v>
      </c>
      <c r="K209" s="144">
        <f>Entering!L407</f>
        <v>3</v>
      </c>
      <c r="L209" s="144">
        <f>Entering!M407</f>
        <v>0</v>
      </c>
      <c r="M209" s="144">
        <f>Entering!N407</f>
        <v>5</v>
      </c>
      <c r="N209" s="144">
        <f>Entering!O407</f>
        <v>0</v>
      </c>
      <c r="O209" s="144">
        <f>Entering!P407</f>
        <v>2</v>
      </c>
      <c r="P209" s="144">
        <f>Entering!Q407</f>
        <v>0</v>
      </c>
      <c r="Q209" s="144">
        <f>Entering!R407</f>
        <v>0</v>
      </c>
      <c r="R209" s="444">
        <f>Entering!S407</f>
        <v>0</v>
      </c>
    </row>
    <row r="210" spans="1:20" ht="12" customHeight="1" x14ac:dyDescent="0.4">
      <c r="A210" s="664"/>
      <c r="B210" s="436" t="str">
        <f>Entering!C425</f>
        <v>Private Shuttle People</v>
      </c>
      <c r="C210" s="437">
        <f>Entering!D425</f>
        <v>0</v>
      </c>
      <c r="D210" s="438">
        <f>Entering!E425</f>
        <v>1</v>
      </c>
      <c r="E210" s="438">
        <f>Entering!F425</f>
        <v>0</v>
      </c>
      <c r="F210" s="438">
        <f>Entering!G425</f>
        <v>4</v>
      </c>
      <c r="G210" s="438">
        <f>Entering!H425</f>
        <v>4</v>
      </c>
      <c r="H210" s="438">
        <f>Entering!I425</f>
        <v>1</v>
      </c>
      <c r="I210" s="438">
        <f>Entering!J425</f>
        <v>5</v>
      </c>
      <c r="J210" s="438">
        <f>Entering!K425</f>
        <v>2</v>
      </c>
      <c r="K210" s="438">
        <f>Entering!L425</f>
        <v>5</v>
      </c>
      <c r="L210" s="438">
        <f>Entering!M425</f>
        <v>0</v>
      </c>
      <c r="M210" s="438">
        <f>Entering!N425</f>
        <v>10</v>
      </c>
      <c r="N210" s="438">
        <f>Entering!O425</f>
        <v>0</v>
      </c>
      <c r="O210" s="438">
        <f>Entering!P425</f>
        <v>0</v>
      </c>
      <c r="P210" s="438">
        <f>Entering!Q425</f>
        <v>2</v>
      </c>
      <c r="Q210" s="438">
        <f>Entering!R425</f>
        <v>0</v>
      </c>
      <c r="R210" s="440">
        <f>Entering!S425</f>
        <v>0</v>
      </c>
    </row>
    <row r="211" spans="1:20" ht="12" customHeight="1" x14ac:dyDescent="0.4">
      <c r="A211" s="664"/>
      <c r="B211" s="434" t="str">
        <f>Entering!C408</f>
        <v>Private Vanpool Vehicles</v>
      </c>
      <c r="C211" s="443">
        <f>Entering!D408</f>
        <v>0</v>
      </c>
      <c r="D211" s="144">
        <f>Entering!E408</f>
        <v>0</v>
      </c>
      <c r="E211" s="144">
        <f>Entering!F408</f>
        <v>0</v>
      </c>
      <c r="F211" s="144">
        <f>Entering!G408</f>
        <v>0</v>
      </c>
      <c r="G211" s="144">
        <f>Entering!H408</f>
        <v>0</v>
      </c>
      <c r="H211" s="144">
        <f>Entering!I408</f>
        <v>0</v>
      </c>
      <c r="I211" s="144">
        <f>Entering!J408</f>
        <v>0</v>
      </c>
      <c r="J211" s="144">
        <f>Entering!K408</f>
        <v>0</v>
      </c>
      <c r="K211" s="144">
        <f>Entering!L408</f>
        <v>0</v>
      </c>
      <c r="L211" s="144">
        <f>Entering!M408</f>
        <v>0</v>
      </c>
      <c r="M211" s="144">
        <f>Entering!N408</f>
        <v>0</v>
      </c>
      <c r="N211" s="144">
        <f>Entering!O408</f>
        <v>0</v>
      </c>
      <c r="O211" s="144">
        <f>Entering!P408</f>
        <v>0</v>
      </c>
      <c r="P211" s="144">
        <f>Entering!Q408</f>
        <v>0</v>
      </c>
      <c r="Q211" s="144">
        <f>Entering!R408</f>
        <v>0</v>
      </c>
      <c r="R211" s="444">
        <f>Entering!S408</f>
        <v>0</v>
      </c>
    </row>
    <row r="212" spans="1:20" ht="12" customHeight="1" x14ac:dyDescent="0.4">
      <c r="A212" s="664"/>
      <c r="B212" s="434" t="str">
        <f>Entering!C409</f>
        <v>Taxis</v>
      </c>
      <c r="C212" s="443">
        <f>Entering!D409</f>
        <v>0</v>
      </c>
      <c r="D212" s="144">
        <f>Entering!E409</f>
        <v>0</v>
      </c>
      <c r="E212" s="144">
        <f>Entering!F409</f>
        <v>0</v>
      </c>
      <c r="F212" s="144">
        <f>Entering!G409</f>
        <v>0</v>
      </c>
      <c r="G212" s="144">
        <f>Entering!H409</f>
        <v>0</v>
      </c>
      <c r="H212" s="144">
        <f>Entering!I409</f>
        <v>0</v>
      </c>
      <c r="I212" s="144">
        <f>Entering!J409</f>
        <v>0</v>
      </c>
      <c r="J212" s="144">
        <f>Entering!K409</f>
        <v>0</v>
      </c>
      <c r="K212" s="144">
        <f>Entering!L409</f>
        <v>0</v>
      </c>
      <c r="L212" s="144">
        <f>Entering!M409</f>
        <v>0</v>
      </c>
      <c r="M212" s="144">
        <f>Entering!N409</f>
        <v>0</v>
      </c>
      <c r="N212" s="144">
        <f>Entering!O409</f>
        <v>0</v>
      </c>
      <c r="O212" s="144">
        <f>Entering!P409</f>
        <v>0</v>
      </c>
      <c r="P212" s="144">
        <f>Entering!Q409</f>
        <v>0</v>
      </c>
      <c r="Q212" s="144">
        <f>Entering!R409</f>
        <v>0</v>
      </c>
      <c r="R212" s="444">
        <f>Entering!S409</f>
        <v>0</v>
      </c>
    </row>
    <row r="213" spans="1:20" ht="12" customHeight="1" x14ac:dyDescent="0.4">
      <c r="A213" s="664"/>
      <c r="B213" s="434" t="str">
        <f>Entering!C410</f>
        <v>Uber/Lyft Vehicles</v>
      </c>
      <c r="C213" s="443">
        <f>Entering!D410</f>
        <v>1</v>
      </c>
      <c r="D213" s="144">
        <f>Entering!E410</f>
        <v>0</v>
      </c>
      <c r="E213" s="144">
        <f>Entering!F410</f>
        <v>0</v>
      </c>
      <c r="F213" s="144">
        <f>Entering!G410</f>
        <v>1</v>
      </c>
      <c r="G213" s="144">
        <f>Entering!H410</f>
        <v>0</v>
      </c>
      <c r="H213" s="144">
        <f>Entering!I410</f>
        <v>1</v>
      </c>
      <c r="I213" s="144">
        <f>Entering!J410</f>
        <v>1</v>
      </c>
      <c r="J213" s="144">
        <f>Entering!K410</f>
        <v>0</v>
      </c>
      <c r="K213" s="144">
        <f>Entering!L410</f>
        <v>0</v>
      </c>
      <c r="L213" s="144">
        <f>Entering!M410</f>
        <v>0</v>
      </c>
      <c r="M213" s="144">
        <f>Entering!N410</f>
        <v>0</v>
      </c>
      <c r="N213" s="144">
        <f>Entering!O410</f>
        <v>0</v>
      </c>
      <c r="O213" s="144">
        <f>Entering!P410</f>
        <v>0</v>
      </c>
      <c r="P213" s="144">
        <f>Entering!Q410</f>
        <v>0</v>
      </c>
      <c r="Q213" s="144">
        <f>Entering!R410</f>
        <v>0</v>
      </c>
      <c r="R213" s="444">
        <f>Entering!S410</f>
        <v>0</v>
      </c>
    </row>
    <row r="214" spans="1:20" ht="12" customHeight="1" x14ac:dyDescent="0.4">
      <c r="A214" s="664"/>
      <c r="B214" s="436" t="str">
        <f>Entering!C426</f>
        <v>Private Vanpool People</v>
      </c>
      <c r="C214" s="437">
        <f>Entering!D426</f>
        <v>0</v>
      </c>
      <c r="D214" s="438">
        <f>Entering!E426</f>
        <v>0</v>
      </c>
      <c r="E214" s="438">
        <f>Entering!F426</f>
        <v>0</v>
      </c>
      <c r="F214" s="438">
        <f>Entering!G426</f>
        <v>0</v>
      </c>
      <c r="G214" s="438">
        <f>Entering!H426</f>
        <v>0</v>
      </c>
      <c r="H214" s="438">
        <f>Entering!I426</f>
        <v>0</v>
      </c>
      <c r="I214" s="438">
        <f>Entering!J426</f>
        <v>0</v>
      </c>
      <c r="J214" s="438">
        <f>Entering!K426</f>
        <v>0</v>
      </c>
      <c r="K214" s="438">
        <f>Entering!L426</f>
        <v>0</v>
      </c>
      <c r="L214" s="438">
        <f>Entering!M426</f>
        <v>0</v>
      </c>
      <c r="M214" s="438">
        <f>Entering!N426</f>
        <v>0</v>
      </c>
      <c r="N214" s="438">
        <f>Entering!O426</f>
        <v>0</v>
      </c>
      <c r="O214" s="438">
        <f>Entering!P426</f>
        <v>0</v>
      </c>
      <c r="P214" s="438">
        <f>Entering!Q426</f>
        <v>0</v>
      </c>
      <c r="Q214" s="438">
        <f>Entering!R426</f>
        <v>0</v>
      </c>
      <c r="R214" s="440">
        <f>Entering!S426</f>
        <v>0</v>
      </c>
    </row>
    <row r="215" spans="1:20" ht="12" customHeight="1" x14ac:dyDescent="0.4">
      <c r="A215" s="664"/>
      <c r="B215" s="436" t="str">
        <f>Entering!C427</f>
        <v>Taxi People</v>
      </c>
      <c r="C215" s="437">
        <f>Entering!D427</f>
        <v>0</v>
      </c>
      <c r="D215" s="438">
        <f>Entering!E427</f>
        <v>0</v>
      </c>
      <c r="E215" s="438">
        <f>Entering!F427</f>
        <v>0</v>
      </c>
      <c r="F215" s="438">
        <f>Entering!G427</f>
        <v>0</v>
      </c>
      <c r="G215" s="438">
        <f>Entering!H427</f>
        <v>0</v>
      </c>
      <c r="H215" s="438">
        <f>Entering!I427</f>
        <v>0</v>
      </c>
      <c r="I215" s="438">
        <f>Entering!J427</f>
        <v>0</v>
      </c>
      <c r="J215" s="438">
        <f>Entering!K427</f>
        <v>0</v>
      </c>
      <c r="K215" s="438">
        <f>Entering!L427</f>
        <v>0</v>
      </c>
      <c r="L215" s="438">
        <f>Entering!M427</f>
        <v>0</v>
      </c>
      <c r="M215" s="438">
        <f>Entering!N427</f>
        <v>0</v>
      </c>
      <c r="N215" s="438">
        <f>Entering!O427</f>
        <v>0</v>
      </c>
      <c r="O215" s="438">
        <f>Entering!P427</f>
        <v>0</v>
      </c>
      <c r="P215" s="438">
        <f>Entering!Q427</f>
        <v>0</v>
      </c>
      <c r="Q215" s="438">
        <f>Entering!R427</f>
        <v>0</v>
      </c>
      <c r="R215" s="440">
        <f>Entering!S427</f>
        <v>0</v>
      </c>
    </row>
    <row r="216" spans="1:20" ht="12" customHeight="1" x14ac:dyDescent="0.4">
      <c r="A216" s="664"/>
      <c r="B216" s="436" t="str">
        <f>Entering!C428</f>
        <v>Uber/Lyft People</v>
      </c>
      <c r="C216" s="437">
        <f>Entering!D428</f>
        <v>2</v>
      </c>
      <c r="D216" s="438">
        <f>Entering!E428</f>
        <v>0</v>
      </c>
      <c r="E216" s="438">
        <f>Entering!F428</f>
        <v>0</v>
      </c>
      <c r="F216" s="438">
        <f>Entering!G428</f>
        <v>2</v>
      </c>
      <c r="G216" s="438">
        <f>Entering!H428</f>
        <v>0</v>
      </c>
      <c r="H216" s="438">
        <f>Entering!I428</f>
        <v>1</v>
      </c>
      <c r="I216" s="438">
        <f>Entering!J428</f>
        <v>2</v>
      </c>
      <c r="J216" s="438">
        <f>Entering!K428</f>
        <v>0</v>
      </c>
      <c r="K216" s="438">
        <f>Entering!L428</f>
        <v>0</v>
      </c>
      <c r="L216" s="438">
        <f>Entering!M428</f>
        <v>0</v>
      </c>
      <c r="M216" s="438">
        <f>Entering!N428</f>
        <v>0</v>
      </c>
      <c r="N216" s="438">
        <f>Entering!O428</f>
        <v>0</v>
      </c>
      <c r="O216" s="438">
        <f>Entering!P428</f>
        <v>0</v>
      </c>
      <c r="P216" s="438">
        <f>Entering!Q428</f>
        <v>0</v>
      </c>
      <c r="Q216" s="438">
        <f>Entering!R428</f>
        <v>0</v>
      </c>
      <c r="R216" s="440">
        <f>Entering!S428</f>
        <v>0</v>
      </c>
    </row>
    <row r="217" spans="1:20" ht="12" customHeight="1" x14ac:dyDescent="0.4">
      <c r="A217" s="664"/>
      <c r="B217" s="459" t="s">
        <v>307</v>
      </c>
      <c r="C217" s="443">
        <f t="shared" ref="C217:R217" si="38">SUM(C205,C207:C213)</f>
        <v>22</v>
      </c>
      <c r="D217" s="144">
        <f t="shared" si="38"/>
        <v>15</v>
      </c>
      <c r="E217" s="144">
        <f t="shared" si="38"/>
        <v>17</v>
      </c>
      <c r="F217" s="144">
        <f t="shared" si="38"/>
        <v>20</v>
      </c>
      <c r="G217" s="144">
        <f t="shared" si="38"/>
        <v>11</v>
      </c>
      <c r="H217" s="144">
        <f t="shared" si="38"/>
        <v>10</v>
      </c>
      <c r="I217" s="144">
        <f t="shared" si="38"/>
        <v>18</v>
      </c>
      <c r="J217" s="144">
        <f t="shared" si="38"/>
        <v>15</v>
      </c>
      <c r="K217" s="144">
        <f t="shared" si="38"/>
        <v>8</v>
      </c>
      <c r="L217" s="144">
        <f t="shared" si="38"/>
        <v>1</v>
      </c>
      <c r="M217" s="144">
        <f t="shared" si="38"/>
        <v>19</v>
      </c>
      <c r="N217" s="144">
        <f t="shared" si="38"/>
        <v>3</v>
      </c>
      <c r="O217" s="144">
        <f t="shared" si="38"/>
        <v>4</v>
      </c>
      <c r="P217" s="144">
        <f t="shared" si="38"/>
        <v>3</v>
      </c>
      <c r="Q217" s="144">
        <f t="shared" si="38"/>
        <v>0</v>
      </c>
      <c r="R217" s="444">
        <f t="shared" si="38"/>
        <v>1</v>
      </c>
      <c r="S217" s="94">
        <f>SUM(C217:R217)</f>
        <v>167</v>
      </c>
    </row>
    <row r="218" spans="1:20" ht="12" customHeight="1" x14ac:dyDescent="0.4">
      <c r="A218" s="664"/>
      <c r="B218" s="459" t="s">
        <v>308</v>
      </c>
      <c r="C218" s="443">
        <f t="shared" ref="C218:R218" si="39">SUM(C206:C211,C208:C216)</f>
        <v>47</v>
      </c>
      <c r="D218" s="144">
        <f t="shared" si="39"/>
        <v>30</v>
      </c>
      <c r="E218" s="144">
        <f t="shared" si="39"/>
        <v>34</v>
      </c>
      <c r="F218" s="144">
        <f t="shared" si="39"/>
        <v>44</v>
      </c>
      <c r="G218" s="144">
        <f t="shared" si="39"/>
        <v>22</v>
      </c>
      <c r="H218" s="144">
        <f t="shared" si="39"/>
        <v>20</v>
      </c>
      <c r="I218" s="144">
        <f t="shared" si="39"/>
        <v>37</v>
      </c>
      <c r="J218" s="144">
        <f t="shared" si="39"/>
        <v>32</v>
      </c>
      <c r="K218" s="144">
        <f t="shared" si="39"/>
        <v>16</v>
      </c>
      <c r="L218" s="144">
        <f t="shared" si="39"/>
        <v>2</v>
      </c>
      <c r="M218" s="144">
        <f t="shared" si="39"/>
        <v>39</v>
      </c>
      <c r="N218" s="144">
        <f t="shared" si="39"/>
        <v>6</v>
      </c>
      <c r="O218" s="144">
        <f t="shared" si="39"/>
        <v>8</v>
      </c>
      <c r="P218" s="144">
        <f t="shared" si="39"/>
        <v>6</v>
      </c>
      <c r="Q218" s="144">
        <f t="shared" si="39"/>
        <v>0</v>
      </c>
      <c r="R218" s="444">
        <f t="shared" si="39"/>
        <v>2</v>
      </c>
      <c r="T218" s="94">
        <f>SUM(C218:R218)</f>
        <v>345</v>
      </c>
    </row>
    <row r="219" spans="1:20" ht="12" customHeight="1" x14ac:dyDescent="0.4">
      <c r="A219" s="675" t="s">
        <v>263</v>
      </c>
      <c r="B219" s="213" t="str">
        <f>Entering!C440</f>
        <v>Automobiles (2 People)</v>
      </c>
      <c r="C219" s="214">
        <f>Entering!D440</f>
        <v>19</v>
      </c>
      <c r="D219" s="184">
        <f>Entering!E440</f>
        <v>42</v>
      </c>
      <c r="E219" s="184">
        <f>Entering!F440</f>
        <v>48</v>
      </c>
      <c r="F219" s="184">
        <f>Entering!G440</f>
        <v>67</v>
      </c>
      <c r="G219" s="184">
        <f>Entering!H440</f>
        <v>51</v>
      </c>
      <c r="H219" s="184">
        <f>Entering!I440</f>
        <v>22</v>
      </c>
      <c r="I219" s="184">
        <f>Entering!J440</f>
        <v>45</v>
      </c>
      <c r="J219" s="184">
        <f>Entering!K440</f>
        <v>26</v>
      </c>
      <c r="K219" s="184">
        <f>Entering!L440</f>
        <v>33</v>
      </c>
      <c r="L219" s="184">
        <f>Entering!M440</f>
        <v>27</v>
      </c>
      <c r="M219" s="184">
        <f>Entering!N440</f>
        <v>12</v>
      </c>
      <c r="N219" s="184">
        <f>Entering!O440</f>
        <v>11</v>
      </c>
      <c r="O219" s="184">
        <f>Entering!P440</f>
        <v>8</v>
      </c>
      <c r="P219" s="184">
        <f>Entering!Q440</f>
        <v>1</v>
      </c>
      <c r="Q219" s="184">
        <f>Entering!R440</f>
        <v>5</v>
      </c>
      <c r="R219" s="435">
        <f>Entering!S440</f>
        <v>1</v>
      </c>
    </row>
    <row r="220" spans="1:20" ht="12" customHeight="1" x14ac:dyDescent="0.4">
      <c r="A220" s="664"/>
      <c r="B220" s="434" t="str">
        <f>Entering!C441</f>
        <v>Automobiles (3 People)</v>
      </c>
      <c r="C220" s="443">
        <f>Entering!D441</f>
        <v>0</v>
      </c>
      <c r="D220" s="144">
        <f>Entering!E441</f>
        <v>3</v>
      </c>
      <c r="E220" s="144">
        <f>Entering!F441</f>
        <v>7</v>
      </c>
      <c r="F220" s="144">
        <f>Entering!G441</f>
        <v>5</v>
      </c>
      <c r="G220" s="144">
        <f>Entering!H441</f>
        <v>6</v>
      </c>
      <c r="H220" s="144">
        <f>Entering!I441</f>
        <v>0</v>
      </c>
      <c r="I220" s="144">
        <f>Entering!J441</f>
        <v>1</v>
      </c>
      <c r="J220" s="144">
        <f>Entering!K441</f>
        <v>2</v>
      </c>
      <c r="K220" s="144">
        <f>Entering!L441</f>
        <v>2</v>
      </c>
      <c r="L220" s="144">
        <f>Entering!M441</f>
        <v>0</v>
      </c>
      <c r="M220" s="144">
        <f>Entering!N441</f>
        <v>0</v>
      </c>
      <c r="N220" s="144">
        <f>Entering!O441</f>
        <v>0</v>
      </c>
      <c r="O220" s="144">
        <f>Entering!P441</f>
        <v>0</v>
      </c>
      <c r="P220" s="144">
        <f>Entering!Q441</f>
        <v>0</v>
      </c>
      <c r="Q220" s="144">
        <f>Entering!R441</f>
        <v>0</v>
      </c>
      <c r="R220" s="444">
        <f>Entering!S441</f>
        <v>0</v>
      </c>
    </row>
    <row r="221" spans="1:20" ht="12" customHeight="1" x14ac:dyDescent="0.4">
      <c r="A221" s="664"/>
      <c r="B221" s="434" t="str">
        <f>Entering!C442</f>
        <v>Automobiles (4 People)</v>
      </c>
      <c r="C221" s="443">
        <f>Entering!D442</f>
        <v>0</v>
      </c>
      <c r="D221" s="144">
        <f>Entering!E442</f>
        <v>0</v>
      </c>
      <c r="E221" s="144">
        <f>Entering!F442</f>
        <v>0</v>
      </c>
      <c r="F221" s="144">
        <f>Entering!G442</f>
        <v>1</v>
      </c>
      <c r="G221" s="144">
        <f>Entering!H442</f>
        <v>0</v>
      </c>
      <c r="H221" s="144">
        <f>Entering!I442</f>
        <v>1</v>
      </c>
      <c r="I221" s="144">
        <f>Entering!J442</f>
        <v>0</v>
      </c>
      <c r="J221" s="144">
        <f>Entering!K442</f>
        <v>1</v>
      </c>
      <c r="K221" s="144">
        <f>Entering!L442</f>
        <v>2</v>
      </c>
      <c r="L221" s="144">
        <f>Entering!M442</f>
        <v>0</v>
      </c>
      <c r="M221" s="144">
        <f>Entering!N442</f>
        <v>0</v>
      </c>
      <c r="N221" s="144">
        <f>Entering!O442</f>
        <v>0</v>
      </c>
      <c r="O221" s="144">
        <f>Entering!P442</f>
        <v>0</v>
      </c>
      <c r="P221" s="144">
        <f>Entering!Q442</f>
        <v>0</v>
      </c>
      <c r="Q221" s="144">
        <f>Entering!R442</f>
        <v>0</v>
      </c>
      <c r="R221" s="444">
        <f>Entering!S442</f>
        <v>0</v>
      </c>
    </row>
    <row r="222" spans="1:20" ht="12" customHeight="1" x14ac:dyDescent="0.4">
      <c r="A222" s="664"/>
      <c r="B222" s="434" t="str">
        <f>Entering!C443</f>
        <v>Automobiles (5 People)</v>
      </c>
      <c r="C222" s="443">
        <f>Entering!D443</f>
        <v>0</v>
      </c>
      <c r="D222" s="144">
        <f>Entering!E443</f>
        <v>0</v>
      </c>
      <c r="E222" s="144">
        <f>Entering!F443</f>
        <v>0</v>
      </c>
      <c r="F222" s="144">
        <f>Entering!G443</f>
        <v>1</v>
      </c>
      <c r="G222" s="144">
        <f>Entering!H443</f>
        <v>0</v>
      </c>
      <c r="H222" s="144">
        <f>Entering!I443</f>
        <v>0</v>
      </c>
      <c r="I222" s="144">
        <f>Entering!J443</f>
        <v>0</v>
      </c>
      <c r="J222" s="144">
        <f>Entering!K443</f>
        <v>0</v>
      </c>
      <c r="K222" s="144">
        <f>Entering!L443</f>
        <v>0</v>
      </c>
      <c r="L222" s="144">
        <f>Entering!M443</f>
        <v>0</v>
      </c>
      <c r="M222" s="144">
        <f>Entering!N443</f>
        <v>0</v>
      </c>
      <c r="N222" s="144">
        <f>Entering!O443</f>
        <v>0</v>
      </c>
      <c r="O222" s="144">
        <f>Entering!P443</f>
        <v>0</v>
      </c>
      <c r="P222" s="144">
        <f>Entering!Q443</f>
        <v>0</v>
      </c>
      <c r="Q222" s="144">
        <f>Entering!R443</f>
        <v>0</v>
      </c>
      <c r="R222" s="444">
        <f>Entering!S443</f>
        <v>0</v>
      </c>
    </row>
    <row r="223" spans="1:20" ht="12" customHeight="1" x14ac:dyDescent="0.4">
      <c r="A223" s="664"/>
      <c r="B223" s="434" t="str">
        <f>Entering!C444</f>
        <v>Automobiles (6 People)</v>
      </c>
      <c r="C223" s="443">
        <f>Entering!D444</f>
        <v>0</v>
      </c>
      <c r="D223" s="144">
        <f>Entering!E444</f>
        <v>0</v>
      </c>
      <c r="E223" s="144">
        <f>Entering!F444</f>
        <v>0</v>
      </c>
      <c r="F223" s="144">
        <f>Entering!G444</f>
        <v>0</v>
      </c>
      <c r="G223" s="144">
        <f>Entering!H444</f>
        <v>0</v>
      </c>
      <c r="H223" s="144">
        <f>Entering!I444</f>
        <v>0</v>
      </c>
      <c r="I223" s="144">
        <f>Entering!J444</f>
        <v>0</v>
      </c>
      <c r="J223" s="144">
        <f>Entering!K444</f>
        <v>0</v>
      </c>
      <c r="K223" s="144">
        <f>Entering!L444</f>
        <v>0</v>
      </c>
      <c r="L223" s="144">
        <f>Entering!M444</f>
        <v>0</v>
      </c>
      <c r="M223" s="144">
        <f>Entering!N444</f>
        <v>0</v>
      </c>
      <c r="N223" s="144">
        <f>Entering!O444</f>
        <v>0</v>
      </c>
      <c r="O223" s="144">
        <f>Entering!P444</f>
        <v>0</v>
      </c>
      <c r="P223" s="144">
        <f>Entering!Q444</f>
        <v>0</v>
      </c>
      <c r="Q223" s="144">
        <f>Entering!R444</f>
        <v>0</v>
      </c>
      <c r="R223" s="444">
        <f>Entering!S444</f>
        <v>0</v>
      </c>
    </row>
    <row r="224" spans="1:20" ht="12" customHeight="1" x14ac:dyDescent="0.4">
      <c r="A224" s="664"/>
      <c r="B224" s="434" t="str">
        <f>Entering!C445</f>
        <v>Automobiles (7 People)</v>
      </c>
      <c r="C224" s="443">
        <f>Entering!D445</f>
        <v>0</v>
      </c>
      <c r="D224" s="144">
        <f>Entering!E445</f>
        <v>0</v>
      </c>
      <c r="E224" s="144">
        <f>Entering!F445</f>
        <v>0</v>
      </c>
      <c r="F224" s="144">
        <f>Entering!G445</f>
        <v>0</v>
      </c>
      <c r="G224" s="144">
        <f>Entering!H445</f>
        <v>0</v>
      </c>
      <c r="H224" s="144">
        <f>Entering!I445</f>
        <v>0</v>
      </c>
      <c r="I224" s="144">
        <f>Entering!J445</f>
        <v>0</v>
      </c>
      <c r="J224" s="144">
        <f>Entering!K445</f>
        <v>0</v>
      </c>
      <c r="K224" s="144">
        <f>Entering!L445</f>
        <v>0</v>
      </c>
      <c r="L224" s="144">
        <f>Entering!M445</f>
        <v>0</v>
      </c>
      <c r="M224" s="144">
        <f>Entering!N445</f>
        <v>0</v>
      </c>
      <c r="N224" s="144">
        <f>Entering!O445</f>
        <v>0</v>
      </c>
      <c r="O224" s="144">
        <f>Entering!P445</f>
        <v>0</v>
      </c>
      <c r="P224" s="144">
        <f>Entering!Q445</f>
        <v>0</v>
      </c>
      <c r="Q224" s="144">
        <f>Entering!R445</f>
        <v>0</v>
      </c>
      <c r="R224" s="444">
        <f>Entering!S445</f>
        <v>0</v>
      </c>
    </row>
    <row r="225" spans="1:20" ht="12" customHeight="1" x14ac:dyDescent="0.4">
      <c r="A225" s="664"/>
      <c r="B225" s="468" t="str">
        <f>Entering!C446</f>
        <v>Automobiles (8 People)</v>
      </c>
      <c r="C225" s="461">
        <f>Entering!D446</f>
        <v>0</v>
      </c>
      <c r="D225" s="462">
        <f>Entering!E446</f>
        <v>0</v>
      </c>
      <c r="E225" s="462">
        <f>Entering!F446</f>
        <v>0</v>
      </c>
      <c r="F225" s="462">
        <f>Entering!G446</f>
        <v>0</v>
      </c>
      <c r="G225" s="462">
        <f>Entering!H446</f>
        <v>0</v>
      </c>
      <c r="H225" s="462">
        <f>Entering!I446</f>
        <v>0</v>
      </c>
      <c r="I225" s="462">
        <f>Entering!J446</f>
        <v>0</v>
      </c>
      <c r="J225" s="462">
        <f>Entering!K446</f>
        <v>0</v>
      </c>
      <c r="K225" s="462">
        <f>Entering!L446</f>
        <v>0</v>
      </c>
      <c r="L225" s="462">
        <f>Entering!M446</f>
        <v>0</v>
      </c>
      <c r="M225" s="462">
        <f>Entering!N446</f>
        <v>0</v>
      </c>
      <c r="N225" s="462">
        <f>Entering!O446</f>
        <v>0</v>
      </c>
      <c r="O225" s="462">
        <f>Entering!P446</f>
        <v>0</v>
      </c>
      <c r="P225" s="462">
        <f>Entering!Q446</f>
        <v>0</v>
      </c>
      <c r="Q225" s="462">
        <f>Entering!R446</f>
        <v>0</v>
      </c>
      <c r="R225" s="463">
        <f>Entering!S446</f>
        <v>0</v>
      </c>
    </row>
    <row r="226" spans="1:20" ht="12" customHeight="1" x14ac:dyDescent="0.4">
      <c r="A226" s="664"/>
      <c r="B226" s="191" t="s">
        <v>305</v>
      </c>
      <c r="C226" s="192">
        <f t="shared" ref="C226:R226" si="40">SUM(C219:C225)</f>
        <v>19</v>
      </c>
      <c r="D226" s="193">
        <f t="shared" si="40"/>
        <v>45</v>
      </c>
      <c r="E226" s="193">
        <f t="shared" si="40"/>
        <v>55</v>
      </c>
      <c r="F226" s="193">
        <f t="shared" si="40"/>
        <v>74</v>
      </c>
      <c r="G226" s="193">
        <f t="shared" si="40"/>
        <v>57</v>
      </c>
      <c r="H226" s="193">
        <f t="shared" si="40"/>
        <v>23</v>
      </c>
      <c r="I226" s="193">
        <f t="shared" si="40"/>
        <v>46</v>
      </c>
      <c r="J226" s="193">
        <f t="shared" si="40"/>
        <v>29</v>
      </c>
      <c r="K226" s="193">
        <f t="shared" si="40"/>
        <v>37</v>
      </c>
      <c r="L226" s="193">
        <f t="shared" si="40"/>
        <v>27</v>
      </c>
      <c r="M226" s="193">
        <f t="shared" si="40"/>
        <v>12</v>
      </c>
      <c r="N226" s="193">
        <f t="shared" si="40"/>
        <v>11</v>
      </c>
      <c r="O226" s="193">
        <f t="shared" si="40"/>
        <v>8</v>
      </c>
      <c r="P226" s="193">
        <f t="shared" si="40"/>
        <v>1</v>
      </c>
      <c r="Q226" s="193">
        <f t="shared" si="40"/>
        <v>5</v>
      </c>
      <c r="R226" s="194">
        <f t="shared" si="40"/>
        <v>1</v>
      </c>
    </row>
    <row r="227" spans="1:20" ht="12" customHeight="1" x14ac:dyDescent="0.4">
      <c r="A227" s="664"/>
      <c r="B227" s="460" t="s">
        <v>306</v>
      </c>
      <c r="C227" s="461">
        <f t="shared" ref="C227:R227" si="41">(C219*2)+(C220*3)+(C221*4)+(C222*5)+(C223*6)+(C224*7)+(C225*8)</f>
        <v>38</v>
      </c>
      <c r="D227" s="462">
        <f t="shared" si="41"/>
        <v>93</v>
      </c>
      <c r="E227" s="462">
        <f t="shared" si="41"/>
        <v>117</v>
      </c>
      <c r="F227" s="462">
        <f t="shared" si="41"/>
        <v>158</v>
      </c>
      <c r="G227" s="462">
        <f t="shared" si="41"/>
        <v>120</v>
      </c>
      <c r="H227" s="462">
        <f t="shared" si="41"/>
        <v>48</v>
      </c>
      <c r="I227" s="462">
        <f t="shared" si="41"/>
        <v>93</v>
      </c>
      <c r="J227" s="462">
        <f t="shared" si="41"/>
        <v>62</v>
      </c>
      <c r="K227" s="462">
        <f t="shared" si="41"/>
        <v>80</v>
      </c>
      <c r="L227" s="462">
        <f t="shared" si="41"/>
        <v>54</v>
      </c>
      <c r="M227" s="462">
        <f t="shared" si="41"/>
        <v>24</v>
      </c>
      <c r="N227" s="462">
        <f t="shared" si="41"/>
        <v>22</v>
      </c>
      <c r="O227" s="462">
        <f t="shared" si="41"/>
        <v>16</v>
      </c>
      <c r="P227" s="462">
        <f t="shared" si="41"/>
        <v>2</v>
      </c>
      <c r="Q227" s="462">
        <f t="shared" si="41"/>
        <v>10</v>
      </c>
      <c r="R227" s="463">
        <f t="shared" si="41"/>
        <v>2</v>
      </c>
    </row>
    <row r="228" spans="1:20" ht="12" customHeight="1" x14ac:dyDescent="0.4">
      <c r="A228" s="664"/>
      <c r="B228" s="434" t="str">
        <f>Entering!C447</f>
        <v>MTS Shuttles</v>
      </c>
      <c r="C228" s="443">
        <f>Entering!D447</f>
        <v>2</v>
      </c>
      <c r="D228" s="144">
        <f>Entering!E447</f>
        <v>0</v>
      </c>
      <c r="E228" s="144">
        <f>Entering!F447</f>
        <v>0</v>
      </c>
      <c r="F228" s="144">
        <f>Entering!G447</f>
        <v>0</v>
      </c>
      <c r="G228" s="144">
        <f>Entering!H447</f>
        <v>0</v>
      </c>
      <c r="H228" s="144">
        <f>Entering!I447</f>
        <v>0</v>
      </c>
      <c r="I228" s="144">
        <f>Entering!J447</f>
        <v>1</v>
      </c>
      <c r="J228" s="144">
        <f>Entering!K447</f>
        <v>0</v>
      </c>
      <c r="K228" s="144">
        <f>Entering!L447</f>
        <v>0</v>
      </c>
      <c r="L228" s="144">
        <f>Entering!M447</f>
        <v>0</v>
      </c>
      <c r="M228" s="144">
        <f>Entering!N447</f>
        <v>1</v>
      </c>
      <c r="N228" s="144">
        <f>Entering!O447</f>
        <v>0</v>
      </c>
      <c r="O228" s="144">
        <f>Entering!P447</f>
        <v>0</v>
      </c>
      <c r="P228" s="144">
        <f>Entering!Q447</f>
        <v>0</v>
      </c>
      <c r="Q228" s="144">
        <f>Entering!R447</f>
        <v>0</v>
      </c>
      <c r="R228" s="444">
        <f>Entering!S447</f>
        <v>0</v>
      </c>
    </row>
    <row r="229" spans="1:20" ht="12" customHeight="1" x14ac:dyDescent="0.4">
      <c r="A229" s="664"/>
      <c r="B229" s="436" t="str">
        <f>Entering!C464</f>
        <v>MTS Shuttle People</v>
      </c>
      <c r="C229" s="437">
        <f>Entering!D464</f>
        <v>4</v>
      </c>
      <c r="D229" s="438">
        <f>Entering!E464</f>
        <v>0</v>
      </c>
      <c r="E229" s="438">
        <f>Entering!F464</f>
        <v>0</v>
      </c>
      <c r="F229" s="438">
        <f>Entering!G464</f>
        <v>0</v>
      </c>
      <c r="G229" s="438">
        <f>Entering!H464</f>
        <v>0</v>
      </c>
      <c r="H229" s="438">
        <f>Entering!I464</f>
        <v>0</v>
      </c>
      <c r="I229" s="438">
        <f>Entering!J464</f>
        <v>2</v>
      </c>
      <c r="J229" s="438">
        <f>Entering!K464</f>
        <v>0</v>
      </c>
      <c r="K229" s="438">
        <f>Entering!L464</f>
        <v>0</v>
      </c>
      <c r="L229" s="438">
        <f>Entering!M464</f>
        <v>0</v>
      </c>
      <c r="M229" s="438">
        <f>Entering!N464</f>
        <v>2</v>
      </c>
      <c r="N229" s="438">
        <f>Entering!O464</f>
        <v>0</v>
      </c>
      <c r="O229" s="438">
        <f>Entering!P464</f>
        <v>0</v>
      </c>
      <c r="P229" s="438">
        <f>Entering!Q464</f>
        <v>0</v>
      </c>
      <c r="Q229" s="438">
        <f>Entering!R464</f>
        <v>0</v>
      </c>
      <c r="R229" s="440">
        <f>Entering!S464</f>
        <v>0</v>
      </c>
    </row>
    <row r="230" spans="1:20" ht="12" customHeight="1" x14ac:dyDescent="0.4">
      <c r="A230" s="664"/>
      <c r="B230" s="434" t="str">
        <f>Entering!C448</f>
        <v>Private Shuttles</v>
      </c>
      <c r="C230" s="443">
        <f>Entering!D448</f>
        <v>0</v>
      </c>
      <c r="D230" s="144">
        <f>Entering!E448</f>
        <v>2</v>
      </c>
      <c r="E230" s="144">
        <f>Entering!F448</f>
        <v>1</v>
      </c>
      <c r="F230" s="144">
        <f>Entering!G448</f>
        <v>1</v>
      </c>
      <c r="G230" s="144">
        <f>Entering!H448</f>
        <v>3</v>
      </c>
      <c r="H230" s="144">
        <f>Entering!I448</f>
        <v>3</v>
      </c>
      <c r="I230" s="144">
        <f>Entering!J448</f>
        <v>3</v>
      </c>
      <c r="J230" s="144">
        <f>Entering!K448</f>
        <v>3</v>
      </c>
      <c r="K230" s="144">
        <f>Entering!L448</f>
        <v>1</v>
      </c>
      <c r="L230" s="144">
        <f>Entering!M448</f>
        <v>3</v>
      </c>
      <c r="M230" s="144">
        <f>Entering!N448</f>
        <v>1</v>
      </c>
      <c r="N230" s="144">
        <f>Entering!O448</f>
        <v>0</v>
      </c>
      <c r="O230" s="144">
        <f>Entering!P448</f>
        <v>0</v>
      </c>
      <c r="P230" s="144">
        <f>Entering!Q448</f>
        <v>0</v>
      </c>
      <c r="Q230" s="144">
        <f>Entering!R448</f>
        <v>0</v>
      </c>
      <c r="R230" s="444">
        <f>Entering!S448</f>
        <v>0</v>
      </c>
    </row>
    <row r="231" spans="1:20" ht="12" customHeight="1" x14ac:dyDescent="0.4">
      <c r="A231" s="664"/>
      <c r="B231" s="436" t="str">
        <f>Entering!C465</f>
        <v>Private Shuttle People</v>
      </c>
      <c r="C231" s="437">
        <f>Entering!D465</f>
        <v>0</v>
      </c>
      <c r="D231" s="438">
        <f>Entering!E465</f>
        <v>0</v>
      </c>
      <c r="E231" s="438">
        <f>Entering!F465</f>
        <v>0</v>
      </c>
      <c r="F231" s="438">
        <f>Entering!G465</f>
        <v>0</v>
      </c>
      <c r="G231" s="438">
        <f>Entering!H465</f>
        <v>0</v>
      </c>
      <c r="H231" s="438">
        <f>Entering!I465</f>
        <v>0</v>
      </c>
      <c r="I231" s="438">
        <f>Entering!J465</f>
        <v>0</v>
      </c>
      <c r="J231" s="438">
        <f>Entering!K465</f>
        <v>0</v>
      </c>
      <c r="K231" s="438">
        <f>Entering!L465</f>
        <v>0</v>
      </c>
      <c r="L231" s="438">
        <f>Entering!M465</f>
        <v>0</v>
      </c>
      <c r="M231" s="438">
        <f>Entering!N465</f>
        <v>0</v>
      </c>
      <c r="N231" s="438">
        <f>Entering!O465</f>
        <v>0</v>
      </c>
      <c r="O231" s="438">
        <f>Entering!P465</f>
        <v>0</v>
      </c>
      <c r="P231" s="438">
        <f>Entering!Q465</f>
        <v>0</v>
      </c>
      <c r="Q231" s="438">
        <f>Entering!R465</f>
        <v>0</v>
      </c>
      <c r="R231" s="440">
        <f>Entering!S465</f>
        <v>0</v>
      </c>
    </row>
    <row r="232" spans="1:20" ht="12" customHeight="1" x14ac:dyDescent="0.4">
      <c r="A232" s="664"/>
      <c r="B232" s="434" t="str">
        <f>Entering!C449</f>
        <v>Private Vanpool Vehicles</v>
      </c>
      <c r="C232" s="443">
        <f>Entering!D449</f>
        <v>0</v>
      </c>
      <c r="D232" s="144">
        <f>Entering!E449</f>
        <v>0</v>
      </c>
      <c r="E232" s="144">
        <f>Entering!F449</f>
        <v>0</v>
      </c>
      <c r="F232" s="144">
        <f>Entering!G449</f>
        <v>0</v>
      </c>
      <c r="G232" s="144">
        <f>Entering!H449</f>
        <v>0</v>
      </c>
      <c r="H232" s="144">
        <f>Entering!I449</f>
        <v>0</v>
      </c>
      <c r="I232" s="144">
        <f>Entering!J449</f>
        <v>0</v>
      </c>
      <c r="J232" s="144">
        <f>Entering!K449</f>
        <v>0</v>
      </c>
      <c r="K232" s="144">
        <f>Entering!L449</f>
        <v>0</v>
      </c>
      <c r="L232" s="144">
        <f>Entering!M449</f>
        <v>0</v>
      </c>
      <c r="M232" s="144">
        <f>Entering!N449</f>
        <v>0</v>
      </c>
      <c r="N232" s="144">
        <f>Entering!O449</f>
        <v>0</v>
      </c>
      <c r="O232" s="144">
        <f>Entering!P449</f>
        <v>0</v>
      </c>
      <c r="P232" s="144">
        <f>Entering!Q449</f>
        <v>0</v>
      </c>
      <c r="Q232" s="144">
        <f>Entering!R449</f>
        <v>0</v>
      </c>
      <c r="R232" s="444">
        <f>Entering!S449</f>
        <v>0</v>
      </c>
    </row>
    <row r="233" spans="1:20" ht="12" customHeight="1" x14ac:dyDescent="0.4">
      <c r="A233" s="664"/>
      <c r="B233" s="434" t="str">
        <f>Entering!C450</f>
        <v>Taxis</v>
      </c>
      <c r="C233" s="443">
        <f>Entering!D450</f>
        <v>0</v>
      </c>
      <c r="D233" s="144">
        <f>Entering!E450</f>
        <v>0</v>
      </c>
      <c r="E233" s="144">
        <f>Entering!F450</f>
        <v>0</v>
      </c>
      <c r="F233" s="144">
        <f>Entering!G450</f>
        <v>0</v>
      </c>
      <c r="G233" s="144">
        <f>Entering!H450</f>
        <v>0</v>
      </c>
      <c r="H233" s="144">
        <f>Entering!I450</f>
        <v>0</v>
      </c>
      <c r="I233" s="144">
        <f>Entering!J450</f>
        <v>0</v>
      </c>
      <c r="J233" s="144">
        <f>Entering!K450</f>
        <v>0</v>
      </c>
      <c r="K233" s="144">
        <f>Entering!L450</f>
        <v>0</v>
      </c>
      <c r="L233" s="144">
        <f>Entering!M450</f>
        <v>0</v>
      </c>
      <c r="M233" s="144">
        <f>Entering!N450</f>
        <v>0</v>
      </c>
      <c r="N233" s="144">
        <f>Entering!O450</f>
        <v>0</v>
      </c>
      <c r="O233" s="144">
        <f>Entering!P450</f>
        <v>0</v>
      </c>
      <c r="P233" s="144">
        <f>Entering!Q450</f>
        <v>0</v>
      </c>
      <c r="Q233" s="144">
        <f>Entering!R450</f>
        <v>0</v>
      </c>
      <c r="R233" s="444">
        <f>Entering!S450</f>
        <v>0</v>
      </c>
    </row>
    <row r="234" spans="1:20" ht="12" customHeight="1" x14ac:dyDescent="0.4">
      <c r="A234" s="664"/>
      <c r="B234" s="434" t="str">
        <f>Entering!C451</f>
        <v>Uber/Lyft Vehicles</v>
      </c>
      <c r="C234" s="443">
        <f>Entering!D451</f>
        <v>0</v>
      </c>
      <c r="D234" s="144">
        <f>Entering!E451</f>
        <v>4</v>
      </c>
      <c r="E234" s="144">
        <f>Entering!F451</f>
        <v>2</v>
      </c>
      <c r="F234" s="144">
        <f>Entering!G451</f>
        <v>2</v>
      </c>
      <c r="G234" s="144">
        <f>Entering!H451</f>
        <v>3</v>
      </c>
      <c r="H234" s="144">
        <f>Entering!I451</f>
        <v>0</v>
      </c>
      <c r="I234" s="144">
        <f>Entering!J451</f>
        <v>2</v>
      </c>
      <c r="J234" s="144">
        <f>Entering!K451</f>
        <v>4</v>
      </c>
      <c r="K234" s="144">
        <f>Entering!L451</f>
        <v>1</v>
      </c>
      <c r="L234" s="144">
        <f>Entering!M451</f>
        <v>0</v>
      </c>
      <c r="M234" s="144">
        <f>Entering!N451</f>
        <v>1</v>
      </c>
      <c r="N234" s="144">
        <f>Entering!O451</f>
        <v>0</v>
      </c>
      <c r="O234" s="144">
        <f>Entering!P451</f>
        <v>0</v>
      </c>
      <c r="P234" s="144">
        <f>Entering!Q451</f>
        <v>1</v>
      </c>
      <c r="Q234" s="144">
        <f>Entering!R451</f>
        <v>0</v>
      </c>
      <c r="R234" s="444">
        <f>Entering!S451</f>
        <v>0</v>
      </c>
    </row>
    <row r="235" spans="1:20" ht="12" customHeight="1" x14ac:dyDescent="0.4">
      <c r="A235" s="664"/>
      <c r="B235" s="436" t="str">
        <f>Entering!C466</f>
        <v>Private Vanpool People</v>
      </c>
      <c r="C235" s="437">
        <f>Entering!D466</f>
        <v>0</v>
      </c>
      <c r="D235" s="438">
        <f>Entering!E466</f>
        <v>0</v>
      </c>
      <c r="E235" s="438">
        <f>Entering!F466</f>
        <v>0</v>
      </c>
      <c r="F235" s="438">
        <f>Entering!G466</f>
        <v>0</v>
      </c>
      <c r="G235" s="438">
        <f>Entering!H466</f>
        <v>0</v>
      </c>
      <c r="H235" s="438">
        <f>Entering!I466</f>
        <v>0</v>
      </c>
      <c r="I235" s="438">
        <f>Entering!J466</f>
        <v>0</v>
      </c>
      <c r="J235" s="438">
        <f>Entering!K466</f>
        <v>0</v>
      </c>
      <c r="K235" s="438">
        <f>Entering!L466</f>
        <v>0</v>
      </c>
      <c r="L235" s="438">
        <f>Entering!M466</f>
        <v>0</v>
      </c>
      <c r="M235" s="438">
        <f>Entering!N466</f>
        <v>0</v>
      </c>
      <c r="N235" s="438">
        <f>Entering!O466</f>
        <v>0</v>
      </c>
      <c r="O235" s="438">
        <f>Entering!P466</f>
        <v>0</v>
      </c>
      <c r="P235" s="438">
        <f>Entering!Q466</f>
        <v>0</v>
      </c>
      <c r="Q235" s="438">
        <f>Entering!R466</f>
        <v>0</v>
      </c>
      <c r="R235" s="440">
        <f>Entering!S466</f>
        <v>0</v>
      </c>
    </row>
    <row r="236" spans="1:20" ht="12" customHeight="1" x14ac:dyDescent="0.4">
      <c r="A236" s="664"/>
      <c r="B236" s="436" t="str">
        <f>Entering!C467</f>
        <v>Taxi People</v>
      </c>
      <c r="C236" s="437">
        <f>Entering!D467</f>
        <v>0</v>
      </c>
      <c r="D236" s="438">
        <f>Entering!E467</f>
        <v>0</v>
      </c>
      <c r="E236" s="438">
        <f>Entering!F467</f>
        <v>0</v>
      </c>
      <c r="F236" s="438">
        <f>Entering!G467</f>
        <v>0</v>
      </c>
      <c r="G236" s="438">
        <f>Entering!H467</f>
        <v>0</v>
      </c>
      <c r="H236" s="438">
        <f>Entering!I467</f>
        <v>0</v>
      </c>
      <c r="I236" s="438">
        <f>Entering!J467</f>
        <v>0</v>
      </c>
      <c r="J236" s="438">
        <f>Entering!K467</f>
        <v>0</v>
      </c>
      <c r="K236" s="438">
        <f>Entering!L467</f>
        <v>0</v>
      </c>
      <c r="L236" s="438">
        <f>Entering!M467</f>
        <v>0</v>
      </c>
      <c r="M236" s="438">
        <f>Entering!N467</f>
        <v>0</v>
      </c>
      <c r="N236" s="438">
        <f>Entering!O467</f>
        <v>0</v>
      </c>
      <c r="O236" s="438">
        <f>Entering!P467</f>
        <v>0</v>
      </c>
      <c r="P236" s="438">
        <f>Entering!Q467</f>
        <v>0</v>
      </c>
      <c r="Q236" s="438">
        <f>Entering!R467</f>
        <v>0</v>
      </c>
      <c r="R236" s="440">
        <f>Entering!S467</f>
        <v>0</v>
      </c>
    </row>
    <row r="237" spans="1:20" ht="12" customHeight="1" x14ac:dyDescent="0.4">
      <c r="A237" s="664"/>
      <c r="B237" s="436" t="str">
        <f>Entering!C468</f>
        <v>Uber/Lyft People</v>
      </c>
      <c r="C237" s="437">
        <f>Entering!D468</f>
        <v>0</v>
      </c>
      <c r="D237" s="438">
        <f>Entering!E468</f>
        <v>7</v>
      </c>
      <c r="E237" s="438">
        <f>Entering!F468</f>
        <v>4</v>
      </c>
      <c r="F237" s="438">
        <f>Entering!G468</f>
        <v>5</v>
      </c>
      <c r="G237" s="438">
        <f>Entering!H468</f>
        <v>6</v>
      </c>
      <c r="H237" s="438">
        <f>Entering!I468</f>
        <v>0</v>
      </c>
      <c r="I237" s="438">
        <f>Entering!J468</f>
        <v>3</v>
      </c>
      <c r="J237" s="438">
        <f>Entering!K468</f>
        <v>8</v>
      </c>
      <c r="K237" s="438">
        <f>Entering!L468</f>
        <v>1</v>
      </c>
      <c r="L237" s="438">
        <f>Entering!M468</f>
        <v>0</v>
      </c>
      <c r="M237" s="438">
        <f>Entering!N468</f>
        <v>1</v>
      </c>
      <c r="N237" s="438">
        <f>Entering!O468</f>
        <v>0</v>
      </c>
      <c r="O237" s="438">
        <f>Entering!P468</f>
        <v>0</v>
      </c>
      <c r="P237" s="438">
        <f>Entering!Q468</f>
        <v>1</v>
      </c>
      <c r="Q237" s="438">
        <f>Entering!R468</f>
        <v>0</v>
      </c>
      <c r="R237" s="440">
        <f>Entering!S468</f>
        <v>0</v>
      </c>
    </row>
    <row r="238" spans="1:20" ht="12" customHeight="1" x14ac:dyDescent="0.4">
      <c r="A238" s="664"/>
      <c r="B238" s="459" t="s">
        <v>307</v>
      </c>
      <c r="C238" s="443">
        <f t="shared" ref="C238:R238" si="42">SUM(C226,C228:C234)</f>
        <v>25</v>
      </c>
      <c r="D238" s="144">
        <f t="shared" si="42"/>
        <v>51</v>
      </c>
      <c r="E238" s="144">
        <f t="shared" si="42"/>
        <v>58</v>
      </c>
      <c r="F238" s="144">
        <f t="shared" si="42"/>
        <v>77</v>
      </c>
      <c r="G238" s="144">
        <f t="shared" si="42"/>
        <v>63</v>
      </c>
      <c r="H238" s="144">
        <f t="shared" si="42"/>
        <v>26</v>
      </c>
      <c r="I238" s="144">
        <f t="shared" si="42"/>
        <v>54</v>
      </c>
      <c r="J238" s="144">
        <f t="shared" si="42"/>
        <v>36</v>
      </c>
      <c r="K238" s="144">
        <f t="shared" si="42"/>
        <v>39</v>
      </c>
      <c r="L238" s="144">
        <f t="shared" si="42"/>
        <v>30</v>
      </c>
      <c r="M238" s="144">
        <f t="shared" si="42"/>
        <v>17</v>
      </c>
      <c r="N238" s="144">
        <f t="shared" si="42"/>
        <v>11</v>
      </c>
      <c r="O238" s="144">
        <f t="shared" si="42"/>
        <v>8</v>
      </c>
      <c r="P238" s="144">
        <f t="shared" si="42"/>
        <v>2</v>
      </c>
      <c r="Q238" s="144">
        <f t="shared" si="42"/>
        <v>5</v>
      </c>
      <c r="R238" s="444">
        <f t="shared" si="42"/>
        <v>1</v>
      </c>
      <c r="S238" s="94">
        <f>SUM(C238:R238)</f>
        <v>503</v>
      </c>
    </row>
    <row r="239" spans="1:20" ht="12" customHeight="1" x14ac:dyDescent="0.4">
      <c r="A239" s="664"/>
      <c r="B239" s="459" t="s">
        <v>308</v>
      </c>
      <c r="C239" s="443">
        <f t="shared" ref="C239:R239" si="43">SUM(C227:C232,C229:C237)</f>
        <v>48</v>
      </c>
      <c r="D239" s="144">
        <f t="shared" si="43"/>
        <v>108</v>
      </c>
      <c r="E239" s="144">
        <f t="shared" si="43"/>
        <v>125</v>
      </c>
      <c r="F239" s="144">
        <f t="shared" si="43"/>
        <v>167</v>
      </c>
      <c r="G239" s="144">
        <f t="shared" si="43"/>
        <v>135</v>
      </c>
      <c r="H239" s="144">
        <f t="shared" si="43"/>
        <v>54</v>
      </c>
      <c r="I239" s="144">
        <f t="shared" si="43"/>
        <v>109</v>
      </c>
      <c r="J239" s="144">
        <f t="shared" si="43"/>
        <v>80</v>
      </c>
      <c r="K239" s="144">
        <f t="shared" si="43"/>
        <v>84</v>
      </c>
      <c r="L239" s="144">
        <f t="shared" si="43"/>
        <v>60</v>
      </c>
      <c r="M239" s="144">
        <f t="shared" si="43"/>
        <v>33</v>
      </c>
      <c r="N239" s="144">
        <f t="shared" si="43"/>
        <v>22</v>
      </c>
      <c r="O239" s="144">
        <f t="shared" si="43"/>
        <v>16</v>
      </c>
      <c r="P239" s="144">
        <f t="shared" si="43"/>
        <v>4</v>
      </c>
      <c r="Q239" s="144">
        <f t="shared" si="43"/>
        <v>10</v>
      </c>
      <c r="R239" s="444">
        <f t="shared" si="43"/>
        <v>2</v>
      </c>
      <c r="T239" s="94">
        <f>SUM(C239:R239)</f>
        <v>1057</v>
      </c>
    </row>
    <row r="240" spans="1:20" ht="12" customHeight="1" x14ac:dyDescent="0.4">
      <c r="A240" s="675" t="s">
        <v>313</v>
      </c>
      <c r="B240" s="213" t="str">
        <f>Entering!C482</f>
        <v>Automobiles (2 People)</v>
      </c>
      <c r="C240" s="214">
        <f>Entering!D482</f>
        <v>11</v>
      </c>
      <c r="D240" s="184">
        <f>Entering!E482</f>
        <v>20</v>
      </c>
      <c r="E240" s="184">
        <f>Entering!F482</f>
        <v>19</v>
      </c>
      <c r="F240" s="184">
        <f>Entering!G482</f>
        <v>27</v>
      </c>
      <c r="G240" s="184">
        <f>Entering!H482</f>
        <v>13</v>
      </c>
      <c r="H240" s="184">
        <f>Entering!I482</f>
        <v>18</v>
      </c>
      <c r="I240" s="184">
        <f>Entering!J482</f>
        <v>22</v>
      </c>
      <c r="J240" s="184">
        <f>Entering!K482</f>
        <v>15</v>
      </c>
      <c r="K240" s="184">
        <f>Entering!L482</f>
        <v>6</v>
      </c>
      <c r="L240" s="184">
        <f>Entering!M482</f>
        <v>15</v>
      </c>
      <c r="M240" s="184">
        <f>Entering!N482</f>
        <v>14</v>
      </c>
      <c r="N240" s="184">
        <f>Entering!O482</f>
        <v>11</v>
      </c>
      <c r="O240" s="184">
        <f>Entering!P482</f>
        <v>6</v>
      </c>
      <c r="P240" s="184">
        <f>Entering!Q482</f>
        <v>2</v>
      </c>
      <c r="Q240" s="184">
        <f>Entering!R482</f>
        <v>4</v>
      </c>
      <c r="R240" s="435">
        <f>Entering!S482</f>
        <v>2</v>
      </c>
    </row>
    <row r="241" spans="1:18" ht="12" customHeight="1" x14ac:dyDescent="0.4">
      <c r="A241" s="664"/>
      <c r="B241" s="434" t="str">
        <f>Entering!C483</f>
        <v>Automobiles (3 People)</v>
      </c>
      <c r="C241" s="443">
        <f>Entering!D483</f>
        <v>3</v>
      </c>
      <c r="D241" s="144">
        <f>Entering!E483</f>
        <v>0</v>
      </c>
      <c r="E241" s="144">
        <f>Entering!F483</f>
        <v>0</v>
      </c>
      <c r="F241" s="144">
        <f>Entering!G483</f>
        <v>1</v>
      </c>
      <c r="G241" s="144">
        <f>Entering!H483</f>
        <v>1</v>
      </c>
      <c r="H241" s="144">
        <f>Entering!I483</f>
        <v>0</v>
      </c>
      <c r="I241" s="144">
        <f>Entering!J483</f>
        <v>1</v>
      </c>
      <c r="J241" s="144">
        <f>Entering!K483</f>
        <v>1</v>
      </c>
      <c r="K241" s="144">
        <f>Entering!L483</f>
        <v>1</v>
      </c>
      <c r="L241" s="144">
        <f>Entering!M483</f>
        <v>1</v>
      </c>
      <c r="M241" s="144">
        <f>Entering!N483</f>
        <v>0</v>
      </c>
      <c r="N241" s="144">
        <f>Entering!O483</f>
        <v>0</v>
      </c>
      <c r="O241" s="144">
        <f>Entering!P483</f>
        <v>0</v>
      </c>
      <c r="P241" s="144">
        <f>Entering!Q483</f>
        <v>0</v>
      </c>
      <c r="Q241" s="144">
        <f>Entering!R483</f>
        <v>0</v>
      </c>
      <c r="R241" s="444">
        <f>Entering!S483</f>
        <v>0</v>
      </c>
    </row>
    <row r="242" spans="1:18" ht="12" customHeight="1" x14ac:dyDescent="0.4">
      <c r="A242" s="664"/>
      <c r="B242" s="434" t="str">
        <f>Entering!C484</f>
        <v>Automobiles (4 People)</v>
      </c>
      <c r="C242" s="443">
        <f>Entering!D484</f>
        <v>0</v>
      </c>
      <c r="D242" s="144">
        <f>Entering!E484</f>
        <v>0</v>
      </c>
      <c r="E242" s="144">
        <f>Entering!F484</f>
        <v>0</v>
      </c>
      <c r="F242" s="144">
        <f>Entering!G484</f>
        <v>0</v>
      </c>
      <c r="G242" s="144">
        <f>Entering!H484</f>
        <v>0</v>
      </c>
      <c r="H242" s="144">
        <f>Entering!I484</f>
        <v>1</v>
      </c>
      <c r="I242" s="144">
        <f>Entering!J484</f>
        <v>0</v>
      </c>
      <c r="J242" s="144">
        <f>Entering!K484</f>
        <v>0</v>
      </c>
      <c r="K242" s="144">
        <f>Entering!L484</f>
        <v>1</v>
      </c>
      <c r="L242" s="144">
        <f>Entering!M484</f>
        <v>0</v>
      </c>
      <c r="M242" s="144">
        <f>Entering!N484</f>
        <v>0</v>
      </c>
      <c r="N242" s="144">
        <f>Entering!O484</f>
        <v>0</v>
      </c>
      <c r="O242" s="144">
        <f>Entering!P484</f>
        <v>0</v>
      </c>
      <c r="P242" s="144">
        <f>Entering!Q484</f>
        <v>0</v>
      </c>
      <c r="Q242" s="144">
        <f>Entering!R484</f>
        <v>0</v>
      </c>
      <c r="R242" s="444">
        <f>Entering!S484</f>
        <v>0</v>
      </c>
    </row>
    <row r="243" spans="1:18" ht="12" customHeight="1" x14ac:dyDescent="0.4">
      <c r="A243" s="664"/>
      <c r="B243" s="434" t="str">
        <f>Entering!C485</f>
        <v>Automobiles (5 People)</v>
      </c>
      <c r="C243" s="443">
        <f>Entering!D485</f>
        <v>0</v>
      </c>
      <c r="D243" s="144">
        <f>Entering!E485</f>
        <v>0</v>
      </c>
      <c r="E243" s="144">
        <f>Entering!F485</f>
        <v>0</v>
      </c>
      <c r="F243" s="144">
        <f>Entering!G485</f>
        <v>0</v>
      </c>
      <c r="G243" s="144">
        <f>Entering!H485</f>
        <v>0</v>
      </c>
      <c r="H243" s="144">
        <f>Entering!I485</f>
        <v>0</v>
      </c>
      <c r="I243" s="144">
        <f>Entering!J485</f>
        <v>0</v>
      </c>
      <c r="J243" s="144">
        <f>Entering!K485</f>
        <v>0</v>
      </c>
      <c r="K243" s="144">
        <f>Entering!L485</f>
        <v>0</v>
      </c>
      <c r="L243" s="144">
        <f>Entering!M485</f>
        <v>0</v>
      </c>
      <c r="M243" s="144">
        <f>Entering!N485</f>
        <v>0</v>
      </c>
      <c r="N243" s="144">
        <f>Entering!O485</f>
        <v>0</v>
      </c>
      <c r="O243" s="144">
        <f>Entering!P485</f>
        <v>0</v>
      </c>
      <c r="P243" s="144">
        <f>Entering!Q485</f>
        <v>0</v>
      </c>
      <c r="Q243" s="144">
        <f>Entering!R485</f>
        <v>0</v>
      </c>
      <c r="R243" s="444">
        <f>Entering!S485</f>
        <v>0</v>
      </c>
    </row>
    <row r="244" spans="1:18" ht="12" customHeight="1" x14ac:dyDescent="0.4">
      <c r="A244" s="664"/>
      <c r="B244" s="434" t="str">
        <f>Entering!C486</f>
        <v>Automobiles (6 People)</v>
      </c>
      <c r="C244" s="443">
        <f>Entering!D486</f>
        <v>0</v>
      </c>
      <c r="D244" s="144">
        <f>Entering!E486</f>
        <v>0</v>
      </c>
      <c r="E244" s="144">
        <f>Entering!F486</f>
        <v>0</v>
      </c>
      <c r="F244" s="144">
        <f>Entering!G486</f>
        <v>0</v>
      </c>
      <c r="G244" s="144">
        <f>Entering!H486</f>
        <v>0</v>
      </c>
      <c r="H244" s="144">
        <f>Entering!I486</f>
        <v>0</v>
      </c>
      <c r="I244" s="144">
        <f>Entering!J486</f>
        <v>0</v>
      </c>
      <c r="J244" s="144">
        <f>Entering!K486</f>
        <v>0</v>
      </c>
      <c r="K244" s="144">
        <f>Entering!L486</f>
        <v>0</v>
      </c>
      <c r="L244" s="144">
        <f>Entering!M486</f>
        <v>0</v>
      </c>
      <c r="M244" s="144">
        <f>Entering!N486</f>
        <v>0</v>
      </c>
      <c r="N244" s="144">
        <f>Entering!O486</f>
        <v>0</v>
      </c>
      <c r="O244" s="144">
        <f>Entering!P486</f>
        <v>0</v>
      </c>
      <c r="P244" s="144">
        <f>Entering!Q486</f>
        <v>0</v>
      </c>
      <c r="Q244" s="144">
        <f>Entering!R486</f>
        <v>0</v>
      </c>
      <c r="R244" s="444">
        <f>Entering!S486</f>
        <v>0</v>
      </c>
    </row>
    <row r="245" spans="1:18" ht="12" customHeight="1" x14ac:dyDescent="0.4">
      <c r="A245" s="664"/>
      <c r="B245" s="434" t="str">
        <f>Entering!C487</f>
        <v>Automobiles (7 People)</v>
      </c>
      <c r="C245" s="443">
        <f>Entering!D487</f>
        <v>0</v>
      </c>
      <c r="D245" s="144">
        <f>Entering!E487</f>
        <v>0</v>
      </c>
      <c r="E245" s="144">
        <f>Entering!F487</f>
        <v>0</v>
      </c>
      <c r="F245" s="144">
        <f>Entering!G487</f>
        <v>0</v>
      </c>
      <c r="G245" s="144">
        <f>Entering!H487</f>
        <v>0</v>
      </c>
      <c r="H245" s="144">
        <f>Entering!I487</f>
        <v>0</v>
      </c>
      <c r="I245" s="144">
        <f>Entering!J487</f>
        <v>0</v>
      </c>
      <c r="J245" s="144">
        <f>Entering!K487</f>
        <v>0</v>
      </c>
      <c r="K245" s="144">
        <f>Entering!L487</f>
        <v>0</v>
      </c>
      <c r="L245" s="144">
        <f>Entering!M487</f>
        <v>0</v>
      </c>
      <c r="M245" s="144">
        <f>Entering!N487</f>
        <v>0</v>
      </c>
      <c r="N245" s="144">
        <f>Entering!O487</f>
        <v>0</v>
      </c>
      <c r="O245" s="144">
        <f>Entering!P487</f>
        <v>0</v>
      </c>
      <c r="P245" s="144">
        <f>Entering!Q487</f>
        <v>0</v>
      </c>
      <c r="Q245" s="144">
        <f>Entering!R487</f>
        <v>0</v>
      </c>
      <c r="R245" s="444">
        <f>Entering!S487</f>
        <v>0</v>
      </c>
    </row>
    <row r="246" spans="1:18" ht="12" customHeight="1" x14ac:dyDescent="0.4">
      <c r="A246" s="664"/>
      <c r="B246" s="468" t="str">
        <f>Entering!C488</f>
        <v>Automobiles (8 People)</v>
      </c>
      <c r="C246" s="461">
        <f>Entering!D488</f>
        <v>0</v>
      </c>
      <c r="D246" s="462">
        <f>Entering!E488</f>
        <v>0</v>
      </c>
      <c r="E246" s="462">
        <f>Entering!F488</f>
        <v>0</v>
      </c>
      <c r="F246" s="462">
        <f>Entering!G488</f>
        <v>0</v>
      </c>
      <c r="G246" s="462">
        <f>Entering!H488</f>
        <v>0</v>
      </c>
      <c r="H246" s="462">
        <f>Entering!I488</f>
        <v>0</v>
      </c>
      <c r="I246" s="462">
        <f>Entering!J488</f>
        <v>0</v>
      </c>
      <c r="J246" s="462">
        <f>Entering!K488</f>
        <v>0</v>
      </c>
      <c r="K246" s="462">
        <f>Entering!L488</f>
        <v>0</v>
      </c>
      <c r="L246" s="462">
        <f>Entering!M488</f>
        <v>0</v>
      </c>
      <c r="M246" s="462">
        <f>Entering!N488</f>
        <v>0</v>
      </c>
      <c r="N246" s="462">
        <f>Entering!O488</f>
        <v>0</v>
      </c>
      <c r="O246" s="462">
        <f>Entering!P488</f>
        <v>0</v>
      </c>
      <c r="P246" s="462">
        <f>Entering!Q488</f>
        <v>0</v>
      </c>
      <c r="Q246" s="462">
        <f>Entering!R488</f>
        <v>0</v>
      </c>
      <c r="R246" s="463">
        <f>Entering!S488</f>
        <v>0</v>
      </c>
    </row>
    <row r="247" spans="1:18" ht="12" customHeight="1" x14ac:dyDescent="0.4">
      <c r="A247" s="664"/>
      <c r="B247" s="191" t="s">
        <v>305</v>
      </c>
      <c r="C247" s="192">
        <f t="shared" ref="C247:R247" si="44">SUM(C240:C246)</f>
        <v>14</v>
      </c>
      <c r="D247" s="193">
        <f t="shared" si="44"/>
        <v>20</v>
      </c>
      <c r="E247" s="193">
        <f t="shared" si="44"/>
        <v>19</v>
      </c>
      <c r="F247" s="193">
        <f t="shared" si="44"/>
        <v>28</v>
      </c>
      <c r="G247" s="193">
        <f t="shared" si="44"/>
        <v>14</v>
      </c>
      <c r="H247" s="193">
        <f t="shared" si="44"/>
        <v>19</v>
      </c>
      <c r="I247" s="193">
        <f t="shared" si="44"/>
        <v>23</v>
      </c>
      <c r="J247" s="193">
        <f t="shared" si="44"/>
        <v>16</v>
      </c>
      <c r="K247" s="193">
        <f t="shared" si="44"/>
        <v>8</v>
      </c>
      <c r="L247" s="193">
        <f t="shared" si="44"/>
        <v>16</v>
      </c>
      <c r="M247" s="193">
        <f t="shared" si="44"/>
        <v>14</v>
      </c>
      <c r="N247" s="193">
        <f t="shared" si="44"/>
        <v>11</v>
      </c>
      <c r="O247" s="193">
        <f t="shared" si="44"/>
        <v>6</v>
      </c>
      <c r="P247" s="193">
        <f t="shared" si="44"/>
        <v>2</v>
      </c>
      <c r="Q247" s="193">
        <f t="shared" si="44"/>
        <v>4</v>
      </c>
      <c r="R247" s="194">
        <f t="shared" si="44"/>
        <v>2</v>
      </c>
    </row>
    <row r="248" spans="1:18" ht="12" customHeight="1" x14ac:dyDescent="0.4">
      <c r="A248" s="664"/>
      <c r="B248" s="460" t="s">
        <v>306</v>
      </c>
      <c r="C248" s="461">
        <f t="shared" ref="C248:R248" si="45">(C240*2)+(C241*3)+(C242*4)+(C243*5)+(C244*6)+(C245*7)+(C246*8)</f>
        <v>31</v>
      </c>
      <c r="D248" s="462">
        <f t="shared" si="45"/>
        <v>40</v>
      </c>
      <c r="E248" s="462">
        <f t="shared" si="45"/>
        <v>38</v>
      </c>
      <c r="F248" s="462">
        <f t="shared" si="45"/>
        <v>57</v>
      </c>
      <c r="G248" s="462">
        <f t="shared" si="45"/>
        <v>29</v>
      </c>
      <c r="H248" s="462">
        <f t="shared" si="45"/>
        <v>40</v>
      </c>
      <c r="I248" s="462">
        <f t="shared" si="45"/>
        <v>47</v>
      </c>
      <c r="J248" s="462">
        <f t="shared" si="45"/>
        <v>33</v>
      </c>
      <c r="K248" s="462">
        <f t="shared" si="45"/>
        <v>19</v>
      </c>
      <c r="L248" s="462">
        <f t="shared" si="45"/>
        <v>33</v>
      </c>
      <c r="M248" s="462">
        <f t="shared" si="45"/>
        <v>28</v>
      </c>
      <c r="N248" s="462">
        <f t="shared" si="45"/>
        <v>22</v>
      </c>
      <c r="O248" s="462">
        <f t="shared" si="45"/>
        <v>12</v>
      </c>
      <c r="P248" s="462">
        <f t="shared" si="45"/>
        <v>4</v>
      </c>
      <c r="Q248" s="462">
        <f t="shared" si="45"/>
        <v>8</v>
      </c>
      <c r="R248" s="463">
        <f t="shared" si="45"/>
        <v>4</v>
      </c>
    </row>
    <row r="249" spans="1:18" ht="12" customHeight="1" x14ac:dyDescent="0.4">
      <c r="A249" s="664"/>
      <c r="B249" s="434" t="str">
        <f>Entering!C489</f>
        <v>MTS Shuttles</v>
      </c>
      <c r="C249" s="443">
        <f>Entering!D489</f>
        <v>0</v>
      </c>
      <c r="D249" s="144">
        <f>Entering!E489</f>
        <v>1</v>
      </c>
      <c r="E249" s="144">
        <f>Entering!F489</f>
        <v>0</v>
      </c>
      <c r="F249" s="144">
        <f>Entering!G489</f>
        <v>0</v>
      </c>
      <c r="G249" s="144">
        <f>Entering!H489</f>
        <v>0</v>
      </c>
      <c r="H249" s="144">
        <f>Entering!I489</f>
        <v>0</v>
      </c>
      <c r="I249" s="144">
        <f>Entering!J489</f>
        <v>0</v>
      </c>
      <c r="J249" s="144">
        <f>Entering!K489</f>
        <v>0</v>
      </c>
      <c r="K249" s="144">
        <f>Entering!L489</f>
        <v>0</v>
      </c>
      <c r="L249" s="144">
        <f>Entering!M489</f>
        <v>0</v>
      </c>
      <c r="M249" s="144">
        <f>Entering!N489</f>
        <v>0</v>
      </c>
      <c r="N249" s="144">
        <f>Entering!O489</f>
        <v>0</v>
      </c>
      <c r="O249" s="144">
        <f>Entering!P489</f>
        <v>0</v>
      </c>
      <c r="P249" s="144">
        <f>Entering!Q489</f>
        <v>0</v>
      </c>
      <c r="Q249" s="144">
        <f>Entering!R489</f>
        <v>0</v>
      </c>
      <c r="R249" s="444">
        <f>Entering!S489</f>
        <v>0</v>
      </c>
    </row>
    <row r="250" spans="1:18" ht="12" customHeight="1" x14ac:dyDescent="0.4">
      <c r="A250" s="664"/>
      <c r="B250" s="436" t="str">
        <f>Entering!C507</f>
        <v>MTS Shuttle People</v>
      </c>
      <c r="C250" s="437">
        <f>Entering!D507</f>
        <v>0</v>
      </c>
      <c r="D250" s="438">
        <f>Entering!E507</f>
        <v>1</v>
      </c>
      <c r="E250" s="438">
        <f>Entering!F507</f>
        <v>0</v>
      </c>
      <c r="F250" s="438">
        <f>Entering!G507</f>
        <v>0</v>
      </c>
      <c r="G250" s="438">
        <f>Entering!H507</f>
        <v>0</v>
      </c>
      <c r="H250" s="438">
        <f>Entering!I507</f>
        <v>0</v>
      </c>
      <c r="I250" s="438">
        <f>Entering!J507</f>
        <v>0</v>
      </c>
      <c r="J250" s="438">
        <f>Entering!K507</f>
        <v>0</v>
      </c>
      <c r="K250" s="438">
        <f>Entering!L507</f>
        <v>0</v>
      </c>
      <c r="L250" s="438">
        <f>Entering!M507</f>
        <v>0</v>
      </c>
      <c r="M250" s="438">
        <f>Entering!N507</f>
        <v>0</v>
      </c>
      <c r="N250" s="438">
        <f>Entering!O507</f>
        <v>0</v>
      </c>
      <c r="O250" s="438">
        <f>Entering!P507</f>
        <v>0</v>
      </c>
      <c r="P250" s="438">
        <f>Entering!Q507</f>
        <v>0</v>
      </c>
      <c r="Q250" s="438">
        <f>Entering!R507</f>
        <v>0</v>
      </c>
      <c r="R250" s="440">
        <f>Entering!S507</f>
        <v>0</v>
      </c>
    </row>
    <row r="251" spans="1:18" ht="12" customHeight="1" x14ac:dyDescent="0.4">
      <c r="A251" s="664"/>
      <c r="B251" s="434" t="str">
        <f>Entering!C490</f>
        <v>Private Shuttles</v>
      </c>
      <c r="C251" s="443">
        <f>Entering!D490</f>
        <v>3</v>
      </c>
      <c r="D251" s="144">
        <f>Entering!E490</f>
        <v>6</v>
      </c>
      <c r="E251" s="144">
        <f>Entering!F490</f>
        <v>7</v>
      </c>
      <c r="F251" s="144">
        <f>Entering!G490</f>
        <v>1</v>
      </c>
      <c r="G251" s="144">
        <f>Entering!H490</f>
        <v>6</v>
      </c>
      <c r="H251" s="144">
        <f>Entering!I490</f>
        <v>2</v>
      </c>
      <c r="I251" s="144">
        <f>Entering!J490</f>
        <v>3</v>
      </c>
      <c r="J251" s="144">
        <f>Entering!K490</f>
        <v>7</v>
      </c>
      <c r="K251" s="144">
        <f>Entering!L490</f>
        <v>4</v>
      </c>
      <c r="L251" s="144">
        <f>Entering!M490</f>
        <v>10</v>
      </c>
      <c r="M251" s="144">
        <f>Entering!N490</f>
        <v>6</v>
      </c>
      <c r="N251" s="144">
        <f>Entering!O490</f>
        <v>4</v>
      </c>
      <c r="O251" s="144">
        <f>Entering!P490</f>
        <v>2</v>
      </c>
      <c r="P251" s="144">
        <f>Entering!Q490</f>
        <v>1</v>
      </c>
      <c r="Q251" s="144">
        <f>Entering!R490</f>
        <v>0</v>
      </c>
      <c r="R251" s="444">
        <f>Entering!S490</f>
        <v>0</v>
      </c>
    </row>
    <row r="252" spans="1:18" ht="12" customHeight="1" x14ac:dyDescent="0.4">
      <c r="A252" s="664"/>
      <c r="B252" s="436" t="str">
        <f>Entering!C508</f>
        <v>Private Shuttle People</v>
      </c>
      <c r="C252" s="437">
        <f>Entering!D508</f>
        <v>19</v>
      </c>
      <c r="D252" s="438">
        <f>Entering!E508</f>
        <v>28</v>
      </c>
      <c r="E252" s="438">
        <f>Entering!F508</f>
        <v>7</v>
      </c>
      <c r="F252" s="438">
        <f>Entering!G508</f>
        <v>1</v>
      </c>
      <c r="G252" s="438">
        <f>Entering!H508</f>
        <v>7</v>
      </c>
      <c r="H252" s="438">
        <f>Entering!I508</f>
        <v>2</v>
      </c>
      <c r="I252" s="438">
        <f>Entering!J508</f>
        <v>3</v>
      </c>
      <c r="J252" s="438">
        <f>Entering!K508</f>
        <v>0</v>
      </c>
      <c r="K252" s="438">
        <f>Entering!L508</f>
        <v>0</v>
      </c>
      <c r="L252" s="438">
        <f>Entering!M508</f>
        <v>11</v>
      </c>
      <c r="M252" s="438">
        <f>Entering!N508</f>
        <v>6</v>
      </c>
      <c r="N252" s="438">
        <f>Entering!O508</f>
        <v>4</v>
      </c>
      <c r="O252" s="438">
        <f>Entering!P508</f>
        <v>2</v>
      </c>
      <c r="P252" s="438">
        <f>Entering!Q508</f>
        <v>0</v>
      </c>
      <c r="Q252" s="438">
        <f>Entering!R508</f>
        <v>0</v>
      </c>
      <c r="R252" s="440">
        <f>Entering!S508</f>
        <v>0</v>
      </c>
    </row>
    <row r="253" spans="1:18" ht="12" customHeight="1" x14ac:dyDescent="0.4">
      <c r="A253" s="664"/>
      <c r="B253" s="434" t="str">
        <f>Entering!C491</f>
        <v>Private Vanpool Vehicles</v>
      </c>
      <c r="C253" s="443">
        <f>Entering!D491</f>
        <v>0</v>
      </c>
      <c r="D253" s="144">
        <f>Entering!E491</f>
        <v>0</v>
      </c>
      <c r="E253" s="144">
        <f>Entering!F491</f>
        <v>0</v>
      </c>
      <c r="F253" s="144">
        <f>Entering!G491</f>
        <v>0</v>
      </c>
      <c r="G253" s="144">
        <f>Entering!H491</f>
        <v>0</v>
      </c>
      <c r="H253" s="144">
        <f>Entering!I491</f>
        <v>0</v>
      </c>
      <c r="I253" s="144">
        <f>Entering!J491</f>
        <v>0</v>
      </c>
      <c r="J253" s="144">
        <f>Entering!K491</f>
        <v>0</v>
      </c>
      <c r="K253" s="144">
        <f>Entering!L491</f>
        <v>0</v>
      </c>
      <c r="L253" s="144">
        <f>Entering!M491</f>
        <v>0</v>
      </c>
      <c r="M253" s="144">
        <f>Entering!N491</f>
        <v>0</v>
      </c>
      <c r="N253" s="144">
        <f>Entering!O491</f>
        <v>0</v>
      </c>
      <c r="O253" s="144">
        <f>Entering!P491</f>
        <v>0</v>
      </c>
      <c r="P253" s="144">
        <f>Entering!Q491</f>
        <v>0</v>
      </c>
      <c r="Q253" s="144">
        <f>Entering!R491</f>
        <v>0</v>
      </c>
      <c r="R253" s="444">
        <f>Entering!S491</f>
        <v>0</v>
      </c>
    </row>
    <row r="254" spans="1:18" ht="12" customHeight="1" x14ac:dyDescent="0.4">
      <c r="A254" s="664"/>
      <c r="B254" s="434" t="str">
        <f>Entering!C492</f>
        <v>Taxis</v>
      </c>
      <c r="C254" s="443">
        <f>Entering!D492</f>
        <v>0</v>
      </c>
      <c r="D254" s="144">
        <f>Entering!E492</f>
        <v>0</v>
      </c>
      <c r="E254" s="144">
        <f>Entering!F492</f>
        <v>0</v>
      </c>
      <c r="F254" s="144">
        <f>Entering!G492</f>
        <v>0</v>
      </c>
      <c r="G254" s="144">
        <f>Entering!H492</f>
        <v>0</v>
      </c>
      <c r="H254" s="144">
        <f>Entering!I492</f>
        <v>0</v>
      </c>
      <c r="I254" s="144">
        <f>Entering!J492</f>
        <v>0</v>
      </c>
      <c r="J254" s="144">
        <f>Entering!K492</f>
        <v>0</v>
      </c>
      <c r="K254" s="144">
        <f>Entering!L492</f>
        <v>0</v>
      </c>
      <c r="L254" s="144">
        <f>Entering!M492</f>
        <v>0</v>
      </c>
      <c r="M254" s="144">
        <f>Entering!N492</f>
        <v>0</v>
      </c>
      <c r="N254" s="144">
        <f>Entering!O492</f>
        <v>0</v>
      </c>
      <c r="O254" s="144">
        <f>Entering!P492</f>
        <v>0</v>
      </c>
      <c r="P254" s="144">
        <f>Entering!Q492</f>
        <v>0</v>
      </c>
      <c r="Q254" s="144">
        <f>Entering!R492</f>
        <v>0</v>
      </c>
      <c r="R254" s="444">
        <f>Entering!S492</f>
        <v>0</v>
      </c>
    </row>
    <row r="255" spans="1:18" ht="12" customHeight="1" x14ac:dyDescent="0.4">
      <c r="A255" s="664"/>
      <c r="B255" s="434" t="str">
        <f>Entering!C493</f>
        <v>Uber/Lyft Vehicles</v>
      </c>
      <c r="C255" s="443">
        <f>Entering!D493</f>
        <v>2</v>
      </c>
      <c r="D255" s="144">
        <f>Entering!E493</f>
        <v>0</v>
      </c>
      <c r="E255" s="144">
        <f>Entering!F493</f>
        <v>1</v>
      </c>
      <c r="F255" s="144">
        <f>Entering!G493</f>
        <v>0</v>
      </c>
      <c r="G255" s="144">
        <f>Entering!H493</f>
        <v>1</v>
      </c>
      <c r="H255" s="144">
        <f>Entering!I493</f>
        <v>1</v>
      </c>
      <c r="I255" s="144">
        <f>Entering!J493</f>
        <v>0</v>
      </c>
      <c r="J255" s="144">
        <f>Entering!K493</f>
        <v>1</v>
      </c>
      <c r="K255" s="144">
        <f>Entering!L493</f>
        <v>0</v>
      </c>
      <c r="L255" s="144">
        <f>Entering!M493</f>
        <v>1</v>
      </c>
      <c r="M255" s="144">
        <f>Entering!N493</f>
        <v>0</v>
      </c>
      <c r="N255" s="144">
        <f>Entering!O493</f>
        <v>0</v>
      </c>
      <c r="O255" s="144">
        <f>Entering!P493</f>
        <v>0</v>
      </c>
      <c r="P255" s="144">
        <f>Entering!Q493</f>
        <v>0</v>
      </c>
      <c r="Q255" s="144">
        <f>Entering!R493</f>
        <v>0</v>
      </c>
      <c r="R255" s="444">
        <f>Entering!S493</f>
        <v>0</v>
      </c>
    </row>
    <row r="256" spans="1:18" ht="12" customHeight="1" x14ac:dyDescent="0.4">
      <c r="A256" s="664"/>
      <c r="B256" s="436" t="str">
        <f>Entering!C509</f>
        <v>Private Vanpool People</v>
      </c>
      <c r="C256" s="437">
        <f>Entering!D509</f>
        <v>0</v>
      </c>
      <c r="D256" s="438">
        <f>Entering!E509</f>
        <v>0</v>
      </c>
      <c r="E256" s="438">
        <f>Entering!F509</f>
        <v>0</v>
      </c>
      <c r="F256" s="438">
        <f>Entering!G509</f>
        <v>0</v>
      </c>
      <c r="G256" s="438">
        <f>Entering!H509</f>
        <v>0</v>
      </c>
      <c r="H256" s="438">
        <f>Entering!I509</f>
        <v>0</v>
      </c>
      <c r="I256" s="438">
        <f>Entering!J509</f>
        <v>0</v>
      </c>
      <c r="J256" s="438">
        <f>Entering!K509</f>
        <v>0</v>
      </c>
      <c r="K256" s="438">
        <f>Entering!L509</f>
        <v>0</v>
      </c>
      <c r="L256" s="438">
        <f>Entering!M509</f>
        <v>0</v>
      </c>
      <c r="M256" s="438">
        <f>Entering!N509</f>
        <v>0</v>
      </c>
      <c r="N256" s="438">
        <f>Entering!O509</f>
        <v>0</v>
      </c>
      <c r="O256" s="438">
        <f>Entering!P509</f>
        <v>0</v>
      </c>
      <c r="P256" s="438">
        <f>Entering!Q509</f>
        <v>0</v>
      </c>
      <c r="Q256" s="438">
        <f>Entering!R509</f>
        <v>0</v>
      </c>
      <c r="R256" s="440">
        <f>Entering!S509</f>
        <v>0</v>
      </c>
    </row>
    <row r="257" spans="1:20" ht="12" customHeight="1" x14ac:dyDescent="0.4">
      <c r="A257" s="664"/>
      <c r="B257" s="436" t="str">
        <f>Entering!C510</f>
        <v>Taxi People</v>
      </c>
      <c r="C257" s="437">
        <f>Entering!D510</f>
        <v>0</v>
      </c>
      <c r="D257" s="438">
        <f>Entering!E510</f>
        <v>0</v>
      </c>
      <c r="E257" s="438">
        <f>Entering!F510</f>
        <v>0</v>
      </c>
      <c r="F257" s="438">
        <f>Entering!G510</f>
        <v>0</v>
      </c>
      <c r="G257" s="438">
        <f>Entering!H510</f>
        <v>0</v>
      </c>
      <c r="H257" s="438">
        <f>Entering!I510</f>
        <v>0</v>
      </c>
      <c r="I257" s="438">
        <f>Entering!J510</f>
        <v>0</v>
      </c>
      <c r="J257" s="438">
        <f>Entering!K510</f>
        <v>0</v>
      </c>
      <c r="K257" s="438">
        <f>Entering!L510</f>
        <v>0</v>
      </c>
      <c r="L257" s="438">
        <f>Entering!M510</f>
        <v>0</v>
      </c>
      <c r="M257" s="438">
        <f>Entering!N510</f>
        <v>0</v>
      </c>
      <c r="N257" s="438">
        <f>Entering!O510</f>
        <v>0</v>
      </c>
      <c r="O257" s="438">
        <f>Entering!P510</f>
        <v>0</v>
      </c>
      <c r="P257" s="438">
        <f>Entering!Q510</f>
        <v>0</v>
      </c>
      <c r="Q257" s="438">
        <f>Entering!R510</f>
        <v>0</v>
      </c>
      <c r="R257" s="440">
        <f>Entering!S510</f>
        <v>0</v>
      </c>
    </row>
    <row r="258" spans="1:20" ht="12" customHeight="1" x14ac:dyDescent="0.4">
      <c r="A258" s="664"/>
      <c r="B258" s="436" t="str">
        <f>Entering!C511</f>
        <v>Uber/Lyft People</v>
      </c>
      <c r="C258" s="437">
        <f>Entering!D511</f>
        <v>4</v>
      </c>
      <c r="D258" s="438">
        <f>Entering!E511</f>
        <v>0</v>
      </c>
      <c r="E258" s="438">
        <f>Entering!F511</f>
        <v>2</v>
      </c>
      <c r="F258" s="438">
        <f>Entering!G511</f>
        <v>0</v>
      </c>
      <c r="G258" s="438">
        <f>Entering!H511</f>
        <v>2</v>
      </c>
      <c r="H258" s="438">
        <f>Entering!I511</f>
        <v>2</v>
      </c>
      <c r="I258" s="438">
        <f>Entering!J511</f>
        <v>0</v>
      </c>
      <c r="J258" s="438">
        <f>Entering!K511</f>
        <v>2</v>
      </c>
      <c r="K258" s="438">
        <f>Entering!L511</f>
        <v>0</v>
      </c>
      <c r="L258" s="438">
        <f>Entering!M511</f>
        <v>2</v>
      </c>
      <c r="M258" s="438">
        <f>Entering!N511</f>
        <v>0</v>
      </c>
      <c r="N258" s="438">
        <f>Entering!O511</f>
        <v>0</v>
      </c>
      <c r="O258" s="438">
        <f>Entering!P511</f>
        <v>0</v>
      </c>
      <c r="P258" s="438">
        <f>Entering!Q511</f>
        <v>0</v>
      </c>
      <c r="Q258" s="438">
        <f>Entering!R511</f>
        <v>0</v>
      </c>
      <c r="R258" s="440">
        <f>Entering!S511</f>
        <v>0</v>
      </c>
    </row>
    <row r="259" spans="1:20" ht="12" customHeight="1" x14ac:dyDescent="0.4">
      <c r="A259" s="664"/>
      <c r="B259" s="459" t="s">
        <v>307</v>
      </c>
      <c r="C259" s="443">
        <f t="shared" ref="C259:R259" si="46">SUM(C247,C249:C255)</f>
        <v>38</v>
      </c>
      <c r="D259" s="144">
        <f t="shared" si="46"/>
        <v>56</v>
      </c>
      <c r="E259" s="144">
        <f t="shared" si="46"/>
        <v>34</v>
      </c>
      <c r="F259" s="144">
        <f t="shared" si="46"/>
        <v>30</v>
      </c>
      <c r="G259" s="144">
        <f t="shared" si="46"/>
        <v>28</v>
      </c>
      <c r="H259" s="144">
        <f t="shared" si="46"/>
        <v>24</v>
      </c>
      <c r="I259" s="144">
        <f t="shared" si="46"/>
        <v>29</v>
      </c>
      <c r="J259" s="144">
        <f t="shared" si="46"/>
        <v>24</v>
      </c>
      <c r="K259" s="144">
        <f t="shared" si="46"/>
        <v>12</v>
      </c>
      <c r="L259" s="144">
        <f t="shared" si="46"/>
        <v>38</v>
      </c>
      <c r="M259" s="144">
        <f t="shared" si="46"/>
        <v>26</v>
      </c>
      <c r="N259" s="144">
        <f t="shared" si="46"/>
        <v>19</v>
      </c>
      <c r="O259" s="144">
        <f t="shared" si="46"/>
        <v>10</v>
      </c>
      <c r="P259" s="144">
        <f t="shared" si="46"/>
        <v>3</v>
      </c>
      <c r="Q259" s="144">
        <f t="shared" si="46"/>
        <v>4</v>
      </c>
      <c r="R259" s="444">
        <f t="shared" si="46"/>
        <v>2</v>
      </c>
      <c r="S259" s="94">
        <f>SUM(C259:R259)</f>
        <v>377</v>
      </c>
    </row>
    <row r="260" spans="1:20" ht="12" customHeight="1" x14ac:dyDescent="0.4">
      <c r="A260" s="664"/>
      <c r="B260" s="459" t="s">
        <v>308</v>
      </c>
      <c r="C260" s="443">
        <f t="shared" ref="C260:R260" si="47">SUM(C248:C253,C250:C258)</f>
        <v>81</v>
      </c>
      <c r="D260" s="144">
        <f t="shared" si="47"/>
        <v>111</v>
      </c>
      <c r="E260" s="144">
        <f t="shared" si="47"/>
        <v>69</v>
      </c>
      <c r="F260" s="144">
        <f t="shared" si="47"/>
        <v>61</v>
      </c>
      <c r="G260" s="144">
        <f t="shared" si="47"/>
        <v>58</v>
      </c>
      <c r="H260" s="144">
        <f t="shared" si="47"/>
        <v>51</v>
      </c>
      <c r="I260" s="144">
        <f t="shared" si="47"/>
        <v>59</v>
      </c>
      <c r="J260" s="144">
        <f t="shared" si="47"/>
        <v>50</v>
      </c>
      <c r="K260" s="144">
        <f t="shared" si="47"/>
        <v>27</v>
      </c>
      <c r="L260" s="144">
        <f t="shared" si="47"/>
        <v>78</v>
      </c>
      <c r="M260" s="144">
        <f t="shared" si="47"/>
        <v>52</v>
      </c>
      <c r="N260" s="144">
        <f t="shared" si="47"/>
        <v>38</v>
      </c>
      <c r="O260" s="144">
        <f t="shared" si="47"/>
        <v>20</v>
      </c>
      <c r="P260" s="144">
        <f t="shared" si="47"/>
        <v>6</v>
      </c>
      <c r="Q260" s="144">
        <f t="shared" si="47"/>
        <v>8</v>
      </c>
      <c r="R260" s="444">
        <f t="shared" si="47"/>
        <v>4</v>
      </c>
      <c r="T260" s="94">
        <f>SUM(C260:R260)</f>
        <v>773</v>
      </c>
    </row>
    <row r="261" spans="1:20" ht="12" customHeight="1" x14ac:dyDescent="0.4">
      <c r="A261" s="675" t="s">
        <v>129</v>
      </c>
      <c r="B261" s="213" t="str">
        <f>Entering!C524</f>
        <v>Automobiles (2 People)</v>
      </c>
      <c r="C261" s="214">
        <f>Entering!D524</f>
        <v>21</v>
      </c>
      <c r="D261" s="184">
        <f>Entering!E524</f>
        <v>42</v>
      </c>
      <c r="E261" s="184">
        <f>Entering!F524</f>
        <v>45</v>
      </c>
      <c r="F261" s="184">
        <f>Entering!G524</f>
        <v>54</v>
      </c>
      <c r="G261" s="184">
        <f>Entering!H524</f>
        <v>54</v>
      </c>
      <c r="H261" s="184">
        <f>Entering!I524</f>
        <v>38</v>
      </c>
      <c r="I261" s="184">
        <f>Entering!J524</f>
        <v>62</v>
      </c>
      <c r="J261" s="184">
        <f>Entering!K524</f>
        <v>64</v>
      </c>
      <c r="K261" s="184">
        <f>Entering!L524</f>
        <v>61</v>
      </c>
      <c r="L261" s="184">
        <f>Entering!M524</f>
        <v>26</v>
      </c>
      <c r="M261" s="184">
        <f>Entering!N524</f>
        <v>44</v>
      </c>
      <c r="N261" s="184">
        <f>Entering!O524</f>
        <v>16</v>
      </c>
      <c r="O261" s="184">
        <f>Entering!P524</f>
        <v>25</v>
      </c>
      <c r="P261" s="184">
        <f>Entering!Q524</f>
        <v>64</v>
      </c>
      <c r="Q261" s="184">
        <f>Entering!R524</f>
        <v>26</v>
      </c>
      <c r="R261" s="435">
        <f>Entering!S524</f>
        <v>12</v>
      </c>
    </row>
    <row r="262" spans="1:20" ht="12" customHeight="1" x14ac:dyDescent="0.4">
      <c r="A262" s="664"/>
      <c r="B262" s="434" t="str">
        <f>Entering!C525</f>
        <v>Automobiles (3 People)</v>
      </c>
      <c r="C262" s="443">
        <f>Entering!D525</f>
        <v>1</v>
      </c>
      <c r="D262" s="144">
        <f>Entering!E525</f>
        <v>2</v>
      </c>
      <c r="E262" s="144">
        <f>Entering!F525</f>
        <v>0</v>
      </c>
      <c r="F262" s="144">
        <f>Entering!G525</f>
        <v>2</v>
      </c>
      <c r="G262" s="144">
        <f>Entering!H525</f>
        <v>0</v>
      </c>
      <c r="H262" s="144">
        <f>Entering!I525</f>
        <v>0</v>
      </c>
      <c r="I262" s="144">
        <f>Entering!J525</f>
        <v>0</v>
      </c>
      <c r="J262" s="144">
        <f>Entering!K525</f>
        <v>0</v>
      </c>
      <c r="K262" s="144">
        <f>Entering!L525</f>
        <v>1</v>
      </c>
      <c r="L262" s="144">
        <f>Entering!M525</f>
        <v>0</v>
      </c>
      <c r="M262" s="144">
        <f>Entering!N525</f>
        <v>0</v>
      </c>
      <c r="N262" s="144">
        <f>Entering!O525</f>
        <v>0</v>
      </c>
      <c r="O262" s="144">
        <f>Entering!P525</f>
        <v>0</v>
      </c>
      <c r="P262" s="144">
        <f>Entering!Q525</f>
        <v>0</v>
      </c>
      <c r="Q262" s="144">
        <f>Entering!R525</f>
        <v>0</v>
      </c>
      <c r="R262" s="444">
        <f>Entering!S525</f>
        <v>0</v>
      </c>
    </row>
    <row r="263" spans="1:20" ht="12" customHeight="1" x14ac:dyDescent="0.4">
      <c r="A263" s="664"/>
      <c r="B263" s="434" t="str">
        <f>Entering!C526</f>
        <v>Automobiles (4 People)</v>
      </c>
      <c r="C263" s="443">
        <f>Entering!D526</f>
        <v>0</v>
      </c>
      <c r="D263" s="144">
        <f>Entering!E526</f>
        <v>0</v>
      </c>
      <c r="E263" s="144">
        <f>Entering!F526</f>
        <v>1</v>
      </c>
      <c r="F263" s="144">
        <f>Entering!G526</f>
        <v>0</v>
      </c>
      <c r="G263" s="144">
        <f>Entering!H526</f>
        <v>0</v>
      </c>
      <c r="H263" s="144">
        <f>Entering!I526</f>
        <v>0</v>
      </c>
      <c r="I263" s="144">
        <f>Entering!J526</f>
        <v>0</v>
      </c>
      <c r="J263" s="144">
        <f>Entering!K526</f>
        <v>0</v>
      </c>
      <c r="K263" s="144">
        <f>Entering!L526</f>
        <v>0</v>
      </c>
      <c r="L263" s="144">
        <f>Entering!M526</f>
        <v>0</v>
      </c>
      <c r="M263" s="144">
        <f>Entering!N526</f>
        <v>0</v>
      </c>
      <c r="N263" s="144">
        <f>Entering!O526</f>
        <v>0</v>
      </c>
      <c r="O263" s="144">
        <f>Entering!P526</f>
        <v>0</v>
      </c>
      <c r="P263" s="144">
        <f>Entering!Q526</f>
        <v>0</v>
      </c>
      <c r="Q263" s="144">
        <f>Entering!R526</f>
        <v>0</v>
      </c>
      <c r="R263" s="444">
        <f>Entering!S526</f>
        <v>0</v>
      </c>
    </row>
    <row r="264" spans="1:20" ht="12" customHeight="1" x14ac:dyDescent="0.4">
      <c r="A264" s="664"/>
      <c r="B264" s="434" t="str">
        <f>Entering!C527</f>
        <v>Automobiles (5 People)</v>
      </c>
      <c r="C264" s="443">
        <f>Entering!D527</f>
        <v>0</v>
      </c>
      <c r="D264" s="144">
        <f>Entering!E527</f>
        <v>0</v>
      </c>
      <c r="E264" s="144">
        <f>Entering!F527</f>
        <v>0</v>
      </c>
      <c r="F264" s="144">
        <f>Entering!G527</f>
        <v>0</v>
      </c>
      <c r="G264" s="144">
        <f>Entering!H527</f>
        <v>0</v>
      </c>
      <c r="H264" s="144">
        <f>Entering!I527</f>
        <v>0</v>
      </c>
      <c r="I264" s="144">
        <f>Entering!J527</f>
        <v>0</v>
      </c>
      <c r="J264" s="144">
        <f>Entering!K527</f>
        <v>0</v>
      </c>
      <c r="K264" s="144">
        <f>Entering!L527</f>
        <v>0</v>
      </c>
      <c r="L264" s="144">
        <f>Entering!M527</f>
        <v>0</v>
      </c>
      <c r="M264" s="144">
        <f>Entering!N527</f>
        <v>0</v>
      </c>
      <c r="N264" s="144">
        <f>Entering!O527</f>
        <v>0</v>
      </c>
      <c r="O264" s="144">
        <f>Entering!P527</f>
        <v>0</v>
      </c>
      <c r="P264" s="144">
        <f>Entering!Q527</f>
        <v>0</v>
      </c>
      <c r="Q264" s="144">
        <f>Entering!R527</f>
        <v>0</v>
      </c>
      <c r="R264" s="444">
        <f>Entering!S527</f>
        <v>0</v>
      </c>
    </row>
    <row r="265" spans="1:20" ht="12" customHeight="1" x14ac:dyDescent="0.4">
      <c r="A265" s="664"/>
      <c r="B265" s="434" t="str">
        <f>Entering!C528</f>
        <v>Automobiles (6 People)</v>
      </c>
      <c r="C265" s="443">
        <f>Entering!D528</f>
        <v>0</v>
      </c>
      <c r="D265" s="144">
        <f>Entering!E528</f>
        <v>0</v>
      </c>
      <c r="E265" s="144">
        <f>Entering!F528</f>
        <v>0</v>
      </c>
      <c r="F265" s="144">
        <f>Entering!G528</f>
        <v>0</v>
      </c>
      <c r="G265" s="144">
        <f>Entering!H528</f>
        <v>0</v>
      </c>
      <c r="H265" s="144">
        <f>Entering!I528</f>
        <v>0</v>
      </c>
      <c r="I265" s="144">
        <f>Entering!J528</f>
        <v>0</v>
      </c>
      <c r="J265" s="144">
        <f>Entering!K528</f>
        <v>0</v>
      </c>
      <c r="K265" s="144">
        <f>Entering!L528</f>
        <v>0</v>
      </c>
      <c r="L265" s="144">
        <f>Entering!M528</f>
        <v>0</v>
      </c>
      <c r="M265" s="144">
        <f>Entering!N528</f>
        <v>0</v>
      </c>
      <c r="N265" s="144">
        <f>Entering!O528</f>
        <v>0</v>
      </c>
      <c r="O265" s="144">
        <f>Entering!P528</f>
        <v>0</v>
      </c>
      <c r="P265" s="144">
        <f>Entering!Q528</f>
        <v>0</v>
      </c>
      <c r="Q265" s="144">
        <f>Entering!R528</f>
        <v>0</v>
      </c>
      <c r="R265" s="444">
        <f>Entering!S528</f>
        <v>0</v>
      </c>
    </row>
    <row r="266" spans="1:20" ht="12" customHeight="1" x14ac:dyDescent="0.4">
      <c r="A266" s="664"/>
      <c r="B266" s="434" t="str">
        <f>Entering!C529</f>
        <v>Automobiles (7 People)</v>
      </c>
      <c r="C266" s="443">
        <f>Entering!D529</f>
        <v>0</v>
      </c>
      <c r="D266" s="144">
        <f>Entering!E529</f>
        <v>0</v>
      </c>
      <c r="E266" s="144">
        <f>Entering!F529</f>
        <v>0</v>
      </c>
      <c r="F266" s="144">
        <f>Entering!G529</f>
        <v>0</v>
      </c>
      <c r="G266" s="144">
        <f>Entering!H529</f>
        <v>0</v>
      </c>
      <c r="H266" s="144">
        <f>Entering!I529</f>
        <v>0</v>
      </c>
      <c r="I266" s="144">
        <f>Entering!J529</f>
        <v>0</v>
      </c>
      <c r="J266" s="144">
        <f>Entering!K529</f>
        <v>0</v>
      </c>
      <c r="K266" s="144">
        <f>Entering!L529</f>
        <v>0</v>
      </c>
      <c r="L266" s="144">
        <f>Entering!M529</f>
        <v>0</v>
      </c>
      <c r="M266" s="144">
        <f>Entering!N529</f>
        <v>0</v>
      </c>
      <c r="N266" s="144">
        <f>Entering!O529</f>
        <v>0</v>
      </c>
      <c r="O266" s="144">
        <f>Entering!P529</f>
        <v>0</v>
      </c>
      <c r="P266" s="144">
        <f>Entering!Q529</f>
        <v>0</v>
      </c>
      <c r="Q266" s="144">
        <f>Entering!R529</f>
        <v>0</v>
      </c>
      <c r="R266" s="444">
        <f>Entering!S529</f>
        <v>0</v>
      </c>
    </row>
    <row r="267" spans="1:20" ht="12" customHeight="1" x14ac:dyDescent="0.4">
      <c r="A267" s="664"/>
      <c r="B267" s="468" t="str">
        <f>Entering!C530</f>
        <v>Automobiles (8 People)</v>
      </c>
      <c r="C267" s="461">
        <f>Entering!D530</f>
        <v>0</v>
      </c>
      <c r="D267" s="462">
        <f>Entering!E530</f>
        <v>0</v>
      </c>
      <c r="E267" s="462">
        <f>Entering!F530</f>
        <v>0</v>
      </c>
      <c r="F267" s="462">
        <f>Entering!G530</f>
        <v>0</v>
      </c>
      <c r="G267" s="462">
        <f>Entering!H530</f>
        <v>0</v>
      </c>
      <c r="H267" s="462">
        <f>Entering!I530</f>
        <v>0</v>
      </c>
      <c r="I267" s="462">
        <f>Entering!J530</f>
        <v>0</v>
      </c>
      <c r="J267" s="462">
        <f>Entering!K530</f>
        <v>0</v>
      </c>
      <c r="K267" s="462">
        <f>Entering!L530</f>
        <v>0</v>
      </c>
      <c r="L267" s="462">
        <f>Entering!M530</f>
        <v>0</v>
      </c>
      <c r="M267" s="462">
        <f>Entering!N530</f>
        <v>0</v>
      </c>
      <c r="N267" s="462">
        <f>Entering!O530</f>
        <v>0</v>
      </c>
      <c r="O267" s="462">
        <f>Entering!P530</f>
        <v>0</v>
      </c>
      <c r="P267" s="462">
        <f>Entering!Q530</f>
        <v>0</v>
      </c>
      <c r="Q267" s="462">
        <f>Entering!R530</f>
        <v>0</v>
      </c>
      <c r="R267" s="463">
        <f>Entering!S530</f>
        <v>0</v>
      </c>
    </row>
    <row r="268" spans="1:20" ht="12" customHeight="1" x14ac:dyDescent="0.4">
      <c r="A268" s="664"/>
      <c r="B268" s="191" t="s">
        <v>305</v>
      </c>
      <c r="C268" s="192">
        <f t="shared" ref="C268:R268" si="48">SUM(C261:C267)</f>
        <v>22</v>
      </c>
      <c r="D268" s="193">
        <f t="shared" si="48"/>
        <v>44</v>
      </c>
      <c r="E268" s="193">
        <f t="shared" si="48"/>
        <v>46</v>
      </c>
      <c r="F268" s="193">
        <f t="shared" si="48"/>
        <v>56</v>
      </c>
      <c r="G268" s="193">
        <f t="shared" si="48"/>
        <v>54</v>
      </c>
      <c r="H268" s="193">
        <f t="shared" si="48"/>
        <v>38</v>
      </c>
      <c r="I268" s="193">
        <f t="shared" si="48"/>
        <v>62</v>
      </c>
      <c r="J268" s="193">
        <f t="shared" si="48"/>
        <v>64</v>
      </c>
      <c r="K268" s="193">
        <f t="shared" si="48"/>
        <v>62</v>
      </c>
      <c r="L268" s="193">
        <f t="shared" si="48"/>
        <v>26</v>
      </c>
      <c r="M268" s="193">
        <f t="shared" si="48"/>
        <v>44</v>
      </c>
      <c r="N268" s="193">
        <f t="shared" si="48"/>
        <v>16</v>
      </c>
      <c r="O268" s="193">
        <f t="shared" si="48"/>
        <v>25</v>
      </c>
      <c r="P268" s="193">
        <f t="shared" si="48"/>
        <v>64</v>
      </c>
      <c r="Q268" s="193">
        <f t="shared" si="48"/>
        <v>26</v>
      </c>
      <c r="R268" s="194">
        <f t="shared" si="48"/>
        <v>12</v>
      </c>
    </row>
    <row r="269" spans="1:20" ht="12" customHeight="1" x14ac:dyDescent="0.4">
      <c r="A269" s="664"/>
      <c r="B269" s="460" t="s">
        <v>306</v>
      </c>
      <c r="C269" s="461">
        <f t="shared" ref="C269:R269" si="49">(C261*2)+(C262*3)+(C263*4)+(C264*5)+(C265*6)+(C266*7)+(C267*8)</f>
        <v>45</v>
      </c>
      <c r="D269" s="462">
        <f t="shared" si="49"/>
        <v>90</v>
      </c>
      <c r="E269" s="462">
        <f t="shared" si="49"/>
        <v>94</v>
      </c>
      <c r="F269" s="462">
        <f t="shared" si="49"/>
        <v>114</v>
      </c>
      <c r="G269" s="462">
        <f t="shared" si="49"/>
        <v>108</v>
      </c>
      <c r="H269" s="462">
        <f t="shared" si="49"/>
        <v>76</v>
      </c>
      <c r="I269" s="462">
        <f t="shared" si="49"/>
        <v>124</v>
      </c>
      <c r="J269" s="462">
        <f t="shared" si="49"/>
        <v>128</v>
      </c>
      <c r="K269" s="462">
        <f t="shared" si="49"/>
        <v>125</v>
      </c>
      <c r="L269" s="462">
        <f t="shared" si="49"/>
        <v>52</v>
      </c>
      <c r="M269" s="462">
        <f t="shared" si="49"/>
        <v>88</v>
      </c>
      <c r="N269" s="462">
        <f t="shared" si="49"/>
        <v>32</v>
      </c>
      <c r="O269" s="462">
        <f t="shared" si="49"/>
        <v>50</v>
      </c>
      <c r="P269" s="462">
        <f t="shared" si="49"/>
        <v>128</v>
      </c>
      <c r="Q269" s="462">
        <f t="shared" si="49"/>
        <v>52</v>
      </c>
      <c r="R269" s="463">
        <f t="shared" si="49"/>
        <v>24</v>
      </c>
    </row>
    <row r="270" spans="1:20" ht="12" customHeight="1" x14ac:dyDescent="0.4">
      <c r="A270" s="664"/>
      <c r="B270" s="434" t="str">
        <f>Entering!C531</f>
        <v>MTS Shuttles</v>
      </c>
      <c r="C270" s="443">
        <f>Entering!D531</f>
        <v>17</v>
      </c>
      <c r="D270" s="144">
        <f>Entering!E531</f>
        <v>14</v>
      </c>
      <c r="E270" s="144">
        <f>Entering!F531</f>
        <v>20</v>
      </c>
      <c r="F270" s="144">
        <f>Entering!G531</f>
        <v>24</v>
      </c>
      <c r="G270" s="144">
        <f>Entering!H531</f>
        <v>16</v>
      </c>
      <c r="H270" s="144">
        <f>Entering!I531</f>
        <v>18</v>
      </c>
      <c r="I270" s="144">
        <f>Entering!J531</f>
        <v>14</v>
      </c>
      <c r="J270" s="144">
        <f>Entering!K531</f>
        <v>19</v>
      </c>
      <c r="K270" s="144">
        <f>Entering!L531</f>
        <v>34</v>
      </c>
      <c r="L270" s="144">
        <f>Entering!M531</f>
        <v>16</v>
      </c>
      <c r="M270" s="144">
        <f>Entering!N531</f>
        <v>33</v>
      </c>
      <c r="N270" s="144">
        <f>Entering!O531</f>
        <v>11</v>
      </c>
      <c r="O270" s="144">
        <f>Entering!P531</f>
        <v>21</v>
      </c>
      <c r="P270" s="144">
        <f>Entering!Q531</f>
        <v>16</v>
      </c>
      <c r="Q270" s="144">
        <f>Entering!R531</f>
        <v>12</v>
      </c>
      <c r="R270" s="444">
        <f>Entering!S531</f>
        <v>8</v>
      </c>
    </row>
    <row r="271" spans="1:20" ht="12" customHeight="1" x14ac:dyDescent="0.4">
      <c r="A271" s="664"/>
      <c r="B271" s="436" t="str">
        <f>Entering!C549</f>
        <v>MTS Shuttle People</v>
      </c>
      <c r="C271" s="437">
        <f>Entering!D549</f>
        <v>34</v>
      </c>
      <c r="D271" s="438">
        <f>Entering!E549</f>
        <v>29</v>
      </c>
      <c r="E271" s="438">
        <f>Entering!F549</f>
        <v>40</v>
      </c>
      <c r="F271" s="438">
        <f>Entering!G549</f>
        <v>48</v>
      </c>
      <c r="G271" s="438">
        <f>Entering!H549</f>
        <v>32</v>
      </c>
      <c r="H271" s="438">
        <f>Entering!I549</f>
        <v>36</v>
      </c>
      <c r="I271" s="438">
        <f>Entering!J549</f>
        <v>28</v>
      </c>
      <c r="J271" s="438">
        <f>Entering!K549</f>
        <v>38</v>
      </c>
      <c r="K271" s="438">
        <f>Entering!L549</f>
        <v>68</v>
      </c>
      <c r="L271" s="438">
        <f>Entering!M549</f>
        <v>32</v>
      </c>
      <c r="M271" s="438">
        <f>Entering!N549</f>
        <v>66</v>
      </c>
      <c r="N271" s="438">
        <f>Entering!O549</f>
        <v>22</v>
      </c>
      <c r="O271" s="438">
        <f>Entering!P549</f>
        <v>41</v>
      </c>
      <c r="P271" s="438">
        <f>Entering!Q549</f>
        <v>32</v>
      </c>
      <c r="Q271" s="438">
        <f>Entering!R549</f>
        <v>24</v>
      </c>
      <c r="R271" s="440">
        <f>Entering!S549</f>
        <v>16</v>
      </c>
    </row>
    <row r="272" spans="1:20" ht="12" customHeight="1" x14ac:dyDescent="0.4">
      <c r="A272" s="664"/>
      <c r="B272" s="434" t="str">
        <f>Entering!C532</f>
        <v>Private Shuttles</v>
      </c>
      <c r="C272" s="443">
        <f>Entering!D532</f>
        <v>6</v>
      </c>
      <c r="D272" s="144">
        <f>Entering!E532</f>
        <v>9</v>
      </c>
      <c r="E272" s="144">
        <f>Entering!F532</f>
        <v>12</v>
      </c>
      <c r="F272" s="144">
        <f>Entering!G532</f>
        <v>5</v>
      </c>
      <c r="G272" s="144">
        <f>Entering!H532</f>
        <v>4</v>
      </c>
      <c r="H272" s="144">
        <f>Entering!I532</f>
        <v>2</v>
      </c>
      <c r="I272" s="144">
        <f>Entering!J532</f>
        <v>3</v>
      </c>
      <c r="J272" s="144">
        <f>Entering!K532</f>
        <v>5</v>
      </c>
      <c r="K272" s="144">
        <f>Entering!L532</f>
        <v>11</v>
      </c>
      <c r="L272" s="144">
        <f>Entering!M532</f>
        <v>6</v>
      </c>
      <c r="M272" s="144">
        <f>Entering!N532</f>
        <v>12</v>
      </c>
      <c r="N272" s="144">
        <f>Entering!O532</f>
        <v>6</v>
      </c>
      <c r="O272" s="144">
        <f>Entering!P532</f>
        <v>3</v>
      </c>
      <c r="P272" s="144">
        <f>Entering!Q532</f>
        <v>2</v>
      </c>
      <c r="Q272" s="144">
        <f>Entering!R532</f>
        <v>0</v>
      </c>
      <c r="R272" s="444">
        <f>Entering!S532</f>
        <v>0</v>
      </c>
    </row>
    <row r="273" spans="1:20" ht="12" customHeight="1" x14ac:dyDescent="0.4">
      <c r="A273" s="664"/>
      <c r="B273" s="436" t="str">
        <f>Entering!C550</f>
        <v>Private Shuttle People</v>
      </c>
      <c r="C273" s="437">
        <f>Entering!D550</f>
        <v>12</v>
      </c>
      <c r="D273" s="438">
        <f>Entering!E550</f>
        <v>18</v>
      </c>
      <c r="E273" s="438">
        <f>Entering!F550</f>
        <v>24</v>
      </c>
      <c r="F273" s="438">
        <f>Entering!G550</f>
        <v>10</v>
      </c>
      <c r="G273" s="438">
        <f>Entering!H550</f>
        <v>8</v>
      </c>
      <c r="H273" s="438">
        <f>Entering!I550</f>
        <v>4</v>
      </c>
      <c r="I273" s="438">
        <f>Entering!J550</f>
        <v>6</v>
      </c>
      <c r="J273" s="438">
        <f>Entering!K550</f>
        <v>10</v>
      </c>
      <c r="K273" s="438">
        <f>Entering!L550</f>
        <v>22</v>
      </c>
      <c r="L273" s="438">
        <f>Entering!M550</f>
        <v>12</v>
      </c>
      <c r="M273" s="438">
        <f>Entering!N550</f>
        <v>24</v>
      </c>
      <c r="N273" s="438">
        <f>Entering!O550</f>
        <v>12</v>
      </c>
      <c r="O273" s="438">
        <f>Entering!P550</f>
        <v>6</v>
      </c>
      <c r="P273" s="438">
        <f>Entering!Q550</f>
        <v>4</v>
      </c>
      <c r="Q273" s="438">
        <f>Entering!R550</f>
        <v>0</v>
      </c>
      <c r="R273" s="440">
        <f>Entering!S550</f>
        <v>0</v>
      </c>
    </row>
    <row r="274" spans="1:20" ht="12" customHeight="1" x14ac:dyDescent="0.4">
      <c r="A274" s="664"/>
      <c r="B274" s="434" t="str">
        <f>Entering!C533</f>
        <v>Private Vanpool Vehicles</v>
      </c>
      <c r="C274" s="443">
        <f>Entering!D533</f>
        <v>0</v>
      </c>
      <c r="D274" s="144">
        <f>Entering!E533</f>
        <v>0</v>
      </c>
      <c r="E274" s="144">
        <f>Entering!F533</f>
        <v>0</v>
      </c>
      <c r="F274" s="144">
        <f>Entering!G533</f>
        <v>0</v>
      </c>
      <c r="G274" s="144">
        <f>Entering!H533</f>
        <v>0</v>
      </c>
      <c r="H274" s="144">
        <f>Entering!I533</f>
        <v>0</v>
      </c>
      <c r="I274" s="144">
        <f>Entering!J533</f>
        <v>0</v>
      </c>
      <c r="J274" s="144">
        <f>Entering!K533</f>
        <v>0</v>
      </c>
      <c r="K274" s="144">
        <f>Entering!L533</f>
        <v>0</v>
      </c>
      <c r="L274" s="144">
        <f>Entering!M533</f>
        <v>0</v>
      </c>
      <c r="M274" s="144">
        <f>Entering!N533</f>
        <v>0</v>
      </c>
      <c r="N274" s="144">
        <f>Entering!O533</f>
        <v>0</v>
      </c>
      <c r="O274" s="144">
        <f>Entering!P533</f>
        <v>0</v>
      </c>
      <c r="P274" s="144">
        <f>Entering!Q533</f>
        <v>0</v>
      </c>
      <c r="Q274" s="144">
        <f>Entering!R533</f>
        <v>0</v>
      </c>
      <c r="R274" s="444">
        <f>Entering!S533</f>
        <v>0</v>
      </c>
    </row>
    <row r="275" spans="1:20" ht="12" customHeight="1" x14ac:dyDescent="0.4">
      <c r="A275" s="664"/>
      <c r="B275" s="434" t="str">
        <f>Entering!C534</f>
        <v>Taxis</v>
      </c>
      <c r="C275" s="443">
        <f>Entering!D534</f>
        <v>0</v>
      </c>
      <c r="D275" s="144">
        <f>Entering!E534</f>
        <v>0</v>
      </c>
      <c r="E275" s="144">
        <f>Entering!F534</f>
        <v>0</v>
      </c>
      <c r="F275" s="144">
        <f>Entering!G534</f>
        <v>0</v>
      </c>
      <c r="G275" s="144">
        <f>Entering!H534</f>
        <v>0</v>
      </c>
      <c r="H275" s="144">
        <f>Entering!I534</f>
        <v>0</v>
      </c>
      <c r="I275" s="144">
        <f>Entering!J534</f>
        <v>0</v>
      </c>
      <c r="J275" s="144">
        <f>Entering!K534</f>
        <v>0</v>
      </c>
      <c r="K275" s="144">
        <f>Entering!L534</f>
        <v>0</v>
      </c>
      <c r="L275" s="144">
        <f>Entering!M534</f>
        <v>0</v>
      </c>
      <c r="M275" s="144">
        <f>Entering!N534</f>
        <v>0</v>
      </c>
      <c r="N275" s="144">
        <f>Entering!O534</f>
        <v>0</v>
      </c>
      <c r="O275" s="144">
        <f>Entering!P534</f>
        <v>0</v>
      </c>
      <c r="P275" s="144">
        <f>Entering!Q534</f>
        <v>0</v>
      </c>
      <c r="Q275" s="144">
        <f>Entering!R534</f>
        <v>0</v>
      </c>
      <c r="R275" s="444">
        <f>Entering!S534</f>
        <v>0</v>
      </c>
    </row>
    <row r="276" spans="1:20" ht="12" customHeight="1" x14ac:dyDescent="0.4">
      <c r="A276" s="664"/>
      <c r="B276" s="434" t="str">
        <f>Entering!C535</f>
        <v>Uber/Lyft Vehicles</v>
      </c>
      <c r="C276" s="443">
        <f>Entering!D535</f>
        <v>1</v>
      </c>
      <c r="D276" s="144">
        <f>Entering!E535</f>
        <v>0</v>
      </c>
      <c r="E276" s="144">
        <f>Entering!F535</f>
        <v>0</v>
      </c>
      <c r="F276" s="144">
        <f>Entering!G535</f>
        <v>0</v>
      </c>
      <c r="G276" s="144">
        <f>Entering!H535</f>
        <v>1</v>
      </c>
      <c r="H276" s="144">
        <f>Entering!I535</f>
        <v>0</v>
      </c>
      <c r="I276" s="144">
        <f>Entering!J535</f>
        <v>1</v>
      </c>
      <c r="J276" s="144">
        <f>Entering!K535</f>
        <v>0</v>
      </c>
      <c r="K276" s="144">
        <f>Entering!L535</f>
        <v>2</v>
      </c>
      <c r="L276" s="144">
        <f>Entering!M535</f>
        <v>0</v>
      </c>
      <c r="M276" s="144">
        <f>Entering!N535</f>
        <v>0</v>
      </c>
      <c r="N276" s="144">
        <f>Entering!O535</f>
        <v>0</v>
      </c>
      <c r="O276" s="144">
        <f>Entering!P535</f>
        <v>0</v>
      </c>
      <c r="P276" s="144">
        <f>Entering!Q535</f>
        <v>0</v>
      </c>
      <c r="Q276" s="144">
        <f>Entering!R535</f>
        <v>0</v>
      </c>
      <c r="R276" s="444">
        <f>Entering!S535</f>
        <v>0</v>
      </c>
    </row>
    <row r="277" spans="1:20" ht="12" customHeight="1" x14ac:dyDescent="0.4">
      <c r="A277" s="664"/>
      <c r="B277" s="436" t="str">
        <f>Entering!C551</f>
        <v>Private Vanpool People</v>
      </c>
      <c r="C277" s="437">
        <f>Entering!D551</f>
        <v>0</v>
      </c>
      <c r="D277" s="438">
        <f>Entering!E551</f>
        <v>0</v>
      </c>
      <c r="E277" s="438">
        <f>Entering!F551</f>
        <v>0</v>
      </c>
      <c r="F277" s="438">
        <f>Entering!G551</f>
        <v>0</v>
      </c>
      <c r="G277" s="438">
        <f>Entering!H551</f>
        <v>0</v>
      </c>
      <c r="H277" s="438">
        <f>Entering!I551</f>
        <v>0</v>
      </c>
      <c r="I277" s="438">
        <f>Entering!J551</f>
        <v>0</v>
      </c>
      <c r="J277" s="438">
        <f>Entering!K551</f>
        <v>0</v>
      </c>
      <c r="K277" s="438">
        <f>Entering!L551</f>
        <v>0</v>
      </c>
      <c r="L277" s="438">
        <f>Entering!M551</f>
        <v>0</v>
      </c>
      <c r="M277" s="438">
        <f>Entering!N551</f>
        <v>0</v>
      </c>
      <c r="N277" s="438">
        <f>Entering!O551</f>
        <v>0</v>
      </c>
      <c r="O277" s="438">
        <f>Entering!P551</f>
        <v>0</v>
      </c>
      <c r="P277" s="438">
        <f>Entering!Q551</f>
        <v>0</v>
      </c>
      <c r="Q277" s="438">
        <f>Entering!R551</f>
        <v>0</v>
      </c>
      <c r="R277" s="440">
        <f>Entering!S551</f>
        <v>0</v>
      </c>
    </row>
    <row r="278" spans="1:20" ht="12" customHeight="1" x14ac:dyDescent="0.4">
      <c r="A278" s="664"/>
      <c r="B278" s="436" t="str">
        <f>Entering!C552</f>
        <v>Taxi People</v>
      </c>
      <c r="C278" s="437">
        <f>Entering!D552</f>
        <v>0</v>
      </c>
      <c r="D278" s="438">
        <f>Entering!E552</f>
        <v>0</v>
      </c>
      <c r="E278" s="438">
        <f>Entering!F552</f>
        <v>0</v>
      </c>
      <c r="F278" s="438">
        <f>Entering!G552</f>
        <v>0</v>
      </c>
      <c r="G278" s="438">
        <f>Entering!H552</f>
        <v>0</v>
      </c>
      <c r="H278" s="438">
        <f>Entering!I552</f>
        <v>0</v>
      </c>
      <c r="I278" s="438">
        <f>Entering!J552</f>
        <v>0</v>
      </c>
      <c r="J278" s="438">
        <f>Entering!K552</f>
        <v>0</v>
      </c>
      <c r="K278" s="438">
        <f>Entering!L552</f>
        <v>0</v>
      </c>
      <c r="L278" s="438">
        <f>Entering!M552</f>
        <v>0</v>
      </c>
      <c r="M278" s="438">
        <f>Entering!N552</f>
        <v>0</v>
      </c>
      <c r="N278" s="438">
        <f>Entering!O552</f>
        <v>0</v>
      </c>
      <c r="O278" s="438">
        <f>Entering!P552</f>
        <v>0</v>
      </c>
      <c r="P278" s="438">
        <f>Entering!Q552</f>
        <v>0</v>
      </c>
      <c r="Q278" s="438">
        <f>Entering!R552</f>
        <v>0</v>
      </c>
      <c r="R278" s="440">
        <f>Entering!S552</f>
        <v>0</v>
      </c>
    </row>
    <row r="279" spans="1:20" ht="12" customHeight="1" x14ac:dyDescent="0.4">
      <c r="A279" s="664"/>
      <c r="B279" s="436" t="str">
        <f>Entering!C553</f>
        <v>Uber/Lyft People</v>
      </c>
      <c r="C279" s="437">
        <f>Entering!D553</f>
        <v>2</v>
      </c>
      <c r="D279" s="438">
        <f>Entering!E553</f>
        <v>0</v>
      </c>
      <c r="E279" s="438">
        <f>Entering!F553</f>
        <v>0</v>
      </c>
      <c r="F279" s="438">
        <f>Entering!G553</f>
        <v>0</v>
      </c>
      <c r="G279" s="438">
        <f>Entering!H553</f>
        <v>2</v>
      </c>
      <c r="H279" s="438">
        <f>Entering!I553</f>
        <v>0</v>
      </c>
      <c r="I279" s="438">
        <f>Entering!J553</f>
        <v>2</v>
      </c>
      <c r="J279" s="438">
        <f>Entering!K553</f>
        <v>0</v>
      </c>
      <c r="K279" s="438">
        <f>Entering!L553</f>
        <v>3</v>
      </c>
      <c r="L279" s="438">
        <f>Entering!M553</f>
        <v>0</v>
      </c>
      <c r="M279" s="438">
        <f>Entering!N553</f>
        <v>0</v>
      </c>
      <c r="N279" s="438">
        <f>Entering!O553</f>
        <v>0</v>
      </c>
      <c r="O279" s="438">
        <f>Entering!P553</f>
        <v>0</v>
      </c>
      <c r="P279" s="438">
        <f>Entering!Q553</f>
        <v>0</v>
      </c>
      <c r="Q279" s="438">
        <f>Entering!R553</f>
        <v>0</v>
      </c>
      <c r="R279" s="440">
        <f>Entering!S553</f>
        <v>0</v>
      </c>
    </row>
    <row r="280" spans="1:20" ht="12" customHeight="1" x14ac:dyDescent="0.4">
      <c r="A280" s="664"/>
      <c r="B280" s="459" t="s">
        <v>307</v>
      </c>
      <c r="C280" s="443">
        <f t="shared" ref="C280:R280" si="50">SUM(C268,C270:C276)</f>
        <v>92</v>
      </c>
      <c r="D280" s="144">
        <f t="shared" si="50"/>
        <v>114</v>
      </c>
      <c r="E280" s="144">
        <f t="shared" si="50"/>
        <v>142</v>
      </c>
      <c r="F280" s="144">
        <f t="shared" si="50"/>
        <v>143</v>
      </c>
      <c r="G280" s="144">
        <f t="shared" si="50"/>
        <v>115</v>
      </c>
      <c r="H280" s="144">
        <f t="shared" si="50"/>
        <v>98</v>
      </c>
      <c r="I280" s="144">
        <f t="shared" si="50"/>
        <v>114</v>
      </c>
      <c r="J280" s="144">
        <f t="shared" si="50"/>
        <v>136</v>
      </c>
      <c r="K280" s="144">
        <f t="shared" si="50"/>
        <v>199</v>
      </c>
      <c r="L280" s="144">
        <f t="shared" si="50"/>
        <v>92</v>
      </c>
      <c r="M280" s="144">
        <f t="shared" si="50"/>
        <v>179</v>
      </c>
      <c r="N280" s="144">
        <f t="shared" si="50"/>
        <v>67</v>
      </c>
      <c r="O280" s="144">
        <f t="shared" si="50"/>
        <v>96</v>
      </c>
      <c r="P280" s="144">
        <f t="shared" si="50"/>
        <v>118</v>
      </c>
      <c r="Q280" s="144">
        <f t="shared" si="50"/>
        <v>62</v>
      </c>
      <c r="R280" s="444">
        <f t="shared" si="50"/>
        <v>36</v>
      </c>
      <c r="S280" s="94">
        <f>SUM(C280:R280)</f>
        <v>1803</v>
      </c>
    </row>
    <row r="281" spans="1:20" ht="12" customHeight="1" x14ac:dyDescent="0.4">
      <c r="A281" s="664"/>
      <c r="B281" s="459" t="s">
        <v>308</v>
      </c>
      <c r="C281" s="443">
        <f t="shared" ref="C281:R281" si="51">SUM(C269:C274,C271:C279)</f>
        <v>169</v>
      </c>
      <c r="D281" s="144">
        <f t="shared" si="51"/>
        <v>216</v>
      </c>
      <c r="E281" s="144">
        <f t="shared" si="51"/>
        <v>266</v>
      </c>
      <c r="F281" s="144">
        <f t="shared" si="51"/>
        <v>264</v>
      </c>
      <c r="G281" s="144">
        <f t="shared" si="51"/>
        <v>215</v>
      </c>
      <c r="H281" s="144">
        <f t="shared" si="51"/>
        <v>178</v>
      </c>
      <c r="I281" s="144">
        <f t="shared" si="51"/>
        <v>215</v>
      </c>
      <c r="J281" s="144">
        <f t="shared" si="51"/>
        <v>253</v>
      </c>
      <c r="K281" s="144">
        <f t="shared" si="51"/>
        <v>366</v>
      </c>
      <c r="L281" s="144">
        <f t="shared" si="51"/>
        <v>168</v>
      </c>
      <c r="M281" s="144">
        <f t="shared" si="51"/>
        <v>325</v>
      </c>
      <c r="N281" s="144">
        <f t="shared" si="51"/>
        <v>123</v>
      </c>
      <c r="O281" s="144">
        <f t="shared" si="51"/>
        <v>171</v>
      </c>
      <c r="P281" s="144">
        <f t="shared" si="51"/>
        <v>220</v>
      </c>
      <c r="Q281" s="144">
        <f t="shared" si="51"/>
        <v>112</v>
      </c>
      <c r="R281" s="444">
        <f t="shared" si="51"/>
        <v>64</v>
      </c>
      <c r="T281" s="94">
        <f>SUM(C281:R281)</f>
        <v>3325</v>
      </c>
    </row>
    <row r="282" spans="1:20" ht="12" customHeight="1" x14ac:dyDescent="0.4">
      <c r="A282" s="675" t="s">
        <v>141</v>
      </c>
      <c r="B282" s="213" t="str">
        <f>Entering!C565</f>
        <v>Automobiles (2 People)</v>
      </c>
      <c r="C282" s="214">
        <f>Entering!D565</f>
        <v>21</v>
      </c>
      <c r="D282" s="184">
        <f>Entering!E565</f>
        <v>69</v>
      </c>
      <c r="E282" s="184">
        <f>Entering!F565</f>
        <v>95</v>
      </c>
      <c r="F282" s="184">
        <f>Entering!G565</f>
        <v>77</v>
      </c>
      <c r="G282" s="184">
        <f>Entering!H565</f>
        <v>52</v>
      </c>
      <c r="H282" s="184">
        <f>Entering!I565</f>
        <v>49</v>
      </c>
      <c r="I282" s="184">
        <f>Entering!J565</f>
        <v>46</v>
      </c>
      <c r="J282" s="184">
        <f>Entering!K565</f>
        <v>37</v>
      </c>
      <c r="K282" s="184">
        <f>Entering!L565</f>
        <v>34</v>
      </c>
      <c r="L282" s="184">
        <f>Entering!M565</f>
        <v>22</v>
      </c>
      <c r="M282" s="184">
        <f>Entering!N565</f>
        <v>42</v>
      </c>
      <c r="N282" s="184">
        <f>Entering!O565</f>
        <v>24</v>
      </c>
      <c r="O282" s="184">
        <f>Entering!P565</f>
        <v>55</v>
      </c>
      <c r="P282" s="184">
        <f>Entering!Q565</f>
        <v>46</v>
      </c>
      <c r="Q282" s="184">
        <f>Entering!R565</f>
        <v>11</v>
      </c>
      <c r="R282" s="435">
        <f>Entering!S565</f>
        <v>13</v>
      </c>
    </row>
    <row r="283" spans="1:20" ht="12" customHeight="1" x14ac:dyDescent="0.4">
      <c r="A283" s="664"/>
      <c r="B283" s="434" t="str">
        <f>Entering!C566</f>
        <v>Automobiles (3 People)</v>
      </c>
      <c r="C283" s="443">
        <f>Entering!D566</f>
        <v>0</v>
      </c>
      <c r="D283" s="144">
        <f>Entering!E566</f>
        <v>4</v>
      </c>
      <c r="E283" s="144">
        <f>Entering!F566</f>
        <v>4</v>
      </c>
      <c r="F283" s="144">
        <f>Entering!G566</f>
        <v>6</v>
      </c>
      <c r="G283" s="144">
        <f>Entering!H566</f>
        <v>7</v>
      </c>
      <c r="H283" s="144">
        <f>Entering!I566</f>
        <v>2</v>
      </c>
      <c r="I283" s="144">
        <f>Entering!J566</f>
        <v>7</v>
      </c>
      <c r="J283" s="144">
        <f>Entering!K566</f>
        <v>7</v>
      </c>
      <c r="K283" s="144">
        <f>Entering!L566</f>
        <v>5</v>
      </c>
      <c r="L283" s="144">
        <f>Entering!M566</f>
        <v>4</v>
      </c>
      <c r="M283" s="144">
        <f>Entering!N566</f>
        <v>2</v>
      </c>
      <c r="N283" s="144">
        <f>Entering!O566</f>
        <v>0</v>
      </c>
      <c r="O283" s="144">
        <f>Entering!P566</f>
        <v>0</v>
      </c>
      <c r="P283" s="144">
        <f>Entering!Q566</f>
        <v>0</v>
      </c>
      <c r="Q283" s="144">
        <f>Entering!R566</f>
        <v>0</v>
      </c>
      <c r="R283" s="444">
        <f>Entering!S566</f>
        <v>0</v>
      </c>
    </row>
    <row r="284" spans="1:20" ht="12" customHeight="1" x14ac:dyDescent="0.4">
      <c r="A284" s="664"/>
      <c r="B284" s="434" t="str">
        <f>Entering!C567</f>
        <v>Automobiles (4 People)</v>
      </c>
      <c r="C284" s="443">
        <f>Entering!D567</f>
        <v>0</v>
      </c>
      <c r="D284" s="144">
        <f>Entering!E567</f>
        <v>0</v>
      </c>
      <c r="E284" s="144">
        <f>Entering!F567</f>
        <v>0</v>
      </c>
      <c r="F284" s="144">
        <f>Entering!G567</f>
        <v>1</v>
      </c>
      <c r="G284" s="144">
        <f>Entering!H567</f>
        <v>1</v>
      </c>
      <c r="H284" s="144">
        <f>Entering!I567</f>
        <v>0</v>
      </c>
      <c r="I284" s="144">
        <f>Entering!J567</f>
        <v>1</v>
      </c>
      <c r="J284" s="144">
        <f>Entering!K567</f>
        <v>0</v>
      </c>
      <c r="K284" s="144">
        <f>Entering!L567</f>
        <v>0</v>
      </c>
      <c r="L284" s="144">
        <f>Entering!M567</f>
        <v>0</v>
      </c>
      <c r="M284" s="144">
        <f>Entering!N567</f>
        <v>1</v>
      </c>
      <c r="N284" s="144">
        <f>Entering!O567</f>
        <v>1</v>
      </c>
      <c r="O284" s="144">
        <f>Entering!P567</f>
        <v>0</v>
      </c>
      <c r="P284" s="144">
        <f>Entering!Q567</f>
        <v>0</v>
      </c>
      <c r="Q284" s="144">
        <f>Entering!R567</f>
        <v>0</v>
      </c>
      <c r="R284" s="444">
        <f>Entering!S567</f>
        <v>1</v>
      </c>
    </row>
    <row r="285" spans="1:20" ht="12" customHeight="1" x14ac:dyDescent="0.4">
      <c r="A285" s="664"/>
      <c r="B285" s="434" t="str">
        <f>Entering!C568</f>
        <v>Automobiles (5 People)</v>
      </c>
      <c r="C285" s="443">
        <f>Entering!D568</f>
        <v>0</v>
      </c>
      <c r="D285" s="144">
        <f>Entering!E568</f>
        <v>0</v>
      </c>
      <c r="E285" s="144">
        <f>Entering!F568</f>
        <v>0</v>
      </c>
      <c r="F285" s="144">
        <f>Entering!G568</f>
        <v>0</v>
      </c>
      <c r="G285" s="144">
        <f>Entering!H568</f>
        <v>0</v>
      </c>
      <c r="H285" s="144">
        <f>Entering!I568</f>
        <v>0</v>
      </c>
      <c r="I285" s="144">
        <f>Entering!J568</f>
        <v>0</v>
      </c>
      <c r="J285" s="144">
        <f>Entering!K568</f>
        <v>0</v>
      </c>
      <c r="K285" s="144">
        <f>Entering!L568</f>
        <v>0</v>
      </c>
      <c r="L285" s="144">
        <f>Entering!M568</f>
        <v>0</v>
      </c>
      <c r="M285" s="144">
        <f>Entering!N568</f>
        <v>0</v>
      </c>
      <c r="N285" s="144">
        <f>Entering!O568</f>
        <v>0</v>
      </c>
      <c r="O285" s="144">
        <f>Entering!P568</f>
        <v>0</v>
      </c>
      <c r="P285" s="144">
        <f>Entering!Q568</f>
        <v>0</v>
      </c>
      <c r="Q285" s="144">
        <f>Entering!R568</f>
        <v>0</v>
      </c>
      <c r="R285" s="444">
        <f>Entering!S568</f>
        <v>0</v>
      </c>
    </row>
    <row r="286" spans="1:20" ht="12" customHeight="1" x14ac:dyDescent="0.4">
      <c r="A286" s="664"/>
      <c r="B286" s="434" t="str">
        <f>Entering!C569</f>
        <v>Automobiles (6 People)</v>
      </c>
      <c r="C286" s="443">
        <f>Entering!D569</f>
        <v>0</v>
      </c>
      <c r="D286" s="144">
        <f>Entering!E569</f>
        <v>0</v>
      </c>
      <c r="E286" s="144">
        <f>Entering!F569</f>
        <v>0</v>
      </c>
      <c r="F286" s="144">
        <f>Entering!G569</f>
        <v>0</v>
      </c>
      <c r="G286" s="144">
        <f>Entering!H569</f>
        <v>0</v>
      </c>
      <c r="H286" s="144">
        <f>Entering!I569</f>
        <v>0</v>
      </c>
      <c r="I286" s="144">
        <f>Entering!J569</f>
        <v>0</v>
      </c>
      <c r="J286" s="144">
        <f>Entering!K569</f>
        <v>0</v>
      </c>
      <c r="K286" s="144">
        <f>Entering!L569</f>
        <v>0</v>
      </c>
      <c r="L286" s="144">
        <f>Entering!M569</f>
        <v>0</v>
      </c>
      <c r="M286" s="144">
        <f>Entering!N569</f>
        <v>0</v>
      </c>
      <c r="N286" s="144">
        <f>Entering!O569</f>
        <v>0</v>
      </c>
      <c r="O286" s="144">
        <f>Entering!P569</f>
        <v>0</v>
      </c>
      <c r="P286" s="144">
        <f>Entering!Q569</f>
        <v>0</v>
      </c>
      <c r="Q286" s="144">
        <f>Entering!R569</f>
        <v>0</v>
      </c>
      <c r="R286" s="444">
        <f>Entering!S569</f>
        <v>0</v>
      </c>
    </row>
    <row r="287" spans="1:20" ht="12" customHeight="1" x14ac:dyDescent="0.4">
      <c r="A287" s="664"/>
      <c r="B287" s="434" t="str">
        <f>Entering!C570</f>
        <v>Automobiles (7 People)</v>
      </c>
      <c r="C287" s="443">
        <f>Entering!D570</f>
        <v>0</v>
      </c>
      <c r="D287" s="144">
        <f>Entering!E570</f>
        <v>0</v>
      </c>
      <c r="E287" s="144">
        <f>Entering!F570</f>
        <v>0</v>
      </c>
      <c r="F287" s="144">
        <f>Entering!G570</f>
        <v>0</v>
      </c>
      <c r="G287" s="144">
        <f>Entering!H570</f>
        <v>0</v>
      </c>
      <c r="H287" s="144">
        <f>Entering!I570</f>
        <v>0</v>
      </c>
      <c r="I287" s="144">
        <f>Entering!J570</f>
        <v>0</v>
      </c>
      <c r="J287" s="144">
        <f>Entering!K570</f>
        <v>0</v>
      </c>
      <c r="K287" s="144">
        <f>Entering!L570</f>
        <v>0</v>
      </c>
      <c r="L287" s="144">
        <f>Entering!M570</f>
        <v>0</v>
      </c>
      <c r="M287" s="144">
        <f>Entering!N570</f>
        <v>0</v>
      </c>
      <c r="N287" s="144">
        <f>Entering!O570</f>
        <v>0</v>
      </c>
      <c r="O287" s="144">
        <f>Entering!P570</f>
        <v>0</v>
      </c>
      <c r="P287" s="144">
        <f>Entering!Q570</f>
        <v>0</v>
      </c>
      <c r="Q287" s="144">
        <f>Entering!R570</f>
        <v>0</v>
      </c>
      <c r="R287" s="444">
        <f>Entering!S570</f>
        <v>0</v>
      </c>
    </row>
    <row r="288" spans="1:20" ht="12" customHeight="1" x14ac:dyDescent="0.4">
      <c r="A288" s="664"/>
      <c r="B288" s="468" t="str">
        <f>Entering!C571</f>
        <v>Automobiles (8 People)</v>
      </c>
      <c r="C288" s="461">
        <f>Entering!D571</f>
        <v>0</v>
      </c>
      <c r="D288" s="462">
        <f>Entering!E571</f>
        <v>0</v>
      </c>
      <c r="E288" s="462">
        <f>Entering!F571</f>
        <v>0</v>
      </c>
      <c r="F288" s="462">
        <f>Entering!G571</f>
        <v>0</v>
      </c>
      <c r="G288" s="462">
        <f>Entering!H571</f>
        <v>0</v>
      </c>
      <c r="H288" s="462">
        <f>Entering!I571</f>
        <v>0</v>
      </c>
      <c r="I288" s="462">
        <f>Entering!J571</f>
        <v>0</v>
      </c>
      <c r="J288" s="462">
        <f>Entering!K571</f>
        <v>0</v>
      </c>
      <c r="K288" s="462">
        <f>Entering!L571</f>
        <v>0</v>
      </c>
      <c r="L288" s="462">
        <f>Entering!M571</f>
        <v>0</v>
      </c>
      <c r="M288" s="462">
        <f>Entering!N571</f>
        <v>0</v>
      </c>
      <c r="N288" s="462">
        <f>Entering!O571</f>
        <v>0</v>
      </c>
      <c r="O288" s="462">
        <f>Entering!P571</f>
        <v>0</v>
      </c>
      <c r="P288" s="462">
        <f>Entering!Q571</f>
        <v>0</v>
      </c>
      <c r="Q288" s="462">
        <f>Entering!R571</f>
        <v>0</v>
      </c>
      <c r="R288" s="463">
        <f>Entering!S571</f>
        <v>0</v>
      </c>
    </row>
    <row r="289" spans="1:20" ht="12" customHeight="1" x14ac:dyDescent="0.4">
      <c r="A289" s="664"/>
      <c r="B289" s="191" t="s">
        <v>305</v>
      </c>
      <c r="C289" s="192">
        <f t="shared" ref="C289:R289" si="52">SUM(C282:C288)</f>
        <v>21</v>
      </c>
      <c r="D289" s="193">
        <f t="shared" si="52"/>
        <v>73</v>
      </c>
      <c r="E289" s="193">
        <f t="shared" si="52"/>
        <v>99</v>
      </c>
      <c r="F289" s="193">
        <f t="shared" si="52"/>
        <v>84</v>
      </c>
      <c r="G289" s="193">
        <f t="shared" si="52"/>
        <v>60</v>
      </c>
      <c r="H289" s="193">
        <f t="shared" si="52"/>
        <v>51</v>
      </c>
      <c r="I289" s="193">
        <f t="shared" si="52"/>
        <v>54</v>
      </c>
      <c r="J289" s="193">
        <f t="shared" si="52"/>
        <v>44</v>
      </c>
      <c r="K289" s="193">
        <f t="shared" si="52"/>
        <v>39</v>
      </c>
      <c r="L289" s="193">
        <f t="shared" si="52"/>
        <v>26</v>
      </c>
      <c r="M289" s="193">
        <f t="shared" si="52"/>
        <v>45</v>
      </c>
      <c r="N289" s="193">
        <f t="shared" si="52"/>
        <v>25</v>
      </c>
      <c r="O289" s="193">
        <f t="shared" si="52"/>
        <v>55</v>
      </c>
      <c r="P289" s="193">
        <f t="shared" si="52"/>
        <v>46</v>
      </c>
      <c r="Q289" s="193">
        <f t="shared" si="52"/>
        <v>11</v>
      </c>
      <c r="R289" s="194">
        <f t="shared" si="52"/>
        <v>14</v>
      </c>
    </row>
    <row r="290" spans="1:20" ht="12" customHeight="1" x14ac:dyDescent="0.4">
      <c r="A290" s="664"/>
      <c r="B290" s="460" t="s">
        <v>306</v>
      </c>
      <c r="C290" s="461">
        <f t="shared" ref="C290:R290" si="53">(C282*2)+(C283*3)+(C284*4)+(C285*5)+(C286*6)+(C287*7)+(C288*8)</f>
        <v>42</v>
      </c>
      <c r="D290" s="462">
        <f t="shared" si="53"/>
        <v>150</v>
      </c>
      <c r="E290" s="462">
        <f t="shared" si="53"/>
        <v>202</v>
      </c>
      <c r="F290" s="462">
        <f t="shared" si="53"/>
        <v>176</v>
      </c>
      <c r="G290" s="462">
        <f t="shared" si="53"/>
        <v>129</v>
      </c>
      <c r="H290" s="462">
        <f t="shared" si="53"/>
        <v>104</v>
      </c>
      <c r="I290" s="462">
        <f t="shared" si="53"/>
        <v>117</v>
      </c>
      <c r="J290" s="462">
        <f t="shared" si="53"/>
        <v>95</v>
      </c>
      <c r="K290" s="462">
        <f t="shared" si="53"/>
        <v>83</v>
      </c>
      <c r="L290" s="462">
        <f t="shared" si="53"/>
        <v>56</v>
      </c>
      <c r="M290" s="462">
        <f t="shared" si="53"/>
        <v>94</v>
      </c>
      <c r="N290" s="462">
        <f t="shared" si="53"/>
        <v>52</v>
      </c>
      <c r="O290" s="462">
        <f t="shared" si="53"/>
        <v>110</v>
      </c>
      <c r="P290" s="462">
        <f t="shared" si="53"/>
        <v>92</v>
      </c>
      <c r="Q290" s="462">
        <f t="shared" si="53"/>
        <v>22</v>
      </c>
      <c r="R290" s="463">
        <f t="shared" si="53"/>
        <v>30</v>
      </c>
    </row>
    <row r="291" spans="1:20" ht="12" customHeight="1" x14ac:dyDescent="0.4">
      <c r="A291" s="664"/>
      <c r="B291" s="434" t="str">
        <f>Entering!C572</f>
        <v>MTS Shuttles</v>
      </c>
      <c r="C291" s="443">
        <f>Entering!D572</f>
        <v>8</v>
      </c>
      <c r="D291" s="144">
        <f>Entering!E572</f>
        <v>0</v>
      </c>
      <c r="E291" s="144">
        <f>Entering!F572</f>
        <v>0</v>
      </c>
      <c r="F291" s="144">
        <f>Entering!G572</f>
        <v>21</v>
      </c>
      <c r="G291" s="144">
        <f>Entering!H572</f>
        <v>16</v>
      </c>
      <c r="H291" s="144">
        <f>Entering!I572</f>
        <v>16</v>
      </c>
      <c r="I291" s="144">
        <f>Entering!J572</f>
        <v>12</v>
      </c>
      <c r="J291" s="144">
        <f>Entering!K572</f>
        <v>2</v>
      </c>
      <c r="K291" s="144">
        <f>Entering!L572</f>
        <v>8</v>
      </c>
      <c r="L291" s="144">
        <f>Entering!M572</f>
        <v>12</v>
      </c>
      <c r="M291" s="144">
        <f>Entering!N572</f>
        <v>16</v>
      </c>
      <c r="N291" s="144">
        <f>Entering!O572</f>
        <v>10</v>
      </c>
      <c r="O291" s="144">
        <f>Entering!P572</f>
        <v>14</v>
      </c>
      <c r="P291" s="144">
        <f>Entering!Q572</f>
        <v>9</v>
      </c>
      <c r="Q291" s="144">
        <f>Entering!R572</f>
        <v>5</v>
      </c>
      <c r="R291" s="444">
        <f>Entering!S572</f>
        <v>5</v>
      </c>
    </row>
    <row r="292" spans="1:20" ht="12" customHeight="1" x14ac:dyDescent="0.4">
      <c r="A292" s="664"/>
      <c r="B292" s="436" t="str">
        <f>Entering!C590</f>
        <v>MTS Shuttle People</v>
      </c>
      <c r="C292" s="437">
        <f>Entering!D590</f>
        <v>8</v>
      </c>
      <c r="D292" s="438">
        <f>Entering!E590</f>
        <v>0</v>
      </c>
      <c r="E292" s="438">
        <f>Entering!F590</f>
        <v>0</v>
      </c>
      <c r="F292" s="438">
        <f>Entering!G590</f>
        <v>21</v>
      </c>
      <c r="G292" s="438">
        <f>Entering!H590</f>
        <v>16</v>
      </c>
      <c r="H292" s="438">
        <f>Entering!I590</f>
        <v>16</v>
      </c>
      <c r="I292" s="438">
        <f>Entering!J590</f>
        <v>12</v>
      </c>
      <c r="J292" s="438">
        <f>Entering!K590</f>
        <v>2</v>
      </c>
      <c r="K292" s="438">
        <f>Entering!L590</f>
        <v>8</v>
      </c>
      <c r="L292" s="438">
        <f>Entering!M590</f>
        <v>12</v>
      </c>
      <c r="M292" s="438">
        <f>Entering!N590</f>
        <v>16</v>
      </c>
      <c r="N292" s="438">
        <f>Entering!O590</f>
        <v>10</v>
      </c>
      <c r="O292" s="438">
        <f>Entering!P590</f>
        <v>14</v>
      </c>
      <c r="P292" s="438">
        <f>Entering!Q590</f>
        <v>9</v>
      </c>
      <c r="Q292" s="438">
        <f>Entering!R590</f>
        <v>5</v>
      </c>
      <c r="R292" s="440">
        <f>Entering!S590</f>
        <v>5</v>
      </c>
    </row>
    <row r="293" spans="1:20" ht="12" customHeight="1" x14ac:dyDescent="0.4">
      <c r="A293" s="664"/>
      <c r="B293" s="434" t="str">
        <f>Entering!C573</f>
        <v>Private Shuttles</v>
      </c>
      <c r="C293" s="443">
        <f>Entering!D573</f>
        <v>1</v>
      </c>
      <c r="D293" s="144">
        <f>Entering!E573</f>
        <v>0</v>
      </c>
      <c r="E293" s="144">
        <f>Entering!F573</f>
        <v>0</v>
      </c>
      <c r="F293" s="144">
        <f>Entering!G573</f>
        <v>0</v>
      </c>
      <c r="G293" s="144">
        <f>Entering!H573</f>
        <v>0</v>
      </c>
      <c r="H293" s="144">
        <f>Entering!I573</f>
        <v>1</v>
      </c>
      <c r="I293" s="144">
        <f>Entering!J573</f>
        <v>0</v>
      </c>
      <c r="J293" s="144">
        <f>Entering!K573</f>
        <v>1</v>
      </c>
      <c r="K293" s="144">
        <f>Entering!L573</f>
        <v>1</v>
      </c>
      <c r="L293" s="144">
        <f>Entering!M573</f>
        <v>1</v>
      </c>
      <c r="M293" s="144">
        <f>Entering!N573</f>
        <v>0</v>
      </c>
      <c r="N293" s="144">
        <f>Entering!O573</f>
        <v>1</v>
      </c>
      <c r="O293" s="144">
        <f>Entering!P573</f>
        <v>11</v>
      </c>
      <c r="P293" s="144">
        <f>Entering!Q573</f>
        <v>6</v>
      </c>
      <c r="Q293" s="144">
        <f>Entering!R573</f>
        <v>3</v>
      </c>
      <c r="R293" s="444">
        <f>Entering!S573</f>
        <v>0</v>
      </c>
    </row>
    <row r="294" spans="1:20" ht="12" customHeight="1" x14ac:dyDescent="0.4">
      <c r="A294" s="664"/>
      <c r="B294" s="436" t="str">
        <f>Entering!C591</f>
        <v>Private Shuttle People</v>
      </c>
      <c r="C294" s="437">
        <f>Entering!D591</f>
        <v>1</v>
      </c>
      <c r="D294" s="438">
        <f>Entering!E591</f>
        <v>0</v>
      </c>
      <c r="E294" s="438">
        <f>Entering!F591</f>
        <v>0</v>
      </c>
      <c r="F294" s="438">
        <f>Entering!G591</f>
        <v>0</v>
      </c>
      <c r="G294" s="438">
        <f>Entering!H591</f>
        <v>0</v>
      </c>
      <c r="H294" s="438">
        <f>Entering!I591</f>
        <v>1</v>
      </c>
      <c r="I294" s="438">
        <f>Entering!J591</f>
        <v>0</v>
      </c>
      <c r="J294" s="438">
        <f>Entering!K591</f>
        <v>1</v>
      </c>
      <c r="K294" s="438">
        <f>Entering!L591</f>
        <v>1</v>
      </c>
      <c r="L294" s="438">
        <f>Entering!M591</f>
        <v>1</v>
      </c>
      <c r="M294" s="438">
        <f>Entering!N591</f>
        <v>0</v>
      </c>
      <c r="N294" s="438">
        <f>Entering!O591</f>
        <v>1</v>
      </c>
      <c r="O294" s="438">
        <f>Entering!P591</f>
        <v>11</v>
      </c>
      <c r="P294" s="438">
        <f>Entering!Q591</f>
        <v>6</v>
      </c>
      <c r="Q294" s="438">
        <f>Entering!R591</f>
        <v>3</v>
      </c>
      <c r="R294" s="440">
        <f>Entering!S591</f>
        <v>0</v>
      </c>
    </row>
    <row r="295" spans="1:20" ht="12" customHeight="1" x14ac:dyDescent="0.4">
      <c r="A295" s="664"/>
      <c r="B295" s="434" t="str">
        <f>Entering!C574</f>
        <v>Private Vanpool Vehicles</v>
      </c>
      <c r="C295" s="443">
        <f>Entering!D574</f>
        <v>0</v>
      </c>
      <c r="D295" s="144">
        <f>Entering!E574</f>
        <v>0</v>
      </c>
      <c r="E295" s="144">
        <f>Entering!F574</f>
        <v>0</v>
      </c>
      <c r="F295" s="144">
        <f>Entering!G574</f>
        <v>0</v>
      </c>
      <c r="G295" s="144">
        <f>Entering!H574</f>
        <v>0</v>
      </c>
      <c r="H295" s="144">
        <f>Entering!I574</f>
        <v>0</v>
      </c>
      <c r="I295" s="144">
        <f>Entering!J574</f>
        <v>0</v>
      </c>
      <c r="J295" s="144">
        <f>Entering!K574</f>
        <v>0</v>
      </c>
      <c r="K295" s="144">
        <f>Entering!L574</f>
        <v>0</v>
      </c>
      <c r="L295" s="144">
        <f>Entering!M574</f>
        <v>0</v>
      </c>
      <c r="M295" s="144">
        <f>Entering!N574</f>
        <v>0</v>
      </c>
      <c r="N295" s="144">
        <f>Entering!O574</f>
        <v>0</v>
      </c>
      <c r="O295" s="144">
        <f>Entering!P574</f>
        <v>0</v>
      </c>
      <c r="P295" s="144">
        <f>Entering!Q574</f>
        <v>0</v>
      </c>
      <c r="Q295" s="144">
        <f>Entering!R574</f>
        <v>0</v>
      </c>
      <c r="R295" s="444">
        <f>Entering!S574</f>
        <v>0</v>
      </c>
    </row>
    <row r="296" spans="1:20" ht="12" customHeight="1" x14ac:dyDescent="0.4">
      <c r="A296" s="664"/>
      <c r="B296" s="434" t="str">
        <f>Entering!C575</f>
        <v>Taxis</v>
      </c>
      <c r="C296" s="443">
        <f>Entering!D575</f>
        <v>0</v>
      </c>
      <c r="D296" s="144">
        <f>Entering!E575</f>
        <v>0</v>
      </c>
      <c r="E296" s="144">
        <f>Entering!F575</f>
        <v>0</v>
      </c>
      <c r="F296" s="144">
        <f>Entering!G575</f>
        <v>0</v>
      </c>
      <c r="G296" s="144">
        <f>Entering!H575</f>
        <v>0</v>
      </c>
      <c r="H296" s="144">
        <f>Entering!I575</f>
        <v>0</v>
      </c>
      <c r="I296" s="144">
        <f>Entering!J575</f>
        <v>0</v>
      </c>
      <c r="J296" s="144">
        <f>Entering!K575</f>
        <v>0</v>
      </c>
      <c r="K296" s="144">
        <f>Entering!L575</f>
        <v>0</v>
      </c>
      <c r="L296" s="144">
        <f>Entering!M575</f>
        <v>0</v>
      </c>
      <c r="M296" s="144">
        <f>Entering!N575</f>
        <v>0</v>
      </c>
      <c r="N296" s="144">
        <f>Entering!O575</f>
        <v>0</v>
      </c>
      <c r="O296" s="144">
        <f>Entering!P575</f>
        <v>0</v>
      </c>
      <c r="P296" s="144">
        <f>Entering!Q575</f>
        <v>0</v>
      </c>
      <c r="Q296" s="144">
        <f>Entering!R575</f>
        <v>0</v>
      </c>
      <c r="R296" s="444">
        <f>Entering!S575</f>
        <v>0</v>
      </c>
    </row>
    <row r="297" spans="1:20" ht="12" customHeight="1" x14ac:dyDescent="0.4">
      <c r="A297" s="664"/>
      <c r="B297" s="434" t="str">
        <f>Entering!C576</f>
        <v>Uber/Lyft Vehicles</v>
      </c>
      <c r="C297" s="443">
        <f>Entering!D576</f>
        <v>0</v>
      </c>
      <c r="D297" s="144">
        <f>Entering!E576</f>
        <v>3</v>
      </c>
      <c r="E297" s="144">
        <f>Entering!F576</f>
        <v>0</v>
      </c>
      <c r="F297" s="144">
        <f>Entering!G576</f>
        <v>1</v>
      </c>
      <c r="G297" s="144">
        <f>Entering!H576</f>
        <v>0</v>
      </c>
      <c r="H297" s="144">
        <f>Entering!I576</f>
        <v>2</v>
      </c>
      <c r="I297" s="144">
        <f>Entering!J576</f>
        <v>1</v>
      </c>
      <c r="J297" s="144">
        <f>Entering!K576</f>
        <v>5</v>
      </c>
      <c r="K297" s="144">
        <f>Entering!L576</f>
        <v>1</v>
      </c>
      <c r="L297" s="144">
        <f>Entering!M576</f>
        <v>4</v>
      </c>
      <c r="M297" s="144">
        <f>Entering!N576</f>
        <v>2</v>
      </c>
      <c r="N297" s="144">
        <f>Entering!O576</f>
        <v>1</v>
      </c>
      <c r="O297" s="144">
        <f>Entering!P576</f>
        <v>0</v>
      </c>
      <c r="P297" s="144">
        <f>Entering!Q576</f>
        <v>0</v>
      </c>
      <c r="Q297" s="144">
        <f>Entering!R576</f>
        <v>0</v>
      </c>
      <c r="R297" s="444">
        <f>Entering!S576</f>
        <v>1</v>
      </c>
    </row>
    <row r="298" spans="1:20" ht="12" customHeight="1" x14ac:dyDescent="0.4">
      <c r="A298" s="664"/>
      <c r="B298" s="436" t="str">
        <f>Entering!C592</f>
        <v>Private Vanpool People</v>
      </c>
      <c r="C298" s="437">
        <f>Entering!D592</f>
        <v>0</v>
      </c>
      <c r="D298" s="438">
        <f>Entering!E592</f>
        <v>0</v>
      </c>
      <c r="E298" s="438">
        <f>Entering!F592</f>
        <v>0</v>
      </c>
      <c r="F298" s="438">
        <f>Entering!G592</f>
        <v>0</v>
      </c>
      <c r="G298" s="438">
        <f>Entering!H592</f>
        <v>0</v>
      </c>
      <c r="H298" s="438">
        <f>Entering!I592</f>
        <v>0</v>
      </c>
      <c r="I298" s="438">
        <f>Entering!J592</f>
        <v>0</v>
      </c>
      <c r="J298" s="438">
        <f>Entering!K592</f>
        <v>0</v>
      </c>
      <c r="K298" s="438">
        <f>Entering!L592</f>
        <v>0</v>
      </c>
      <c r="L298" s="438">
        <f>Entering!M592</f>
        <v>0</v>
      </c>
      <c r="M298" s="438">
        <f>Entering!N592</f>
        <v>0</v>
      </c>
      <c r="N298" s="438">
        <f>Entering!O592</f>
        <v>0</v>
      </c>
      <c r="O298" s="438">
        <f>Entering!P592</f>
        <v>0</v>
      </c>
      <c r="P298" s="438">
        <f>Entering!Q592</f>
        <v>0</v>
      </c>
      <c r="Q298" s="438">
        <f>Entering!R592</f>
        <v>0</v>
      </c>
      <c r="R298" s="440">
        <f>Entering!S592</f>
        <v>0</v>
      </c>
    </row>
    <row r="299" spans="1:20" ht="12" customHeight="1" x14ac:dyDescent="0.4">
      <c r="A299" s="664"/>
      <c r="B299" s="436" t="str">
        <f>Entering!C593</f>
        <v>Taxi People</v>
      </c>
      <c r="C299" s="437">
        <f>Entering!D593</f>
        <v>0</v>
      </c>
      <c r="D299" s="438">
        <f>Entering!E593</f>
        <v>0</v>
      </c>
      <c r="E299" s="438">
        <f>Entering!F593</f>
        <v>0</v>
      </c>
      <c r="F299" s="438">
        <f>Entering!G593</f>
        <v>0</v>
      </c>
      <c r="G299" s="438">
        <f>Entering!H593</f>
        <v>0</v>
      </c>
      <c r="H299" s="438">
        <f>Entering!I593</f>
        <v>0</v>
      </c>
      <c r="I299" s="438">
        <f>Entering!J593</f>
        <v>0</v>
      </c>
      <c r="J299" s="438">
        <f>Entering!K593</f>
        <v>0</v>
      </c>
      <c r="K299" s="438">
        <f>Entering!L593</f>
        <v>0</v>
      </c>
      <c r="L299" s="438">
        <f>Entering!M593</f>
        <v>0</v>
      </c>
      <c r="M299" s="438">
        <f>Entering!N593</f>
        <v>0</v>
      </c>
      <c r="N299" s="438">
        <f>Entering!O593</f>
        <v>0</v>
      </c>
      <c r="O299" s="438">
        <f>Entering!P593</f>
        <v>0</v>
      </c>
      <c r="P299" s="438">
        <f>Entering!Q593</f>
        <v>0</v>
      </c>
      <c r="Q299" s="438">
        <f>Entering!R593</f>
        <v>0</v>
      </c>
      <c r="R299" s="440">
        <f>Entering!S593</f>
        <v>0</v>
      </c>
    </row>
    <row r="300" spans="1:20" ht="12" customHeight="1" x14ac:dyDescent="0.4">
      <c r="A300" s="664"/>
      <c r="B300" s="436" t="str">
        <f>Entering!C594</f>
        <v>Uber/Lyft People</v>
      </c>
      <c r="C300" s="437">
        <f>Entering!D594</f>
        <v>0</v>
      </c>
      <c r="D300" s="438">
        <f>Entering!E594</f>
        <v>5</v>
      </c>
      <c r="E300" s="438">
        <f>Entering!F594</f>
        <v>0</v>
      </c>
      <c r="F300" s="438">
        <f>Entering!G594</f>
        <v>1</v>
      </c>
      <c r="G300" s="438">
        <f>Entering!H594</f>
        <v>7</v>
      </c>
      <c r="H300" s="438">
        <f>Entering!I594</f>
        <v>4</v>
      </c>
      <c r="I300" s="438">
        <f>Entering!J594</f>
        <v>2</v>
      </c>
      <c r="J300" s="438">
        <f>Entering!K594</f>
        <v>11</v>
      </c>
      <c r="K300" s="438">
        <f>Entering!L594</f>
        <v>2</v>
      </c>
      <c r="L300" s="438">
        <f>Entering!M594</f>
        <v>8</v>
      </c>
      <c r="M300" s="438">
        <f>Entering!N594</f>
        <v>4</v>
      </c>
      <c r="N300" s="438">
        <f>Entering!O594</f>
        <v>1</v>
      </c>
      <c r="O300" s="438">
        <f>Entering!P594</f>
        <v>0</v>
      </c>
      <c r="P300" s="438">
        <f>Entering!Q594</f>
        <v>0</v>
      </c>
      <c r="Q300" s="438">
        <f>Entering!R594</f>
        <v>0</v>
      </c>
      <c r="R300" s="440">
        <f>Entering!S594</f>
        <v>1</v>
      </c>
    </row>
    <row r="301" spans="1:20" ht="12" customHeight="1" x14ac:dyDescent="0.4">
      <c r="A301" s="664"/>
      <c r="B301" s="459" t="s">
        <v>307</v>
      </c>
      <c r="C301" s="443">
        <f t="shared" ref="C301:R301" si="54">SUM(C289,C291:C297)</f>
        <v>39</v>
      </c>
      <c r="D301" s="144">
        <f t="shared" si="54"/>
        <v>76</v>
      </c>
      <c r="E301" s="144">
        <f t="shared" si="54"/>
        <v>99</v>
      </c>
      <c r="F301" s="144">
        <f t="shared" si="54"/>
        <v>127</v>
      </c>
      <c r="G301" s="144">
        <f t="shared" si="54"/>
        <v>92</v>
      </c>
      <c r="H301" s="144">
        <f t="shared" si="54"/>
        <v>87</v>
      </c>
      <c r="I301" s="144">
        <f t="shared" si="54"/>
        <v>79</v>
      </c>
      <c r="J301" s="144">
        <f t="shared" si="54"/>
        <v>55</v>
      </c>
      <c r="K301" s="144">
        <f t="shared" si="54"/>
        <v>58</v>
      </c>
      <c r="L301" s="144">
        <f t="shared" si="54"/>
        <v>56</v>
      </c>
      <c r="M301" s="144">
        <f t="shared" si="54"/>
        <v>79</v>
      </c>
      <c r="N301" s="144">
        <f t="shared" si="54"/>
        <v>48</v>
      </c>
      <c r="O301" s="144">
        <f t="shared" si="54"/>
        <v>105</v>
      </c>
      <c r="P301" s="144">
        <f t="shared" si="54"/>
        <v>76</v>
      </c>
      <c r="Q301" s="144">
        <f t="shared" si="54"/>
        <v>27</v>
      </c>
      <c r="R301" s="444">
        <f t="shared" si="54"/>
        <v>25</v>
      </c>
      <c r="S301" s="94">
        <f>SUM(C301:R301)</f>
        <v>1128</v>
      </c>
    </row>
    <row r="302" spans="1:20" ht="12" customHeight="1" x14ac:dyDescent="0.4">
      <c r="A302" s="664"/>
      <c r="B302" s="459" t="s">
        <v>308</v>
      </c>
      <c r="C302" s="443">
        <f t="shared" ref="C302:R302" si="55">SUM(C290:C295,C292:C300)</f>
        <v>70</v>
      </c>
      <c r="D302" s="144">
        <f t="shared" si="55"/>
        <v>158</v>
      </c>
      <c r="E302" s="144">
        <f t="shared" si="55"/>
        <v>202</v>
      </c>
      <c r="F302" s="144">
        <f t="shared" si="55"/>
        <v>241</v>
      </c>
      <c r="G302" s="144">
        <f t="shared" si="55"/>
        <v>184</v>
      </c>
      <c r="H302" s="144">
        <f t="shared" si="55"/>
        <v>162</v>
      </c>
      <c r="I302" s="144">
        <f t="shared" si="55"/>
        <v>156</v>
      </c>
      <c r="J302" s="144">
        <f t="shared" si="55"/>
        <v>121</v>
      </c>
      <c r="K302" s="144">
        <f t="shared" si="55"/>
        <v>114</v>
      </c>
      <c r="L302" s="144">
        <f t="shared" si="55"/>
        <v>108</v>
      </c>
      <c r="M302" s="144">
        <f t="shared" si="55"/>
        <v>148</v>
      </c>
      <c r="N302" s="144">
        <f t="shared" si="55"/>
        <v>88</v>
      </c>
      <c r="O302" s="144">
        <f t="shared" si="55"/>
        <v>196</v>
      </c>
      <c r="P302" s="144">
        <f t="shared" si="55"/>
        <v>143</v>
      </c>
      <c r="Q302" s="144">
        <f t="shared" si="55"/>
        <v>49</v>
      </c>
      <c r="R302" s="444">
        <f t="shared" si="55"/>
        <v>47</v>
      </c>
      <c r="T302" s="94">
        <f>SUM(C302:R302)</f>
        <v>2187</v>
      </c>
    </row>
    <row r="303" spans="1:20" ht="12" customHeight="1" x14ac:dyDescent="0.4">
      <c r="A303" s="675" t="s">
        <v>314</v>
      </c>
      <c r="B303" s="213" t="str">
        <f>Entering!C606</f>
        <v>Automobiles (2 People)</v>
      </c>
      <c r="C303" s="214">
        <f>Entering!D606</f>
        <v>0</v>
      </c>
      <c r="D303" s="184">
        <f>Entering!E606</f>
        <v>0</v>
      </c>
      <c r="E303" s="184">
        <f>Entering!F606</f>
        <v>0</v>
      </c>
      <c r="F303" s="184">
        <f>Entering!G606</f>
        <v>0</v>
      </c>
      <c r="G303" s="184">
        <f>Entering!H606</f>
        <v>0</v>
      </c>
      <c r="H303" s="184">
        <f>Entering!I606</f>
        <v>0</v>
      </c>
      <c r="I303" s="184">
        <f>Entering!J606</f>
        <v>0</v>
      </c>
      <c r="J303" s="184">
        <f>Entering!K606</f>
        <v>0</v>
      </c>
      <c r="K303" s="184">
        <f>Entering!L606</f>
        <v>0</v>
      </c>
      <c r="L303" s="184">
        <f>Entering!M606</f>
        <v>0</v>
      </c>
      <c r="M303" s="184">
        <f>Entering!N606</f>
        <v>0</v>
      </c>
      <c r="N303" s="184">
        <f>Entering!O606</f>
        <v>0</v>
      </c>
      <c r="O303" s="184">
        <f>Entering!P606</f>
        <v>0</v>
      </c>
      <c r="P303" s="184">
        <f>Entering!Q606</f>
        <v>0</v>
      </c>
      <c r="Q303" s="184">
        <f>Entering!R606</f>
        <v>0</v>
      </c>
      <c r="R303" s="435">
        <f>Entering!S606</f>
        <v>0</v>
      </c>
    </row>
    <row r="304" spans="1:20" ht="12" customHeight="1" x14ac:dyDescent="0.4">
      <c r="A304" s="664"/>
      <c r="B304" s="434" t="str">
        <f>Entering!C607</f>
        <v>Automobiles (3 People)</v>
      </c>
      <c r="C304" s="443">
        <f>Entering!D607</f>
        <v>0</v>
      </c>
      <c r="D304" s="144">
        <f>Entering!E607</f>
        <v>0</v>
      </c>
      <c r="E304" s="144">
        <f>Entering!F607</f>
        <v>0</v>
      </c>
      <c r="F304" s="144">
        <f>Entering!G607</f>
        <v>0</v>
      </c>
      <c r="G304" s="144">
        <f>Entering!H607</f>
        <v>0</v>
      </c>
      <c r="H304" s="144">
        <f>Entering!I607</f>
        <v>0</v>
      </c>
      <c r="I304" s="144">
        <f>Entering!J607</f>
        <v>0</v>
      </c>
      <c r="J304" s="144">
        <f>Entering!K607</f>
        <v>0</v>
      </c>
      <c r="K304" s="144">
        <f>Entering!L607</f>
        <v>0</v>
      </c>
      <c r="L304" s="144">
        <f>Entering!M607</f>
        <v>0</v>
      </c>
      <c r="M304" s="144">
        <f>Entering!N607</f>
        <v>0</v>
      </c>
      <c r="N304" s="144">
        <f>Entering!O607</f>
        <v>0</v>
      </c>
      <c r="O304" s="144">
        <f>Entering!P607</f>
        <v>0</v>
      </c>
      <c r="P304" s="144">
        <f>Entering!Q607</f>
        <v>0</v>
      </c>
      <c r="Q304" s="144">
        <f>Entering!R607</f>
        <v>0</v>
      </c>
      <c r="R304" s="444">
        <f>Entering!S607</f>
        <v>0</v>
      </c>
    </row>
    <row r="305" spans="1:18" ht="12" customHeight="1" x14ac:dyDescent="0.4">
      <c r="A305" s="664"/>
      <c r="B305" s="434" t="str">
        <f>Entering!C608</f>
        <v>Automobiles (4 People)</v>
      </c>
      <c r="C305" s="443">
        <f>Entering!D608</f>
        <v>0</v>
      </c>
      <c r="D305" s="144">
        <f>Entering!E608</f>
        <v>0</v>
      </c>
      <c r="E305" s="144">
        <f>Entering!F608</f>
        <v>0</v>
      </c>
      <c r="F305" s="144">
        <f>Entering!G608</f>
        <v>0</v>
      </c>
      <c r="G305" s="144">
        <f>Entering!H608</f>
        <v>0</v>
      </c>
      <c r="H305" s="144">
        <f>Entering!I608</f>
        <v>0</v>
      </c>
      <c r="I305" s="144">
        <f>Entering!J608</f>
        <v>0</v>
      </c>
      <c r="J305" s="144">
        <f>Entering!K608</f>
        <v>0</v>
      </c>
      <c r="K305" s="144">
        <f>Entering!L608</f>
        <v>0</v>
      </c>
      <c r="L305" s="144">
        <f>Entering!M608</f>
        <v>0</v>
      </c>
      <c r="M305" s="144">
        <f>Entering!N608</f>
        <v>0</v>
      </c>
      <c r="N305" s="144">
        <f>Entering!O608</f>
        <v>0</v>
      </c>
      <c r="O305" s="144">
        <f>Entering!P608</f>
        <v>0</v>
      </c>
      <c r="P305" s="144">
        <f>Entering!Q608</f>
        <v>0</v>
      </c>
      <c r="Q305" s="144">
        <f>Entering!R608</f>
        <v>0</v>
      </c>
      <c r="R305" s="444">
        <f>Entering!S608</f>
        <v>0</v>
      </c>
    </row>
    <row r="306" spans="1:18" ht="12" customHeight="1" x14ac:dyDescent="0.4">
      <c r="A306" s="664"/>
      <c r="B306" s="434" t="str">
        <f>Entering!C609</f>
        <v>Automobiles (5 People)</v>
      </c>
      <c r="C306" s="443">
        <f>Entering!D609</f>
        <v>0</v>
      </c>
      <c r="D306" s="144">
        <f>Entering!E609</f>
        <v>0</v>
      </c>
      <c r="E306" s="144">
        <f>Entering!F609</f>
        <v>0</v>
      </c>
      <c r="F306" s="144">
        <f>Entering!G609</f>
        <v>0</v>
      </c>
      <c r="G306" s="144">
        <f>Entering!H609</f>
        <v>0</v>
      </c>
      <c r="H306" s="144">
        <f>Entering!I609</f>
        <v>0</v>
      </c>
      <c r="I306" s="144">
        <f>Entering!J609</f>
        <v>0</v>
      </c>
      <c r="J306" s="144">
        <f>Entering!K609</f>
        <v>0</v>
      </c>
      <c r="K306" s="144">
        <f>Entering!L609</f>
        <v>0</v>
      </c>
      <c r="L306" s="144">
        <f>Entering!M609</f>
        <v>0</v>
      </c>
      <c r="M306" s="144">
        <f>Entering!N609</f>
        <v>0</v>
      </c>
      <c r="N306" s="144">
        <f>Entering!O609</f>
        <v>0</v>
      </c>
      <c r="O306" s="144">
        <f>Entering!P609</f>
        <v>0</v>
      </c>
      <c r="P306" s="144">
        <f>Entering!Q609</f>
        <v>0</v>
      </c>
      <c r="Q306" s="144">
        <f>Entering!R609</f>
        <v>0</v>
      </c>
      <c r="R306" s="444">
        <f>Entering!S609</f>
        <v>0</v>
      </c>
    </row>
    <row r="307" spans="1:18" ht="12" customHeight="1" x14ac:dyDescent="0.4">
      <c r="A307" s="664"/>
      <c r="B307" s="434" t="str">
        <f>Entering!C610</f>
        <v>Automobiles (6 People)</v>
      </c>
      <c r="C307" s="443">
        <f>Entering!D610</f>
        <v>0</v>
      </c>
      <c r="D307" s="144">
        <f>Entering!E610</f>
        <v>0</v>
      </c>
      <c r="E307" s="144">
        <f>Entering!F610</f>
        <v>0</v>
      </c>
      <c r="F307" s="144">
        <f>Entering!G610</f>
        <v>0</v>
      </c>
      <c r="G307" s="144">
        <f>Entering!H610</f>
        <v>0</v>
      </c>
      <c r="H307" s="144">
        <f>Entering!I610</f>
        <v>0</v>
      </c>
      <c r="I307" s="144">
        <f>Entering!J610</f>
        <v>0</v>
      </c>
      <c r="J307" s="144">
        <f>Entering!K610</f>
        <v>0</v>
      </c>
      <c r="K307" s="144">
        <f>Entering!L610</f>
        <v>0</v>
      </c>
      <c r="L307" s="144">
        <f>Entering!M610</f>
        <v>0</v>
      </c>
      <c r="M307" s="144">
        <f>Entering!N610</f>
        <v>0</v>
      </c>
      <c r="N307" s="144">
        <f>Entering!O610</f>
        <v>0</v>
      </c>
      <c r="O307" s="144">
        <f>Entering!P610</f>
        <v>0</v>
      </c>
      <c r="P307" s="144">
        <f>Entering!Q610</f>
        <v>0</v>
      </c>
      <c r="Q307" s="144">
        <f>Entering!R610</f>
        <v>0</v>
      </c>
      <c r="R307" s="444">
        <f>Entering!S610</f>
        <v>0</v>
      </c>
    </row>
    <row r="308" spans="1:18" ht="12" customHeight="1" x14ac:dyDescent="0.4">
      <c r="A308" s="664"/>
      <c r="B308" s="434" t="str">
        <f>Entering!C611</f>
        <v>Automobiles (7 People)</v>
      </c>
      <c r="C308" s="443">
        <f>Entering!D611</f>
        <v>0</v>
      </c>
      <c r="D308" s="144">
        <f>Entering!E611</f>
        <v>0</v>
      </c>
      <c r="E308" s="144">
        <f>Entering!F611</f>
        <v>0</v>
      </c>
      <c r="F308" s="144">
        <f>Entering!G611</f>
        <v>0</v>
      </c>
      <c r="G308" s="144">
        <f>Entering!H611</f>
        <v>0</v>
      </c>
      <c r="H308" s="144">
        <f>Entering!I611</f>
        <v>0</v>
      </c>
      <c r="I308" s="144">
        <f>Entering!J611</f>
        <v>0</v>
      </c>
      <c r="J308" s="144">
        <f>Entering!K611</f>
        <v>0</v>
      </c>
      <c r="K308" s="144">
        <f>Entering!L611</f>
        <v>0</v>
      </c>
      <c r="L308" s="144">
        <f>Entering!M611</f>
        <v>0</v>
      </c>
      <c r="M308" s="144">
        <f>Entering!N611</f>
        <v>0</v>
      </c>
      <c r="N308" s="144">
        <f>Entering!O611</f>
        <v>0</v>
      </c>
      <c r="O308" s="144">
        <f>Entering!P611</f>
        <v>0</v>
      </c>
      <c r="P308" s="144">
        <f>Entering!Q611</f>
        <v>0</v>
      </c>
      <c r="Q308" s="144">
        <f>Entering!R611</f>
        <v>0</v>
      </c>
      <c r="R308" s="444">
        <f>Entering!S611</f>
        <v>0</v>
      </c>
    </row>
    <row r="309" spans="1:18" ht="12" customHeight="1" x14ac:dyDescent="0.4">
      <c r="A309" s="664"/>
      <c r="B309" s="468" t="str">
        <f>Entering!C612</f>
        <v>Automobiles (8 People)</v>
      </c>
      <c r="C309" s="461">
        <f>Entering!D612</f>
        <v>0</v>
      </c>
      <c r="D309" s="462">
        <f>Entering!E612</f>
        <v>0</v>
      </c>
      <c r="E309" s="462">
        <f>Entering!F612</f>
        <v>0</v>
      </c>
      <c r="F309" s="462">
        <f>Entering!G612</f>
        <v>0</v>
      </c>
      <c r="G309" s="462">
        <f>Entering!H612</f>
        <v>0</v>
      </c>
      <c r="H309" s="462">
        <f>Entering!I612</f>
        <v>0</v>
      </c>
      <c r="I309" s="462">
        <f>Entering!J612</f>
        <v>0</v>
      </c>
      <c r="J309" s="462">
        <f>Entering!K612</f>
        <v>0</v>
      </c>
      <c r="K309" s="462">
        <f>Entering!L612</f>
        <v>0</v>
      </c>
      <c r="L309" s="462">
        <f>Entering!M612</f>
        <v>0</v>
      </c>
      <c r="M309" s="462">
        <f>Entering!N612</f>
        <v>0</v>
      </c>
      <c r="N309" s="462">
        <f>Entering!O612</f>
        <v>0</v>
      </c>
      <c r="O309" s="462">
        <f>Entering!P612</f>
        <v>0</v>
      </c>
      <c r="P309" s="462">
        <f>Entering!Q612</f>
        <v>0</v>
      </c>
      <c r="Q309" s="462">
        <f>Entering!R612</f>
        <v>0</v>
      </c>
      <c r="R309" s="463">
        <f>Entering!S612</f>
        <v>0</v>
      </c>
    </row>
    <row r="310" spans="1:18" ht="12" customHeight="1" x14ac:dyDescent="0.4">
      <c r="A310" s="664"/>
      <c r="B310" s="191" t="s">
        <v>305</v>
      </c>
      <c r="C310" s="192">
        <f t="shared" ref="C310:R310" si="56">SUM(C303:C309)</f>
        <v>0</v>
      </c>
      <c r="D310" s="193">
        <f t="shared" si="56"/>
        <v>0</v>
      </c>
      <c r="E310" s="193">
        <f t="shared" si="56"/>
        <v>0</v>
      </c>
      <c r="F310" s="193">
        <f t="shared" si="56"/>
        <v>0</v>
      </c>
      <c r="G310" s="193">
        <f t="shared" si="56"/>
        <v>0</v>
      </c>
      <c r="H310" s="193">
        <f t="shared" si="56"/>
        <v>0</v>
      </c>
      <c r="I310" s="193">
        <f t="shared" si="56"/>
        <v>0</v>
      </c>
      <c r="J310" s="193">
        <f t="shared" si="56"/>
        <v>0</v>
      </c>
      <c r="K310" s="193">
        <f t="shared" si="56"/>
        <v>0</v>
      </c>
      <c r="L310" s="193">
        <f t="shared" si="56"/>
        <v>0</v>
      </c>
      <c r="M310" s="193">
        <f t="shared" si="56"/>
        <v>0</v>
      </c>
      <c r="N310" s="193">
        <f t="shared" si="56"/>
        <v>0</v>
      </c>
      <c r="O310" s="193">
        <f t="shared" si="56"/>
        <v>0</v>
      </c>
      <c r="P310" s="193">
        <f t="shared" si="56"/>
        <v>0</v>
      </c>
      <c r="Q310" s="193">
        <f t="shared" si="56"/>
        <v>0</v>
      </c>
      <c r="R310" s="194">
        <f t="shared" si="56"/>
        <v>0</v>
      </c>
    </row>
    <row r="311" spans="1:18" ht="12" customHeight="1" x14ac:dyDescent="0.4">
      <c r="A311" s="664"/>
      <c r="B311" s="460" t="s">
        <v>306</v>
      </c>
      <c r="C311" s="461">
        <f t="shared" ref="C311:R311" si="57">(C303*2)+(C304*3)+(C305*4)+(C306*5)+(C307*6)+(C308*7)+(C309*8)</f>
        <v>0</v>
      </c>
      <c r="D311" s="462">
        <f t="shared" si="57"/>
        <v>0</v>
      </c>
      <c r="E311" s="462">
        <f t="shared" si="57"/>
        <v>0</v>
      </c>
      <c r="F311" s="462">
        <f t="shared" si="57"/>
        <v>0</v>
      </c>
      <c r="G311" s="462">
        <f t="shared" si="57"/>
        <v>0</v>
      </c>
      <c r="H311" s="462">
        <f t="shared" si="57"/>
        <v>0</v>
      </c>
      <c r="I311" s="462">
        <f t="shared" si="57"/>
        <v>0</v>
      </c>
      <c r="J311" s="462">
        <f t="shared" si="57"/>
        <v>0</v>
      </c>
      <c r="K311" s="462">
        <f t="shared" si="57"/>
        <v>0</v>
      </c>
      <c r="L311" s="462">
        <f t="shared" si="57"/>
        <v>0</v>
      </c>
      <c r="M311" s="462">
        <f t="shared" si="57"/>
        <v>0</v>
      </c>
      <c r="N311" s="462">
        <f t="shared" si="57"/>
        <v>0</v>
      </c>
      <c r="O311" s="462">
        <f t="shared" si="57"/>
        <v>0</v>
      </c>
      <c r="P311" s="462">
        <f t="shared" si="57"/>
        <v>0</v>
      </c>
      <c r="Q311" s="462">
        <f t="shared" si="57"/>
        <v>0</v>
      </c>
      <c r="R311" s="463">
        <f t="shared" si="57"/>
        <v>0</v>
      </c>
    </row>
    <row r="312" spans="1:18" ht="12" customHeight="1" x14ac:dyDescent="0.4">
      <c r="A312" s="664"/>
      <c r="B312" s="434" t="str">
        <f>Entering!C613</f>
        <v>MTS Shuttles</v>
      </c>
      <c r="C312" s="443">
        <f>Entering!D613</f>
        <v>0</v>
      </c>
      <c r="D312" s="144">
        <f>Entering!E613</f>
        <v>0</v>
      </c>
      <c r="E312" s="144">
        <f>Entering!F613</f>
        <v>0</v>
      </c>
      <c r="F312" s="144">
        <f>Entering!G613</f>
        <v>0</v>
      </c>
      <c r="G312" s="144">
        <f>Entering!H613</f>
        <v>0</v>
      </c>
      <c r="H312" s="144">
        <f>Entering!I613</f>
        <v>0</v>
      </c>
      <c r="I312" s="144">
        <f>Entering!J613</f>
        <v>0</v>
      </c>
      <c r="J312" s="144">
        <f>Entering!K613</f>
        <v>0</v>
      </c>
      <c r="K312" s="144">
        <f>Entering!L613</f>
        <v>0</v>
      </c>
      <c r="L312" s="144">
        <f>Entering!M613</f>
        <v>0</v>
      </c>
      <c r="M312" s="144">
        <f>Entering!N613</f>
        <v>0</v>
      </c>
      <c r="N312" s="144">
        <f>Entering!O613</f>
        <v>0</v>
      </c>
      <c r="O312" s="144">
        <f>Entering!P613</f>
        <v>0</v>
      </c>
      <c r="P312" s="144">
        <f>Entering!Q613</f>
        <v>0</v>
      </c>
      <c r="Q312" s="144">
        <f>Entering!R613</f>
        <v>0</v>
      </c>
      <c r="R312" s="444">
        <f>Entering!S613</f>
        <v>0</v>
      </c>
    </row>
    <row r="313" spans="1:18" ht="12" customHeight="1" x14ac:dyDescent="0.4">
      <c r="A313" s="664"/>
      <c r="B313" s="436" t="str">
        <f>Entering!C630</f>
        <v>MTS Shuttle People</v>
      </c>
      <c r="C313" s="437">
        <f>Entering!D630</f>
        <v>0</v>
      </c>
      <c r="D313" s="438">
        <f>Entering!E630</f>
        <v>0</v>
      </c>
      <c r="E313" s="438">
        <f>Entering!F630</f>
        <v>0</v>
      </c>
      <c r="F313" s="438">
        <f>Entering!G630</f>
        <v>0</v>
      </c>
      <c r="G313" s="438">
        <f>Entering!H630</f>
        <v>0</v>
      </c>
      <c r="H313" s="438">
        <f>Entering!I630</f>
        <v>0</v>
      </c>
      <c r="I313" s="438">
        <f>Entering!J630</f>
        <v>0</v>
      </c>
      <c r="J313" s="438">
        <f>Entering!K630</f>
        <v>0</v>
      </c>
      <c r="K313" s="438">
        <f>Entering!L630</f>
        <v>0</v>
      </c>
      <c r="L313" s="438">
        <f>Entering!M630</f>
        <v>0</v>
      </c>
      <c r="M313" s="438">
        <f>Entering!N630</f>
        <v>0</v>
      </c>
      <c r="N313" s="438">
        <f>Entering!O630</f>
        <v>0</v>
      </c>
      <c r="O313" s="438">
        <f>Entering!P630</f>
        <v>0</v>
      </c>
      <c r="P313" s="438">
        <f>Entering!Q630</f>
        <v>0</v>
      </c>
      <c r="Q313" s="438">
        <f>Entering!R630</f>
        <v>0</v>
      </c>
      <c r="R313" s="440">
        <f>Entering!S630</f>
        <v>0</v>
      </c>
    </row>
    <row r="314" spans="1:18" ht="12" customHeight="1" x14ac:dyDescent="0.4">
      <c r="A314" s="664"/>
      <c r="B314" s="434" t="str">
        <f>Entering!C614</f>
        <v>Private Shuttles</v>
      </c>
      <c r="C314" s="443">
        <f>Entering!D614</f>
        <v>0</v>
      </c>
      <c r="D314" s="144">
        <f>Entering!E614</f>
        <v>0</v>
      </c>
      <c r="E314" s="144">
        <f>Entering!F614</f>
        <v>0</v>
      </c>
      <c r="F314" s="144">
        <f>Entering!G614</f>
        <v>0</v>
      </c>
      <c r="G314" s="144">
        <f>Entering!H614</f>
        <v>0</v>
      </c>
      <c r="H314" s="144">
        <f>Entering!I614</f>
        <v>0</v>
      </c>
      <c r="I314" s="144">
        <f>Entering!J614</f>
        <v>0</v>
      </c>
      <c r="J314" s="144">
        <f>Entering!K614</f>
        <v>0</v>
      </c>
      <c r="K314" s="144">
        <f>Entering!L614</f>
        <v>0</v>
      </c>
      <c r="L314" s="144">
        <f>Entering!M614</f>
        <v>0</v>
      </c>
      <c r="M314" s="144">
        <f>Entering!N614</f>
        <v>0</v>
      </c>
      <c r="N314" s="144">
        <f>Entering!O614</f>
        <v>0</v>
      </c>
      <c r="O314" s="144">
        <f>Entering!P614</f>
        <v>0</v>
      </c>
      <c r="P314" s="144">
        <f>Entering!Q614</f>
        <v>0</v>
      </c>
      <c r="Q314" s="144">
        <f>Entering!R614</f>
        <v>0</v>
      </c>
      <c r="R314" s="444">
        <f>Entering!S614</f>
        <v>0</v>
      </c>
    </row>
    <row r="315" spans="1:18" ht="12" customHeight="1" x14ac:dyDescent="0.4">
      <c r="A315" s="664"/>
      <c r="B315" s="436" t="str">
        <f>Entering!C631</f>
        <v>Private Shuttle People</v>
      </c>
      <c r="C315" s="437">
        <f>Entering!D631</f>
        <v>0</v>
      </c>
      <c r="D315" s="438">
        <f>Entering!E631</f>
        <v>0</v>
      </c>
      <c r="E315" s="438">
        <f>Entering!F631</f>
        <v>0</v>
      </c>
      <c r="F315" s="438">
        <f>Entering!G631</f>
        <v>0</v>
      </c>
      <c r="G315" s="438">
        <f>Entering!H631</f>
        <v>0</v>
      </c>
      <c r="H315" s="438">
        <f>Entering!I631</f>
        <v>0</v>
      </c>
      <c r="I315" s="438">
        <f>Entering!J631</f>
        <v>0</v>
      </c>
      <c r="J315" s="438">
        <f>Entering!K631</f>
        <v>0</v>
      </c>
      <c r="K315" s="438">
        <f>Entering!L631</f>
        <v>0</v>
      </c>
      <c r="L315" s="438">
        <f>Entering!M631</f>
        <v>0</v>
      </c>
      <c r="M315" s="438">
        <f>Entering!N631</f>
        <v>0</v>
      </c>
      <c r="N315" s="438">
        <f>Entering!O631</f>
        <v>0</v>
      </c>
      <c r="O315" s="438">
        <f>Entering!P631</f>
        <v>0</v>
      </c>
      <c r="P315" s="438">
        <f>Entering!Q631</f>
        <v>0</v>
      </c>
      <c r="Q315" s="438">
        <f>Entering!R631</f>
        <v>0</v>
      </c>
      <c r="R315" s="440">
        <f>Entering!S631</f>
        <v>0</v>
      </c>
    </row>
    <row r="316" spans="1:18" ht="12" customHeight="1" x14ac:dyDescent="0.4">
      <c r="A316" s="664"/>
      <c r="B316" s="434" t="str">
        <f>Entering!C615</f>
        <v>Private Vanpool Vehicles</v>
      </c>
      <c r="C316" s="443">
        <f>Entering!D615</f>
        <v>0</v>
      </c>
      <c r="D316" s="144">
        <f>Entering!E615</f>
        <v>0</v>
      </c>
      <c r="E316" s="144">
        <f>Entering!F615</f>
        <v>0</v>
      </c>
      <c r="F316" s="144">
        <f>Entering!G615</f>
        <v>0</v>
      </c>
      <c r="G316" s="144">
        <f>Entering!H615</f>
        <v>0</v>
      </c>
      <c r="H316" s="144">
        <f>Entering!I615</f>
        <v>0</v>
      </c>
      <c r="I316" s="144">
        <f>Entering!J615</f>
        <v>0</v>
      </c>
      <c r="J316" s="144">
        <f>Entering!K615</f>
        <v>0</v>
      </c>
      <c r="K316" s="144">
        <f>Entering!L615</f>
        <v>0</v>
      </c>
      <c r="L316" s="144">
        <f>Entering!M615</f>
        <v>0</v>
      </c>
      <c r="M316" s="144">
        <f>Entering!N615</f>
        <v>0</v>
      </c>
      <c r="N316" s="144">
        <f>Entering!O615</f>
        <v>0</v>
      </c>
      <c r="O316" s="144">
        <f>Entering!P615</f>
        <v>0</v>
      </c>
      <c r="P316" s="144">
        <f>Entering!Q615</f>
        <v>0</v>
      </c>
      <c r="Q316" s="144">
        <f>Entering!R615</f>
        <v>0</v>
      </c>
      <c r="R316" s="444">
        <f>Entering!S615</f>
        <v>0</v>
      </c>
    </row>
    <row r="317" spans="1:18" ht="12" customHeight="1" x14ac:dyDescent="0.4">
      <c r="A317" s="664"/>
      <c r="B317" s="434" t="str">
        <f>Entering!C616</f>
        <v>Taxis</v>
      </c>
      <c r="C317" s="443">
        <f>Entering!D616</f>
        <v>0</v>
      </c>
      <c r="D317" s="144">
        <f>Entering!E616</f>
        <v>0</v>
      </c>
      <c r="E317" s="144">
        <f>Entering!F616</f>
        <v>0</v>
      </c>
      <c r="F317" s="144">
        <f>Entering!G616</f>
        <v>0</v>
      </c>
      <c r="G317" s="144">
        <f>Entering!H616</f>
        <v>0</v>
      </c>
      <c r="H317" s="144">
        <f>Entering!I616</f>
        <v>0</v>
      </c>
      <c r="I317" s="144">
        <f>Entering!J616</f>
        <v>0</v>
      </c>
      <c r="J317" s="144">
        <f>Entering!K616</f>
        <v>0</v>
      </c>
      <c r="K317" s="144">
        <f>Entering!L616</f>
        <v>0</v>
      </c>
      <c r="L317" s="144">
        <f>Entering!M616</f>
        <v>0</v>
      </c>
      <c r="M317" s="144">
        <f>Entering!N616</f>
        <v>0</v>
      </c>
      <c r="N317" s="144">
        <f>Entering!O616</f>
        <v>0</v>
      </c>
      <c r="O317" s="144">
        <f>Entering!P616</f>
        <v>0</v>
      </c>
      <c r="P317" s="144">
        <f>Entering!Q616</f>
        <v>0</v>
      </c>
      <c r="Q317" s="144">
        <f>Entering!R616</f>
        <v>0</v>
      </c>
      <c r="R317" s="444">
        <f>Entering!S616</f>
        <v>0</v>
      </c>
    </row>
    <row r="318" spans="1:18" ht="12" customHeight="1" x14ac:dyDescent="0.4">
      <c r="A318" s="664"/>
      <c r="B318" s="434" t="str">
        <f>Entering!C617</f>
        <v>Uber/Lyft Vehicles</v>
      </c>
      <c r="C318" s="443">
        <f>Entering!D617</f>
        <v>0</v>
      </c>
      <c r="D318" s="144">
        <f>Entering!E617</f>
        <v>0</v>
      </c>
      <c r="E318" s="144">
        <f>Entering!F617</f>
        <v>0</v>
      </c>
      <c r="F318" s="144">
        <f>Entering!G617</f>
        <v>0</v>
      </c>
      <c r="G318" s="144">
        <f>Entering!H617</f>
        <v>0</v>
      </c>
      <c r="H318" s="144">
        <f>Entering!I617</f>
        <v>0</v>
      </c>
      <c r="I318" s="144">
        <f>Entering!J617</f>
        <v>0</v>
      </c>
      <c r="J318" s="144">
        <f>Entering!K617</f>
        <v>0</v>
      </c>
      <c r="K318" s="144">
        <f>Entering!L617</f>
        <v>0</v>
      </c>
      <c r="L318" s="144">
        <f>Entering!M617</f>
        <v>0</v>
      </c>
      <c r="M318" s="144">
        <f>Entering!N617</f>
        <v>0</v>
      </c>
      <c r="N318" s="144">
        <f>Entering!O617</f>
        <v>0</v>
      </c>
      <c r="O318" s="144">
        <f>Entering!P617</f>
        <v>0</v>
      </c>
      <c r="P318" s="144">
        <f>Entering!Q617</f>
        <v>0</v>
      </c>
      <c r="Q318" s="144">
        <f>Entering!R617</f>
        <v>0</v>
      </c>
      <c r="R318" s="444">
        <f>Entering!S617</f>
        <v>0</v>
      </c>
    </row>
    <row r="319" spans="1:18" ht="12" customHeight="1" x14ac:dyDescent="0.4">
      <c r="A319" s="664"/>
      <c r="B319" s="436" t="str">
        <f>Entering!C632</f>
        <v>Private Vanpool People</v>
      </c>
      <c r="C319" s="437">
        <f>Entering!D632</f>
        <v>0</v>
      </c>
      <c r="D319" s="438">
        <f>Entering!E632</f>
        <v>0</v>
      </c>
      <c r="E319" s="438">
        <f>Entering!F632</f>
        <v>0</v>
      </c>
      <c r="F319" s="438">
        <f>Entering!G632</f>
        <v>0</v>
      </c>
      <c r="G319" s="438">
        <f>Entering!H632</f>
        <v>0</v>
      </c>
      <c r="H319" s="438">
        <f>Entering!I632</f>
        <v>0</v>
      </c>
      <c r="I319" s="438">
        <f>Entering!J632</f>
        <v>0</v>
      </c>
      <c r="J319" s="438">
        <f>Entering!K632</f>
        <v>0</v>
      </c>
      <c r="K319" s="438">
        <f>Entering!L632</f>
        <v>0</v>
      </c>
      <c r="L319" s="438">
        <f>Entering!M632</f>
        <v>0</v>
      </c>
      <c r="M319" s="438">
        <f>Entering!N632</f>
        <v>0</v>
      </c>
      <c r="N319" s="438">
        <f>Entering!O632</f>
        <v>0</v>
      </c>
      <c r="O319" s="438">
        <f>Entering!P632</f>
        <v>0</v>
      </c>
      <c r="P319" s="438">
        <f>Entering!Q632</f>
        <v>0</v>
      </c>
      <c r="Q319" s="438">
        <f>Entering!R632</f>
        <v>0</v>
      </c>
      <c r="R319" s="440">
        <f>Entering!S632</f>
        <v>0</v>
      </c>
    </row>
    <row r="320" spans="1:18" ht="12" customHeight="1" x14ac:dyDescent="0.4">
      <c r="A320" s="664"/>
      <c r="B320" s="436" t="str">
        <f>Entering!C633</f>
        <v>Taxi People</v>
      </c>
      <c r="C320" s="437">
        <f>Entering!D633</f>
        <v>0</v>
      </c>
      <c r="D320" s="438">
        <f>Entering!E633</f>
        <v>0</v>
      </c>
      <c r="E320" s="438">
        <f>Entering!F633</f>
        <v>0</v>
      </c>
      <c r="F320" s="438">
        <f>Entering!G633</f>
        <v>0</v>
      </c>
      <c r="G320" s="438">
        <f>Entering!H633</f>
        <v>0</v>
      </c>
      <c r="H320" s="438">
        <f>Entering!I633</f>
        <v>0</v>
      </c>
      <c r="I320" s="438">
        <f>Entering!J633</f>
        <v>0</v>
      </c>
      <c r="J320" s="438">
        <f>Entering!K633</f>
        <v>0</v>
      </c>
      <c r="K320" s="438">
        <f>Entering!L633</f>
        <v>0</v>
      </c>
      <c r="L320" s="438">
        <f>Entering!M633</f>
        <v>0</v>
      </c>
      <c r="M320" s="438">
        <f>Entering!N633</f>
        <v>0</v>
      </c>
      <c r="N320" s="438">
        <f>Entering!O633</f>
        <v>0</v>
      </c>
      <c r="O320" s="438">
        <f>Entering!P633</f>
        <v>0</v>
      </c>
      <c r="P320" s="438">
        <f>Entering!Q633</f>
        <v>0</v>
      </c>
      <c r="Q320" s="438">
        <f>Entering!R633</f>
        <v>0</v>
      </c>
      <c r="R320" s="440">
        <f>Entering!S633</f>
        <v>0</v>
      </c>
    </row>
    <row r="321" spans="1:18" ht="12" customHeight="1" x14ac:dyDescent="0.4">
      <c r="A321" s="664"/>
      <c r="B321" s="436" t="str">
        <f>Entering!C634</f>
        <v>Uber/Lyft People</v>
      </c>
      <c r="C321" s="437">
        <f>Entering!D634</f>
        <v>0</v>
      </c>
      <c r="D321" s="438">
        <f>Entering!E634</f>
        <v>0</v>
      </c>
      <c r="E321" s="438">
        <f>Entering!F634</f>
        <v>0</v>
      </c>
      <c r="F321" s="438">
        <f>Entering!G634</f>
        <v>0</v>
      </c>
      <c r="G321" s="438">
        <f>Entering!H634</f>
        <v>0</v>
      </c>
      <c r="H321" s="438">
        <f>Entering!I634</f>
        <v>0</v>
      </c>
      <c r="I321" s="438">
        <f>Entering!J634</f>
        <v>0</v>
      </c>
      <c r="J321" s="438">
        <f>Entering!K634</f>
        <v>0</v>
      </c>
      <c r="K321" s="438">
        <f>Entering!L634</f>
        <v>0</v>
      </c>
      <c r="L321" s="438">
        <f>Entering!M634</f>
        <v>0</v>
      </c>
      <c r="M321" s="438">
        <f>Entering!N634</f>
        <v>0</v>
      </c>
      <c r="N321" s="438">
        <f>Entering!O634</f>
        <v>0</v>
      </c>
      <c r="O321" s="438">
        <f>Entering!P634</f>
        <v>0</v>
      </c>
      <c r="P321" s="438">
        <f>Entering!Q634</f>
        <v>0</v>
      </c>
      <c r="Q321" s="438">
        <f>Entering!R634</f>
        <v>0</v>
      </c>
      <c r="R321" s="440">
        <f>Entering!S634</f>
        <v>0</v>
      </c>
    </row>
    <row r="322" spans="1:18" ht="12" customHeight="1" x14ac:dyDescent="0.4">
      <c r="A322" s="664"/>
      <c r="B322" s="459" t="s">
        <v>307</v>
      </c>
      <c r="C322" s="443">
        <f t="shared" ref="C322:R322" si="58">SUM(C310,C312:C318)</f>
        <v>0</v>
      </c>
      <c r="D322" s="144">
        <f t="shared" si="58"/>
        <v>0</v>
      </c>
      <c r="E322" s="144">
        <f t="shared" si="58"/>
        <v>0</v>
      </c>
      <c r="F322" s="144">
        <f t="shared" si="58"/>
        <v>0</v>
      </c>
      <c r="G322" s="144">
        <f t="shared" si="58"/>
        <v>0</v>
      </c>
      <c r="H322" s="144">
        <f t="shared" si="58"/>
        <v>0</v>
      </c>
      <c r="I322" s="144">
        <f t="shared" si="58"/>
        <v>0</v>
      </c>
      <c r="J322" s="144">
        <f t="shared" si="58"/>
        <v>0</v>
      </c>
      <c r="K322" s="144">
        <f t="shared" si="58"/>
        <v>0</v>
      </c>
      <c r="L322" s="144">
        <f t="shared" si="58"/>
        <v>0</v>
      </c>
      <c r="M322" s="144">
        <f t="shared" si="58"/>
        <v>0</v>
      </c>
      <c r="N322" s="144">
        <f t="shared" si="58"/>
        <v>0</v>
      </c>
      <c r="O322" s="144">
        <f t="shared" si="58"/>
        <v>0</v>
      </c>
      <c r="P322" s="144">
        <f t="shared" si="58"/>
        <v>0</v>
      </c>
      <c r="Q322" s="144">
        <f t="shared" si="58"/>
        <v>0</v>
      </c>
      <c r="R322" s="444">
        <f t="shared" si="58"/>
        <v>0</v>
      </c>
    </row>
    <row r="323" spans="1:18" ht="12" customHeight="1" x14ac:dyDescent="0.4">
      <c r="A323" s="664"/>
      <c r="B323" s="459" t="s">
        <v>308</v>
      </c>
      <c r="C323" s="443">
        <f t="shared" ref="C323:R323" si="59">SUM(C311:C316,C313:C321)</f>
        <v>0</v>
      </c>
      <c r="D323" s="144">
        <f t="shared" si="59"/>
        <v>0</v>
      </c>
      <c r="E323" s="144">
        <f t="shared" si="59"/>
        <v>0</v>
      </c>
      <c r="F323" s="144">
        <f t="shared" si="59"/>
        <v>0</v>
      </c>
      <c r="G323" s="144">
        <f t="shared" si="59"/>
        <v>0</v>
      </c>
      <c r="H323" s="144">
        <f t="shared" si="59"/>
        <v>0</v>
      </c>
      <c r="I323" s="144">
        <f t="shared" si="59"/>
        <v>0</v>
      </c>
      <c r="J323" s="144">
        <f t="shared" si="59"/>
        <v>0</v>
      </c>
      <c r="K323" s="144">
        <f t="shared" si="59"/>
        <v>0</v>
      </c>
      <c r="L323" s="144">
        <f t="shared" si="59"/>
        <v>0</v>
      </c>
      <c r="M323" s="144">
        <f t="shared" si="59"/>
        <v>0</v>
      </c>
      <c r="N323" s="144">
        <f t="shared" si="59"/>
        <v>0</v>
      </c>
      <c r="O323" s="144">
        <f t="shared" si="59"/>
        <v>0</v>
      </c>
      <c r="P323" s="144">
        <f t="shared" si="59"/>
        <v>0</v>
      </c>
      <c r="Q323" s="144">
        <f t="shared" si="59"/>
        <v>0</v>
      </c>
      <c r="R323" s="444">
        <f t="shared" si="59"/>
        <v>0</v>
      </c>
    </row>
    <row r="324" spans="1:18" ht="12" customHeight="1" x14ac:dyDescent="0.4">
      <c r="A324" s="455"/>
      <c r="B324" s="427" t="s">
        <v>3</v>
      </c>
      <c r="C324" s="428" t="s">
        <v>159</v>
      </c>
      <c r="D324" s="429" t="s">
        <v>160</v>
      </c>
      <c r="E324" s="429" t="s">
        <v>161</v>
      </c>
      <c r="F324" s="429" t="s">
        <v>162</v>
      </c>
      <c r="G324" s="429" t="s">
        <v>163</v>
      </c>
      <c r="H324" s="429" t="s">
        <v>164</v>
      </c>
      <c r="I324" s="429" t="s">
        <v>165</v>
      </c>
      <c r="J324" s="429" t="s">
        <v>166</v>
      </c>
      <c r="K324" s="429" t="s">
        <v>167</v>
      </c>
      <c r="L324" s="429" t="s">
        <v>168</v>
      </c>
      <c r="M324" s="429" t="s">
        <v>169</v>
      </c>
      <c r="N324" s="429" t="s">
        <v>170</v>
      </c>
      <c r="O324" s="429" t="s">
        <v>171</v>
      </c>
      <c r="P324" s="429" t="s">
        <v>172</v>
      </c>
      <c r="Q324" s="429" t="s">
        <v>173</v>
      </c>
      <c r="R324" s="183" t="s">
        <v>174</v>
      </c>
    </row>
    <row r="325" spans="1:18" ht="12" customHeight="1" x14ac:dyDescent="0.4">
      <c r="A325" s="675" t="s">
        <v>266</v>
      </c>
      <c r="B325" s="216" t="str">
        <f>Entering!C647</f>
        <v>Automobiles (2 People)</v>
      </c>
      <c r="C325" s="214">
        <f>Entering!D647</f>
        <v>28</v>
      </c>
      <c r="D325" s="184">
        <f>Entering!E647</f>
        <v>35</v>
      </c>
      <c r="E325" s="184">
        <f>Entering!F647</f>
        <v>43</v>
      </c>
      <c r="F325" s="184">
        <f>Entering!G647</f>
        <v>68</v>
      </c>
      <c r="G325" s="184">
        <f>Entering!H647</f>
        <v>45</v>
      </c>
      <c r="H325" s="184">
        <f>Entering!I647</f>
        <v>34</v>
      </c>
      <c r="I325" s="184">
        <f>Entering!J647</f>
        <v>36</v>
      </c>
      <c r="J325" s="184">
        <f>Entering!K647</f>
        <v>41</v>
      </c>
      <c r="K325" s="184">
        <f>Entering!L647</f>
        <v>44</v>
      </c>
      <c r="L325" s="184">
        <f>Entering!M647</f>
        <v>18</v>
      </c>
      <c r="M325" s="184">
        <f>Entering!N647</f>
        <v>11</v>
      </c>
      <c r="N325" s="184">
        <f>Entering!O647</f>
        <v>8</v>
      </c>
      <c r="O325" s="184">
        <f>Entering!P647</f>
        <v>12</v>
      </c>
      <c r="P325" s="184">
        <f>Entering!Q647</f>
        <v>3</v>
      </c>
      <c r="Q325" s="184">
        <f>Entering!R647</f>
        <v>0</v>
      </c>
      <c r="R325" s="435">
        <f>Entering!S647</f>
        <v>0</v>
      </c>
    </row>
    <row r="326" spans="1:18" ht="12" customHeight="1" x14ac:dyDescent="0.4">
      <c r="A326" s="664"/>
      <c r="B326" s="469" t="str">
        <f>Entering!C648</f>
        <v>Automobiles (3 People)</v>
      </c>
      <c r="C326" s="443">
        <f>Entering!D648</f>
        <v>0</v>
      </c>
      <c r="D326" s="144">
        <f>Entering!E648</f>
        <v>1</v>
      </c>
      <c r="E326" s="144">
        <f>Entering!F648</f>
        <v>0</v>
      </c>
      <c r="F326" s="144">
        <f>Entering!G648</f>
        <v>0</v>
      </c>
      <c r="G326" s="144">
        <f>Entering!H648</f>
        <v>2</v>
      </c>
      <c r="H326" s="144">
        <f>Entering!I648</f>
        <v>1</v>
      </c>
      <c r="I326" s="144">
        <f>Entering!J648</f>
        <v>1</v>
      </c>
      <c r="J326" s="144">
        <f>Entering!K648</f>
        <v>3</v>
      </c>
      <c r="K326" s="144">
        <f>Entering!L648</f>
        <v>2</v>
      </c>
      <c r="L326" s="144">
        <f>Entering!M648</f>
        <v>1</v>
      </c>
      <c r="M326" s="144">
        <f>Entering!N648</f>
        <v>1</v>
      </c>
      <c r="N326" s="144">
        <f>Entering!O648</f>
        <v>1</v>
      </c>
      <c r="O326" s="144">
        <f>Entering!P648</f>
        <v>0</v>
      </c>
      <c r="P326" s="144">
        <f>Entering!Q648</f>
        <v>0</v>
      </c>
      <c r="Q326" s="144">
        <f>Entering!R648</f>
        <v>0</v>
      </c>
      <c r="R326" s="444">
        <f>Entering!S648</f>
        <v>0</v>
      </c>
    </row>
    <row r="327" spans="1:18" ht="12" customHeight="1" x14ac:dyDescent="0.4">
      <c r="A327" s="664"/>
      <c r="B327" s="469" t="str">
        <f>Entering!C649</f>
        <v>Automobiles (4 People)</v>
      </c>
      <c r="C327" s="443">
        <f>Entering!D649</f>
        <v>0</v>
      </c>
      <c r="D327" s="144">
        <f>Entering!E649</f>
        <v>0</v>
      </c>
      <c r="E327" s="144">
        <f>Entering!F649</f>
        <v>0</v>
      </c>
      <c r="F327" s="144">
        <f>Entering!G649</f>
        <v>0</v>
      </c>
      <c r="G327" s="144">
        <f>Entering!H649</f>
        <v>0</v>
      </c>
      <c r="H327" s="144">
        <f>Entering!I649</f>
        <v>0</v>
      </c>
      <c r="I327" s="144">
        <f>Entering!J649</f>
        <v>0</v>
      </c>
      <c r="J327" s="144">
        <f>Entering!K649</f>
        <v>0</v>
      </c>
      <c r="K327" s="144">
        <f>Entering!L649</f>
        <v>0</v>
      </c>
      <c r="L327" s="144">
        <f>Entering!M649</f>
        <v>0</v>
      </c>
      <c r="M327" s="144">
        <f>Entering!N649</f>
        <v>0</v>
      </c>
      <c r="N327" s="144">
        <f>Entering!O649</f>
        <v>0</v>
      </c>
      <c r="O327" s="144">
        <f>Entering!P649</f>
        <v>0</v>
      </c>
      <c r="P327" s="144">
        <f>Entering!Q649</f>
        <v>0</v>
      </c>
      <c r="Q327" s="144">
        <f>Entering!R649</f>
        <v>0</v>
      </c>
      <c r="R327" s="444">
        <f>Entering!S649</f>
        <v>0</v>
      </c>
    </row>
    <row r="328" spans="1:18" ht="12" customHeight="1" x14ac:dyDescent="0.4">
      <c r="A328" s="664"/>
      <c r="B328" s="469" t="str">
        <f>Entering!C650</f>
        <v>Automobiles (5 People)</v>
      </c>
      <c r="C328" s="443">
        <f>Entering!D650</f>
        <v>0</v>
      </c>
      <c r="D328" s="144">
        <f>Entering!E650</f>
        <v>0</v>
      </c>
      <c r="E328" s="144">
        <f>Entering!F650</f>
        <v>0</v>
      </c>
      <c r="F328" s="144">
        <f>Entering!G650</f>
        <v>0</v>
      </c>
      <c r="G328" s="144">
        <f>Entering!H650</f>
        <v>0</v>
      </c>
      <c r="H328" s="144">
        <f>Entering!I650</f>
        <v>0</v>
      </c>
      <c r="I328" s="144">
        <f>Entering!J650</f>
        <v>0</v>
      </c>
      <c r="J328" s="144">
        <f>Entering!K650</f>
        <v>0</v>
      </c>
      <c r="K328" s="144">
        <f>Entering!L650</f>
        <v>0</v>
      </c>
      <c r="L328" s="144">
        <f>Entering!M650</f>
        <v>0</v>
      </c>
      <c r="M328" s="144">
        <f>Entering!N650</f>
        <v>0</v>
      </c>
      <c r="N328" s="144">
        <f>Entering!O650</f>
        <v>0</v>
      </c>
      <c r="O328" s="144">
        <f>Entering!P650</f>
        <v>0</v>
      </c>
      <c r="P328" s="144">
        <f>Entering!Q650</f>
        <v>0</v>
      </c>
      <c r="Q328" s="144">
        <f>Entering!R650</f>
        <v>0</v>
      </c>
      <c r="R328" s="444">
        <f>Entering!S650</f>
        <v>0</v>
      </c>
    </row>
    <row r="329" spans="1:18" ht="12" customHeight="1" x14ac:dyDescent="0.4">
      <c r="A329" s="664"/>
      <c r="B329" s="469" t="str">
        <f>Entering!C651</f>
        <v>Automobiles (6 People)</v>
      </c>
      <c r="C329" s="443">
        <f>Entering!D651</f>
        <v>0</v>
      </c>
      <c r="D329" s="144">
        <f>Entering!E651</f>
        <v>0</v>
      </c>
      <c r="E329" s="144">
        <f>Entering!F651</f>
        <v>0</v>
      </c>
      <c r="F329" s="144">
        <f>Entering!G651</f>
        <v>0</v>
      </c>
      <c r="G329" s="144">
        <f>Entering!H651</f>
        <v>0</v>
      </c>
      <c r="H329" s="144">
        <f>Entering!I651</f>
        <v>0</v>
      </c>
      <c r="I329" s="144">
        <f>Entering!J651</f>
        <v>0</v>
      </c>
      <c r="J329" s="144">
        <f>Entering!K651</f>
        <v>0</v>
      </c>
      <c r="K329" s="144">
        <f>Entering!L651</f>
        <v>0</v>
      </c>
      <c r="L329" s="144">
        <f>Entering!M651</f>
        <v>0</v>
      </c>
      <c r="M329" s="144">
        <f>Entering!N651</f>
        <v>0</v>
      </c>
      <c r="N329" s="144">
        <f>Entering!O651</f>
        <v>0</v>
      </c>
      <c r="O329" s="144">
        <f>Entering!P651</f>
        <v>0</v>
      </c>
      <c r="P329" s="144">
        <f>Entering!Q651</f>
        <v>0</v>
      </c>
      <c r="Q329" s="144">
        <f>Entering!R651</f>
        <v>0</v>
      </c>
      <c r="R329" s="444">
        <f>Entering!S651</f>
        <v>0</v>
      </c>
    </row>
    <row r="330" spans="1:18" ht="12" customHeight="1" x14ac:dyDescent="0.4">
      <c r="A330" s="664"/>
      <c r="B330" s="469" t="str">
        <f>Entering!C652</f>
        <v>Automobiles (7 People)</v>
      </c>
      <c r="C330" s="443">
        <f>Entering!D652</f>
        <v>0</v>
      </c>
      <c r="D330" s="144">
        <f>Entering!E652</f>
        <v>0</v>
      </c>
      <c r="E330" s="144">
        <f>Entering!F652</f>
        <v>0</v>
      </c>
      <c r="F330" s="144">
        <f>Entering!G652</f>
        <v>0</v>
      </c>
      <c r="G330" s="144">
        <f>Entering!H652</f>
        <v>0</v>
      </c>
      <c r="H330" s="144">
        <f>Entering!I652</f>
        <v>0</v>
      </c>
      <c r="I330" s="144">
        <f>Entering!J652</f>
        <v>0</v>
      </c>
      <c r="J330" s="144">
        <f>Entering!K652</f>
        <v>0</v>
      </c>
      <c r="K330" s="144">
        <f>Entering!L652</f>
        <v>0</v>
      </c>
      <c r="L330" s="144">
        <f>Entering!M652</f>
        <v>0</v>
      </c>
      <c r="M330" s="144">
        <f>Entering!N652</f>
        <v>0</v>
      </c>
      <c r="N330" s="144">
        <f>Entering!O652</f>
        <v>0</v>
      </c>
      <c r="O330" s="144">
        <f>Entering!P652</f>
        <v>0</v>
      </c>
      <c r="P330" s="144">
        <f>Entering!Q652</f>
        <v>0</v>
      </c>
      <c r="Q330" s="144">
        <f>Entering!R652</f>
        <v>0</v>
      </c>
      <c r="R330" s="444">
        <f>Entering!S652</f>
        <v>0</v>
      </c>
    </row>
    <row r="331" spans="1:18" ht="12" customHeight="1" x14ac:dyDescent="0.4">
      <c r="A331" s="664"/>
      <c r="B331" s="470" t="str">
        <f>Entering!C653</f>
        <v>Automobiles (8 People)</v>
      </c>
      <c r="C331" s="461">
        <f>Entering!D653</f>
        <v>0</v>
      </c>
      <c r="D331" s="462">
        <f>Entering!E653</f>
        <v>0</v>
      </c>
      <c r="E331" s="462">
        <f>Entering!F653</f>
        <v>0</v>
      </c>
      <c r="F331" s="462">
        <f>Entering!G653</f>
        <v>0</v>
      </c>
      <c r="G331" s="462">
        <f>Entering!H653</f>
        <v>0</v>
      </c>
      <c r="H331" s="462">
        <f>Entering!I653</f>
        <v>0</v>
      </c>
      <c r="I331" s="462">
        <f>Entering!J653</f>
        <v>0</v>
      </c>
      <c r="J331" s="462">
        <f>Entering!K653</f>
        <v>0</v>
      </c>
      <c r="K331" s="462">
        <f>Entering!L653</f>
        <v>0</v>
      </c>
      <c r="L331" s="462">
        <f>Entering!M653</f>
        <v>0</v>
      </c>
      <c r="M331" s="462">
        <f>Entering!N653</f>
        <v>0</v>
      </c>
      <c r="N331" s="462">
        <f>Entering!O653</f>
        <v>0</v>
      </c>
      <c r="O331" s="462">
        <f>Entering!P653</f>
        <v>0</v>
      </c>
      <c r="P331" s="462">
        <f>Entering!Q653</f>
        <v>0</v>
      </c>
      <c r="Q331" s="462">
        <f>Entering!R653</f>
        <v>0</v>
      </c>
      <c r="R331" s="463">
        <f>Entering!S653</f>
        <v>0</v>
      </c>
    </row>
    <row r="332" spans="1:18" ht="12" customHeight="1" x14ac:dyDescent="0.4">
      <c r="A332" s="664"/>
      <c r="B332" s="191" t="s">
        <v>305</v>
      </c>
      <c r="C332" s="192">
        <f t="shared" ref="C332:R332" si="60">SUM(C325:C331)</f>
        <v>28</v>
      </c>
      <c r="D332" s="193">
        <f t="shared" si="60"/>
        <v>36</v>
      </c>
      <c r="E332" s="193">
        <f t="shared" si="60"/>
        <v>43</v>
      </c>
      <c r="F332" s="193">
        <f t="shared" si="60"/>
        <v>68</v>
      </c>
      <c r="G332" s="193">
        <f t="shared" si="60"/>
        <v>47</v>
      </c>
      <c r="H332" s="193">
        <f t="shared" si="60"/>
        <v>35</v>
      </c>
      <c r="I332" s="193">
        <f t="shared" si="60"/>
        <v>37</v>
      </c>
      <c r="J332" s="193">
        <f t="shared" si="60"/>
        <v>44</v>
      </c>
      <c r="K332" s="193">
        <f t="shared" si="60"/>
        <v>46</v>
      </c>
      <c r="L332" s="193">
        <f t="shared" si="60"/>
        <v>19</v>
      </c>
      <c r="M332" s="193">
        <f t="shared" si="60"/>
        <v>12</v>
      </c>
      <c r="N332" s="193">
        <f t="shared" si="60"/>
        <v>9</v>
      </c>
      <c r="O332" s="193">
        <f t="shared" si="60"/>
        <v>12</v>
      </c>
      <c r="P332" s="193">
        <f t="shared" si="60"/>
        <v>3</v>
      </c>
      <c r="Q332" s="193">
        <f t="shared" si="60"/>
        <v>0</v>
      </c>
      <c r="R332" s="194">
        <f t="shared" si="60"/>
        <v>0</v>
      </c>
    </row>
    <row r="333" spans="1:18" ht="12" customHeight="1" x14ac:dyDescent="0.4">
      <c r="A333" s="664"/>
      <c r="B333" s="460" t="s">
        <v>306</v>
      </c>
      <c r="C333" s="461">
        <f t="shared" ref="C333:R333" si="61">(C325*2)+(C326*3)+(C327*4)+(C328*5)+(C329*6)+(C330*7)+(C331*8)</f>
        <v>56</v>
      </c>
      <c r="D333" s="462">
        <f t="shared" si="61"/>
        <v>73</v>
      </c>
      <c r="E333" s="462">
        <f t="shared" si="61"/>
        <v>86</v>
      </c>
      <c r="F333" s="462">
        <f t="shared" si="61"/>
        <v>136</v>
      </c>
      <c r="G333" s="462">
        <f t="shared" si="61"/>
        <v>96</v>
      </c>
      <c r="H333" s="462">
        <f t="shared" si="61"/>
        <v>71</v>
      </c>
      <c r="I333" s="462">
        <f t="shared" si="61"/>
        <v>75</v>
      </c>
      <c r="J333" s="462">
        <f t="shared" si="61"/>
        <v>91</v>
      </c>
      <c r="K333" s="462">
        <f t="shared" si="61"/>
        <v>94</v>
      </c>
      <c r="L333" s="462">
        <f t="shared" si="61"/>
        <v>39</v>
      </c>
      <c r="M333" s="462">
        <f t="shared" si="61"/>
        <v>25</v>
      </c>
      <c r="N333" s="462">
        <f t="shared" si="61"/>
        <v>19</v>
      </c>
      <c r="O333" s="462">
        <f t="shared" si="61"/>
        <v>24</v>
      </c>
      <c r="P333" s="462">
        <f t="shared" si="61"/>
        <v>6</v>
      </c>
      <c r="Q333" s="462">
        <f t="shared" si="61"/>
        <v>0</v>
      </c>
      <c r="R333" s="463">
        <f t="shared" si="61"/>
        <v>0</v>
      </c>
    </row>
    <row r="334" spans="1:18" ht="12" customHeight="1" x14ac:dyDescent="0.4">
      <c r="A334" s="664"/>
      <c r="B334" s="469" t="str">
        <f>Entering!C654</f>
        <v>MTS Shuttles</v>
      </c>
      <c r="C334" s="443">
        <f>Entering!D654</f>
        <v>4</v>
      </c>
      <c r="D334" s="144">
        <f>Entering!E654</f>
        <v>5</v>
      </c>
      <c r="E334" s="144">
        <f>Entering!F654</f>
        <v>4</v>
      </c>
      <c r="F334" s="144">
        <f>Entering!G654</f>
        <v>5</v>
      </c>
      <c r="G334" s="144">
        <f>Entering!H654</f>
        <v>12</v>
      </c>
      <c r="H334" s="144">
        <f>Entering!I654</f>
        <v>5</v>
      </c>
      <c r="I334" s="144">
        <f>Entering!J654</f>
        <v>4</v>
      </c>
      <c r="J334" s="144">
        <f>Entering!K654</f>
        <v>9</v>
      </c>
      <c r="K334" s="144">
        <f>Entering!L654</f>
        <v>4</v>
      </c>
      <c r="L334" s="144">
        <f>Entering!M654</f>
        <v>4</v>
      </c>
      <c r="M334" s="144">
        <f>Entering!N654</f>
        <v>3</v>
      </c>
      <c r="N334" s="144">
        <f>Entering!O654</f>
        <v>5</v>
      </c>
      <c r="O334" s="144">
        <f>Entering!P654</f>
        <v>4</v>
      </c>
      <c r="P334" s="144">
        <f>Entering!Q654</f>
        <v>5</v>
      </c>
      <c r="Q334" s="144">
        <f>Entering!R654</f>
        <v>2</v>
      </c>
      <c r="R334" s="444">
        <f>Entering!S654</f>
        <v>0</v>
      </c>
    </row>
    <row r="335" spans="1:18" ht="12" customHeight="1" x14ac:dyDescent="0.4">
      <c r="A335" s="664"/>
      <c r="B335" s="436" t="str">
        <f>Entering!C673</f>
        <v>MTS Shuttle People</v>
      </c>
      <c r="C335" s="437">
        <f>Entering!D673</f>
        <v>4</v>
      </c>
      <c r="D335" s="438">
        <f>Entering!E673</f>
        <v>5</v>
      </c>
      <c r="E335" s="438">
        <f>Entering!F673</f>
        <v>4</v>
      </c>
      <c r="F335" s="438">
        <f>Entering!G673</f>
        <v>5</v>
      </c>
      <c r="G335" s="438">
        <f>Entering!H673</f>
        <v>12</v>
      </c>
      <c r="H335" s="438">
        <f>Entering!I673</f>
        <v>5</v>
      </c>
      <c r="I335" s="438">
        <f>Entering!J673</f>
        <v>4</v>
      </c>
      <c r="J335" s="438">
        <f>Entering!K673</f>
        <v>9</v>
      </c>
      <c r="K335" s="438">
        <f>Entering!L673</f>
        <v>4</v>
      </c>
      <c r="L335" s="438">
        <f>Entering!M673</f>
        <v>4</v>
      </c>
      <c r="M335" s="438">
        <f>Entering!N673</f>
        <v>3</v>
      </c>
      <c r="N335" s="438">
        <f>Entering!O673</f>
        <v>5</v>
      </c>
      <c r="O335" s="438">
        <f>Entering!P673</f>
        <v>4</v>
      </c>
      <c r="P335" s="438">
        <f>Entering!Q673</f>
        <v>5</v>
      </c>
      <c r="Q335" s="438">
        <f>Entering!R673</f>
        <v>2</v>
      </c>
      <c r="R335" s="440">
        <f>Entering!S673</f>
        <v>0</v>
      </c>
    </row>
    <row r="336" spans="1:18" ht="12" customHeight="1" x14ac:dyDescent="0.4">
      <c r="A336" s="664"/>
      <c r="B336" s="469" t="str">
        <f>Entering!C655</f>
        <v>Private Shuttles</v>
      </c>
      <c r="C336" s="443">
        <f>Entering!D655</f>
        <v>1</v>
      </c>
      <c r="D336" s="144">
        <f>Entering!E655</f>
        <v>3</v>
      </c>
      <c r="E336" s="144">
        <f>Entering!F655</f>
        <v>6</v>
      </c>
      <c r="F336" s="144">
        <f>Entering!G655</f>
        <v>9</v>
      </c>
      <c r="G336" s="144">
        <f>Entering!H655</f>
        <v>3</v>
      </c>
      <c r="H336" s="144">
        <f>Entering!I655</f>
        <v>1</v>
      </c>
      <c r="I336" s="144">
        <f>Entering!J655</f>
        <v>12</v>
      </c>
      <c r="J336" s="144">
        <f>Entering!K655</f>
        <v>6</v>
      </c>
      <c r="K336" s="144">
        <f>Entering!L655</f>
        <v>3</v>
      </c>
      <c r="L336" s="144">
        <f>Entering!M655</f>
        <v>3</v>
      </c>
      <c r="M336" s="144">
        <f>Entering!N655</f>
        <v>3</v>
      </c>
      <c r="N336" s="144">
        <f>Entering!O655</f>
        <v>5</v>
      </c>
      <c r="O336" s="144">
        <f>Entering!P655</f>
        <v>1</v>
      </c>
      <c r="P336" s="144">
        <f>Entering!Q655</f>
        <v>1</v>
      </c>
      <c r="Q336" s="144">
        <f>Entering!R655</f>
        <v>0</v>
      </c>
      <c r="R336" s="444">
        <f>Entering!S655</f>
        <v>0</v>
      </c>
    </row>
    <row r="337" spans="1:22" ht="12" customHeight="1" x14ac:dyDescent="0.4">
      <c r="A337" s="664"/>
      <c r="B337" s="436" t="str">
        <f>Entering!C674</f>
        <v>Private Shuttle People</v>
      </c>
      <c r="C337" s="437">
        <f>Entering!D674</f>
        <v>1</v>
      </c>
      <c r="D337" s="438">
        <f>Entering!E674</f>
        <v>3</v>
      </c>
      <c r="E337" s="438">
        <f>Entering!F674</f>
        <v>6</v>
      </c>
      <c r="F337" s="438">
        <f>Entering!G674</f>
        <v>9</v>
      </c>
      <c r="G337" s="438">
        <f>Entering!H674</f>
        <v>3</v>
      </c>
      <c r="H337" s="438">
        <f>Entering!I674</f>
        <v>1</v>
      </c>
      <c r="I337" s="438">
        <f>Entering!J674</f>
        <v>12</v>
      </c>
      <c r="J337" s="438">
        <f>Entering!K674</f>
        <v>6</v>
      </c>
      <c r="K337" s="438">
        <f>Entering!L674</f>
        <v>3</v>
      </c>
      <c r="L337" s="438">
        <f>Entering!M674</f>
        <v>3</v>
      </c>
      <c r="M337" s="438">
        <f>Entering!N674</f>
        <v>3</v>
      </c>
      <c r="N337" s="438">
        <f>Entering!O674</f>
        <v>5</v>
      </c>
      <c r="O337" s="438">
        <f>Entering!P674</f>
        <v>1</v>
      </c>
      <c r="P337" s="438">
        <f>Entering!Q674</f>
        <v>1</v>
      </c>
      <c r="Q337" s="438">
        <f>Entering!R674</f>
        <v>0</v>
      </c>
      <c r="R337" s="440">
        <f>Entering!S674</f>
        <v>0</v>
      </c>
    </row>
    <row r="338" spans="1:22" ht="12" customHeight="1" x14ac:dyDescent="0.4">
      <c r="A338" s="664"/>
      <c r="B338" s="469" t="str">
        <f>Entering!C656</f>
        <v>Private Vanpool Vehicles</v>
      </c>
      <c r="C338" s="443">
        <f>Entering!D656</f>
        <v>0</v>
      </c>
      <c r="D338" s="144">
        <f>Entering!E656</f>
        <v>0</v>
      </c>
      <c r="E338" s="144">
        <f>Entering!F656</f>
        <v>0</v>
      </c>
      <c r="F338" s="144">
        <f>Entering!G656</f>
        <v>0</v>
      </c>
      <c r="G338" s="144">
        <f>Entering!H656</f>
        <v>0</v>
      </c>
      <c r="H338" s="144">
        <f>Entering!I656</f>
        <v>0</v>
      </c>
      <c r="I338" s="144">
        <f>Entering!J656</f>
        <v>0</v>
      </c>
      <c r="J338" s="144">
        <f>Entering!K656</f>
        <v>0</v>
      </c>
      <c r="K338" s="144">
        <f>Entering!L656</f>
        <v>0</v>
      </c>
      <c r="L338" s="144">
        <f>Entering!M656</f>
        <v>0</v>
      </c>
      <c r="M338" s="144">
        <f>Entering!N656</f>
        <v>0</v>
      </c>
      <c r="N338" s="144">
        <f>Entering!O656</f>
        <v>0</v>
      </c>
      <c r="O338" s="144">
        <f>Entering!P656</f>
        <v>0</v>
      </c>
      <c r="P338" s="144">
        <f>Entering!Q656</f>
        <v>0</v>
      </c>
      <c r="Q338" s="144">
        <f>Entering!R656</f>
        <v>0</v>
      </c>
      <c r="R338" s="444">
        <f>Entering!S656</f>
        <v>0</v>
      </c>
    </row>
    <row r="339" spans="1:22" ht="12" customHeight="1" x14ac:dyDescent="0.4">
      <c r="A339" s="664"/>
      <c r="B339" s="434" t="str">
        <f>Entering!C657</f>
        <v>Taxis</v>
      </c>
      <c r="C339" s="443">
        <f>Entering!D657</f>
        <v>0</v>
      </c>
      <c r="D339" s="144">
        <f>Entering!E657</f>
        <v>0</v>
      </c>
      <c r="E339" s="144">
        <f>Entering!F657</f>
        <v>0</v>
      </c>
      <c r="F339" s="144">
        <f>Entering!G657</f>
        <v>0</v>
      </c>
      <c r="G339" s="144">
        <f>Entering!H657</f>
        <v>0</v>
      </c>
      <c r="H339" s="144">
        <f>Entering!I657</f>
        <v>0</v>
      </c>
      <c r="I339" s="144">
        <f>Entering!J657</f>
        <v>0</v>
      </c>
      <c r="J339" s="144">
        <f>Entering!K657</f>
        <v>0</v>
      </c>
      <c r="K339" s="144">
        <f>Entering!L657</f>
        <v>0</v>
      </c>
      <c r="L339" s="144">
        <f>Entering!M657</f>
        <v>0</v>
      </c>
      <c r="M339" s="144">
        <f>Entering!N657</f>
        <v>0</v>
      </c>
      <c r="N339" s="144">
        <f>Entering!O657</f>
        <v>0</v>
      </c>
      <c r="O339" s="144">
        <f>Entering!P657</f>
        <v>0</v>
      </c>
      <c r="P339" s="144">
        <f>Entering!Q657</f>
        <v>0</v>
      </c>
      <c r="Q339" s="144">
        <f>Entering!R657</f>
        <v>0</v>
      </c>
      <c r="R339" s="444">
        <f>Entering!S657</f>
        <v>0</v>
      </c>
    </row>
    <row r="340" spans="1:22" ht="12" customHeight="1" x14ac:dyDescent="0.4">
      <c r="A340" s="664"/>
      <c r="B340" s="469" t="str">
        <f>Entering!C658</f>
        <v>Uber/Lyft Vehicles</v>
      </c>
      <c r="C340" s="443">
        <f>Entering!D658</f>
        <v>0</v>
      </c>
      <c r="D340" s="144">
        <f>Entering!E658</f>
        <v>2</v>
      </c>
      <c r="E340" s="144">
        <f>Entering!F658</f>
        <v>3</v>
      </c>
      <c r="F340" s="144">
        <f>Entering!G658</f>
        <v>6</v>
      </c>
      <c r="G340" s="144">
        <f>Entering!H658</f>
        <v>6</v>
      </c>
      <c r="H340" s="144">
        <f>Entering!I658</f>
        <v>4</v>
      </c>
      <c r="I340" s="144">
        <f>Entering!J658</f>
        <v>3</v>
      </c>
      <c r="J340" s="144">
        <f>Entering!K658</f>
        <v>1</v>
      </c>
      <c r="K340" s="144">
        <f>Entering!L658</f>
        <v>5</v>
      </c>
      <c r="L340" s="144">
        <f>Entering!M658</f>
        <v>1</v>
      </c>
      <c r="M340" s="144">
        <f>Entering!N658</f>
        <v>0</v>
      </c>
      <c r="N340" s="144">
        <f>Entering!O658</f>
        <v>0</v>
      </c>
      <c r="O340" s="144">
        <f>Entering!P658</f>
        <v>0</v>
      </c>
      <c r="P340" s="144">
        <f>Entering!Q658</f>
        <v>0</v>
      </c>
      <c r="Q340" s="144">
        <f>Entering!R658</f>
        <v>0</v>
      </c>
      <c r="R340" s="444">
        <f>Entering!S658</f>
        <v>0</v>
      </c>
    </row>
    <row r="341" spans="1:22" ht="12" customHeight="1" x14ac:dyDescent="0.4">
      <c r="A341" s="664"/>
      <c r="B341" s="436" t="str">
        <f>Entering!C675</f>
        <v>Private Vanpool People</v>
      </c>
      <c r="C341" s="437">
        <f>Entering!D675</f>
        <v>0</v>
      </c>
      <c r="D341" s="438">
        <f>Entering!E675</f>
        <v>0</v>
      </c>
      <c r="E341" s="438">
        <f>Entering!F675</f>
        <v>0</v>
      </c>
      <c r="F341" s="438">
        <f>Entering!G675</f>
        <v>0</v>
      </c>
      <c r="G341" s="438">
        <f>Entering!H675</f>
        <v>0</v>
      </c>
      <c r="H341" s="438">
        <f>Entering!I675</f>
        <v>0</v>
      </c>
      <c r="I341" s="438">
        <f>Entering!J675</f>
        <v>0</v>
      </c>
      <c r="J341" s="438">
        <f>Entering!K675</f>
        <v>0</v>
      </c>
      <c r="K341" s="438">
        <f>Entering!L675</f>
        <v>0</v>
      </c>
      <c r="L341" s="438">
        <f>Entering!M675</f>
        <v>0</v>
      </c>
      <c r="M341" s="438">
        <f>Entering!N675</f>
        <v>0</v>
      </c>
      <c r="N341" s="438">
        <f>Entering!O675</f>
        <v>0</v>
      </c>
      <c r="O341" s="438">
        <f>Entering!P675</f>
        <v>0</v>
      </c>
      <c r="P341" s="438">
        <f>Entering!Q675</f>
        <v>0</v>
      </c>
      <c r="Q341" s="438">
        <f>Entering!R675</f>
        <v>0</v>
      </c>
      <c r="R341" s="440">
        <f>Entering!S675</f>
        <v>0</v>
      </c>
    </row>
    <row r="342" spans="1:22" ht="12" customHeight="1" x14ac:dyDescent="0.4">
      <c r="A342" s="664"/>
      <c r="B342" s="436" t="str">
        <f>Entering!C676</f>
        <v>Taxi People</v>
      </c>
      <c r="C342" s="437">
        <f>Entering!D676</f>
        <v>0</v>
      </c>
      <c r="D342" s="438">
        <f>Entering!E676</f>
        <v>0</v>
      </c>
      <c r="E342" s="438">
        <f>Entering!F676</f>
        <v>0</v>
      </c>
      <c r="F342" s="438">
        <f>Entering!G676</f>
        <v>0</v>
      </c>
      <c r="G342" s="438">
        <f>Entering!H676</f>
        <v>0</v>
      </c>
      <c r="H342" s="438">
        <f>Entering!I676</f>
        <v>0</v>
      </c>
      <c r="I342" s="438">
        <f>Entering!J676</f>
        <v>0</v>
      </c>
      <c r="J342" s="438">
        <f>Entering!K676</f>
        <v>0</v>
      </c>
      <c r="K342" s="438">
        <f>Entering!L676</f>
        <v>0</v>
      </c>
      <c r="L342" s="438">
        <f>Entering!M676</f>
        <v>0</v>
      </c>
      <c r="M342" s="438">
        <f>Entering!N676</f>
        <v>0</v>
      </c>
      <c r="N342" s="438">
        <f>Entering!O676</f>
        <v>0</v>
      </c>
      <c r="O342" s="438">
        <f>Entering!P676</f>
        <v>0</v>
      </c>
      <c r="P342" s="438">
        <f>Entering!Q676</f>
        <v>0</v>
      </c>
      <c r="Q342" s="438">
        <f>Entering!R676</f>
        <v>0</v>
      </c>
      <c r="R342" s="440">
        <f>Entering!S676</f>
        <v>0</v>
      </c>
    </row>
    <row r="343" spans="1:22" ht="12" customHeight="1" x14ac:dyDescent="0.4">
      <c r="A343" s="664"/>
      <c r="B343" s="436" t="str">
        <f>Entering!C677</f>
        <v>Uber/Lyft People</v>
      </c>
      <c r="C343" s="437">
        <f>Entering!D677</f>
        <v>0</v>
      </c>
      <c r="D343" s="438">
        <f>Entering!E677</f>
        <v>2</v>
      </c>
      <c r="E343" s="438">
        <f>Entering!F677</f>
        <v>5</v>
      </c>
      <c r="F343" s="438">
        <f>Entering!G677</f>
        <v>14</v>
      </c>
      <c r="G343" s="438">
        <f>Entering!H677</f>
        <v>9</v>
      </c>
      <c r="H343" s="438">
        <f>Entering!I677</f>
        <v>4</v>
      </c>
      <c r="I343" s="438">
        <f>Entering!J677</f>
        <v>5</v>
      </c>
      <c r="J343" s="438">
        <f>Entering!K677</f>
        <v>1</v>
      </c>
      <c r="K343" s="438">
        <f>Entering!L677</f>
        <v>6</v>
      </c>
      <c r="L343" s="438">
        <f>Entering!M677</f>
        <v>1</v>
      </c>
      <c r="M343" s="438">
        <f>Entering!N677</f>
        <v>0</v>
      </c>
      <c r="N343" s="438">
        <f>Entering!O677</f>
        <v>0</v>
      </c>
      <c r="O343" s="438">
        <f>Entering!P677</f>
        <v>0</v>
      </c>
      <c r="P343" s="438">
        <f>Entering!Q677</f>
        <v>0</v>
      </c>
      <c r="Q343" s="438">
        <f>Entering!R677</f>
        <v>0</v>
      </c>
      <c r="R343" s="440">
        <f>Entering!S677</f>
        <v>0</v>
      </c>
    </row>
    <row r="344" spans="1:22" ht="12" customHeight="1" x14ac:dyDescent="0.4">
      <c r="A344" s="664"/>
      <c r="B344" s="459" t="s">
        <v>307</v>
      </c>
      <c r="C344" s="443">
        <f t="shared" ref="C344:R344" si="62">SUM(C332,C334:C340)</f>
        <v>38</v>
      </c>
      <c r="D344" s="144">
        <f t="shared" si="62"/>
        <v>54</v>
      </c>
      <c r="E344" s="144">
        <f t="shared" si="62"/>
        <v>66</v>
      </c>
      <c r="F344" s="144">
        <f t="shared" si="62"/>
        <v>102</v>
      </c>
      <c r="G344" s="144">
        <f t="shared" si="62"/>
        <v>83</v>
      </c>
      <c r="H344" s="144">
        <f t="shared" si="62"/>
        <v>51</v>
      </c>
      <c r="I344" s="144">
        <f t="shared" si="62"/>
        <v>72</v>
      </c>
      <c r="J344" s="144">
        <f t="shared" si="62"/>
        <v>75</v>
      </c>
      <c r="K344" s="144">
        <f t="shared" si="62"/>
        <v>65</v>
      </c>
      <c r="L344" s="144">
        <f t="shared" si="62"/>
        <v>34</v>
      </c>
      <c r="M344" s="144">
        <f t="shared" si="62"/>
        <v>24</v>
      </c>
      <c r="N344" s="144">
        <f t="shared" si="62"/>
        <v>29</v>
      </c>
      <c r="O344" s="144">
        <f t="shared" si="62"/>
        <v>22</v>
      </c>
      <c r="P344" s="144">
        <f t="shared" si="62"/>
        <v>15</v>
      </c>
      <c r="Q344" s="144">
        <f t="shared" si="62"/>
        <v>4</v>
      </c>
      <c r="R344" s="444">
        <f t="shared" si="62"/>
        <v>0</v>
      </c>
      <c r="U344" s="94">
        <f>SUM(C344:R344)</f>
        <v>734</v>
      </c>
    </row>
    <row r="345" spans="1:22" ht="12" customHeight="1" x14ac:dyDescent="0.4">
      <c r="A345" s="664"/>
      <c r="B345" s="459" t="s">
        <v>308</v>
      </c>
      <c r="C345" s="443">
        <f t="shared" ref="C345:R345" si="63">SUM(C333:C338,C335:C343)</f>
        <v>72</v>
      </c>
      <c r="D345" s="144">
        <f t="shared" si="63"/>
        <v>104</v>
      </c>
      <c r="E345" s="144">
        <f t="shared" si="63"/>
        <v>130</v>
      </c>
      <c r="F345" s="144">
        <f t="shared" si="63"/>
        <v>207</v>
      </c>
      <c r="G345" s="144">
        <f t="shared" si="63"/>
        <v>159</v>
      </c>
      <c r="H345" s="144">
        <f t="shared" si="63"/>
        <v>98</v>
      </c>
      <c r="I345" s="144">
        <f t="shared" si="63"/>
        <v>143</v>
      </c>
      <c r="J345" s="144">
        <f t="shared" si="63"/>
        <v>144</v>
      </c>
      <c r="K345" s="144">
        <f t="shared" si="63"/>
        <v>129</v>
      </c>
      <c r="L345" s="144">
        <f t="shared" si="63"/>
        <v>65</v>
      </c>
      <c r="M345" s="144">
        <f t="shared" si="63"/>
        <v>46</v>
      </c>
      <c r="N345" s="144">
        <f t="shared" si="63"/>
        <v>54</v>
      </c>
      <c r="O345" s="144">
        <f t="shared" si="63"/>
        <v>40</v>
      </c>
      <c r="P345" s="144">
        <f t="shared" si="63"/>
        <v>25</v>
      </c>
      <c r="Q345" s="144">
        <f t="shared" si="63"/>
        <v>6</v>
      </c>
      <c r="R345" s="444">
        <f t="shared" si="63"/>
        <v>0</v>
      </c>
      <c r="V345" s="94">
        <f>SUM(C345:R345)</f>
        <v>1422</v>
      </c>
    </row>
    <row r="346" spans="1:22" ht="12" customHeight="1" x14ac:dyDescent="0.4">
      <c r="A346" s="675" t="s">
        <v>267</v>
      </c>
      <c r="B346" s="213" t="str">
        <f>Entering!C690</f>
        <v>Automobiles (2 People)</v>
      </c>
      <c r="C346" s="214">
        <f>Entering!D690</f>
        <v>0</v>
      </c>
      <c r="D346" s="184">
        <f>Entering!E690</f>
        <v>0</v>
      </c>
      <c r="E346" s="184">
        <f>Entering!F690</f>
        <v>0</v>
      </c>
      <c r="F346" s="184">
        <f>Entering!G690</f>
        <v>0</v>
      </c>
      <c r="G346" s="184">
        <f>Entering!H690</f>
        <v>0</v>
      </c>
      <c r="H346" s="184">
        <f>Entering!I690</f>
        <v>0</v>
      </c>
      <c r="I346" s="184">
        <f>Entering!J690</f>
        <v>0</v>
      </c>
      <c r="J346" s="184">
        <f>Entering!K690</f>
        <v>0</v>
      </c>
      <c r="K346" s="184">
        <f>Entering!L690</f>
        <v>0</v>
      </c>
      <c r="L346" s="184">
        <f>Entering!M690</f>
        <v>0</v>
      </c>
      <c r="M346" s="184">
        <f>Entering!N690</f>
        <v>0</v>
      </c>
      <c r="N346" s="184">
        <f>Entering!O690</f>
        <v>0</v>
      </c>
      <c r="O346" s="184">
        <f>Entering!P690</f>
        <v>0</v>
      </c>
      <c r="P346" s="184">
        <f>Entering!Q690</f>
        <v>0</v>
      </c>
      <c r="Q346" s="184">
        <f>Entering!R690</f>
        <v>0</v>
      </c>
      <c r="R346" s="435">
        <f>Entering!S690</f>
        <v>0</v>
      </c>
    </row>
    <row r="347" spans="1:22" ht="12" customHeight="1" x14ac:dyDescent="0.4">
      <c r="A347" s="664"/>
      <c r="B347" s="434" t="str">
        <f>Entering!C691</f>
        <v>Automobiles (3 People)</v>
      </c>
      <c r="C347" s="443">
        <f>Entering!D691</f>
        <v>0</v>
      </c>
      <c r="D347" s="144">
        <f>Entering!E691</f>
        <v>0</v>
      </c>
      <c r="E347" s="144">
        <f>Entering!F691</f>
        <v>0</v>
      </c>
      <c r="F347" s="144">
        <f>Entering!G691</f>
        <v>0</v>
      </c>
      <c r="G347" s="144">
        <f>Entering!H691</f>
        <v>0</v>
      </c>
      <c r="H347" s="144">
        <f>Entering!I691</f>
        <v>0</v>
      </c>
      <c r="I347" s="144">
        <f>Entering!J691</f>
        <v>0</v>
      </c>
      <c r="J347" s="144">
        <f>Entering!K691</f>
        <v>0</v>
      </c>
      <c r="K347" s="144">
        <f>Entering!L691</f>
        <v>0</v>
      </c>
      <c r="L347" s="144">
        <f>Entering!M691</f>
        <v>0</v>
      </c>
      <c r="M347" s="144">
        <f>Entering!N691</f>
        <v>0</v>
      </c>
      <c r="N347" s="144">
        <f>Entering!O691</f>
        <v>0</v>
      </c>
      <c r="O347" s="144">
        <f>Entering!P691</f>
        <v>0</v>
      </c>
      <c r="P347" s="144">
        <f>Entering!Q691</f>
        <v>0</v>
      </c>
      <c r="Q347" s="144">
        <f>Entering!R691</f>
        <v>0</v>
      </c>
      <c r="R347" s="444">
        <f>Entering!S691</f>
        <v>0</v>
      </c>
    </row>
    <row r="348" spans="1:22" ht="12" customHeight="1" x14ac:dyDescent="0.4">
      <c r="A348" s="664"/>
      <c r="B348" s="434" t="str">
        <f>Entering!C692</f>
        <v>Automobiles (4 People)</v>
      </c>
      <c r="C348" s="443">
        <f>Entering!D692</f>
        <v>0</v>
      </c>
      <c r="D348" s="144">
        <f>Entering!E692</f>
        <v>0</v>
      </c>
      <c r="E348" s="144">
        <f>Entering!F692</f>
        <v>0</v>
      </c>
      <c r="F348" s="144">
        <f>Entering!G692</f>
        <v>0</v>
      </c>
      <c r="G348" s="144">
        <f>Entering!H692</f>
        <v>0</v>
      </c>
      <c r="H348" s="144">
        <f>Entering!I692</f>
        <v>0</v>
      </c>
      <c r="I348" s="144">
        <f>Entering!J692</f>
        <v>0</v>
      </c>
      <c r="J348" s="144">
        <f>Entering!K692</f>
        <v>0</v>
      </c>
      <c r="K348" s="144">
        <f>Entering!L692</f>
        <v>0</v>
      </c>
      <c r="L348" s="144">
        <f>Entering!M692</f>
        <v>0</v>
      </c>
      <c r="M348" s="144">
        <f>Entering!N692</f>
        <v>0</v>
      </c>
      <c r="N348" s="144">
        <f>Entering!O692</f>
        <v>0</v>
      </c>
      <c r="O348" s="144">
        <f>Entering!P692</f>
        <v>0</v>
      </c>
      <c r="P348" s="144">
        <f>Entering!Q692</f>
        <v>0</v>
      </c>
      <c r="Q348" s="144">
        <f>Entering!R692</f>
        <v>0</v>
      </c>
      <c r="R348" s="444">
        <f>Entering!S692</f>
        <v>0</v>
      </c>
    </row>
    <row r="349" spans="1:22" ht="12" customHeight="1" x14ac:dyDescent="0.4">
      <c r="A349" s="664"/>
      <c r="B349" s="434" t="str">
        <f>Entering!C693</f>
        <v>Automobiles (5 People)</v>
      </c>
      <c r="C349" s="443">
        <f>Entering!D693</f>
        <v>0</v>
      </c>
      <c r="D349" s="144">
        <f>Entering!E693</f>
        <v>0</v>
      </c>
      <c r="E349" s="144">
        <f>Entering!F693</f>
        <v>0</v>
      </c>
      <c r="F349" s="144">
        <f>Entering!G693</f>
        <v>0</v>
      </c>
      <c r="G349" s="144">
        <f>Entering!H693</f>
        <v>0</v>
      </c>
      <c r="H349" s="144">
        <f>Entering!I693</f>
        <v>0</v>
      </c>
      <c r="I349" s="144">
        <f>Entering!J693</f>
        <v>0</v>
      </c>
      <c r="J349" s="144">
        <f>Entering!K693</f>
        <v>0</v>
      </c>
      <c r="K349" s="144">
        <f>Entering!L693</f>
        <v>0</v>
      </c>
      <c r="L349" s="144">
        <f>Entering!M693</f>
        <v>0</v>
      </c>
      <c r="M349" s="144">
        <f>Entering!N693</f>
        <v>0</v>
      </c>
      <c r="N349" s="144">
        <f>Entering!O693</f>
        <v>0</v>
      </c>
      <c r="O349" s="144">
        <f>Entering!P693</f>
        <v>0</v>
      </c>
      <c r="P349" s="144">
        <f>Entering!Q693</f>
        <v>0</v>
      </c>
      <c r="Q349" s="144">
        <f>Entering!R693</f>
        <v>0</v>
      </c>
      <c r="R349" s="444">
        <f>Entering!S693</f>
        <v>0</v>
      </c>
    </row>
    <row r="350" spans="1:22" ht="12" customHeight="1" x14ac:dyDescent="0.4">
      <c r="A350" s="664"/>
      <c r="B350" s="434" t="str">
        <f>Entering!C694</f>
        <v>Automobiles (6 People)</v>
      </c>
      <c r="C350" s="443">
        <f>Entering!D694</f>
        <v>0</v>
      </c>
      <c r="D350" s="144">
        <f>Entering!E694</f>
        <v>0</v>
      </c>
      <c r="E350" s="144">
        <f>Entering!F694</f>
        <v>0</v>
      </c>
      <c r="F350" s="144">
        <f>Entering!G694</f>
        <v>0</v>
      </c>
      <c r="G350" s="144">
        <f>Entering!H694</f>
        <v>0</v>
      </c>
      <c r="H350" s="144">
        <f>Entering!I694</f>
        <v>0</v>
      </c>
      <c r="I350" s="144">
        <f>Entering!J694</f>
        <v>0</v>
      </c>
      <c r="J350" s="144">
        <f>Entering!K694</f>
        <v>0</v>
      </c>
      <c r="K350" s="144">
        <f>Entering!L694</f>
        <v>0</v>
      </c>
      <c r="L350" s="144">
        <f>Entering!M694</f>
        <v>0</v>
      </c>
      <c r="M350" s="144">
        <f>Entering!N694</f>
        <v>0</v>
      </c>
      <c r="N350" s="144">
        <f>Entering!O694</f>
        <v>0</v>
      </c>
      <c r="O350" s="144">
        <f>Entering!P694</f>
        <v>0</v>
      </c>
      <c r="P350" s="144">
        <f>Entering!Q694</f>
        <v>0</v>
      </c>
      <c r="Q350" s="144">
        <f>Entering!R694</f>
        <v>0</v>
      </c>
      <c r="R350" s="444">
        <f>Entering!S694</f>
        <v>0</v>
      </c>
    </row>
    <row r="351" spans="1:22" ht="12" customHeight="1" x14ac:dyDescent="0.4">
      <c r="A351" s="664"/>
      <c r="B351" s="434" t="str">
        <f>Entering!C695</f>
        <v>Automobiles (7 People)</v>
      </c>
      <c r="C351" s="443">
        <f>Entering!D695</f>
        <v>0</v>
      </c>
      <c r="D351" s="144">
        <f>Entering!E695</f>
        <v>0</v>
      </c>
      <c r="E351" s="144">
        <f>Entering!F695</f>
        <v>0</v>
      </c>
      <c r="F351" s="144">
        <f>Entering!G695</f>
        <v>0</v>
      </c>
      <c r="G351" s="144">
        <f>Entering!H695</f>
        <v>0</v>
      </c>
      <c r="H351" s="144">
        <f>Entering!I695</f>
        <v>0</v>
      </c>
      <c r="I351" s="144">
        <f>Entering!J695</f>
        <v>0</v>
      </c>
      <c r="J351" s="144">
        <f>Entering!K695</f>
        <v>0</v>
      </c>
      <c r="K351" s="144">
        <f>Entering!L695</f>
        <v>0</v>
      </c>
      <c r="L351" s="144">
        <f>Entering!M695</f>
        <v>0</v>
      </c>
      <c r="M351" s="144">
        <f>Entering!N695</f>
        <v>0</v>
      </c>
      <c r="N351" s="144">
        <f>Entering!O695</f>
        <v>0</v>
      </c>
      <c r="O351" s="144">
        <f>Entering!P695</f>
        <v>0</v>
      </c>
      <c r="P351" s="144">
        <f>Entering!Q695</f>
        <v>0</v>
      </c>
      <c r="Q351" s="144">
        <f>Entering!R695</f>
        <v>0</v>
      </c>
      <c r="R351" s="444">
        <f>Entering!S695</f>
        <v>0</v>
      </c>
    </row>
    <row r="352" spans="1:22" ht="12" customHeight="1" x14ac:dyDescent="0.4">
      <c r="A352" s="664"/>
      <c r="B352" s="468" t="str">
        <f>Entering!C696</f>
        <v>Automobiles (8 People)</v>
      </c>
      <c r="C352" s="461">
        <f>Entering!D696</f>
        <v>0</v>
      </c>
      <c r="D352" s="462">
        <f>Entering!E696</f>
        <v>0</v>
      </c>
      <c r="E352" s="462">
        <f>Entering!F696</f>
        <v>0</v>
      </c>
      <c r="F352" s="462">
        <f>Entering!G696</f>
        <v>0</v>
      </c>
      <c r="G352" s="462">
        <f>Entering!H696</f>
        <v>0</v>
      </c>
      <c r="H352" s="462">
        <f>Entering!I696</f>
        <v>0</v>
      </c>
      <c r="I352" s="462">
        <f>Entering!J696</f>
        <v>0</v>
      </c>
      <c r="J352" s="462">
        <f>Entering!K696</f>
        <v>0</v>
      </c>
      <c r="K352" s="462">
        <f>Entering!L696</f>
        <v>0</v>
      </c>
      <c r="L352" s="462">
        <f>Entering!M696</f>
        <v>0</v>
      </c>
      <c r="M352" s="462">
        <f>Entering!N696</f>
        <v>0</v>
      </c>
      <c r="N352" s="462">
        <f>Entering!O696</f>
        <v>0</v>
      </c>
      <c r="O352" s="462">
        <f>Entering!P696</f>
        <v>0</v>
      </c>
      <c r="P352" s="462">
        <f>Entering!Q696</f>
        <v>0</v>
      </c>
      <c r="Q352" s="462">
        <f>Entering!R696</f>
        <v>0</v>
      </c>
      <c r="R352" s="463">
        <f>Entering!S696</f>
        <v>0</v>
      </c>
    </row>
    <row r="353" spans="1:18" ht="12" customHeight="1" x14ac:dyDescent="0.4">
      <c r="A353" s="664"/>
      <c r="B353" s="191" t="s">
        <v>305</v>
      </c>
      <c r="C353" s="192">
        <f t="shared" ref="C353:R353" si="64">SUM(C346:C352)</f>
        <v>0</v>
      </c>
      <c r="D353" s="193">
        <f t="shared" si="64"/>
        <v>0</v>
      </c>
      <c r="E353" s="193">
        <f t="shared" si="64"/>
        <v>0</v>
      </c>
      <c r="F353" s="193">
        <f t="shared" si="64"/>
        <v>0</v>
      </c>
      <c r="G353" s="193">
        <f t="shared" si="64"/>
        <v>0</v>
      </c>
      <c r="H353" s="193">
        <f t="shared" si="64"/>
        <v>0</v>
      </c>
      <c r="I353" s="193">
        <f t="shared" si="64"/>
        <v>0</v>
      </c>
      <c r="J353" s="193">
        <f t="shared" si="64"/>
        <v>0</v>
      </c>
      <c r="K353" s="193">
        <f t="shared" si="64"/>
        <v>0</v>
      </c>
      <c r="L353" s="193">
        <f t="shared" si="64"/>
        <v>0</v>
      </c>
      <c r="M353" s="193">
        <f t="shared" si="64"/>
        <v>0</v>
      </c>
      <c r="N353" s="193">
        <f t="shared" si="64"/>
        <v>0</v>
      </c>
      <c r="O353" s="193">
        <f t="shared" si="64"/>
        <v>0</v>
      </c>
      <c r="P353" s="193">
        <f t="shared" si="64"/>
        <v>0</v>
      </c>
      <c r="Q353" s="193">
        <f t="shared" si="64"/>
        <v>0</v>
      </c>
      <c r="R353" s="194">
        <f t="shared" si="64"/>
        <v>0</v>
      </c>
    </row>
    <row r="354" spans="1:18" ht="12" customHeight="1" x14ac:dyDescent="0.4">
      <c r="A354" s="664"/>
      <c r="B354" s="460" t="s">
        <v>306</v>
      </c>
      <c r="C354" s="461">
        <f t="shared" ref="C354:R354" si="65">(C346*2)+(C347*3)+(C348*4)+(C349*5)+(C350*6)+(C351*7)+(C352*8)</f>
        <v>0</v>
      </c>
      <c r="D354" s="462">
        <f t="shared" si="65"/>
        <v>0</v>
      </c>
      <c r="E354" s="462">
        <f t="shared" si="65"/>
        <v>0</v>
      </c>
      <c r="F354" s="462">
        <f t="shared" si="65"/>
        <v>0</v>
      </c>
      <c r="G354" s="462">
        <f t="shared" si="65"/>
        <v>0</v>
      </c>
      <c r="H354" s="462">
        <f t="shared" si="65"/>
        <v>0</v>
      </c>
      <c r="I354" s="462">
        <f t="shared" si="65"/>
        <v>0</v>
      </c>
      <c r="J354" s="462">
        <f t="shared" si="65"/>
        <v>0</v>
      </c>
      <c r="K354" s="462">
        <f t="shared" si="65"/>
        <v>0</v>
      </c>
      <c r="L354" s="462">
        <f t="shared" si="65"/>
        <v>0</v>
      </c>
      <c r="M354" s="462">
        <f t="shared" si="65"/>
        <v>0</v>
      </c>
      <c r="N354" s="462">
        <f t="shared" si="65"/>
        <v>0</v>
      </c>
      <c r="O354" s="462">
        <f t="shared" si="65"/>
        <v>0</v>
      </c>
      <c r="P354" s="462">
        <f t="shared" si="65"/>
        <v>0</v>
      </c>
      <c r="Q354" s="462">
        <f t="shared" si="65"/>
        <v>0</v>
      </c>
      <c r="R354" s="463">
        <f t="shared" si="65"/>
        <v>0</v>
      </c>
    </row>
    <row r="355" spans="1:18" ht="12" customHeight="1" x14ac:dyDescent="0.4">
      <c r="A355" s="664"/>
      <c r="B355" s="469" t="str">
        <f>Entering!C697</f>
        <v>MTS Shuttles</v>
      </c>
      <c r="C355" s="443">
        <f>Entering!D697</f>
        <v>0</v>
      </c>
      <c r="D355" s="144">
        <f>Entering!E697</f>
        <v>0</v>
      </c>
      <c r="E355" s="144">
        <f>Entering!F697</f>
        <v>0</v>
      </c>
      <c r="F355" s="144">
        <f>Entering!G697</f>
        <v>0</v>
      </c>
      <c r="G355" s="144">
        <f>Entering!H697</f>
        <v>0</v>
      </c>
      <c r="H355" s="144">
        <f>Entering!I697</f>
        <v>0</v>
      </c>
      <c r="I355" s="144">
        <f>Entering!J697</f>
        <v>0</v>
      </c>
      <c r="J355" s="144">
        <f>Entering!K697</f>
        <v>0</v>
      </c>
      <c r="K355" s="144">
        <f>Entering!L697</f>
        <v>0</v>
      </c>
      <c r="L355" s="144">
        <f>Entering!M697</f>
        <v>0</v>
      </c>
      <c r="M355" s="144">
        <f>Entering!N697</f>
        <v>0</v>
      </c>
      <c r="N355" s="144">
        <f>Entering!O697</f>
        <v>0</v>
      </c>
      <c r="O355" s="144">
        <f>Entering!P697</f>
        <v>0</v>
      </c>
      <c r="P355" s="144">
        <f>Entering!Q697</f>
        <v>0</v>
      </c>
      <c r="Q355" s="144">
        <f>Entering!R697</f>
        <v>0</v>
      </c>
      <c r="R355" s="444">
        <f>Entering!S697</f>
        <v>0</v>
      </c>
    </row>
    <row r="356" spans="1:18" ht="12" customHeight="1" x14ac:dyDescent="0.4">
      <c r="A356" s="664"/>
      <c r="B356" s="436" t="str">
        <f>Entering!C714</f>
        <v>MTS Shuttle People</v>
      </c>
      <c r="C356" s="437">
        <f>Entering!D714</f>
        <v>0</v>
      </c>
      <c r="D356" s="438">
        <f>Entering!E714</f>
        <v>0</v>
      </c>
      <c r="E356" s="438">
        <f>Entering!F714</f>
        <v>0</v>
      </c>
      <c r="F356" s="438">
        <f>Entering!G714</f>
        <v>0</v>
      </c>
      <c r="G356" s="438">
        <f>Entering!H714</f>
        <v>0</v>
      </c>
      <c r="H356" s="438">
        <f>Entering!I714</f>
        <v>0</v>
      </c>
      <c r="I356" s="438">
        <f>Entering!J714</f>
        <v>0</v>
      </c>
      <c r="J356" s="438">
        <f>Entering!K714</f>
        <v>0</v>
      </c>
      <c r="K356" s="438">
        <f>Entering!L714</f>
        <v>0</v>
      </c>
      <c r="L356" s="438">
        <f>Entering!M714</f>
        <v>0</v>
      </c>
      <c r="M356" s="438">
        <f>Entering!N714</f>
        <v>0</v>
      </c>
      <c r="N356" s="438">
        <f>Entering!O714</f>
        <v>0</v>
      </c>
      <c r="O356" s="438">
        <f>Entering!P714</f>
        <v>0</v>
      </c>
      <c r="P356" s="438">
        <f>Entering!Q714</f>
        <v>0</v>
      </c>
      <c r="Q356" s="438">
        <f>Entering!R714</f>
        <v>0</v>
      </c>
      <c r="R356" s="440">
        <f>Entering!S714</f>
        <v>0</v>
      </c>
    </row>
    <row r="357" spans="1:18" ht="12" customHeight="1" x14ac:dyDescent="0.4">
      <c r="A357" s="664"/>
      <c r="B357" s="469" t="str">
        <f>Entering!C698</f>
        <v>Private Shuttles</v>
      </c>
      <c r="C357" s="443">
        <f>Entering!D698</f>
        <v>0</v>
      </c>
      <c r="D357" s="144">
        <f>Entering!E698</f>
        <v>0</v>
      </c>
      <c r="E357" s="144">
        <f>Entering!F698</f>
        <v>0</v>
      </c>
      <c r="F357" s="144">
        <f>Entering!G698</f>
        <v>0</v>
      </c>
      <c r="G357" s="144">
        <f>Entering!H698</f>
        <v>0</v>
      </c>
      <c r="H357" s="144">
        <f>Entering!I698</f>
        <v>0</v>
      </c>
      <c r="I357" s="144">
        <f>Entering!J698</f>
        <v>0</v>
      </c>
      <c r="J357" s="144">
        <f>Entering!K698</f>
        <v>0</v>
      </c>
      <c r="K357" s="144">
        <f>Entering!L698</f>
        <v>0</v>
      </c>
      <c r="L357" s="144">
        <f>Entering!M698</f>
        <v>0</v>
      </c>
      <c r="M357" s="144">
        <f>Entering!N698</f>
        <v>0</v>
      </c>
      <c r="N357" s="144">
        <f>Entering!O698</f>
        <v>0</v>
      </c>
      <c r="O357" s="144">
        <f>Entering!P698</f>
        <v>0</v>
      </c>
      <c r="P357" s="144">
        <f>Entering!Q698</f>
        <v>0</v>
      </c>
      <c r="Q357" s="144">
        <f>Entering!R698</f>
        <v>0</v>
      </c>
      <c r="R357" s="444">
        <f>Entering!S698</f>
        <v>0</v>
      </c>
    </row>
    <row r="358" spans="1:18" ht="12" customHeight="1" x14ac:dyDescent="0.4">
      <c r="A358" s="664"/>
      <c r="B358" s="436" t="str">
        <f>Entering!C715</f>
        <v>Private Shuttle People</v>
      </c>
      <c r="C358" s="437">
        <f>Entering!D715</f>
        <v>0</v>
      </c>
      <c r="D358" s="438">
        <f>Entering!E715</f>
        <v>0</v>
      </c>
      <c r="E358" s="438">
        <f>Entering!F715</f>
        <v>0</v>
      </c>
      <c r="F358" s="438">
        <f>Entering!G715</f>
        <v>0</v>
      </c>
      <c r="G358" s="438">
        <f>Entering!H715</f>
        <v>0</v>
      </c>
      <c r="H358" s="438">
        <f>Entering!I715</f>
        <v>0</v>
      </c>
      <c r="I358" s="438">
        <f>Entering!J715</f>
        <v>0</v>
      </c>
      <c r="J358" s="438">
        <f>Entering!K715</f>
        <v>0</v>
      </c>
      <c r="K358" s="438">
        <f>Entering!L715</f>
        <v>0</v>
      </c>
      <c r="L358" s="438">
        <f>Entering!M715</f>
        <v>0</v>
      </c>
      <c r="M358" s="438">
        <f>Entering!N715</f>
        <v>0</v>
      </c>
      <c r="N358" s="438">
        <f>Entering!O715</f>
        <v>0</v>
      </c>
      <c r="O358" s="438">
        <f>Entering!P715</f>
        <v>0</v>
      </c>
      <c r="P358" s="438">
        <f>Entering!Q715</f>
        <v>0</v>
      </c>
      <c r="Q358" s="438">
        <f>Entering!R715</f>
        <v>0</v>
      </c>
      <c r="R358" s="440">
        <f>Entering!S715</f>
        <v>0</v>
      </c>
    </row>
    <row r="359" spans="1:18" ht="12" customHeight="1" x14ac:dyDescent="0.4">
      <c r="A359" s="664"/>
      <c r="B359" s="469" t="str">
        <f>Entering!C699</f>
        <v>Private Vanpool Vehicles</v>
      </c>
      <c r="C359" s="443">
        <f>Entering!D699</f>
        <v>0</v>
      </c>
      <c r="D359" s="144">
        <f>Entering!E699</f>
        <v>0</v>
      </c>
      <c r="E359" s="144">
        <f>Entering!F699</f>
        <v>0</v>
      </c>
      <c r="F359" s="144">
        <f>Entering!G699</f>
        <v>0</v>
      </c>
      <c r="G359" s="144">
        <f>Entering!H699</f>
        <v>0</v>
      </c>
      <c r="H359" s="144">
        <f>Entering!I699</f>
        <v>0</v>
      </c>
      <c r="I359" s="144">
        <f>Entering!J699</f>
        <v>0</v>
      </c>
      <c r="J359" s="144">
        <f>Entering!K699</f>
        <v>0</v>
      </c>
      <c r="K359" s="144">
        <f>Entering!L699</f>
        <v>0</v>
      </c>
      <c r="L359" s="144">
        <f>Entering!M699</f>
        <v>0</v>
      </c>
      <c r="M359" s="144">
        <f>Entering!N699</f>
        <v>0</v>
      </c>
      <c r="N359" s="144">
        <f>Entering!O699</f>
        <v>0</v>
      </c>
      <c r="O359" s="144">
        <f>Entering!P699</f>
        <v>0</v>
      </c>
      <c r="P359" s="144">
        <f>Entering!Q699</f>
        <v>0</v>
      </c>
      <c r="Q359" s="144">
        <f>Entering!R699</f>
        <v>0</v>
      </c>
      <c r="R359" s="444">
        <f>Entering!S699</f>
        <v>0</v>
      </c>
    </row>
    <row r="360" spans="1:18" ht="12" customHeight="1" x14ac:dyDescent="0.4">
      <c r="A360" s="664"/>
      <c r="B360" s="434" t="str">
        <f>Entering!C700</f>
        <v>Taxis</v>
      </c>
      <c r="C360" s="443">
        <f>Entering!D700</f>
        <v>0</v>
      </c>
      <c r="D360" s="144">
        <f>Entering!E700</f>
        <v>0</v>
      </c>
      <c r="E360" s="144">
        <f>Entering!F700</f>
        <v>0</v>
      </c>
      <c r="F360" s="144">
        <f>Entering!G700</f>
        <v>0</v>
      </c>
      <c r="G360" s="144">
        <f>Entering!H700</f>
        <v>0</v>
      </c>
      <c r="H360" s="144">
        <f>Entering!I700</f>
        <v>0</v>
      </c>
      <c r="I360" s="144">
        <f>Entering!J700</f>
        <v>0</v>
      </c>
      <c r="J360" s="144">
        <f>Entering!K700</f>
        <v>0</v>
      </c>
      <c r="K360" s="144">
        <f>Entering!L700</f>
        <v>0</v>
      </c>
      <c r="L360" s="144">
        <f>Entering!M700</f>
        <v>0</v>
      </c>
      <c r="M360" s="144">
        <f>Entering!N700</f>
        <v>0</v>
      </c>
      <c r="N360" s="144">
        <f>Entering!O700</f>
        <v>0</v>
      </c>
      <c r="O360" s="144">
        <f>Entering!P700</f>
        <v>0</v>
      </c>
      <c r="P360" s="144">
        <f>Entering!Q700</f>
        <v>0</v>
      </c>
      <c r="Q360" s="144">
        <f>Entering!R700</f>
        <v>0</v>
      </c>
      <c r="R360" s="444">
        <f>Entering!S700</f>
        <v>0</v>
      </c>
    </row>
    <row r="361" spans="1:18" ht="12" customHeight="1" x14ac:dyDescent="0.4">
      <c r="A361" s="664"/>
      <c r="B361" s="469" t="str">
        <f>Entering!C701</f>
        <v>Uber/Lyft Vehicles</v>
      </c>
      <c r="C361" s="443">
        <f>Entering!D701</f>
        <v>0</v>
      </c>
      <c r="D361" s="144">
        <f>Entering!E701</f>
        <v>0</v>
      </c>
      <c r="E361" s="144">
        <f>Entering!F701</f>
        <v>0</v>
      </c>
      <c r="F361" s="144">
        <f>Entering!G701</f>
        <v>0</v>
      </c>
      <c r="G361" s="144">
        <f>Entering!H701</f>
        <v>0</v>
      </c>
      <c r="H361" s="144">
        <f>Entering!I701</f>
        <v>0</v>
      </c>
      <c r="I361" s="144">
        <f>Entering!J701</f>
        <v>0</v>
      </c>
      <c r="J361" s="144">
        <f>Entering!K701</f>
        <v>0</v>
      </c>
      <c r="K361" s="144">
        <f>Entering!L701</f>
        <v>0</v>
      </c>
      <c r="L361" s="144">
        <f>Entering!M701</f>
        <v>0</v>
      </c>
      <c r="M361" s="144">
        <f>Entering!N701</f>
        <v>0</v>
      </c>
      <c r="N361" s="144">
        <f>Entering!O701</f>
        <v>0</v>
      </c>
      <c r="O361" s="144">
        <f>Entering!P701</f>
        <v>0</v>
      </c>
      <c r="P361" s="144">
        <f>Entering!Q701</f>
        <v>0</v>
      </c>
      <c r="Q361" s="144">
        <f>Entering!R701</f>
        <v>0</v>
      </c>
      <c r="R361" s="444">
        <f>Entering!S701</f>
        <v>0</v>
      </c>
    </row>
    <row r="362" spans="1:18" ht="12" customHeight="1" x14ac:dyDescent="0.4">
      <c r="A362" s="664"/>
      <c r="B362" s="436" t="str">
        <f>Entering!C716</f>
        <v>Private Vanpool People</v>
      </c>
      <c r="C362" s="437">
        <f>Entering!D716</f>
        <v>0</v>
      </c>
      <c r="D362" s="438">
        <f>Entering!E716</f>
        <v>0</v>
      </c>
      <c r="E362" s="438">
        <f>Entering!F716</f>
        <v>0</v>
      </c>
      <c r="F362" s="438">
        <f>Entering!G716</f>
        <v>0</v>
      </c>
      <c r="G362" s="438">
        <f>Entering!H716</f>
        <v>0</v>
      </c>
      <c r="H362" s="438">
        <f>Entering!I716</f>
        <v>0</v>
      </c>
      <c r="I362" s="438">
        <f>Entering!J716</f>
        <v>0</v>
      </c>
      <c r="J362" s="438">
        <f>Entering!K716</f>
        <v>0</v>
      </c>
      <c r="K362" s="438">
        <f>Entering!L716</f>
        <v>0</v>
      </c>
      <c r="L362" s="438">
        <f>Entering!M716</f>
        <v>0</v>
      </c>
      <c r="M362" s="438">
        <f>Entering!N716</f>
        <v>0</v>
      </c>
      <c r="N362" s="438">
        <f>Entering!O716</f>
        <v>0</v>
      </c>
      <c r="O362" s="438">
        <f>Entering!P716</f>
        <v>0</v>
      </c>
      <c r="P362" s="438">
        <f>Entering!Q716</f>
        <v>0</v>
      </c>
      <c r="Q362" s="438">
        <f>Entering!R716</f>
        <v>0</v>
      </c>
      <c r="R362" s="440">
        <f>Entering!S716</f>
        <v>0</v>
      </c>
    </row>
    <row r="363" spans="1:18" ht="12" customHeight="1" x14ac:dyDescent="0.4">
      <c r="A363" s="664"/>
      <c r="B363" s="436" t="str">
        <f>Entering!C717</f>
        <v>Taxi People</v>
      </c>
      <c r="C363" s="437">
        <f>Entering!D717</f>
        <v>0</v>
      </c>
      <c r="D363" s="438">
        <f>Entering!E717</f>
        <v>0</v>
      </c>
      <c r="E363" s="438">
        <f>Entering!F717</f>
        <v>0</v>
      </c>
      <c r="F363" s="438">
        <f>Entering!G717</f>
        <v>0</v>
      </c>
      <c r="G363" s="438">
        <f>Entering!H717</f>
        <v>0</v>
      </c>
      <c r="H363" s="438">
        <f>Entering!I717</f>
        <v>0</v>
      </c>
      <c r="I363" s="438">
        <f>Entering!J717</f>
        <v>0</v>
      </c>
      <c r="J363" s="438">
        <f>Entering!K717</f>
        <v>0</v>
      </c>
      <c r="K363" s="438">
        <f>Entering!L717</f>
        <v>0</v>
      </c>
      <c r="L363" s="438">
        <f>Entering!M717</f>
        <v>0</v>
      </c>
      <c r="M363" s="438">
        <f>Entering!N717</f>
        <v>0</v>
      </c>
      <c r="N363" s="438">
        <f>Entering!O717</f>
        <v>0</v>
      </c>
      <c r="O363" s="438">
        <f>Entering!P717</f>
        <v>0</v>
      </c>
      <c r="P363" s="438">
        <f>Entering!Q717</f>
        <v>0</v>
      </c>
      <c r="Q363" s="438">
        <f>Entering!R717</f>
        <v>0</v>
      </c>
      <c r="R363" s="440">
        <f>Entering!S717</f>
        <v>0</v>
      </c>
    </row>
    <row r="364" spans="1:18" ht="12" customHeight="1" x14ac:dyDescent="0.4">
      <c r="A364" s="664"/>
      <c r="B364" s="436" t="str">
        <f>Entering!C718</f>
        <v>Uber/Lyft People</v>
      </c>
      <c r="C364" s="437">
        <f>Entering!D718</f>
        <v>0</v>
      </c>
      <c r="D364" s="438">
        <f>Entering!E718</f>
        <v>0</v>
      </c>
      <c r="E364" s="438">
        <f>Entering!F718</f>
        <v>0</v>
      </c>
      <c r="F364" s="438">
        <f>Entering!G718</f>
        <v>0</v>
      </c>
      <c r="G364" s="438">
        <f>Entering!H718</f>
        <v>0</v>
      </c>
      <c r="H364" s="438">
        <f>Entering!I718</f>
        <v>0</v>
      </c>
      <c r="I364" s="438">
        <f>Entering!J718</f>
        <v>0</v>
      </c>
      <c r="J364" s="438">
        <f>Entering!K718</f>
        <v>0</v>
      </c>
      <c r="K364" s="438">
        <f>Entering!L718</f>
        <v>0</v>
      </c>
      <c r="L364" s="438">
        <f>Entering!M718</f>
        <v>0</v>
      </c>
      <c r="M364" s="438">
        <f>Entering!N718</f>
        <v>0</v>
      </c>
      <c r="N364" s="438">
        <f>Entering!O718</f>
        <v>0</v>
      </c>
      <c r="O364" s="438">
        <f>Entering!P718</f>
        <v>0</v>
      </c>
      <c r="P364" s="438">
        <f>Entering!Q718</f>
        <v>0</v>
      </c>
      <c r="Q364" s="438">
        <f>Entering!R718</f>
        <v>0</v>
      </c>
      <c r="R364" s="440">
        <f>Entering!S718</f>
        <v>0</v>
      </c>
    </row>
    <row r="365" spans="1:18" ht="12" customHeight="1" x14ac:dyDescent="0.4">
      <c r="A365" s="664"/>
      <c r="B365" s="459" t="s">
        <v>307</v>
      </c>
      <c r="C365" s="443">
        <f t="shared" ref="C365:R365" si="66">SUM(C353,C355:C361)</f>
        <v>0</v>
      </c>
      <c r="D365" s="144">
        <f t="shared" si="66"/>
        <v>0</v>
      </c>
      <c r="E365" s="144">
        <f t="shared" si="66"/>
        <v>0</v>
      </c>
      <c r="F365" s="144">
        <f t="shared" si="66"/>
        <v>0</v>
      </c>
      <c r="G365" s="144">
        <f t="shared" si="66"/>
        <v>0</v>
      </c>
      <c r="H365" s="144">
        <f t="shared" si="66"/>
        <v>0</v>
      </c>
      <c r="I365" s="144">
        <f t="shared" si="66"/>
        <v>0</v>
      </c>
      <c r="J365" s="144">
        <f t="shared" si="66"/>
        <v>0</v>
      </c>
      <c r="K365" s="144">
        <f t="shared" si="66"/>
        <v>0</v>
      </c>
      <c r="L365" s="144">
        <f t="shared" si="66"/>
        <v>0</v>
      </c>
      <c r="M365" s="144">
        <f t="shared" si="66"/>
        <v>0</v>
      </c>
      <c r="N365" s="144">
        <f t="shared" si="66"/>
        <v>0</v>
      </c>
      <c r="O365" s="144">
        <f t="shared" si="66"/>
        <v>0</v>
      </c>
      <c r="P365" s="144">
        <f t="shared" si="66"/>
        <v>0</v>
      </c>
      <c r="Q365" s="144">
        <f t="shared" si="66"/>
        <v>0</v>
      </c>
      <c r="R365" s="444">
        <f t="shared" si="66"/>
        <v>0</v>
      </c>
    </row>
    <row r="366" spans="1:18" ht="12" customHeight="1" x14ac:dyDescent="0.4">
      <c r="A366" s="664"/>
      <c r="B366" s="459" t="s">
        <v>308</v>
      </c>
      <c r="C366" s="443">
        <f t="shared" ref="C366:R366" si="67">SUM(C354:C359,C356:C364)</f>
        <v>0</v>
      </c>
      <c r="D366" s="144">
        <f t="shared" si="67"/>
        <v>0</v>
      </c>
      <c r="E366" s="144">
        <f t="shared" si="67"/>
        <v>0</v>
      </c>
      <c r="F366" s="144">
        <f t="shared" si="67"/>
        <v>0</v>
      </c>
      <c r="G366" s="144">
        <f t="shared" si="67"/>
        <v>0</v>
      </c>
      <c r="H366" s="144">
        <f t="shared" si="67"/>
        <v>0</v>
      </c>
      <c r="I366" s="144">
        <f t="shared" si="67"/>
        <v>0</v>
      </c>
      <c r="J366" s="144">
        <f t="shared" si="67"/>
        <v>0</v>
      </c>
      <c r="K366" s="144">
        <f t="shared" si="67"/>
        <v>0</v>
      </c>
      <c r="L366" s="144">
        <f t="shared" si="67"/>
        <v>0</v>
      </c>
      <c r="M366" s="144">
        <f t="shared" si="67"/>
        <v>0</v>
      </c>
      <c r="N366" s="144">
        <f t="shared" si="67"/>
        <v>0</v>
      </c>
      <c r="O366" s="144">
        <f t="shared" si="67"/>
        <v>0</v>
      </c>
      <c r="P366" s="144">
        <f t="shared" si="67"/>
        <v>0</v>
      </c>
      <c r="Q366" s="144">
        <f t="shared" si="67"/>
        <v>0</v>
      </c>
      <c r="R366" s="444">
        <f t="shared" si="67"/>
        <v>0</v>
      </c>
    </row>
    <row r="367" spans="1:18" ht="12" customHeight="1" x14ac:dyDescent="0.4">
      <c r="A367" s="675" t="s">
        <v>268</v>
      </c>
      <c r="B367" s="213" t="str">
        <f>Entering!C727</f>
        <v>Automobiles (2 People)</v>
      </c>
      <c r="C367" s="184">
        <f>Entering!D727</f>
        <v>68</v>
      </c>
      <c r="D367" s="184">
        <f>Entering!E727</f>
        <v>4</v>
      </c>
      <c r="E367" s="184">
        <f>Entering!F727</f>
        <v>4</v>
      </c>
      <c r="F367" s="184">
        <f>Entering!G727</f>
        <v>0</v>
      </c>
      <c r="G367" s="184">
        <f>Entering!H727</f>
        <v>0</v>
      </c>
      <c r="H367" s="184">
        <f>Entering!I727</f>
        <v>0</v>
      </c>
      <c r="I367" s="184">
        <f>Entering!J727</f>
        <v>1</v>
      </c>
      <c r="J367" s="184"/>
      <c r="K367" s="184">
        <f>Entering!L727</f>
        <v>1</v>
      </c>
      <c r="L367" s="184">
        <f>Entering!M727</f>
        <v>0</v>
      </c>
      <c r="M367" s="184">
        <f>Entering!N727</f>
        <v>0</v>
      </c>
      <c r="N367" s="184">
        <f>Entering!O727</f>
        <v>0</v>
      </c>
      <c r="O367" s="184">
        <f>Entering!P727</f>
        <v>0</v>
      </c>
      <c r="P367" s="184">
        <f>Entering!Q727</f>
        <v>0</v>
      </c>
      <c r="Q367" s="184">
        <f>Entering!R727</f>
        <v>0</v>
      </c>
      <c r="R367" s="435">
        <f>Entering!S727</f>
        <v>0</v>
      </c>
    </row>
    <row r="368" spans="1:18" ht="12" customHeight="1" x14ac:dyDescent="0.4">
      <c r="A368" s="664"/>
      <c r="B368" s="434" t="str">
        <f>Entering!C728</f>
        <v>Automobiles (3 People)</v>
      </c>
      <c r="C368" s="443">
        <f>Entering!D728</f>
        <v>0</v>
      </c>
      <c r="D368" s="144">
        <f>Entering!E728</f>
        <v>0</v>
      </c>
      <c r="E368" s="144">
        <f>Entering!F728</f>
        <v>0</v>
      </c>
      <c r="F368" s="144">
        <f>Entering!G728</f>
        <v>1</v>
      </c>
      <c r="G368" s="144">
        <f>Entering!H728</f>
        <v>0</v>
      </c>
      <c r="H368" s="144">
        <f>Entering!I728</f>
        <v>0</v>
      </c>
      <c r="I368" s="144">
        <f>Entering!J728</f>
        <v>0</v>
      </c>
      <c r="J368" s="144">
        <f>Entering!K728</f>
        <v>0</v>
      </c>
      <c r="K368" s="144">
        <f>Entering!L728</f>
        <v>0</v>
      </c>
      <c r="L368" s="144">
        <f>Entering!M728</f>
        <v>0</v>
      </c>
      <c r="M368" s="144">
        <f>Entering!N728</f>
        <v>0</v>
      </c>
      <c r="N368" s="144">
        <f>Entering!O728</f>
        <v>0</v>
      </c>
      <c r="O368" s="144">
        <f>Entering!P728</f>
        <v>0</v>
      </c>
      <c r="P368" s="144">
        <f>Entering!Q728</f>
        <v>0</v>
      </c>
      <c r="Q368" s="144">
        <f>Entering!R728</f>
        <v>0</v>
      </c>
      <c r="R368" s="444">
        <f>Entering!S728</f>
        <v>0</v>
      </c>
    </row>
    <row r="369" spans="1:18" ht="12" customHeight="1" x14ac:dyDescent="0.4">
      <c r="A369" s="664"/>
      <c r="B369" s="434" t="str">
        <f>Entering!C729</f>
        <v>Automobiles (4 People)</v>
      </c>
      <c r="C369" s="443">
        <f>Entering!D729</f>
        <v>0</v>
      </c>
      <c r="D369" s="144">
        <f>Entering!E729</f>
        <v>0</v>
      </c>
      <c r="E369" s="144">
        <f>Entering!F729</f>
        <v>0</v>
      </c>
      <c r="F369" s="144">
        <f>Entering!G729</f>
        <v>0</v>
      </c>
      <c r="G369" s="144">
        <f>Entering!H729</f>
        <v>0</v>
      </c>
      <c r="H369" s="144">
        <f>Entering!I729</f>
        <v>0</v>
      </c>
      <c r="I369" s="144">
        <f>Entering!J729</f>
        <v>0</v>
      </c>
      <c r="J369" s="144">
        <f>Entering!K729</f>
        <v>0</v>
      </c>
      <c r="K369" s="144">
        <f>Entering!L729</f>
        <v>0</v>
      </c>
      <c r="L369" s="144">
        <f>Entering!M729</f>
        <v>0</v>
      </c>
      <c r="M369" s="144">
        <f>Entering!N729</f>
        <v>0</v>
      </c>
      <c r="N369" s="144">
        <f>Entering!O729</f>
        <v>0</v>
      </c>
      <c r="O369" s="144">
        <f>Entering!P729</f>
        <v>0</v>
      </c>
      <c r="P369" s="144">
        <f>Entering!Q729</f>
        <v>0</v>
      </c>
      <c r="Q369" s="144">
        <f>Entering!R729</f>
        <v>0</v>
      </c>
      <c r="R369" s="444">
        <f>Entering!S729</f>
        <v>0</v>
      </c>
    </row>
    <row r="370" spans="1:18" ht="12" customHeight="1" x14ac:dyDescent="0.4">
      <c r="A370" s="664"/>
      <c r="B370" s="434" t="str">
        <f>Entering!C730</f>
        <v>Automobiles (5 People)</v>
      </c>
      <c r="C370" s="443">
        <f>Entering!D730</f>
        <v>0</v>
      </c>
      <c r="D370" s="144">
        <f>Entering!E730</f>
        <v>0</v>
      </c>
      <c r="E370" s="144">
        <f>Entering!F730</f>
        <v>0</v>
      </c>
      <c r="F370" s="144">
        <f>Entering!G730</f>
        <v>0</v>
      </c>
      <c r="G370" s="144">
        <f>Entering!H730</f>
        <v>0</v>
      </c>
      <c r="H370" s="144">
        <f>Entering!I730</f>
        <v>0</v>
      </c>
      <c r="I370" s="144">
        <f>Entering!J730</f>
        <v>0</v>
      </c>
      <c r="J370" s="144">
        <f>Entering!K730</f>
        <v>0</v>
      </c>
      <c r="K370" s="144">
        <f>Entering!L730</f>
        <v>0</v>
      </c>
      <c r="L370" s="144">
        <f>Entering!M730</f>
        <v>0</v>
      </c>
      <c r="M370" s="144">
        <f>Entering!N730</f>
        <v>0</v>
      </c>
      <c r="N370" s="144">
        <f>Entering!O730</f>
        <v>0</v>
      </c>
      <c r="O370" s="144">
        <f>Entering!P730</f>
        <v>0</v>
      </c>
      <c r="P370" s="144">
        <f>Entering!Q730</f>
        <v>0</v>
      </c>
      <c r="Q370" s="144">
        <f>Entering!R730</f>
        <v>0</v>
      </c>
      <c r="R370" s="444">
        <f>Entering!S730</f>
        <v>0</v>
      </c>
    </row>
    <row r="371" spans="1:18" ht="12" customHeight="1" x14ac:dyDescent="0.4">
      <c r="A371" s="664"/>
      <c r="B371" s="434" t="str">
        <f>Entering!C731</f>
        <v>Automobiles (6 People)</v>
      </c>
      <c r="C371" s="443">
        <f>Entering!D731</f>
        <v>0</v>
      </c>
      <c r="D371" s="144">
        <f>Entering!E731</f>
        <v>0</v>
      </c>
      <c r="E371" s="144">
        <f>Entering!F731</f>
        <v>0</v>
      </c>
      <c r="F371" s="144">
        <f>Entering!G731</f>
        <v>0</v>
      </c>
      <c r="G371" s="144">
        <f>Entering!H731</f>
        <v>0</v>
      </c>
      <c r="H371" s="144">
        <f>Entering!I731</f>
        <v>0</v>
      </c>
      <c r="I371" s="144">
        <f>Entering!J731</f>
        <v>0</v>
      </c>
      <c r="J371" s="144">
        <f>Entering!K731</f>
        <v>0</v>
      </c>
      <c r="K371" s="144">
        <f>Entering!L731</f>
        <v>0</v>
      </c>
      <c r="L371" s="144">
        <f>Entering!M731</f>
        <v>0</v>
      </c>
      <c r="M371" s="144">
        <f>Entering!N731</f>
        <v>0</v>
      </c>
      <c r="N371" s="144">
        <f>Entering!O731</f>
        <v>0</v>
      </c>
      <c r="O371" s="144">
        <f>Entering!P731</f>
        <v>0</v>
      </c>
      <c r="P371" s="144">
        <f>Entering!Q731</f>
        <v>0</v>
      </c>
      <c r="Q371" s="144">
        <f>Entering!R731</f>
        <v>0</v>
      </c>
      <c r="R371" s="444">
        <f>Entering!S731</f>
        <v>0</v>
      </c>
    </row>
    <row r="372" spans="1:18" ht="12" customHeight="1" x14ac:dyDescent="0.4">
      <c r="A372" s="664"/>
      <c r="B372" s="434" t="str">
        <f>Entering!C732</f>
        <v>Automobiles (7 People)</v>
      </c>
      <c r="C372" s="443">
        <f>Entering!D732</f>
        <v>0</v>
      </c>
      <c r="D372" s="144">
        <f>Entering!E732</f>
        <v>0</v>
      </c>
      <c r="E372" s="144">
        <f>Entering!F732</f>
        <v>0</v>
      </c>
      <c r="F372" s="144">
        <f>Entering!G732</f>
        <v>0</v>
      </c>
      <c r="G372" s="144">
        <f>Entering!H732</f>
        <v>0</v>
      </c>
      <c r="H372" s="144">
        <f>Entering!I732</f>
        <v>0</v>
      </c>
      <c r="I372" s="144">
        <f>Entering!J732</f>
        <v>0</v>
      </c>
      <c r="J372" s="144">
        <f>Entering!K732</f>
        <v>0</v>
      </c>
      <c r="K372" s="144">
        <f>Entering!L732</f>
        <v>0</v>
      </c>
      <c r="L372" s="144">
        <f>Entering!M732</f>
        <v>0</v>
      </c>
      <c r="M372" s="144">
        <f>Entering!N732</f>
        <v>0</v>
      </c>
      <c r="N372" s="144">
        <f>Entering!O732</f>
        <v>0</v>
      </c>
      <c r="O372" s="144">
        <f>Entering!P732</f>
        <v>0</v>
      </c>
      <c r="P372" s="144">
        <f>Entering!Q732</f>
        <v>0</v>
      </c>
      <c r="Q372" s="144">
        <f>Entering!R732</f>
        <v>0</v>
      </c>
      <c r="R372" s="444">
        <f>Entering!S732</f>
        <v>0</v>
      </c>
    </row>
    <row r="373" spans="1:18" ht="12" customHeight="1" x14ac:dyDescent="0.4">
      <c r="A373" s="664"/>
      <c r="B373" s="468" t="str">
        <f>Entering!C733</f>
        <v>Automobiles (8 People)</v>
      </c>
      <c r="C373" s="461">
        <f>Entering!D733</f>
        <v>0</v>
      </c>
      <c r="D373" s="462">
        <f>Entering!E733</f>
        <v>0</v>
      </c>
      <c r="E373" s="462">
        <f>Entering!F733</f>
        <v>0</v>
      </c>
      <c r="F373" s="462">
        <f>Entering!G733</f>
        <v>0</v>
      </c>
      <c r="G373" s="462">
        <f>Entering!H733</f>
        <v>0</v>
      </c>
      <c r="H373" s="462">
        <f>Entering!I733</f>
        <v>0</v>
      </c>
      <c r="I373" s="462">
        <f>Entering!J733</f>
        <v>0</v>
      </c>
      <c r="J373" s="462">
        <f>Entering!K733</f>
        <v>0</v>
      </c>
      <c r="K373" s="462">
        <f>Entering!L733</f>
        <v>0</v>
      </c>
      <c r="L373" s="462">
        <f>Entering!M733</f>
        <v>0</v>
      </c>
      <c r="M373" s="462">
        <f>Entering!N733</f>
        <v>0</v>
      </c>
      <c r="N373" s="462">
        <f>Entering!O733</f>
        <v>0</v>
      </c>
      <c r="O373" s="462">
        <f>Entering!P733</f>
        <v>0</v>
      </c>
      <c r="P373" s="462">
        <f>Entering!Q733</f>
        <v>0</v>
      </c>
      <c r="Q373" s="462">
        <f>Entering!R733</f>
        <v>0</v>
      </c>
      <c r="R373" s="463">
        <f>Entering!S733</f>
        <v>0</v>
      </c>
    </row>
    <row r="374" spans="1:18" ht="12" customHeight="1" x14ac:dyDescent="0.4">
      <c r="A374" s="664"/>
      <c r="B374" s="191" t="s">
        <v>305</v>
      </c>
      <c r="C374" s="192">
        <f t="shared" ref="C374:R374" si="68">SUM(C367:C373)</f>
        <v>68</v>
      </c>
      <c r="D374" s="193">
        <f t="shared" si="68"/>
        <v>4</v>
      </c>
      <c r="E374" s="193">
        <f t="shared" si="68"/>
        <v>4</v>
      </c>
      <c r="F374" s="193">
        <f t="shared" si="68"/>
        <v>1</v>
      </c>
      <c r="G374" s="193">
        <f t="shared" si="68"/>
        <v>0</v>
      </c>
      <c r="H374" s="193">
        <f t="shared" si="68"/>
        <v>0</v>
      </c>
      <c r="I374" s="193">
        <f t="shared" si="68"/>
        <v>1</v>
      </c>
      <c r="J374" s="193">
        <f t="shared" si="68"/>
        <v>0</v>
      </c>
      <c r="K374" s="193">
        <f t="shared" si="68"/>
        <v>1</v>
      </c>
      <c r="L374" s="193">
        <f t="shared" si="68"/>
        <v>0</v>
      </c>
      <c r="M374" s="193">
        <f t="shared" si="68"/>
        <v>0</v>
      </c>
      <c r="N374" s="193">
        <f t="shared" si="68"/>
        <v>0</v>
      </c>
      <c r="O374" s="193">
        <f t="shared" si="68"/>
        <v>0</v>
      </c>
      <c r="P374" s="193">
        <f t="shared" si="68"/>
        <v>0</v>
      </c>
      <c r="Q374" s="193">
        <f t="shared" si="68"/>
        <v>0</v>
      </c>
      <c r="R374" s="194">
        <f t="shared" si="68"/>
        <v>0</v>
      </c>
    </row>
    <row r="375" spans="1:18" ht="12" customHeight="1" x14ac:dyDescent="0.4">
      <c r="A375" s="664"/>
      <c r="B375" s="460" t="s">
        <v>306</v>
      </c>
      <c r="C375" s="461">
        <f t="shared" ref="C375:R375" si="69">(C367*2)+(C368*3)+(C369*4)+(C370*5)+(C371*6)+(C372*7)+(C373*8)</f>
        <v>136</v>
      </c>
      <c r="D375" s="462">
        <f t="shared" si="69"/>
        <v>8</v>
      </c>
      <c r="E375" s="462">
        <f t="shared" si="69"/>
        <v>8</v>
      </c>
      <c r="F375" s="462">
        <f t="shared" si="69"/>
        <v>3</v>
      </c>
      <c r="G375" s="462">
        <f t="shared" si="69"/>
        <v>0</v>
      </c>
      <c r="H375" s="462">
        <f t="shared" si="69"/>
        <v>0</v>
      </c>
      <c r="I375" s="462">
        <f t="shared" si="69"/>
        <v>2</v>
      </c>
      <c r="J375" s="462">
        <f t="shared" si="69"/>
        <v>0</v>
      </c>
      <c r="K375" s="462">
        <f t="shared" si="69"/>
        <v>2</v>
      </c>
      <c r="L375" s="462">
        <f t="shared" si="69"/>
        <v>0</v>
      </c>
      <c r="M375" s="462">
        <f t="shared" si="69"/>
        <v>0</v>
      </c>
      <c r="N375" s="462">
        <f t="shared" si="69"/>
        <v>0</v>
      </c>
      <c r="O375" s="462">
        <f t="shared" si="69"/>
        <v>0</v>
      </c>
      <c r="P375" s="462">
        <f t="shared" si="69"/>
        <v>0</v>
      </c>
      <c r="Q375" s="462">
        <f t="shared" si="69"/>
        <v>0</v>
      </c>
      <c r="R375" s="463">
        <f t="shared" si="69"/>
        <v>0</v>
      </c>
    </row>
    <row r="376" spans="1:18" ht="12" customHeight="1" x14ac:dyDescent="0.4">
      <c r="A376" s="664"/>
      <c r="B376" s="469" t="str">
        <f>Entering!C734</f>
        <v>MTS Shuttles</v>
      </c>
      <c r="C376" s="443">
        <f>Entering!D734</f>
        <v>0</v>
      </c>
      <c r="D376" s="144">
        <f>Entering!E734</f>
        <v>0</v>
      </c>
      <c r="E376" s="144">
        <f>Entering!F734</f>
        <v>0</v>
      </c>
      <c r="F376" s="144">
        <f>Entering!G734</f>
        <v>0</v>
      </c>
      <c r="G376" s="144">
        <f>Entering!H734</f>
        <v>0</v>
      </c>
      <c r="H376" s="144">
        <f>Entering!I734</f>
        <v>0</v>
      </c>
      <c r="I376" s="144">
        <f>Entering!J734</f>
        <v>0</v>
      </c>
      <c r="J376" s="144">
        <f>Entering!K734</f>
        <v>0</v>
      </c>
      <c r="K376" s="144">
        <f>Entering!L734</f>
        <v>0</v>
      </c>
      <c r="L376" s="144">
        <f>Entering!M734</f>
        <v>0</v>
      </c>
      <c r="M376" s="144">
        <f>Entering!N734</f>
        <v>0</v>
      </c>
      <c r="N376" s="144">
        <f>Entering!O734</f>
        <v>0</v>
      </c>
      <c r="O376" s="144">
        <f>Entering!P734</f>
        <v>0</v>
      </c>
      <c r="P376" s="144">
        <f>Entering!Q734</f>
        <v>0</v>
      </c>
      <c r="Q376" s="144">
        <f>Entering!R734</f>
        <v>0</v>
      </c>
      <c r="R376" s="444">
        <f>Entering!S734</f>
        <v>0</v>
      </c>
    </row>
    <row r="377" spans="1:18" ht="12" customHeight="1" x14ac:dyDescent="0.4">
      <c r="A377" s="664"/>
      <c r="B377" s="436" t="str">
        <f>Entering!C751</f>
        <v>MTS Shuttle People</v>
      </c>
      <c r="C377" s="437">
        <f>Entering!D751</f>
        <v>0</v>
      </c>
      <c r="D377" s="438">
        <f>Entering!E751</f>
        <v>0</v>
      </c>
      <c r="E377" s="438">
        <f>Entering!F751</f>
        <v>0</v>
      </c>
      <c r="F377" s="438">
        <f>Entering!G751</f>
        <v>0</v>
      </c>
      <c r="G377" s="438">
        <f>Entering!H751</f>
        <v>0</v>
      </c>
      <c r="H377" s="438">
        <f>Entering!I751</f>
        <v>0</v>
      </c>
      <c r="I377" s="438">
        <f>Entering!J751</f>
        <v>0</v>
      </c>
      <c r="J377" s="438">
        <f>Entering!K751</f>
        <v>0</v>
      </c>
      <c r="K377" s="438">
        <f>Entering!L751</f>
        <v>0</v>
      </c>
      <c r="L377" s="438">
        <f>Entering!M751</f>
        <v>0</v>
      </c>
      <c r="M377" s="438">
        <f>Entering!N751</f>
        <v>0</v>
      </c>
      <c r="N377" s="438">
        <f>Entering!O751</f>
        <v>0</v>
      </c>
      <c r="O377" s="438">
        <f>Entering!P751</f>
        <v>0</v>
      </c>
      <c r="P377" s="438">
        <f>Entering!Q751</f>
        <v>0</v>
      </c>
      <c r="Q377" s="438">
        <f>Entering!R751</f>
        <v>0</v>
      </c>
      <c r="R377" s="440">
        <f>Entering!S751</f>
        <v>0</v>
      </c>
    </row>
    <row r="378" spans="1:18" ht="12" customHeight="1" x14ac:dyDescent="0.4">
      <c r="A378" s="664"/>
      <c r="B378" s="469" t="str">
        <f>Entering!C735</f>
        <v>Private Shuttles</v>
      </c>
      <c r="C378" s="443">
        <f>Entering!D735</f>
        <v>0</v>
      </c>
      <c r="D378" s="144">
        <f>Entering!E735</f>
        <v>0</v>
      </c>
      <c r="E378" s="144">
        <f>Entering!F735</f>
        <v>0</v>
      </c>
      <c r="F378" s="144">
        <f>Entering!G735</f>
        <v>0</v>
      </c>
      <c r="G378" s="144">
        <f>Entering!H735</f>
        <v>0</v>
      </c>
      <c r="H378" s="144">
        <f>Entering!I735</f>
        <v>0</v>
      </c>
      <c r="I378" s="144">
        <f>Entering!J735</f>
        <v>0</v>
      </c>
      <c r="J378" s="144">
        <f>Entering!K735</f>
        <v>0</v>
      </c>
      <c r="K378" s="144">
        <f>Entering!L735</f>
        <v>0</v>
      </c>
      <c r="L378" s="144">
        <f>Entering!M735</f>
        <v>0</v>
      </c>
      <c r="M378" s="144">
        <f>Entering!N735</f>
        <v>0</v>
      </c>
      <c r="N378" s="144">
        <f>Entering!O735</f>
        <v>0</v>
      </c>
      <c r="O378" s="144">
        <f>Entering!P735</f>
        <v>0</v>
      </c>
      <c r="P378" s="144">
        <f>Entering!Q735</f>
        <v>0</v>
      </c>
      <c r="Q378" s="144">
        <f>Entering!R735</f>
        <v>0</v>
      </c>
      <c r="R378" s="444">
        <f>Entering!S735</f>
        <v>0</v>
      </c>
    </row>
    <row r="379" spans="1:18" ht="12" customHeight="1" x14ac:dyDescent="0.4">
      <c r="A379" s="664"/>
      <c r="B379" s="436" t="str">
        <f>Entering!C752</f>
        <v>Private Shuttle People</v>
      </c>
      <c r="C379" s="437">
        <f>Entering!D752</f>
        <v>0</v>
      </c>
      <c r="D379" s="438">
        <f>Entering!E752</f>
        <v>0</v>
      </c>
      <c r="E379" s="438">
        <f>Entering!F752</f>
        <v>0</v>
      </c>
      <c r="F379" s="438">
        <f>Entering!G752</f>
        <v>0</v>
      </c>
      <c r="G379" s="438">
        <f>Entering!H752</f>
        <v>0</v>
      </c>
      <c r="H379" s="438">
        <f>Entering!I752</f>
        <v>0</v>
      </c>
      <c r="I379" s="438">
        <f>Entering!J752</f>
        <v>0</v>
      </c>
      <c r="J379" s="438">
        <f>Entering!K752</f>
        <v>0</v>
      </c>
      <c r="K379" s="438">
        <f>Entering!L752</f>
        <v>0</v>
      </c>
      <c r="L379" s="438">
        <f>Entering!M752</f>
        <v>0</v>
      </c>
      <c r="M379" s="438">
        <f>Entering!N752</f>
        <v>0</v>
      </c>
      <c r="N379" s="438">
        <f>Entering!O752</f>
        <v>0</v>
      </c>
      <c r="O379" s="438">
        <f>Entering!P752</f>
        <v>0</v>
      </c>
      <c r="P379" s="438">
        <f>Entering!Q752</f>
        <v>0</v>
      </c>
      <c r="Q379" s="438">
        <f>Entering!R752</f>
        <v>0</v>
      </c>
      <c r="R379" s="440">
        <f>Entering!S752</f>
        <v>0</v>
      </c>
    </row>
    <row r="380" spans="1:18" ht="12" customHeight="1" x14ac:dyDescent="0.4">
      <c r="A380" s="664"/>
      <c r="B380" s="469" t="str">
        <f>Entering!C736</f>
        <v>Private Vanpool Vehicles</v>
      </c>
      <c r="C380" s="443">
        <f>Entering!D736</f>
        <v>0</v>
      </c>
      <c r="D380" s="144">
        <f>Entering!E736</f>
        <v>0</v>
      </c>
      <c r="E380" s="144">
        <f>Entering!F736</f>
        <v>0</v>
      </c>
      <c r="F380" s="144">
        <f>Entering!G736</f>
        <v>0</v>
      </c>
      <c r="G380" s="144">
        <f>Entering!H736</f>
        <v>0</v>
      </c>
      <c r="H380" s="144">
        <f>Entering!I736</f>
        <v>0</v>
      </c>
      <c r="I380" s="144">
        <f>Entering!J736</f>
        <v>0</v>
      </c>
      <c r="J380" s="144">
        <f>Entering!K736</f>
        <v>0</v>
      </c>
      <c r="K380" s="144">
        <f>Entering!L736</f>
        <v>0</v>
      </c>
      <c r="L380" s="144">
        <f>Entering!M736</f>
        <v>0</v>
      </c>
      <c r="M380" s="144">
        <f>Entering!N736</f>
        <v>0</v>
      </c>
      <c r="N380" s="144">
        <f>Entering!O736</f>
        <v>0</v>
      </c>
      <c r="O380" s="144">
        <f>Entering!P736</f>
        <v>0</v>
      </c>
      <c r="P380" s="144">
        <f>Entering!Q736</f>
        <v>0</v>
      </c>
      <c r="Q380" s="144">
        <f>Entering!R736</f>
        <v>0</v>
      </c>
      <c r="R380" s="444">
        <f>Entering!S736</f>
        <v>0</v>
      </c>
    </row>
    <row r="381" spans="1:18" ht="12" customHeight="1" x14ac:dyDescent="0.4">
      <c r="A381" s="664"/>
      <c r="B381" s="434" t="str">
        <f>Entering!C737</f>
        <v>Taxis</v>
      </c>
      <c r="C381" s="443">
        <f>Entering!D737</f>
        <v>0</v>
      </c>
      <c r="D381" s="144">
        <f>Entering!E737</f>
        <v>0</v>
      </c>
      <c r="E381" s="144">
        <f>Entering!F737</f>
        <v>0</v>
      </c>
      <c r="F381" s="144">
        <f>Entering!G737</f>
        <v>0</v>
      </c>
      <c r="G381" s="144">
        <f>Entering!H737</f>
        <v>0</v>
      </c>
      <c r="H381" s="144">
        <f>Entering!I737</f>
        <v>0</v>
      </c>
      <c r="I381" s="144">
        <f>Entering!J737</f>
        <v>0</v>
      </c>
      <c r="J381" s="144">
        <f>Entering!K737</f>
        <v>0</v>
      </c>
      <c r="K381" s="144">
        <f>Entering!L737</f>
        <v>0</v>
      </c>
      <c r="L381" s="144">
        <f>Entering!M737</f>
        <v>0</v>
      </c>
      <c r="M381" s="144">
        <f>Entering!N737</f>
        <v>0</v>
      </c>
      <c r="N381" s="144">
        <f>Entering!O737</f>
        <v>0</v>
      </c>
      <c r="O381" s="144">
        <f>Entering!P737</f>
        <v>0</v>
      </c>
      <c r="P381" s="144">
        <f>Entering!Q737</f>
        <v>0</v>
      </c>
      <c r="Q381" s="144">
        <f>Entering!R737</f>
        <v>0</v>
      </c>
      <c r="R381" s="444">
        <f>Entering!S737</f>
        <v>0</v>
      </c>
    </row>
    <row r="382" spans="1:18" ht="12" customHeight="1" x14ac:dyDescent="0.4">
      <c r="A382" s="664"/>
      <c r="B382" s="469" t="str">
        <f>Entering!C738</f>
        <v>Uber/Lyft Vehicles</v>
      </c>
      <c r="C382" s="443">
        <f>Entering!D738</f>
        <v>0</v>
      </c>
      <c r="D382" s="144">
        <f>Entering!E738</f>
        <v>0</v>
      </c>
      <c r="E382" s="144">
        <f>Entering!F738</f>
        <v>0</v>
      </c>
      <c r="F382" s="144">
        <f>Entering!G738</f>
        <v>0</v>
      </c>
      <c r="G382" s="144">
        <f>Entering!H738</f>
        <v>0</v>
      </c>
      <c r="H382" s="144">
        <f>Entering!I738</f>
        <v>0</v>
      </c>
      <c r="I382" s="144">
        <f>Entering!J738</f>
        <v>0</v>
      </c>
      <c r="J382" s="144">
        <f>Entering!K738</f>
        <v>0</v>
      </c>
      <c r="K382" s="144">
        <f>Entering!L738</f>
        <v>0</v>
      </c>
      <c r="L382" s="144">
        <f>Entering!M738</f>
        <v>0</v>
      </c>
      <c r="M382" s="144">
        <f>Entering!N738</f>
        <v>0</v>
      </c>
      <c r="N382" s="144">
        <f>Entering!O738</f>
        <v>0</v>
      </c>
      <c r="O382" s="144">
        <f>Entering!P738</f>
        <v>0</v>
      </c>
      <c r="P382" s="144">
        <f>Entering!Q738</f>
        <v>0</v>
      </c>
      <c r="Q382" s="144">
        <f>Entering!R738</f>
        <v>0</v>
      </c>
      <c r="R382" s="444">
        <f>Entering!S738</f>
        <v>0</v>
      </c>
    </row>
    <row r="383" spans="1:18" ht="12" customHeight="1" x14ac:dyDescent="0.4">
      <c r="A383" s="664"/>
      <c r="B383" s="436" t="str">
        <f>Entering!C753</f>
        <v>Private Vanpool People</v>
      </c>
      <c r="C383" s="437">
        <f>Entering!D753</f>
        <v>0</v>
      </c>
      <c r="D383" s="438">
        <f>Entering!E753</f>
        <v>0</v>
      </c>
      <c r="E383" s="438">
        <f>Entering!F753</f>
        <v>0</v>
      </c>
      <c r="F383" s="438">
        <f>Entering!G753</f>
        <v>0</v>
      </c>
      <c r="G383" s="438">
        <f>Entering!H753</f>
        <v>0</v>
      </c>
      <c r="H383" s="438">
        <f>Entering!I753</f>
        <v>0</v>
      </c>
      <c r="I383" s="438">
        <f>Entering!J753</f>
        <v>0</v>
      </c>
      <c r="J383" s="438">
        <f>Entering!K753</f>
        <v>0</v>
      </c>
      <c r="K383" s="438">
        <f>Entering!L753</f>
        <v>0</v>
      </c>
      <c r="L383" s="438">
        <f>Entering!M753</f>
        <v>0</v>
      </c>
      <c r="M383" s="438">
        <f>Entering!N753</f>
        <v>0</v>
      </c>
      <c r="N383" s="438">
        <f>Entering!O753</f>
        <v>0</v>
      </c>
      <c r="O383" s="438">
        <f>Entering!P753</f>
        <v>0</v>
      </c>
      <c r="P383" s="438">
        <f>Entering!Q753</f>
        <v>0</v>
      </c>
      <c r="Q383" s="438">
        <f>Entering!R753</f>
        <v>0</v>
      </c>
      <c r="R383" s="440">
        <f>Entering!S753</f>
        <v>0</v>
      </c>
    </row>
    <row r="384" spans="1:18" ht="12" customHeight="1" x14ac:dyDescent="0.4">
      <c r="A384" s="664"/>
      <c r="B384" s="436" t="str">
        <f>Entering!C754</f>
        <v>Taxi People</v>
      </c>
      <c r="C384" s="437">
        <f>Entering!D754</f>
        <v>0</v>
      </c>
      <c r="D384" s="438">
        <f>Entering!E754</f>
        <v>0</v>
      </c>
      <c r="E384" s="438">
        <f>Entering!F754</f>
        <v>0</v>
      </c>
      <c r="F384" s="438">
        <f>Entering!G754</f>
        <v>0</v>
      </c>
      <c r="G384" s="438">
        <f>Entering!H754</f>
        <v>0</v>
      </c>
      <c r="H384" s="438">
        <f>Entering!I754</f>
        <v>0</v>
      </c>
      <c r="I384" s="438">
        <f>Entering!J754</f>
        <v>0</v>
      </c>
      <c r="J384" s="438">
        <f>Entering!K754</f>
        <v>0</v>
      </c>
      <c r="K384" s="438">
        <f>Entering!L754</f>
        <v>0</v>
      </c>
      <c r="L384" s="438">
        <f>Entering!M754</f>
        <v>0</v>
      </c>
      <c r="M384" s="438">
        <f>Entering!N754</f>
        <v>0</v>
      </c>
      <c r="N384" s="438">
        <f>Entering!O754</f>
        <v>0</v>
      </c>
      <c r="O384" s="438">
        <f>Entering!P754</f>
        <v>0</v>
      </c>
      <c r="P384" s="438">
        <f>Entering!Q754</f>
        <v>0</v>
      </c>
      <c r="Q384" s="438">
        <f>Entering!R754</f>
        <v>0</v>
      </c>
      <c r="R384" s="440">
        <f>Entering!S754</f>
        <v>0</v>
      </c>
    </row>
    <row r="385" spans="1:22" ht="12" customHeight="1" x14ac:dyDescent="0.4">
      <c r="A385" s="664"/>
      <c r="B385" s="436" t="str">
        <f>Entering!C755</f>
        <v>Uber/Lyft People</v>
      </c>
      <c r="C385" s="437">
        <f>Entering!D755</f>
        <v>0</v>
      </c>
      <c r="D385" s="438">
        <f>Entering!E755</f>
        <v>0</v>
      </c>
      <c r="E385" s="438">
        <f>Entering!F755</f>
        <v>0</v>
      </c>
      <c r="F385" s="438">
        <f>Entering!G755</f>
        <v>0</v>
      </c>
      <c r="G385" s="438">
        <f>Entering!H755</f>
        <v>0</v>
      </c>
      <c r="H385" s="438">
        <f>Entering!I755</f>
        <v>0</v>
      </c>
      <c r="I385" s="438">
        <f>Entering!J755</f>
        <v>0</v>
      </c>
      <c r="J385" s="438">
        <f>Entering!K755</f>
        <v>0</v>
      </c>
      <c r="K385" s="438">
        <f>Entering!L755</f>
        <v>0</v>
      </c>
      <c r="L385" s="438">
        <f>Entering!M755</f>
        <v>0</v>
      </c>
      <c r="M385" s="438">
        <f>Entering!N755</f>
        <v>0</v>
      </c>
      <c r="N385" s="438">
        <f>Entering!O755</f>
        <v>0</v>
      </c>
      <c r="O385" s="438">
        <f>Entering!P755</f>
        <v>0</v>
      </c>
      <c r="P385" s="438">
        <f>Entering!Q755</f>
        <v>0</v>
      </c>
      <c r="Q385" s="438">
        <f>Entering!R755</f>
        <v>0</v>
      </c>
      <c r="R385" s="440">
        <f>Entering!S755</f>
        <v>0</v>
      </c>
    </row>
    <row r="386" spans="1:22" ht="12" customHeight="1" x14ac:dyDescent="0.4">
      <c r="A386" s="664"/>
      <c r="B386" s="459" t="s">
        <v>307</v>
      </c>
      <c r="C386" s="443">
        <f t="shared" ref="C386:R386" si="70">SUM(C374,C376:C382)</f>
        <v>68</v>
      </c>
      <c r="D386" s="144">
        <f t="shared" si="70"/>
        <v>4</v>
      </c>
      <c r="E386" s="144">
        <f t="shared" si="70"/>
        <v>4</v>
      </c>
      <c r="F386" s="144">
        <f t="shared" si="70"/>
        <v>1</v>
      </c>
      <c r="G386" s="144">
        <f t="shared" si="70"/>
        <v>0</v>
      </c>
      <c r="H386" s="144">
        <f t="shared" si="70"/>
        <v>0</v>
      </c>
      <c r="I386" s="144">
        <f t="shared" si="70"/>
        <v>1</v>
      </c>
      <c r="J386" s="144">
        <f t="shared" si="70"/>
        <v>0</v>
      </c>
      <c r="K386" s="144">
        <f t="shared" si="70"/>
        <v>1</v>
      </c>
      <c r="L386" s="144">
        <f t="shared" si="70"/>
        <v>0</v>
      </c>
      <c r="M386" s="144">
        <f t="shared" si="70"/>
        <v>0</v>
      </c>
      <c r="N386" s="144">
        <f t="shared" si="70"/>
        <v>0</v>
      </c>
      <c r="O386" s="144">
        <f t="shared" si="70"/>
        <v>0</v>
      </c>
      <c r="P386" s="144">
        <f t="shared" si="70"/>
        <v>0</v>
      </c>
      <c r="Q386" s="144">
        <f t="shared" si="70"/>
        <v>0</v>
      </c>
      <c r="R386" s="444">
        <f t="shared" si="70"/>
        <v>0</v>
      </c>
      <c r="U386" s="94">
        <f>SUM(C386:R386)</f>
        <v>79</v>
      </c>
    </row>
    <row r="387" spans="1:22" ht="12" customHeight="1" x14ac:dyDescent="0.4">
      <c r="A387" s="664"/>
      <c r="B387" s="459" t="s">
        <v>308</v>
      </c>
      <c r="C387" s="443">
        <f t="shared" ref="C387:R387" si="71">SUM(C375:C380,C377:C385)</f>
        <v>136</v>
      </c>
      <c r="D387" s="144">
        <f t="shared" si="71"/>
        <v>8</v>
      </c>
      <c r="E387" s="144">
        <f t="shared" si="71"/>
        <v>8</v>
      </c>
      <c r="F387" s="144">
        <f t="shared" si="71"/>
        <v>3</v>
      </c>
      <c r="G387" s="144">
        <f t="shared" si="71"/>
        <v>0</v>
      </c>
      <c r="H387" s="144">
        <f t="shared" si="71"/>
        <v>0</v>
      </c>
      <c r="I387" s="144">
        <f t="shared" si="71"/>
        <v>2</v>
      </c>
      <c r="J387" s="144">
        <f t="shared" si="71"/>
        <v>0</v>
      </c>
      <c r="K387" s="144">
        <f t="shared" si="71"/>
        <v>2</v>
      </c>
      <c r="L387" s="144">
        <f t="shared" si="71"/>
        <v>0</v>
      </c>
      <c r="M387" s="144">
        <f t="shared" si="71"/>
        <v>0</v>
      </c>
      <c r="N387" s="144">
        <f t="shared" si="71"/>
        <v>0</v>
      </c>
      <c r="O387" s="144">
        <f t="shared" si="71"/>
        <v>0</v>
      </c>
      <c r="P387" s="144">
        <f t="shared" si="71"/>
        <v>0</v>
      </c>
      <c r="Q387" s="144">
        <f t="shared" si="71"/>
        <v>0</v>
      </c>
      <c r="R387" s="444">
        <f t="shared" si="71"/>
        <v>0</v>
      </c>
      <c r="V387" s="94">
        <f>SUM(C387:R387)</f>
        <v>159</v>
      </c>
    </row>
    <row r="388" spans="1:22" ht="12" customHeight="1" x14ac:dyDescent="0.4">
      <c r="A388" s="675" t="s">
        <v>315</v>
      </c>
      <c r="B388" s="213" t="str">
        <f>Entering!C764</f>
        <v>Automobiles (2 People)</v>
      </c>
      <c r="C388" s="214">
        <f>Entering!D764</f>
        <v>0</v>
      </c>
      <c r="D388" s="184">
        <f>Entering!E764</f>
        <v>0</v>
      </c>
      <c r="E388" s="184">
        <f>Entering!F764</f>
        <v>0</v>
      </c>
      <c r="F388" s="184">
        <f>Entering!G764</f>
        <v>0</v>
      </c>
      <c r="G388" s="184">
        <f>Entering!H764</f>
        <v>0</v>
      </c>
      <c r="H388" s="184">
        <f>Entering!I764</f>
        <v>0</v>
      </c>
      <c r="I388" s="184">
        <f>Entering!J764</f>
        <v>0</v>
      </c>
      <c r="J388" s="184">
        <f>Entering!K764</f>
        <v>0</v>
      </c>
      <c r="K388" s="184">
        <f>Entering!L764</f>
        <v>0</v>
      </c>
      <c r="L388" s="184">
        <f>Entering!M764</f>
        <v>0</v>
      </c>
      <c r="M388" s="184">
        <f>Entering!N764</f>
        <v>0</v>
      </c>
      <c r="N388" s="184">
        <f>Entering!O764</f>
        <v>0</v>
      </c>
      <c r="O388" s="184">
        <f>Entering!P764</f>
        <v>0</v>
      </c>
      <c r="P388" s="184">
        <f>Entering!Q764</f>
        <v>0</v>
      </c>
      <c r="Q388" s="184">
        <f>Entering!R764</f>
        <v>0</v>
      </c>
      <c r="R388" s="435">
        <f>Entering!S764</f>
        <v>0</v>
      </c>
    </row>
    <row r="389" spans="1:22" ht="12" customHeight="1" x14ac:dyDescent="0.4">
      <c r="A389" s="664"/>
      <c r="B389" s="434" t="str">
        <f>Entering!C765</f>
        <v>Automobiles (3 People)</v>
      </c>
      <c r="C389" s="443">
        <f>Entering!D765</f>
        <v>0</v>
      </c>
      <c r="D389" s="144">
        <f>Entering!E765</f>
        <v>0</v>
      </c>
      <c r="E389" s="144">
        <f>Entering!F765</f>
        <v>0</v>
      </c>
      <c r="F389" s="144">
        <f>Entering!G765</f>
        <v>0</v>
      </c>
      <c r="G389" s="144">
        <f>Entering!H765</f>
        <v>0</v>
      </c>
      <c r="H389" s="144">
        <f>Entering!I765</f>
        <v>0</v>
      </c>
      <c r="I389" s="144">
        <f>Entering!J765</f>
        <v>0</v>
      </c>
      <c r="J389" s="144">
        <f>Entering!K765</f>
        <v>0</v>
      </c>
      <c r="K389" s="144">
        <f>Entering!L765</f>
        <v>0</v>
      </c>
      <c r="L389" s="144">
        <f>Entering!M765</f>
        <v>0</v>
      </c>
      <c r="M389" s="144">
        <f>Entering!N765</f>
        <v>0</v>
      </c>
      <c r="N389" s="144">
        <f>Entering!O765</f>
        <v>0</v>
      </c>
      <c r="O389" s="144">
        <f>Entering!P765</f>
        <v>0</v>
      </c>
      <c r="P389" s="144">
        <f>Entering!Q765</f>
        <v>0</v>
      </c>
      <c r="Q389" s="144">
        <f>Entering!R765</f>
        <v>0</v>
      </c>
      <c r="R389" s="444">
        <f>Entering!S765</f>
        <v>0</v>
      </c>
    </row>
    <row r="390" spans="1:22" ht="12" customHeight="1" x14ac:dyDescent="0.4">
      <c r="A390" s="664"/>
      <c r="B390" s="434" t="str">
        <f>Entering!C766</f>
        <v>Automobiles (4 People)</v>
      </c>
      <c r="C390" s="443">
        <f>Entering!D766</f>
        <v>0</v>
      </c>
      <c r="D390" s="144">
        <f>Entering!E766</f>
        <v>0</v>
      </c>
      <c r="E390" s="144">
        <f>Entering!F766</f>
        <v>0</v>
      </c>
      <c r="F390" s="144">
        <f>Entering!G766</f>
        <v>0</v>
      </c>
      <c r="G390" s="144">
        <f>Entering!H766</f>
        <v>0</v>
      </c>
      <c r="H390" s="144">
        <f>Entering!I766</f>
        <v>0</v>
      </c>
      <c r="I390" s="144">
        <f>Entering!J766</f>
        <v>0</v>
      </c>
      <c r="J390" s="144">
        <f>Entering!K766</f>
        <v>0</v>
      </c>
      <c r="K390" s="144">
        <f>Entering!L766</f>
        <v>0</v>
      </c>
      <c r="L390" s="144">
        <f>Entering!M766</f>
        <v>0</v>
      </c>
      <c r="M390" s="144">
        <f>Entering!N766</f>
        <v>0</v>
      </c>
      <c r="N390" s="144">
        <f>Entering!O766</f>
        <v>0</v>
      </c>
      <c r="O390" s="144">
        <f>Entering!P766</f>
        <v>0</v>
      </c>
      <c r="P390" s="144">
        <f>Entering!Q766</f>
        <v>0</v>
      </c>
      <c r="Q390" s="144">
        <f>Entering!R766</f>
        <v>0</v>
      </c>
      <c r="R390" s="444">
        <f>Entering!S766</f>
        <v>0</v>
      </c>
    </row>
    <row r="391" spans="1:22" ht="12" customHeight="1" x14ac:dyDescent="0.4">
      <c r="A391" s="664"/>
      <c r="B391" s="434" t="str">
        <f>Entering!C767</f>
        <v>Automobiles (5 People)</v>
      </c>
      <c r="C391" s="443">
        <f>Entering!D767</f>
        <v>0</v>
      </c>
      <c r="D391" s="144">
        <f>Entering!E767</f>
        <v>0</v>
      </c>
      <c r="E391" s="144">
        <f>Entering!F767</f>
        <v>0</v>
      </c>
      <c r="F391" s="144">
        <f>Entering!G767</f>
        <v>0</v>
      </c>
      <c r="G391" s="144">
        <f>Entering!H767</f>
        <v>0</v>
      </c>
      <c r="H391" s="144">
        <f>Entering!I767</f>
        <v>0</v>
      </c>
      <c r="I391" s="144">
        <f>Entering!J767</f>
        <v>0</v>
      </c>
      <c r="J391" s="144">
        <f>Entering!K767</f>
        <v>0</v>
      </c>
      <c r="K391" s="144">
        <f>Entering!L767</f>
        <v>0</v>
      </c>
      <c r="L391" s="144">
        <f>Entering!M767</f>
        <v>0</v>
      </c>
      <c r="M391" s="144">
        <f>Entering!N767</f>
        <v>0</v>
      </c>
      <c r="N391" s="144">
        <f>Entering!O767</f>
        <v>0</v>
      </c>
      <c r="O391" s="144">
        <f>Entering!P767</f>
        <v>0</v>
      </c>
      <c r="P391" s="144">
        <f>Entering!Q767</f>
        <v>0</v>
      </c>
      <c r="Q391" s="144">
        <f>Entering!R767</f>
        <v>0</v>
      </c>
      <c r="R391" s="444">
        <f>Entering!S767</f>
        <v>0</v>
      </c>
    </row>
    <row r="392" spans="1:22" ht="12" customHeight="1" x14ac:dyDescent="0.4">
      <c r="A392" s="664"/>
      <c r="B392" s="434" t="str">
        <f>Entering!C768</f>
        <v>Automobiles (6 People)</v>
      </c>
      <c r="C392" s="443">
        <f>Entering!D768</f>
        <v>0</v>
      </c>
      <c r="D392" s="144">
        <f>Entering!E768</f>
        <v>0</v>
      </c>
      <c r="E392" s="144">
        <f>Entering!F768</f>
        <v>0</v>
      </c>
      <c r="F392" s="144">
        <f>Entering!G768</f>
        <v>0</v>
      </c>
      <c r="G392" s="144">
        <f>Entering!H768</f>
        <v>0</v>
      </c>
      <c r="H392" s="144">
        <f>Entering!I768</f>
        <v>0</v>
      </c>
      <c r="I392" s="144">
        <f>Entering!J768</f>
        <v>0</v>
      </c>
      <c r="J392" s="144">
        <f>Entering!K768</f>
        <v>0</v>
      </c>
      <c r="K392" s="144">
        <f>Entering!L768</f>
        <v>0</v>
      </c>
      <c r="L392" s="144">
        <f>Entering!M768</f>
        <v>0</v>
      </c>
      <c r="M392" s="144">
        <f>Entering!N768</f>
        <v>0</v>
      </c>
      <c r="N392" s="144">
        <f>Entering!O768</f>
        <v>0</v>
      </c>
      <c r="O392" s="144">
        <f>Entering!P768</f>
        <v>0</v>
      </c>
      <c r="P392" s="144">
        <f>Entering!Q768</f>
        <v>0</v>
      </c>
      <c r="Q392" s="144">
        <f>Entering!R768</f>
        <v>0</v>
      </c>
      <c r="R392" s="444">
        <f>Entering!S768</f>
        <v>0</v>
      </c>
    </row>
    <row r="393" spans="1:22" ht="12" customHeight="1" x14ac:dyDescent="0.4">
      <c r="A393" s="664"/>
      <c r="B393" s="434" t="str">
        <f>Entering!C769</f>
        <v>Automobiles (7 People)</v>
      </c>
      <c r="C393" s="443">
        <f>Entering!D769</f>
        <v>0</v>
      </c>
      <c r="D393" s="144">
        <f>Entering!E769</f>
        <v>0</v>
      </c>
      <c r="E393" s="144">
        <f>Entering!F769</f>
        <v>0</v>
      </c>
      <c r="F393" s="144">
        <f>Entering!G769</f>
        <v>0</v>
      </c>
      <c r="G393" s="144">
        <f>Entering!H769</f>
        <v>0</v>
      </c>
      <c r="H393" s="144">
        <f>Entering!I769</f>
        <v>0</v>
      </c>
      <c r="I393" s="144">
        <f>Entering!J769</f>
        <v>0</v>
      </c>
      <c r="J393" s="144">
        <f>Entering!K769</f>
        <v>0</v>
      </c>
      <c r="K393" s="144">
        <f>Entering!L769</f>
        <v>0</v>
      </c>
      <c r="L393" s="144">
        <f>Entering!M769</f>
        <v>0</v>
      </c>
      <c r="M393" s="144">
        <f>Entering!N769</f>
        <v>0</v>
      </c>
      <c r="N393" s="144">
        <f>Entering!O769</f>
        <v>0</v>
      </c>
      <c r="O393" s="144">
        <f>Entering!P769</f>
        <v>0</v>
      </c>
      <c r="P393" s="144">
        <f>Entering!Q769</f>
        <v>0</v>
      </c>
      <c r="Q393" s="144">
        <f>Entering!R769</f>
        <v>0</v>
      </c>
      <c r="R393" s="444">
        <f>Entering!S769</f>
        <v>0</v>
      </c>
    </row>
    <row r="394" spans="1:22" ht="12" customHeight="1" x14ac:dyDescent="0.4">
      <c r="A394" s="664"/>
      <c r="B394" s="468" t="str">
        <f>Entering!C770</f>
        <v>Automobiles (8 People)</v>
      </c>
      <c r="C394" s="461">
        <f>Entering!D770</f>
        <v>0</v>
      </c>
      <c r="D394" s="462">
        <f>Entering!E770</f>
        <v>0</v>
      </c>
      <c r="E394" s="462">
        <f>Entering!F770</f>
        <v>0</v>
      </c>
      <c r="F394" s="462">
        <f>Entering!G770</f>
        <v>0</v>
      </c>
      <c r="G394" s="462">
        <f>Entering!H770</f>
        <v>0</v>
      </c>
      <c r="H394" s="462">
        <f>Entering!I770</f>
        <v>0</v>
      </c>
      <c r="I394" s="462">
        <f>Entering!J770</f>
        <v>0</v>
      </c>
      <c r="J394" s="462">
        <f>Entering!K770</f>
        <v>0</v>
      </c>
      <c r="K394" s="462">
        <f>Entering!L770</f>
        <v>0</v>
      </c>
      <c r="L394" s="462">
        <f>Entering!M770</f>
        <v>0</v>
      </c>
      <c r="M394" s="462">
        <f>Entering!N770</f>
        <v>0</v>
      </c>
      <c r="N394" s="462">
        <f>Entering!O770</f>
        <v>0</v>
      </c>
      <c r="O394" s="462">
        <f>Entering!P770</f>
        <v>0</v>
      </c>
      <c r="P394" s="462">
        <f>Entering!Q770</f>
        <v>0</v>
      </c>
      <c r="Q394" s="462">
        <f>Entering!R770</f>
        <v>0</v>
      </c>
      <c r="R394" s="463">
        <f>Entering!S770</f>
        <v>0</v>
      </c>
    </row>
    <row r="395" spans="1:22" ht="12" customHeight="1" x14ac:dyDescent="0.4">
      <c r="A395" s="664"/>
      <c r="B395" s="191" t="s">
        <v>305</v>
      </c>
      <c r="C395" s="192">
        <f t="shared" ref="C395:R395" si="72">SUM(C388:C394)</f>
        <v>0</v>
      </c>
      <c r="D395" s="193">
        <f t="shared" si="72"/>
        <v>0</v>
      </c>
      <c r="E395" s="193">
        <f t="shared" si="72"/>
        <v>0</v>
      </c>
      <c r="F395" s="193">
        <f t="shared" si="72"/>
        <v>0</v>
      </c>
      <c r="G395" s="193">
        <f t="shared" si="72"/>
        <v>0</v>
      </c>
      <c r="H395" s="193">
        <f t="shared" si="72"/>
        <v>0</v>
      </c>
      <c r="I395" s="193">
        <f t="shared" si="72"/>
        <v>0</v>
      </c>
      <c r="J395" s="193">
        <f t="shared" si="72"/>
        <v>0</v>
      </c>
      <c r="K395" s="193">
        <f t="shared" si="72"/>
        <v>0</v>
      </c>
      <c r="L395" s="193">
        <f t="shared" si="72"/>
        <v>0</v>
      </c>
      <c r="M395" s="193">
        <f t="shared" si="72"/>
        <v>0</v>
      </c>
      <c r="N395" s="193">
        <f t="shared" si="72"/>
        <v>0</v>
      </c>
      <c r="O395" s="193">
        <f t="shared" si="72"/>
        <v>0</v>
      </c>
      <c r="P395" s="193">
        <f t="shared" si="72"/>
        <v>0</v>
      </c>
      <c r="Q395" s="193">
        <f t="shared" si="72"/>
        <v>0</v>
      </c>
      <c r="R395" s="194">
        <f t="shared" si="72"/>
        <v>0</v>
      </c>
    </row>
    <row r="396" spans="1:22" ht="12" customHeight="1" x14ac:dyDescent="0.4">
      <c r="A396" s="664"/>
      <c r="B396" s="460" t="s">
        <v>306</v>
      </c>
      <c r="C396" s="461">
        <f t="shared" ref="C396:R396" si="73">(C388*2)+(C389*3)+(C390*4)+(C391*5)+(C392*6)+(C393*7)+(C394*8)</f>
        <v>0</v>
      </c>
      <c r="D396" s="462">
        <f t="shared" si="73"/>
        <v>0</v>
      </c>
      <c r="E396" s="462">
        <f t="shared" si="73"/>
        <v>0</v>
      </c>
      <c r="F396" s="462">
        <f t="shared" si="73"/>
        <v>0</v>
      </c>
      <c r="G396" s="462">
        <f t="shared" si="73"/>
        <v>0</v>
      </c>
      <c r="H396" s="462">
        <f t="shared" si="73"/>
        <v>0</v>
      </c>
      <c r="I396" s="462">
        <f t="shared" si="73"/>
        <v>0</v>
      </c>
      <c r="J396" s="462">
        <f t="shared" si="73"/>
        <v>0</v>
      </c>
      <c r="K396" s="462">
        <f t="shared" si="73"/>
        <v>0</v>
      </c>
      <c r="L396" s="462">
        <f t="shared" si="73"/>
        <v>0</v>
      </c>
      <c r="M396" s="462">
        <f t="shared" si="73"/>
        <v>0</v>
      </c>
      <c r="N396" s="462">
        <f t="shared" si="73"/>
        <v>0</v>
      </c>
      <c r="O396" s="462">
        <f t="shared" si="73"/>
        <v>0</v>
      </c>
      <c r="P396" s="462">
        <f t="shared" si="73"/>
        <v>0</v>
      </c>
      <c r="Q396" s="462">
        <f t="shared" si="73"/>
        <v>0</v>
      </c>
      <c r="R396" s="463">
        <f t="shared" si="73"/>
        <v>0</v>
      </c>
    </row>
    <row r="397" spans="1:22" ht="12" customHeight="1" x14ac:dyDescent="0.4">
      <c r="A397" s="664"/>
      <c r="B397" s="469" t="str">
        <f>Entering!C771</f>
        <v>MTS Shuttles</v>
      </c>
      <c r="C397" s="443">
        <f>Entering!D771</f>
        <v>0</v>
      </c>
      <c r="D397" s="144">
        <f>Entering!E771</f>
        <v>0</v>
      </c>
      <c r="E397" s="144">
        <f>Entering!F771</f>
        <v>0</v>
      </c>
      <c r="F397" s="144">
        <f>Entering!G771</f>
        <v>0</v>
      </c>
      <c r="G397" s="144">
        <f>Entering!H771</f>
        <v>0</v>
      </c>
      <c r="H397" s="144">
        <f>Entering!I771</f>
        <v>0</v>
      </c>
      <c r="I397" s="144">
        <f>Entering!J771</f>
        <v>0</v>
      </c>
      <c r="J397" s="144">
        <f>Entering!K771</f>
        <v>0</v>
      </c>
      <c r="K397" s="144">
        <f>Entering!L771</f>
        <v>0</v>
      </c>
      <c r="L397" s="144">
        <f>Entering!M771</f>
        <v>0</v>
      </c>
      <c r="M397" s="144">
        <f>Entering!N771</f>
        <v>0</v>
      </c>
      <c r="N397" s="144">
        <f>Entering!O771</f>
        <v>0</v>
      </c>
      <c r="O397" s="144">
        <f>Entering!P771</f>
        <v>0</v>
      </c>
      <c r="P397" s="144">
        <f>Entering!Q771</f>
        <v>0</v>
      </c>
      <c r="Q397" s="144">
        <f>Entering!R771</f>
        <v>0</v>
      </c>
      <c r="R397" s="444">
        <f>Entering!S771</f>
        <v>0</v>
      </c>
    </row>
    <row r="398" spans="1:22" ht="12" customHeight="1" x14ac:dyDescent="0.4">
      <c r="A398" s="664"/>
      <c r="B398" s="436" t="str">
        <f>Entering!C788</f>
        <v>MTS Shuttle People</v>
      </c>
      <c r="C398" s="437">
        <f>Entering!D788</f>
        <v>0</v>
      </c>
      <c r="D398" s="438">
        <f>Entering!E788</f>
        <v>0</v>
      </c>
      <c r="E398" s="438">
        <f>Entering!F788</f>
        <v>0</v>
      </c>
      <c r="F398" s="438">
        <f>Entering!G788</f>
        <v>0</v>
      </c>
      <c r="G398" s="438">
        <f>Entering!H788</f>
        <v>0</v>
      </c>
      <c r="H398" s="438">
        <f>Entering!I788</f>
        <v>0</v>
      </c>
      <c r="I398" s="438">
        <f>Entering!J788</f>
        <v>0</v>
      </c>
      <c r="J398" s="438">
        <f>Entering!K788</f>
        <v>0</v>
      </c>
      <c r="K398" s="438">
        <f>Entering!L788</f>
        <v>0</v>
      </c>
      <c r="L398" s="438">
        <f>Entering!M788</f>
        <v>0</v>
      </c>
      <c r="M398" s="438">
        <f>Entering!N788</f>
        <v>0</v>
      </c>
      <c r="N398" s="438">
        <f>Entering!O788</f>
        <v>0</v>
      </c>
      <c r="O398" s="438">
        <f>Entering!P788</f>
        <v>0</v>
      </c>
      <c r="P398" s="438">
        <f>Entering!Q788</f>
        <v>0</v>
      </c>
      <c r="Q398" s="438">
        <f>Entering!R788</f>
        <v>0</v>
      </c>
      <c r="R398" s="440">
        <f>Entering!S788</f>
        <v>0</v>
      </c>
    </row>
    <row r="399" spans="1:22" ht="12" customHeight="1" x14ac:dyDescent="0.4">
      <c r="A399" s="664"/>
      <c r="B399" s="469" t="str">
        <f>Entering!C772</f>
        <v>Private Shuttles</v>
      </c>
      <c r="C399" s="443">
        <f>Entering!D772</f>
        <v>0</v>
      </c>
      <c r="D399" s="144">
        <f>Entering!E772</f>
        <v>0</v>
      </c>
      <c r="E399" s="144">
        <f>Entering!F772</f>
        <v>0</v>
      </c>
      <c r="F399" s="144">
        <f>Entering!G772</f>
        <v>0</v>
      </c>
      <c r="G399" s="144">
        <f>Entering!H772</f>
        <v>0</v>
      </c>
      <c r="H399" s="144">
        <f>Entering!I772</f>
        <v>0</v>
      </c>
      <c r="I399" s="144">
        <f>Entering!J772</f>
        <v>0</v>
      </c>
      <c r="J399" s="144">
        <f>Entering!K772</f>
        <v>0</v>
      </c>
      <c r="K399" s="144">
        <f>Entering!L772</f>
        <v>0</v>
      </c>
      <c r="L399" s="144">
        <f>Entering!M772</f>
        <v>0</v>
      </c>
      <c r="M399" s="144">
        <f>Entering!N772</f>
        <v>0</v>
      </c>
      <c r="N399" s="144">
        <f>Entering!O772</f>
        <v>0</v>
      </c>
      <c r="O399" s="144">
        <f>Entering!P772</f>
        <v>0</v>
      </c>
      <c r="P399" s="144">
        <f>Entering!Q772</f>
        <v>0</v>
      </c>
      <c r="Q399" s="144">
        <f>Entering!R772</f>
        <v>0</v>
      </c>
      <c r="R399" s="444">
        <f>Entering!S772</f>
        <v>0</v>
      </c>
    </row>
    <row r="400" spans="1:22" ht="12" customHeight="1" x14ac:dyDescent="0.4">
      <c r="A400" s="664"/>
      <c r="B400" s="436" t="str">
        <f>Entering!C789</f>
        <v>Private Shuttle People</v>
      </c>
      <c r="C400" s="437">
        <f>Entering!D789</f>
        <v>0</v>
      </c>
      <c r="D400" s="438">
        <f>Entering!E789</f>
        <v>0</v>
      </c>
      <c r="E400" s="438">
        <f>Entering!F789</f>
        <v>0</v>
      </c>
      <c r="F400" s="438">
        <f>Entering!G789</f>
        <v>0</v>
      </c>
      <c r="G400" s="438">
        <f>Entering!H789</f>
        <v>0</v>
      </c>
      <c r="H400" s="438">
        <f>Entering!I789</f>
        <v>0</v>
      </c>
      <c r="I400" s="438">
        <f>Entering!J789</f>
        <v>0</v>
      </c>
      <c r="J400" s="438">
        <f>Entering!K789</f>
        <v>0</v>
      </c>
      <c r="K400" s="438">
        <f>Entering!L789</f>
        <v>0</v>
      </c>
      <c r="L400" s="438">
        <f>Entering!M789</f>
        <v>0</v>
      </c>
      <c r="M400" s="438">
        <f>Entering!N789</f>
        <v>0</v>
      </c>
      <c r="N400" s="438">
        <f>Entering!O789</f>
        <v>0</v>
      </c>
      <c r="O400" s="438">
        <f>Entering!P789</f>
        <v>0</v>
      </c>
      <c r="P400" s="438">
        <f>Entering!Q789</f>
        <v>0</v>
      </c>
      <c r="Q400" s="438">
        <f>Entering!R789</f>
        <v>0</v>
      </c>
      <c r="R400" s="440">
        <f>Entering!S789</f>
        <v>0</v>
      </c>
    </row>
    <row r="401" spans="1:18" ht="12" customHeight="1" x14ac:dyDescent="0.4">
      <c r="A401" s="664"/>
      <c r="B401" s="469" t="str">
        <f>Entering!C773</f>
        <v>Private Vanpool Vehicles</v>
      </c>
      <c r="C401" s="443">
        <f>Entering!D773</f>
        <v>0</v>
      </c>
      <c r="D401" s="144">
        <f>Entering!E773</f>
        <v>0</v>
      </c>
      <c r="E401" s="144">
        <f>Entering!F773</f>
        <v>0</v>
      </c>
      <c r="F401" s="144">
        <f>Entering!G773</f>
        <v>0</v>
      </c>
      <c r="G401" s="144">
        <f>Entering!H773</f>
        <v>0</v>
      </c>
      <c r="H401" s="144">
        <f>Entering!I773</f>
        <v>0</v>
      </c>
      <c r="I401" s="144">
        <f>Entering!J773</f>
        <v>0</v>
      </c>
      <c r="J401" s="144">
        <f>Entering!K773</f>
        <v>0</v>
      </c>
      <c r="K401" s="144">
        <f>Entering!L773</f>
        <v>0</v>
      </c>
      <c r="L401" s="144">
        <f>Entering!M773</f>
        <v>0</v>
      </c>
      <c r="M401" s="144">
        <f>Entering!N773</f>
        <v>0</v>
      </c>
      <c r="N401" s="144">
        <f>Entering!O773</f>
        <v>0</v>
      </c>
      <c r="O401" s="144">
        <f>Entering!P773</f>
        <v>0</v>
      </c>
      <c r="P401" s="144">
        <f>Entering!Q773</f>
        <v>0</v>
      </c>
      <c r="Q401" s="144">
        <f>Entering!R773</f>
        <v>0</v>
      </c>
      <c r="R401" s="444">
        <f>Entering!S773</f>
        <v>0</v>
      </c>
    </row>
    <row r="402" spans="1:18" ht="12" customHeight="1" x14ac:dyDescent="0.4">
      <c r="A402" s="664"/>
      <c r="B402" s="434" t="str">
        <f>Entering!C774</f>
        <v>Taxis</v>
      </c>
      <c r="C402" s="443">
        <f>Entering!D774</f>
        <v>0</v>
      </c>
      <c r="D402" s="144">
        <f>Entering!E774</f>
        <v>0</v>
      </c>
      <c r="E402" s="144">
        <f>Entering!F774</f>
        <v>0</v>
      </c>
      <c r="F402" s="144">
        <f>Entering!G774</f>
        <v>0</v>
      </c>
      <c r="G402" s="144">
        <f>Entering!H774</f>
        <v>0</v>
      </c>
      <c r="H402" s="144">
        <f>Entering!I774</f>
        <v>0</v>
      </c>
      <c r="I402" s="144">
        <f>Entering!J774</f>
        <v>0</v>
      </c>
      <c r="J402" s="144">
        <f>Entering!K774</f>
        <v>0</v>
      </c>
      <c r="K402" s="144">
        <f>Entering!L774</f>
        <v>0</v>
      </c>
      <c r="L402" s="144">
        <f>Entering!M774</f>
        <v>0</v>
      </c>
      <c r="M402" s="144">
        <f>Entering!N774</f>
        <v>0</v>
      </c>
      <c r="N402" s="144">
        <f>Entering!O774</f>
        <v>0</v>
      </c>
      <c r="O402" s="144">
        <f>Entering!P774</f>
        <v>0</v>
      </c>
      <c r="P402" s="144">
        <f>Entering!Q774</f>
        <v>0</v>
      </c>
      <c r="Q402" s="144">
        <f>Entering!R774</f>
        <v>0</v>
      </c>
      <c r="R402" s="444">
        <f>Entering!S774</f>
        <v>0</v>
      </c>
    </row>
    <row r="403" spans="1:18" ht="12" customHeight="1" x14ac:dyDescent="0.4">
      <c r="A403" s="664"/>
      <c r="B403" s="469" t="str">
        <f>Entering!C775</f>
        <v>Uber/Lyft Vehicles</v>
      </c>
      <c r="C403" s="443">
        <f>Entering!D775</f>
        <v>0</v>
      </c>
      <c r="D403" s="144">
        <f>Entering!E775</f>
        <v>0</v>
      </c>
      <c r="E403" s="144">
        <f>Entering!F775</f>
        <v>0</v>
      </c>
      <c r="F403" s="144">
        <f>Entering!G775</f>
        <v>0</v>
      </c>
      <c r="G403" s="144">
        <f>Entering!H775</f>
        <v>0</v>
      </c>
      <c r="H403" s="144">
        <f>Entering!I775</f>
        <v>0</v>
      </c>
      <c r="I403" s="144">
        <f>Entering!J775</f>
        <v>0</v>
      </c>
      <c r="J403" s="144">
        <f>Entering!K775</f>
        <v>0</v>
      </c>
      <c r="K403" s="144">
        <f>Entering!L775</f>
        <v>0</v>
      </c>
      <c r="L403" s="144">
        <f>Entering!M775</f>
        <v>0</v>
      </c>
      <c r="M403" s="144">
        <f>Entering!N775</f>
        <v>0</v>
      </c>
      <c r="N403" s="144">
        <f>Entering!O775</f>
        <v>0</v>
      </c>
      <c r="O403" s="144">
        <f>Entering!P775</f>
        <v>0</v>
      </c>
      <c r="P403" s="144">
        <f>Entering!Q775</f>
        <v>0</v>
      </c>
      <c r="Q403" s="144">
        <f>Entering!R775</f>
        <v>0</v>
      </c>
      <c r="R403" s="444">
        <f>Entering!S775</f>
        <v>0</v>
      </c>
    </row>
    <row r="404" spans="1:18" ht="12" customHeight="1" x14ac:dyDescent="0.4">
      <c r="A404" s="664"/>
      <c r="B404" s="436" t="str">
        <f>Entering!C790</f>
        <v>Private Vanpool People</v>
      </c>
      <c r="C404" s="437">
        <f>Entering!D790</f>
        <v>0</v>
      </c>
      <c r="D404" s="438">
        <f>Entering!E790</f>
        <v>0</v>
      </c>
      <c r="E404" s="438">
        <f>Entering!F790</f>
        <v>0</v>
      </c>
      <c r="F404" s="438">
        <f>Entering!G790</f>
        <v>0</v>
      </c>
      <c r="G404" s="438">
        <f>Entering!H790</f>
        <v>0</v>
      </c>
      <c r="H404" s="438">
        <f>Entering!I790</f>
        <v>0</v>
      </c>
      <c r="I404" s="438">
        <f>Entering!J790</f>
        <v>0</v>
      </c>
      <c r="J404" s="438">
        <f>Entering!K790</f>
        <v>0</v>
      </c>
      <c r="K404" s="438">
        <f>Entering!L790</f>
        <v>0</v>
      </c>
      <c r="L404" s="438">
        <f>Entering!M790</f>
        <v>0</v>
      </c>
      <c r="M404" s="438">
        <f>Entering!N790</f>
        <v>0</v>
      </c>
      <c r="N404" s="438">
        <f>Entering!O790</f>
        <v>0</v>
      </c>
      <c r="O404" s="438">
        <f>Entering!P790</f>
        <v>0</v>
      </c>
      <c r="P404" s="438">
        <f>Entering!Q790</f>
        <v>0</v>
      </c>
      <c r="Q404" s="438">
        <f>Entering!R790</f>
        <v>0</v>
      </c>
      <c r="R404" s="440">
        <f>Entering!S790</f>
        <v>0</v>
      </c>
    </row>
    <row r="405" spans="1:18" ht="12" customHeight="1" x14ac:dyDescent="0.4">
      <c r="A405" s="664"/>
      <c r="B405" s="436" t="str">
        <f>Entering!C791</f>
        <v>Taxi People</v>
      </c>
      <c r="C405" s="437">
        <f>Entering!D791</f>
        <v>0</v>
      </c>
      <c r="D405" s="438">
        <f>Entering!E791</f>
        <v>0</v>
      </c>
      <c r="E405" s="438">
        <f>Entering!F791</f>
        <v>0</v>
      </c>
      <c r="F405" s="438">
        <f>Entering!G791</f>
        <v>0</v>
      </c>
      <c r="G405" s="438">
        <f>Entering!H791</f>
        <v>0</v>
      </c>
      <c r="H405" s="438">
        <f>Entering!I791</f>
        <v>0</v>
      </c>
      <c r="I405" s="438">
        <f>Entering!J791</f>
        <v>0</v>
      </c>
      <c r="J405" s="438">
        <f>Entering!K791</f>
        <v>0</v>
      </c>
      <c r="K405" s="438">
        <f>Entering!L791</f>
        <v>0</v>
      </c>
      <c r="L405" s="438">
        <f>Entering!M791</f>
        <v>0</v>
      </c>
      <c r="M405" s="438">
        <f>Entering!N791</f>
        <v>0</v>
      </c>
      <c r="N405" s="438">
        <f>Entering!O791</f>
        <v>0</v>
      </c>
      <c r="O405" s="438">
        <f>Entering!P791</f>
        <v>0</v>
      </c>
      <c r="P405" s="438">
        <f>Entering!Q791</f>
        <v>0</v>
      </c>
      <c r="Q405" s="438">
        <f>Entering!R791</f>
        <v>0</v>
      </c>
      <c r="R405" s="440">
        <f>Entering!S791</f>
        <v>0</v>
      </c>
    </row>
    <row r="406" spans="1:18" ht="12" customHeight="1" x14ac:dyDescent="0.4">
      <c r="A406" s="664"/>
      <c r="B406" s="436" t="str">
        <f>Entering!C792</f>
        <v>Uber/Lyft People</v>
      </c>
      <c r="C406" s="437">
        <f>Entering!D792</f>
        <v>0</v>
      </c>
      <c r="D406" s="438">
        <f>Entering!E792</f>
        <v>0</v>
      </c>
      <c r="E406" s="438">
        <f>Entering!F792</f>
        <v>0</v>
      </c>
      <c r="F406" s="438">
        <f>Entering!G792</f>
        <v>0</v>
      </c>
      <c r="G406" s="438">
        <f>Entering!H792</f>
        <v>0</v>
      </c>
      <c r="H406" s="438">
        <f>Entering!I792</f>
        <v>0</v>
      </c>
      <c r="I406" s="438">
        <f>Entering!J792</f>
        <v>0</v>
      </c>
      <c r="J406" s="438">
        <f>Entering!K792</f>
        <v>0</v>
      </c>
      <c r="K406" s="438">
        <f>Entering!L792</f>
        <v>0</v>
      </c>
      <c r="L406" s="438">
        <f>Entering!M792</f>
        <v>0</v>
      </c>
      <c r="M406" s="438">
        <f>Entering!N792</f>
        <v>0</v>
      </c>
      <c r="N406" s="438">
        <f>Entering!O792</f>
        <v>0</v>
      </c>
      <c r="O406" s="438">
        <f>Entering!P792</f>
        <v>0</v>
      </c>
      <c r="P406" s="438">
        <f>Entering!Q792</f>
        <v>0</v>
      </c>
      <c r="Q406" s="438">
        <f>Entering!R792</f>
        <v>0</v>
      </c>
      <c r="R406" s="440">
        <f>Entering!S792</f>
        <v>0</v>
      </c>
    </row>
    <row r="407" spans="1:18" ht="12" customHeight="1" x14ac:dyDescent="0.4">
      <c r="A407" s="664"/>
      <c r="B407" s="459" t="s">
        <v>307</v>
      </c>
      <c r="C407" s="443">
        <f t="shared" ref="C407:R407" si="74">SUM(C395,C397:C403)</f>
        <v>0</v>
      </c>
      <c r="D407" s="144">
        <f t="shared" si="74"/>
        <v>0</v>
      </c>
      <c r="E407" s="144">
        <f t="shared" si="74"/>
        <v>0</v>
      </c>
      <c r="F407" s="144">
        <f t="shared" si="74"/>
        <v>0</v>
      </c>
      <c r="G407" s="144">
        <f t="shared" si="74"/>
        <v>0</v>
      </c>
      <c r="H407" s="144">
        <f t="shared" si="74"/>
        <v>0</v>
      </c>
      <c r="I407" s="144">
        <f t="shared" si="74"/>
        <v>0</v>
      </c>
      <c r="J407" s="144">
        <f t="shared" si="74"/>
        <v>0</v>
      </c>
      <c r="K407" s="144">
        <f t="shared" si="74"/>
        <v>0</v>
      </c>
      <c r="L407" s="144">
        <f t="shared" si="74"/>
        <v>0</v>
      </c>
      <c r="M407" s="144">
        <f t="shared" si="74"/>
        <v>0</v>
      </c>
      <c r="N407" s="144">
        <f t="shared" si="74"/>
        <v>0</v>
      </c>
      <c r="O407" s="144">
        <f t="shared" si="74"/>
        <v>0</v>
      </c>
      <c r="P407" s="144">
        <f t="shared" si="74"/>
        <v>0</v>
      </c>
      <c r="Q407" s="144">
        <f t="shared" si="74"/>
        <v>0</v>
      </c>
      <c r="R407" s="444">
        <f t="shared" si="74"/>
        <v>0</v>
      </c>
    </row>
    <row r="408" spans="1:18" ht="12" customHeight="1" x14ac:dyDescent="0.4">
      <c r="A408" s="664"/>
      <c r="B408" s="459" t="s">
        <v>308</v>
      </c>
      <c r="C408" s="443">
        <f t="shared" ref="C408:R408" si="75">(C396+SUM(C398:C406))</f>
        <v>0</v>
      </c>
      <c r="D408" s="144">
        <f t="shared" si="75"/>
        <v>0</v>
      </c>
      <c r="E408" s="144">
        <f t="shared" si="75"/>
        <v>0</v>
      </c>
      <c r="F408" s="144">
        <f t="shared" si="75"/>
        <v>0</v>
      </c>
      <c r="G408" s="144">
        <f t="shared" si="75"/>
        <v>0</v>
      </c>
      <c r="H408" s="144">
        <f t="shared" si="75"/>
        <v>0</v>
      </c>
      <c r="I408" s="144">
        <f t="shared" si="75"/>
        <v>0</v>
      </c>
      <c r="J408" s="144">
        <f t="shared" si="75"/>
        <v>0</v>
      </c>
      <c r="K408" s="144">
        <f t="shared" si="75"/>
        <v>0</v>
      </c>
      <c r="L408" s="144">
        <f t="shared" si="75"/>
        <v>0</v>
      </c>
      <c r="M408" s="144">
        <f t="shared" si="75"/>
        <v>0</v>
      </c>
      <c r="N408" s="144">
        <f t="shared" si="75"/>
        <v>0</v>
      </c>
      <c r="O408" s="144">
        <f t="shared" si="75"/>
        <v>0</v>
      </c>
      <c r="P408" s="144">
        <f t="shared" si="75"/>
        <v>0</v>
      </c>
      <c r="Q408" s="144">
        <f t="shared" si="75"/>
        <v>0</v>
      </c>
      <c r="R408" s="444">
        <f t="shared" si="75"/>
        <v>0</v>
      </c>
    </row>
    <row r="409" spans="1:18" ht="12" customHeight="1" x14ac:dyDescent="0.4">
      <c r="A409" s="675" t="s">
        <v>270</v>
      </c>
      <c r="B409" s="213" t="str">
        <f>Entering!C801</f>
        <v>Automobiles (2 People)</v>
      </c>
      <c r="C409" s="214">
        <f>Entering!D801</f>
        <v>0</v>
      </c>
      <c r="D409" s="184">
        <f>Entering!E801</f>
        <v>0</v>
      </c>
      <c r="E409" s="184">
        <f>Entering!F801</f>
        <v>0</v>
      </c>
      <c r="F409" s="184">
        <f>Entering!G801</f>
        <v>0</v>
      </c>
      <c r="G409" s="184">
        <f>Entering!H801</f>
        <v>0</v>
      </c>
      <c r="H409" s="184">
        <f>Entering!I801</f>
        <v>0</v>
      </c>
      <c r="I409" s="184">
        <f>Entering!J801</f>
        <v>0</v>
      </c>
      <c r="J409" s="184">
        <f>Entering!K801</f>
        <v>0</v>
      </c>
      <c r="K409" s="184">
        <f>Entering!L801</f>
        <v>0</v>
      </c>
      <c r="L409" s="184">
        <f>Entering!M801</f>
        <v>0</v>
      </c>
      <c r="M409" s="184">
        <f>Entering!N801</f>
        <v>0</v>
      </c>
      <c r="N409" s="184">
        <f>Entering!O801</f>
        <v>0</v>
      </c>
      <c r="O409" s="184">
        <f>Entering!P801</f>
        <v>0</v>
      </c>
      <c r="P409" s="184">
        <f>Entering!Q801</f>
        <v>0</v>
      </c>
      <c r="Q409" s="184">
        <f>Entering!R801</f>
        <v>0</v>
      </c>
      <c r="R409" s="435">
        <f>Entering!S801</f>
        <v>0</v>
      </c>
    </row>
    <row r="410" spans="1:18" ht="12" customHeight="1" x14ac:dyDescent="0.4">
      <c r="A410" s="664"/>
      <c r="B410" s="434" t="str">
        <f>Entering!C802</f>
        <v>Automobiles (3 People)</v>
      </c>
      <c r="C410" s="443">
        <f>Entering!D802</f>
        <v>0</v>
      </c>
      <c r="D410" s="144">
        <f>Entering!E802</f>
        <v>0</v>
      </c>
      <c r="E410" s="144">
        <f>Entering!F802</f>
        <v>0</v>
      </c>
      <c r="F410" s="144">
        <f>Entering!G802</f>
        <v>0</v>
      </c>
      <c r="G410" s="144">
        <f>Entering!H802</f>
        <v>0</v>
      </c>
      <c r="H410" s="144">
        <f>Entering!I802</f>
        <v>0</v>
      </c>
      <c r="I410" s="144">
        <f>Entering!J802</f>
        <v>0</v>
      </c>
      <c r="J410" s="144">
        <f>Entering!K802</f>
        <v>0</v>
      </c>
      <c r="K410" s="144">
        <f>Entering!L802</f>
        <v>0</v>
      </c>
      <c r="L410" s="144">
        <f>Entering!M802</f>
        <v>0</v>
      </c>
      <c r="M410" s="144">
        <f>Entering!N802</f>
        <v>0</v>
      </c>
      <c r="N410" s="144">
        <f>Entering!O802</f>
        <v>0</v>
      </c>
      <c r="O410" s="144">
        <f>Entering!P802</f>
        <v>0</v>
      </c>
      <c r="P410" s="144">
        <f>Entering!Q802</f>
        <v>0</v>
      </c>
      <c r="Q410" s="144">
        <f>Entering!R802</f>
        <v>0</v>
      </c>
      <c r="R410" s="444">
        <f>Entering!S802</f>
        <v>0</v>
      </c>
    </row>
    <row r="411" spans="1:18" ht="12" customHeight="1" x14ac:dyDescent="0.4">
      <c r="A411" s="664"/>
      <c r="B411" s="434" t="str">
        <f>Entering!C803</f>
        <v>Automobiles (4 People)</v>
      </c>
      <c r="C411" s="443">
        <f>Entering!D803</f>
        <v>0</v>
      </c>
      <c r="D411" s="144">
        <f>Entering!E803</f>
        <v>0</v>
      </c>
      <c r="E411" s="144">
        <f>Entering!F803</f>
        <v>0</v>
      </c>
      <c r="F411" s="144">
        <f>Entering!G803</f>
        <v>0</v>
      </c>
      <c r="G411" s="144">
        <f>Entering!H803</f>
        <v>0</v>
      </c>
      <c r="H411" s="144">
        <f>Entering!I803</f>
        <v>0</v>
      </c>
      <c r="I411" s="144">
        <f>Entering!J803</f>
        <v>0</v>
      </c>
      <c r="J411" s="144">
        <f>Entering!K803</f>
        <v>0</v>
      </c>
      <c r="K411" s="144">
        <f>Entering!L803</f>
        <v>0</v>
      </c>
      <c r="L411" s="144">
        <f>Entering!M803</f>
        <v>0</v>
      </c>
      <c r="M411" s="144">
        <f>Entering!N803</f>
        <v>0</v>
      </c>
      <c r="N411" s="144">
        <f>Entering!O803</f>
        <v>0</v>
      </c>
      <c r="O411" s="144">
        <f>Entering!P803</f>
        <v>0</v>
      </c>
      <c r="P411" s="144">
        <f>Entering!Q803</f>
        <v>0</v>
      </c>
      <c r="Q411" s="144">
        <f>Entering!R803</f>
        <v>0</v>
      </c>
      <c r="R411" s="444">
        <f>Entering!S803</f>
        <v>0</v>
      </c>
    </row>
    <row r="412" spans="1:18" ht="12" customHeight="1" x14ac:dyDescent="0.4">
      <c r="A412" s="664"/>
      <c r="B412" s="434" t="str">
        <f>Entering!C804</f>
        <v>Automobiles (5 People)</v>
      </c>
      <c r="C412" s="443">
        <f>Entering!D804</f>
        <v>0</v>
      </c>
      <c r="D412" s="144">
        <f>Entering!E804</f>
        <v>0</v>
      </c>
      <c r="E412" s="144">
        <f>Entering!F804</f>
        <v>0</v>
      </c>
      <c r="F412" s="144">
        <f>Entering!G804</f>
        <v>0</v>
      </c>
      <c r="G412" s="144">
        <f>Entering!H804</f>
        <v>0</v>
      </c>
      <c r="H412" s="144">
        <f>Entering!I804</f>
        <v>0</v>
      </c>
      <c r="I412" s="144">
        <f>Entering!J804</f>
        <v>0</v>
      </c>
      <c r="J412" s="144">
        <f>Entering!K804</f>
        <v>0</v>
      </c>
      <c r="K412" s="144">
        <f>Entering!L804</f>
        <v>0</v>
      </c>
      <c r="L412" s="144">
        <f>Entering!M804</f>
        <v>0</v>
      </c>
      <c r="M412" s="144">
        <f>Entering!N804</f>
        <v>0</v>
      </c>
      <c r="N412" s="144">
        <f>Entering!O804</f>
        <v>0</v>
      </c>
      <c r="O412" s="144">
        <f>Entering!P804</f>
        <v>0</v>
      </c>
      <c r="P412" s="144">
        <f>Entering!Q804</f>
        <v>0</v>
      </c>
      <c r="Q412" s="144">
        <f>Entering!R804</f>
        <v>0</v>
      </c>
      <c r="R412" s="444">
        <f>Entering!S804</f>
        <v>0</v>
      </c>
    </row>
    <row r="413" spans="1:18" ht="12" customHeight="1" x14ac:dyDescent="0.4">
      <c r="A413" s="664"/>
      <c r="B413" s="434" t="str">
        <f>Entering!C805</f>
        <v>Automobiles (6 People)</v>
      </c>
      <c r="C413" s="443">
        <f>Entering!D805</f>
        <v>0</v>
      </c>
      <c r="D413" s="144">
        <f>Entering!E805</f>
        <v>0</v>
      </c>
      <c r="E413" s="144">
        <f>Entering!F805</f>
        <v>0</v>
      </c>
      <c r="F413" s="144">
        <f>Entering!G805</f>
        <v>0</v>
      </c>
      <c r="G413" s="144">
        <f>Entering!H805</f>
        <v>0</v>
      </c>
      <c r="H413" s="144">
        <f>Entering!I805</f>
        <v>0</v>
      </c>
      <c r="I413" s="144">
        <f>Entering!J805</f>
        <v>0</v>
      </c>
      <c r="J413" s="144">
        <f>Entering!K805</f>
        <v>0</v>
      </c>
      <c r="K413" s="144">
        <f>Entering!L805</f>
        <v>0</v>
      </c>
      <c r="L413" s="144">
        <f>Entering!M805</f>
        <v>0</v>
      </c>
      <c r="M413" s="144">
        <f>Entering!N805</f>
        <v>0</v>
      </c>
      <c r="N413" s="144">
        <f>Entering!O805</f>
        <v>0</v>
      </c>
      <c r="O413" s="144">
        <f>Entering!P805</f>
        <v>0</v>
      </c>
      <c r="P413" s="144">
        <f>Entering!Q805</f>
        <v>0</v>
      </c>
      <c r="Q413" s="144">
        <f>Entering!R805</f>
        <v>0</v>
      </c>
      <c r="R413" s="444">
        <f>Entering!S805</f>
        <v>0</v>
      </c>
    </row>
    <row r="414" spans="1:18" ht="12" customHeight="1" x14ac:dyDescent="0.4">
      <c r="A414" s="664"/>
      <c r="B414" s="434" t="str">
        <f>Entering!C806</f>
        <v>Automobiles (7 People)</v>
      </c>
      <c r="C414" s="443">
        <f>Entering!D806</f>
        <v>0</v>
      </c>
      <c r="D414" s="144">
        <f>Entering!E806</f>
        <v>0</v>
      </c>
      <c r="E414" s="144">
        <f>Entering!F806</f>
        <v>0</v>
      </c>
      <c r="F414" s="144">
        <f>Entering!G806</f>
        <v>0</v>
      </c>
      <c r="G414" s="144">
        <f>Entering!H806</f>
        <v>0</v>
      </c>
      <c r="H414" s="144">
        <f>Entering!I806</f>
        <v>0</v>
      </c>
      <c r="I414" s="144">
        <f>Entering!J806</f>
        <v>0</v>
      </c>
      <c r="J414" s="144">
        <f>Entering!K806</f>
        <v>0</v>
      </c>
      <c r="K414" s="144">
        <f>Entering!L806</f>
        <v>0</v>
      </c>
      <c r="L414" s="144">
        <f>Entering!M806</f>
        <v>0</v>
      </c>
      <c r="M414" s="144">
        <f>Entering!N806</f>
        <v>0</v>
      </c>
      <c r="N414" s="144">
        <f>Entering!O806</f>
        <v>0</v>
      </c>
      <c r="O414" s="144">
        <f>Entering!P806</f>
        <v>0</v>
      </c>
      <c r="P414" s="144">
        <f>Entering!Q806</f>
        <v>0</v>
      </c>
      <c r="Q414" s="144">
        <f>Entering!R806</f>
        <v>0</v>
      </c>
      <c r="R414" s="444">
        <f>Entering!S806</f>
        <v>0</v>
      </c>
    </row>
    <row r="415" spans="1:18" ht="12" customHeight="1" x14ac:dyDescent="0.4">
      <c r="A415" s="664"/>
      <c r="B415" s="468" t="str">
        <f>Entering!C807</f>
        <v>Automobiles (8 People)</v>
      </c>
      <c r="C415" s="461">
        <f>Entering!D807</f>
        <v>0</v>
      </c>
      <c r="D415" s="462">
        <f>Entering!E807</f>
        <v>0</v>
      </c>
      <c r="E415" s="462">
        <f>Entering!F807</f>
        <v>0</v>
      </c>
      <c r="F415" s="462">
        <f>Entering!G807</f>
        <v>0</v>
      </c>
      <c r="G415" s="462">
        <f>Entering!H807</f>
        <v>0</v>
      </c>
      <c r="H415" s="462">
        <f>Entering!I807</f>
        <v>0</v>
      </c>
      <c r="I415" s="462">
        <f>Entering!J807</f>
        <v>0</v>
      </c>
      <c r="J415" s="462">
        <f>Entering!K807</f>
        <v>0</v>
      </c>
      <c r="K415" s="462">
        <f>Entering!L807</f>
        <v>0</v>
      </c>
      <c r="L415" s="462">
        <f>Entering!M807</f>
        <v>0</v>
      </c>
      <c r="M415" s="462">
        <f>Entering!N807</f>
        <v>0</v>
      </c>
      <c r="N415" s="462">
        <f>Entering!O807</f>
        <v>0</v>
      </c>
      <c r="O415" s="462">
        <f>Entering!P807</f>
        <v>0</v>
      </c>
      <c r="P415" s="462">
        <f>Entering!Q807</f>
        <v>0</v>
      </c>
      <c r="Q415" s="462">
        <f>Entering!R807</f>
        <v>0</v>
      </c>
      <c r="R415" s="463">
        <f>Entering!S807</f>
        <v>0</v>
      </c>
    </row>
    <row r="416" spans="1:18" ht="12" customHeight="1" x14ac:dyDescent="0.4">
      <c r="A416" s="664"/>
      <c r="B416" s="191" t="s">
        <v>305</v>
      </c>
      <c r="C416" s="192">
        <f t="shared" ref="C416:R416" si="76">SUM(C409:C415)</f>
        <v>0</v>
      </c>
      <c r="D416" s="193">
        <f t="shared" si="76"/>
        <v>0</v>
      </c>
      <c r="E416" s="193">
        <f t="shared" si="76"/>
        <v>0</v>
      </c>
      <c r="F416" s="193">
        <f t="shared" si="76"/>
        <v>0</v>
      </c>
      <c r="G416" s="193">
        <f t="shared" si="76"/>
        <v>0</v>
      </c>
      <c r="H416" s="193">
        <f t="shared" si="76"/>
        <v>0</v>
      </c>
      <c r="I416" s="193">
        <f t="shared" si="76"/>
        <v>0</v>
      </c>
      <c r="J416" s="193">
        <f t="shared" si="76"/>
        <v>0</v>
      </c>
      <c r="K416" s="193">
        <f t="shared" si="76"/>
        <v>0</v>
      </c>
      <c r="L416" s="193">
        <f t="shared" si="76"/>
        <v>0</v>
      </c>
      <c r="M416" s="193">
        <f t="shared" si="76"/>
        <v>0</v>
      </c>
      <c r="N416" s="193">
        <f t="shared" si="76"/>
        <v>0</v>
      </c>
      <c r="O416" s="193">
        <f t="shared" si="76"/>
        <v>0</v>
      </c>
      <c r="P416" s="193">
        <f t="shared" si="76"/>
        <v>0</v>
      </c>
      <c r="Q416" s="193">
        <f t="shared" si="76"/>
        <v>0</v>
      </c>
      <c r="R416" s="194">
        <f t="shared" si="76"/>
        <v>0</v>
      </c>
    </row>
    <row r="417" spans="1:20" ht="12" customHeight="1" x14ac:dyDescent="0.4">
      <c r="A417" s="664"/>
      <c r="B417" s="460" t="s">
        <v>306</v>
      </c>
      <c r="C417" s="461">
        <f t="shared" ref="C417:R417" si="77">(C409*2)+(C410*3)+(C411*4)+(C412*5)+(C413*6)+(C414*7)+(C415*8)</f>
        <v>0</v>
      </c>
      <c r="D417" s="462">
        <f t="shared" si="77"/>
        <v>0</v>
      </c>
      <c r="E417" s="462">
        <f t="shared" si="77"/>
        <v>0</v>
      </c>
      <c r="F417" s="462">
        <f t="shared" si="77"/>
        <v>0</v>
      </c>
      <c r="G417" s="462">
        <f t="shared" si="77"/>
        <v>0</v>
      </c>
      <c r="H417" s="462">
        <f t="shared" si="77"/>
        <v>0</v>
      </c>
      <c r="I417" s="462">
        <f t="shared" si="77"/>
        <v>0</v>
      </c>
      <c r="J417" s="462">
        <f t="shared" si="77"/>
        <v>0</v>
      </c>
      <c r="K417" s="462">
        <f t="shared" si="77"/>
        <v>0</v>
      </c>
      <c r="L417" s="462">
        <f t="shared" si="77"/>
        <v>0</v>
      </c>
      <c r="M417" s="462">
        <f t="shared" si="77"/>
        <v>0</v>
      </c>
      <c r="N417" s="462">
        <f t="shared" si="77"/>
        <v>0</v>
      </c>
      <c r="O417" s="462">
        <f t="shared" si="77"/>
        <v>0</v>
      </c>
      <c r="P417" s="462">
        <f t="shared" si="77"/>
        <v>0</v>
      </c>
      <c r="Q417" s="462">
        <f t="shared" si="77"/>
        <v>0</v>
      </c>
      <c r="R417" s="463">
        <f t="shared" si="77"/>
        <v>0</v>
      </c>
    </row>
    <row r="418" spans="1:20" ht="12" customHeight="1" x14ac:dyDescent="0.4">
      <c r="A418" s="664"/>
      <c r="B418" s="469" t="str">
        <f>Entering!C808</f>
        <v>MTS Shuttles</v>
      </c>
      <c r="C418" s="443">
        <f>Entering!D808</f>
        <v>0</v>
      </c>
      <c r="D418" s="144">
        <f>Entering!E808</f>
        <v>0</v>
      </c>
      <c r="E418" s="144">
        <f>Entering!F808</f>
        <v>0</v>
      </c>
      <c r="F418" s="144">
        <f>Entering!G808</f>
        <v>0</v>
      </c>
      <c r="G418" s="144">
        <f>Entering!H808</f>
        <v>0</v>
      </c>
      <c r="H418" s="144">
        <f>Entering!I808</f>
        <v>0</v>
      </c>
      <c r="I418" s="144">
        <f>Entering!J808</f>
        <v>0</v>
      </c>
      <c r="J418" s="144">
        <f>Entering!K808</f>
        <v>0</v>
      </c>
      <c r="K418" s="144">
        <f>Entering!L808</f>
        <v>0</v>
      </c>
      <c r="L418" s="144">
        <f>Entering!M808</f>
        <v>0</v>
      </c>
      <c r="M418" s="144">
        <f>Entering!N808</f>
        <v>0</v>
      </c>
      <c r="N418" s="144">
        <f>Entering!O808</f>
        <v>0</v>
      </c>
      <c r="O418" s="144">
        <f>Entering!P808</f>
        <v>0</v>
      </c>
      <c r="P418" s="144">
        <f>Entering!Q808</f>
        <v>0</v>
      </c>
      <c r="Q418" s="144">
        <f>Entering!R808</f>
        <v>0</v>
      </c>
      <c r="R418" s="444">
        <f>Entering!S808</f>
        <v>0</v>
      </c>
    </row>
    <row r="419" spans="1:20" ht="12" customHeight="1" x14ac:dyDescent="0.4">
      <c r="A419" s="664"/>
      <c r="B419" s="436" t="str">
        <f>Entering!C825</f>
        <v>MTS Shuttle People</v>
      </c>
      <c r="C419" s="437">
        <f>Entering!D825</f>
        <v>0</v>
      </c>
      <c r="D419" s="438">
        <f>Entering!E825</f>
        <v>0</v>
      </c>
      <c r="E419" s="438">
        <f>Entering!F825</f>
        <v>0</v>
      </c>
      <c r="F419" s="438">
        <f>Entering!G825</f>
        <v>0</v>
      </c>
      <c r="G419" s="438">
        <f>Entering!H825</f>
        <v>0</v>
      </c>
      <c r="H419" s="438">
        <f>Entering!I825</f>
        <v>0</v>
      </c>
      <c r="I419" s="438">
        <f>Entering!J825</f>
        <v>0</v>
      </c>
      <c r="J419" s="438">
        <f>Entering!K825</f>
        <v>0</v>
      </c>
      <c r="K419" s="438">
        <f>Entering!L825</f>
        <v>0</v>
      </c>
      <c r="L419" s="438">
        <f>Entering!M825</f>
        <v>0</v>
      </c>
      <c r="M419" s="438">
        <f>Entering!N825</f>
        <v>0</v>
      </c>
      <c r="N419" s="438">
        <f>Entering!O825</f>
        <v>0</v>
      </c>
      <c r="O419" s="438">
        <f>Entering!P825</f>
        <v>0</v>
      </c>
      <c r="P419" s="438">
        <f>Entering!Q825</f>
        <v>0</v>
      </c>
      <c r="Q419" s="438">
        <f>Entering!R825</f>
        <v>0</v>
      </c>
      <c r="R419" s="440">
        <f>Entering!S825</f>
        <v>0</v>
      </c>
    </row>
    <row r="420" spans="1:20" ht="12" customHeight="1" x14ac:dyDescent="0.4">
      <c r="A420" s="664"/>
      <c r="B420" s="469" t="str">
        <f>Entering!C809</f>
        <v>Private Shuttles</v>
      </c>
      <c r="C420" s="443">
        <f>Entering!D809</f>
        <v>0</v>
      </c>
      <c r="D420" s="144">
        <f>Entering!E809</f>
        <v>0</v>
      </c>
      <c r="E420" s="144">
        <f>Entering!F809</f>
        <v>0</v>
      </c>
      <c r="F420" s="144">
        <f>Entering!G809</f>
        <v>0</v>
      </c>
      <c r="G420" s="144">
        <f>Entering!H809</f>
        <v>0</v>
      </c>
      <c r="H420" s="144">
        <f>Entering!I809</f>
        <v>0</v>
      </c>
      <c r="I420" s="144">
        <f>Entering!J809</f>
        <v>0</v>
      </c>
      <c r="J420" s="144">
        <f>Entering!K809</f>
        <v>0</v>
      </c>
      <c r="K420" s="144">
        <f>Entering!L809</f>
        <v>0</v>
      </c>
      <c r="L420" s="144">
        <f>Entering!M809</f>
        <v>0</v>
      </c>
      <c r="M420" s="144">
        <f>Entering!N809</f>
        <v>0</v>
      </c>
      <c r="N420" s="144">
        <f>Entering!O809</f>
        <v>0</v>
      </c>
      <c r="O420" s="144">
        <f>Entering!P809</f>
        <v>0</v>
      </c>
      <c r="P420" s="144">
        <f>Entering!Q809</f>
        <v>0</v>
      </c>
      <c r="Q420" s="144">
        <f>Entering!R809</f>
        <v>0</v>
      </c>
      <c r="R420" s="444">
        <f>Entering!S809</f>
        <v>0</v>
      </c>
    </row>
    <row r="421" spans="1:20" ht="12" customHeight="1" x14ac:dyDescent="0.4">
      <c r="A421" s="664"/>
      <c r="B421" s="436" t="str">
        <f>Entering!C826</f>
        <v>Private Shuttle People</v>
      </c>
      <c r="C421" s="437">
        <f>Entering!D826</f>
        <v>0</v>
      </c>
      <c r="D421" s="438">
        <f>Entering!E826</f>
        <v>0</v>
      </c>
      <c r="E421" s="438">
        <f>Entering!F826</f>
        <v>0</v>
      </c>
      <c r="F421" s="438">
        <f>Entering!G826</f>
        <v>0</v>
      </c>
      <c r="G421" s="438">
        <f>Entering!H826</f>
        <v>0</v>
      </c>
      <c r="H421" s="438">
        <f>Entering!I826</f>
        <v>0</v>
      </c>
      <c r="I421" s="438">
        <f>Entering!J826</f>
        <v>0</v>
      </c>
      <c r="J421" s="438">
        <f>Entering!K826</f>
        <v>0</v>
      </c>
      <c r="K421" s="438">
        <f>Entering!L826</f>
        <v>0</v>
      </c>
      <c r="L421" s="438">
        <f>Entering!M826</f>
        <v>0</v>
      </c>
      <c r="M421" s="438">
        <f>Entering!N826</f>
        <v>0</v>
      </c>
      <c r="N421" s="438">
        <f>Entering!O826</f>
        <v>0</v>
      </c>
      <c r="O421" s="438">
        <f>Entering!P826</f>
        <v>0</v>
      </c>
      <c r="P421" s="438">
        <f>Entering!Q826</f>
        <v>0</v>
      </c>
      <c r="Q421" s="438">
        <f>Entering!R826</f>
        <v>0</v>
      </c>
      <c r="R421" s="440">
        <f>Entering!S826</f>
        <v>0</v>
      </c>
    </row>
    <row r="422" spans="1:20" ht="12" customHeight="1" x14ac:dyDescent="0.4">
      <c r="A422" s="664"/>
      <c r="B422" s="469" t="str">
        <f>Entering!C810</f>
        <v>Private Vanpool Vehicles</v>
      </c>
      <c r="C422" s="443">
        <f>Entering!D810</f>
        <v>0</v>
      </c>
      <c r="D422" s="144">
        <f>Entering!E810</f>
        <v>0</v>
      </c>
      <c r="E422" s="144">
        <f>Entering!F810</f>
        <v>0</v>
      </c>
      <c r="F422" s="144">
        <f>Entering!G810</f>
        <v>0</v>
      </c>
      <c r="G422" s="144">
        <f>Entering!H810</f>
        <v>0</v>
      </c>
      <c r="H422" s="144">
        <f>Entering!I810</f>
        <v>0</v>
      </c>
      <c r="I422" s="144">
        <f>Entering!J810</f>
        <v>0</v>
      </c>
      <c r="J422" s="144">
        <f>Entering!K810</f>
        <v>0</v>
      </c>
      <c r="K422" s="144">
        <f>Entering!L810</f>
        <v>0</v>
      </c>
      <c r="L422" s="144">
        <f>Entering!M810</f>
        <v>0</v>
      </c>
      <c r="M422" s="144">
        <f>Entering!N810</f>
        <v>0</v>
      </c>
      <c r="N422" s="144">
        <f>Entering!O810</f>
        <v>0</v>
      </c>
      <c r="O422" s="144">
        <f>Entering!P810</f>
        <v>0</v>
      </c>
      <c r="P422" s="144">
        <f>Entering!Q810</f>
        <v>0</v>
      </c>
      <c r="Q422" s="144">
        <f>Entering!R810</f>
        <v>0</v>
      </c>
      <c r="R422" s="444">
        <f>Entering!S810</f>
        <v>0</v>
      </c>
    </row>
    <row r="423" spans="1:20" ht="12" customHeight="1" x14ac:dyDescent="0.4">
      <c r="A423" s="664"/>
      <c r="B423" s="434" t="str">
        <f>Entering!C811</f>
        <v>Taxis</v>
      </c>
      <c r="C423" s="443">
        <f>Entering!D811</f>
        <v>0</v>
      </c>
      <c r="D423" s="144">
        <f>Entering!E811</f>
        <v>0</v>
      </c>
      <c r="E423" s="144">
        <f>Entering!F811</f>
        <v>0</v>
      </c>
      <c r="F423" s="144">
        <f>Entering!G811</f>
        <v>0</v>
      </c>
      <c r="G423" s="144">
        <f>Entering!H811</f>
        <v>0</v>
      </c>
      <c r="H423" s="144">
        <f>Entering!I811</f>
        <v>0</v>
      </c>
      <c r="I423" s="144">
        <f>Entering!J811</f>
        <v>0</v>
      </c>
      <c r="J423" s="144">
        <f>Entering!K811</f>
        <v>0</v>
      </c>
      <c r="K423" s="144">
        <f>Entering!L811</f>
        <v>0</v>
      </c>
      <c r="L423" s="144">
        <f>Entering!M811</f>
        <v>0</v>
      </c>
      <c r="M423" s="144">
        <f>Entering!N811</f>
        <v>0</v>
      </c>
      <c r="N423" s="144">
        <f>Entering!O811</f>
        <v>0</v>
      </c>
      <c r="O423" s="144">
        <f>Entering!P811</f>
        <v>0</v>
      </c>
      <c r="P423" s="144">
        <f>Entering!Q811</f>
        <v>0</v>
      </c>
      <c r="Q423" s="144">
        <f>Entering!R811</f>
        <v>0</v>
      </c>
      <c r="R423" s="444">
        <f>Entering!S811</f>
        <v>0</v>
      </c>
    </row>
    <row r="424" spans="1:20" ht="12" customHeight="1" x14ac:dyDescent="0.4">
      <c r="A424" s="664"/>
      <c r="B424" s="469" t="str">
        <f>Entering!C812</f>
        <v>Uber/Lyft Vehicles</v>
      </c>
      <c r="C424" s="443">
        <f>Entering!D812</f>
        <v>0</v>
      </c>
      <c r="D424" s="144">
        <f>Entering!E812</f>
        <v>0</v>
      </c>
      <c r="E424" s="144">
        <f>Entering!F812</f>
        <v>0</v>
      </c>
      <c r="F424" s="144">
        <f>Entering!G812</f>
        <v>0</v>
      </c>
      <c r="G424" s="144">
        <f>Entering!H812</f>
        <v>0</v>
      </c>
      <c r="H424" s="144">
        <f>Entering!I812</f>
        <v>0</v>
      </c>
      <c r="I424" s="144">
        <f>Entering!J812</f>
        <v>0</v>
      </c>
      <c r="J424" s="144">
        <f>Entering!K812</f>
        <v>0</v>
      </c>
      <c r="K424" s="144">
        <f>Entering!L812</f>
        <v>0</v>
      </c>
      <c r="L424" s="144">
        <f>Entering!M812</f>
        <v>0</v>
      </c>
      <c r="M424" s="144">
        <f>Entering!N812</f>
        <v>0</v>
      </c>
      <c r="N424" s="144">
        <f>Entering!O812</f>
        <v>0</v>
      </c>
      <c r="O424" s="144">
        <f>Entering!P812</f>
        <v>0</v>
      </c>
      <c r="P424" s="144">
        <f>Entering!Q812</f>
        <v>0</v>
      </c>
      <c r="Q424" s="144">
        <f>Entering!R812</f>
        <v>0</v>
      </c>
      <c r="R424" s="444">
        <f>Entering!S812</f>
        <v>0</v>
      </c>
    </row>
    <row r="425" spans="1:20" ht="12" customHeight="1" x14ac:dyDescent="0.4">
      <c r="A425" s="664"/>
      <c r="B425" s="436" t="str">
        <f>Entering!C827</f>
        <v>Private Vanpool People</v>
      </c>
      <c r="C425" s="437">
        <f>Entering!D827</f>
        <v>0</v>
      </c>
      <c r="D425" s="438">
        <f>Entering!E827</f>
        <v>0</v>
      </c>
      <c r="E425" s="438">
        <f>Entering!F827</f>
        <v>0</v>
      </c>
      <c r="F425" s="438">
        <f>Entering!G827</f>
        <v>0</v>
      </c>
      <c r="G425" s="438">
        <f>Entering!H827</f>
        <v>0</v>
      </c>
      <c r="H425" s="438">
        <f>Entering!I827</f>
        <v>0</v>
      </c>
      <c r="I425" s="438">
        <f>Entering!J827</f>
        <v>0</v>
      </c>
      <c r="J425" s="438">
        <f>Entering!K827</f>
        <v>0</v>
      </c>
      <c r="K425" s="438">
        <f>Entering!L827</f>
        <v>0</v>
      </c>
      <c r="L425" s="438">
        <f>Entering!M827</f>
        <v>0</v>
      </c>
      <c r="M425" s="438">
        <f>Entering!N827</f>
        <v>0</v>
      </c>
      <c r="N425" s="438">
        <f>Entering!O827</f>
        <v>0</v>
      </c>
      <c r="O425" s="438">
        <f>Entering!P827</f>
        <v>0</v>
      </c>
      <c r="P425" s="438">
        <f>Entering!Q827</f>
        <v>0</v>
      </c>
      <c r="Q425" s="438">
        <f>Entering!R827</f>
        <v>0</v>
      </c>
      <c r="R425" s="440">
        <f>Entering!S827</f>
        <v>0</v>
      </c>
    </row>
    <row r="426" spans="1:20" ht="12" customHeight="1" x14ac:dyDescent="0.4">
      <c r="A426" s="664"/>
      <c r="B426" s="436" t="str">
        <f>Entering!C828</f>
        <v>Taxi People</v>
      </c>
      <c r="C426" s="437">
        <f>Entering!D828</f>
        <v>0</v>
      </c>
      <c r="D426" s="438">
        <f>Entering!E828</f>
        <v>0</v>
      </c>
      <c r="E426" s="438">
        <f>Entering!F828</f>
        <v>0</v>
      </c>
      <c r="F426" s="438">
        <f>Entering!G828</f>
        <v>0</v>
      </c>
      <c r="G426" s="438">
        <f>Entering!H828</f>
        <v>0</v>
      </c>
      <c r="H426" s="438">
        <f>Entering!I828</f>
        <v>0</v>
      </c>
      <c r="I426" s="438">
        <f>Entering!J828</f>
        <v>0</v>
      </c>
      <c r="J426" s="438">
        <f>Entering!K828</f>
        <v>0</v>
      </c>
      <c r="K426" s="438">
        <f>Entering!L828</f>
        <v>0</v>
      </c>
      <c r="L426" s="438">
        <f>Entering!M828</f>
        <v>0</v>
      </c>
      <c r="M426" s="438">
        <f>Entering!N828</f>
        <v>0</v>
      </c>
      <c r="N426" s="438">
        <f>Entering!O828</f>
        <v>0</v>
      </c>
      <c r="O426" s="438">
        <f>Entering!P828</f>
        <v>0</v>
      </c>
      <c r="P426" s="438">
        <f>Entering!Q828</f>
        <v>0</v>
      </c>
      <c r="Q426" s="438">
        <f>Entering!R828</f>
        <v>0</v>
      </c>
      <c r="R426" s="440">
        <f>Entering!S828</f>
        <v>0</v>
      </c>
    </row>
    <row r="427" spans="1:20" ht="12" customHeight="1" x14ac:dyDescent="0.4">
      <c r="A427" s="664"/>
      <c r="B427" s="436" t="str">
        <f>Entering!C829</f>
        <v>Uber/Lyft People</v>
      </c>
      <c r="C427" s="437">
        <f>Entering!D829</f>
        <v>0</v>
      </c>
      <c r="D427" s="438">
        <f>Entering!E829</f>
        <v>0</v>
      </c>
      <c r="E427" s="438">
        <f>Entering!F829</f>
        <v>0</v>
      </c>
      <c r="F427" s="438">
        <f>Entering!G829</f>
        <v>0</v>
      </c>
      <c r="G427" s="438">
        <f>Entering!H829</f>
        <v>0</v>
      </c>
      <c r="H427" s="438">
        <f>Entering!I829</f>
        <v>0</v>
      </c>
      <c r="I427" s="438">
        <f>Entering!J829</f>
        <v>0</v>
      </c>
      <c r="J427" s="438">
        <f>Entering!K829</f>
        <v>0</v>
      </c>
      <c r="K427" s="438">
        <f>Entering!L829</f>
        <v>0</v>
      </c>
      <c r="L427" s="438">
        <f>Entering!M829</f>
        <v>0</v>
      </c>
      <c r="M427" s="438">
        <f>Entering!N829</f>
        <v>0</v>
      </c>
      <c r="N427" s="438">
        <f>Entering!O829</f>
        <v>0</v>
      </c>
      <c r="O427" s="438">
        <f>Entering!P829</f>
        <v>0</v>
      </c>
      <c r="P427" s="438">
        <f>Entering!Q829</f>
        <v>0</v>
      </c>
      <c r="Q427" s="438">
        <f>Entering!R829</f>
        <v>0</v>
      </c>
      <c r="R427" s="440">
        <f>Entering!S829</f>
        <v>0</v>
      </c>
    </row>
    <row r="428" spans="1:20" ht="12" customHeight="1" x14ac:dyDescent="0.4">
      <c r="A428" s="664"/>
      <c r="B428" s="459" t="s">
        <v>307</v>
      </c>
      <c r="C428" s="443">
        <f t="shared" ref="C428:R428" si="78">SUM(C416,C418:C424)</f>
        <v>0</v>
      </c>
      <c r="D428" s="144">
        <f t="shared" si="78"/>
        <v>0</v>
      </c>
      <c r="E428" s="144">
        <f t="shared" si="78"/>
        <v>0</v>
      </c>
      <c r="F428" s="144">
        <f t="shared" si="78"/>
        <v>0</v>
      </c>
      <c r="G428" s="144">
        <f t="shared" si="78"/>
        <v>0</v>
      </c>
      <c r="H428" s="144">
        <f t="shared" si="78"/>
        <v>0</v>
      </c>
      <c r="I428" s="144">
        <f t="shared" si="78"/>
        <v>0</v>
      </c>
      <c r="J428" s="144">
        <f t="shared" si="78"/>
        <v>0</v>
      </c>
      <c r="K428" s="144">
        <f t="shared" si="78"/>
        <v>0</v>
      </c>
      <c r="L428" s="144">
        <f t="shared" si="78"/>
        <v>0</v>
      </c>
      <c r="M428" s="144">
        <f t="shared" si="78"/>
        <v>0</v>
      </c>
      <c r="N428" s="144">
        <f t="shared" si="78"/>
        <v>0</v>
      </c>
      <c r="O428" s="144">
        <f t="shared" si="78"/>
        <v>0</v>
      </c>
      <c r="P428" s="144">
        <f t="shared" si="78"/>
        <v>0</v>
      </c>
      <c r="Q428" s="144">
        <f t="shared" si="78"/>
        <v>0</v>
      </c>
      <c r="R428" s="444">
        <f t="shared" si="78"/>
        <v>0</v>
      </c>
    </row>
    <row r="429" spans="1:20" ht="12" customHeight="1" x14ac:dyDescent="0.4">
      <c r="A429" s="665"/>
      <c r="B429" s="203" t="s">
        <v>308</v>
      </c>
      <c r="C429" s="204">
        <f t="shared" ref="C429:R429" si="79">SUM(C417:C422,C419:C427)</f>
        <v>0</v>
      </c>
      <c r="D429" s="466">
        <f t="shared" si="79"/>
        <v>0</v>
      </c>
      <c r="E429" s="466">
        <f t="shared" si="79"/>
        <v>0</v>
      </c>
      <c r="F429" s="466">
        <f t="shared" si="79"/>
        <v>0</v>
      </c>
      <c r="G429" s="466">
        <f t="shared" si="79"/>
        <v>0</v>
      </c>
      <c r="H429" s="466">
        <f t="shared" si="79"/>
        <v>0</v>
      </c>
      <c r="I429" s="466">
        <f t="shared" si="79"/>
        <v>0</v>
      </c>
      <c r="J429" s="466">
        <f t="shared" si="79"/>
        <v>0</v>
      </c>
      <c r="K429" s="466">
        <f t="shared" si="79"/>
        <v>0</v>
      </c>
      <c r="L429" s="466">
        <f t="shared" si="79"/>
        <v>0</v>
      </c>
      <c r="M429" s="466">
        <f t="shared" si="79"/>
        <v>0</v>
      </c>
      <c r="N429" s="466">
        <f t="shared" si="79"/>
        <v>0</v>
      </c>
      <c r="O429" s="466">
        <f t="shared" si="79"/>
        <v>0</v>
      </c>
      <c r="P429" s="466">
        <f t="shared" si="79"/>
        <v>0</v>
      </c>
      <c r="Q429" s="466">
        <f t="shared" si="79"/>
        <v>0</v>
      </c>
      <c r="R429" s="467">
        <f t="shared" si="79"/>
        <v>0</v>
      </c>
    </row>
    <row r="430" spans="1:20" ht="12" customHeight="1" x14ac:dyDescent="0.4">
      <c r="A430" s="217"/>
      <c r="B430" s="143"/>
      <c r="C430" s="144"/>
      <c r="D430" s="144"/>
      <c r="E430" s="144"/>
      <c r="F430" s="144"/>
      <c r="G430" s="144"/>
      <c r="H430" s="144"/>
      <c r="I430" s="144"/>
      <c r="J430" s="144"/>
      <c r="K430" s="144"/>
      <c r="L430" s="144"/>
      <c r="M430" s="144"/>
      <c r="N430" s="144"/>
      <c r="O430" s="144"/>
      <c r="P430" s="144"/>
      <c r="Q430" s="144"/>
      <c r="R430" s="144"/>
      <c r="S430" s="94">
        <f t="shared" ref="S430:T430" si="80">SUM(S1:S429)</f>
        <v>8135</v>
      </c>
      <c r="T430" s="94">
        <f t="shared" si="80"/>
        <v>16320</v>
      </c>
    </row>
    <row r="431" spans="1:20" ht="12" customHeight="1" x14ac:dyDescent="0.4">
      <c r="A431" s="217"/>
      <c r="B431" s="143"/>
      <c r="C431" s="144"/>
      <c r="D431" s="144"/>
      <c r="E431" s="144"/>
      <c r="F431" s="144"/>
      <c r="G431" s="144"/>
      <c r="H431" s="144"/>
      <c r="I431" s="144"/>
      <c r="J431" s="144"/>
      <c r="K431" s="144"/>
      <c r="L431" s="144"/>
      <c r="M431" s="144"/>
      <c r="N431" s="144"/>
      <c r="O431" s="144"/>
      <c r="P431" s="144"/>
      <c r="Q431" s="144"/>
      <c r="R431" s="144"/>
      <c r="S431" s="218" t="s">
        <v>271</v>
      </c>
      <c r="T431" s="218" t="s">
        <v>272</v>
      </c>
    </row>
    <row r="432" spans="1:20" ht="12" customHeight="1" x14ac:dyDescent="0.4">
      <c r="A432" s="217"/>
      <c r="B432" s="143"/>
      <c r="C432" s="144"/>
      <c r="D432" s="144"/>
      <c r="E432" s="144"/>
      <c r="F432" s="144"/>
      <c r="G432" s="144"/>
      <c r="H432" s="144"/>
      <c r="I432" s="144"/>
      <c r="J432" s="144"/>
      <c r="K432" s="144"/>
      <c r="L432" s="144"/>
      <c r="M432" s="144"/>
      <c r="N432" s="144"/>
      <c r="O432" s="144"/>
      <c r="P432" s="144"/>
      <c r="Q432" s="144"/>
      <c r="R432" s="144"/>
    </row>
    <row r="433" spans="1:18" ht="12" customHeight="1" x14ac:dyDescent="0.4">
      <c r="A433" s="217"/>
      <c r="B433" s="143"/>
      <c r="C433" s="144"/>
      <c r="D433" s="144"/>
      <c r="E433" s="144"/>
      <c r="F433" s="144"/>
      <c r="G433" s="144"/>
      <c r="H433" s="144"/>
      <c r="I433" s="144"/>
      <c r="J433" s="144"/>
      <c r="K433" s="144"/>
      <c r="L433" s="144"/>
      <c r="M433" s="144"/>
      <c r="N433" s="144"/>
      <c r="O433" s="144"/>
      <c r="P433" s="144"/>
      <c r="Q433" s="144"/>
      <c r="R433" s="144"/>
    </row>
    <row r="434" spans="1:18" ht="15.75" customHeight="1" x14ac:dyDescent="0.4">
      <c r="A434" s="80"/>
      <c r="B434" s="80"/>
      <c r="C434" s="80"/>
      <c r="D434" s="80"/>
      <c r="E434" s="80"/>
      <c r="F434" s="80"/>
      <c r="G434" s="80"/>
      <c r="H434" s="80"/>
      <c r="I434" s="80"/>
      <c r="J434" s="80"/>
      <c r="K434" s="80"/>
      <c r="L434" s="80"/>
      <c r="M434" s="80"/>
      <c r="N434" s="80"/>
      <c r="O434" s="80"/>
      <c r="P434" s="80"/>
      <c r="Q434" s="80"/>
      <c r="R434" s="80"/>
    </row>
    <row r="435" spans="1:18" ht="15.75" customHeight="1" x14ac:dyDescent="0.4">
      <c r="A435" s="80"/>
      <c r="B435" s="80"/>
      <c r="C435" s="80"/>
      <c r="D435" s="80"/>
      <c r="E435" s="80"/>
      <c r="F435" s="80"/>
      <c r="G435" s="80"/>
      <c r="H435" s="80"/>
      <c r="I435" s="80"/>
      <c r="J435" s="80"/>
      <c r="K435" s="80"/>
      <c r="L435" s="80"/>
      <c r="M435" s="80"/>
      <c r="N435" s="80"/>
      <c r="O435" s="80"/>
      <c r="P435" s="80"/>
      <c r="Q435" s="80"/>
      <c r="R435" s="80"/>
    </row>
    <row r="436" spans="1:18" ht="15.75" customHeight="1" x14ac:dyDescent="0.4"/>
    <row r="437" spans="1:18" ht="15.75" customHeight="1" x14ac:dyDescent="0.4"/>
    <row r="438" spans="1:18" ht="15.75" customHeight="1" x14ac:dyDescent="0.4"/>
    <row r="439" spans="1:18" ht="15.75" customHeight="1" x14ac:dyDescent="0.4"/>
    <row r="440" spans="1:18" ht="15.75" customHeight="1" x14ac:dyDescent="0.4"/>
    <row r="441" spans="1:18" ht="15.75" customHeight="1" x14ac:dyDescent="0.4"/>
    <row r="442" spans="1:18" ht="15.75" customHeight="1" x14ac:dyDescent="0.4"/>
    <row r="443" spans="1:18" ht="15.75" customHeight="1" x14ac:dyDescent="0.4"/>
    <row r="444" spans="1:18" ht="15.75" customHeight="1" x14ac:dyDescent="0.4"/>
    <row r="445" spans="1:18" ht="15.75" customHeight="1" x14ac:dyDescent="0.4"/>
    <row r="446" spans="1:18" ht="15.75" customHeight="1" x14ac:dyDescent="0.4"/>
    <row r="447" spans="1:18" ht="15.75" customHeight="1" x14ac:dyDescent="0.4"/>
    <row r="448" spans="1:18" ht="15.75" customHeight="1" x14ac:dyDescent="0.4"/>
    <row r="449" ht="15.75" customHeight="1" x14ac:dyDescent="0.4"/>
    <row r="450" ht="15.75" customHeight="1" x14ac:dyDescent="0.4"/>
    <row r="451" ht="15.75" customHeight="1" x14ac:dyDescent="0.4"/>
    <row r="452" ht="15.75" customHeight="1" x14ac:dyDescent="0.4"/>
    <row r="453" ht="15.75" customHeight="1" x14ac:dyDescent="0.4"/>
    <row r="454" ht="15.75" customHeight="1" x14ac:dyDescent="0.4"/>
    <row r="455" ht="15.75" customHeight="1" x14ac:dyDescent="0.4"/>
    <row r="456" ht="15.75" customHeight="1" x14ac:dyDescent="0.4"/>
    <row r="457" ht="15.75" customHeight="1" x14ac:dyDescent="0.4"/>
    <row r="458" ht="15.75" customHeight="1" x14ac:dyDescent="0.4"/>
    <row r="459" ht="15.75" customHeight="1" x14ac:dyDescent="0.4"/>
    <row r="460" ht="15.75" customHeight="1" x14ac:dyDescent="0.4"/>
    <row r="461" ht="15.75" customHeight="1" x14ac:dyDescent="0.4"/>
    <row r="462" ht="15.75" customHeight="1" x14ac:dyDescent="0.4"/>
    <row r="463" ht="15.75" customHeight="1" x14ac:dyDescent="0.4"/>
    <row r="464" ht="15.75" customHeight="1" x14ac:dyDescent="0.4"/>
    <row r="465" ht="15.75" customHeight="1" x14ac:dyDescent="0.4"/>
    <row r="466" ht="15.75" customHeight="1" x14ac:dyDescent="0.4"/>
    <row r="467" ht="15.75" customHeight="1" x14ac:dyDescent="0.4"/>
    <row r="468" ht="15.75" customHeight="1" x14ac:dyDescent="0.4"/>
    <row r="469" ht="15.75" customHeight="1" x14ac:dyDescent="0.4"/>
    <row r="470" ht="15.75" customHeight="1" x14ac:dyDescent="0.4"/>
    <row r="471" ht="15.75" customHeight="1" x14ac:dyDescent="0.4"/>
    <row r="472" ht="15.75" customHeight="1" x14ac:dyDescent="0.4"/>
    <row r="473" ht="15.75" customHeight="1" x14ac:dyDescent="0.4"/>
    <row r="474" ht="15.75" customHeight="1" x14ac:dyDescent="0.4"/>
    <row r="475" ht="15.75" customHeight="1" x14ac:dyDescent="0.4"/>
    <row r="476" ht="15.75" customHeight="1" x14ac:dyDescent="0.4"/>
    <row r="477" ht="15.75" customHeight="1" x14ac:dyDescent="0.4"/>
    <row r="478" ht="15.75" customHeight="1" x14ac:dyDescent="0.4"/>
    <row r="479" ht="15.75" customHeight="1" x14ac:dyDescent="0.4"/>
    <row r="480" ht="15.75" customHeight="1" x14ac:dyDescent="0.4"/>
    <row r="481" ht="15.75" customHeight="1" x14ac:dyDescent="0.4"/>
    <row r="482" ht="15.75" customHeight="1" x14ac:dyDescent="0.4"/>
    <row r="483" ht="15.75" customHeight="1" x14ac:dyDescent="0.4"/>
    <row r="484" ht="15.75" customHeight="1" x14ac:dyDescent="0.4"/>
    <row r="485" ht="15.75" customHeight="1" x14ac:dyDescent="0.4"/>
    <row r="486" ht="15.75" customHeight="1" x14ac:dyDescent="0.4"/>
    <row r="487" ht="15.75" customHeight="1" x14ac:dyDescent="0.4"/>
    <row r="488" ht="15.75" customHeight="1" x14ac:dyDescent="0.4"/>
    <row r="489" ht="15.75" customHeight="1" x14ac:dyDescent="0.4"/>
    <row r="490" ht="15.75" customHeight="1" x14ac:dyDescent="0.4"/>
    <row r="491" ht="15.75" customHeight="1" x14ac:dyDescent="0.4"/>
    <row r="492" ht="15.75" customHeight="1" x14ac:dyDescent="0.4"/>
    <row r="493" ht="15.75" customHeight="1" x14ac:dyDescent="0.4"/>
    <row r="494" ht="15.75" customHeight="1" x14ac:dyDescent="0.4"/>
    <row r="495" ht="15.75" customHeight="1" x14ac:dyDescent="0.4"/>
    <row r="496" ht="15.75" customHeight="1" x14ac:dyDescent="0.4"/>
    <row r="497" ht="15.75" customHeight="1" x14ac:dyDescent="0.4"/>
    <row r="498" ht="15.75" customHeight="1" x14ac:dyDescent="0.4"/>
    <row r="499" ht="15.75" customHeight="1" x14ac:dyDescent="0.4"/>
    <row r="500" ht="15.75" customHeight="1" x14ac:dyDescent="0.4"/>
    <row r="501" ht="15.75" customHeight="1" x14ac:dyDescent="0.4"/>
    <row r="502" ht="15.75" customHeight="1" x14ac:dyDescent="0.4"/>
    <row r="503" ht="15.75" customHeight="1" x14ac:dyDescent="0.4"/>
    <row r="504" ht="15.75" customHeight="1" x14ac:dyDescent="0.4"/>
    <row r="505" ht="15.75" customHeight="1" x14ac:dyDescent="0.4"/>
    <row r="506" ht="15.75" customHeight="1" x14ac:dyDescent="0.4"/>
    <row r="507" ht="15.75" customHeight="1" x14ac:dyDescent="0.4"/>
    <row r="508" ht="15.75" customHeight="1" x14ac:dyDescent="0.4"/>
    <row r="509" ht="15.75" customHeight="1" x14ac:dyDescent="0.4"/>
    <row r="510" ht="15.75" customHeight="1" x14ac:dyDescent="0.4"/>
    <row r="511" ht="15.75" customHeight="1" x14ac:dyDescent="0.4"/>
    <row r="512" ht="15.75" customHeight="1" x14ac:dyDescent="0.4"/>
    <row r="513" ht="15.75" customHeight="1" x14ac:dyDescent="0.4"/>
    <row r="514" ht="15.75" customHeight="1" x14ac:dyDescent="0.4"/>
    <row r="515" ht="15.75" customHeight="1" x14ac:dyDescent="0.4"/>
    <row r="516" ht="15.75" customHeight="1" x14ac:dyDescent="0.4"/>
    <row r="517" ht="15.75" customHeight="1" x14ac:dyDescent="0.4"/>
    <row r="518" ht="15.75" customHeight="1" x14ac:dyDescent="0.4"/>
    <row r="519" ht="15.75" customHeight="1" x14ac:dyDescent="0.4"/>
    <row r="520" ht="15.75" customHeight="1" x14ac:dyDescent="0.4"/>
    <row r="521" ht="15.75" customHeight="1" x14ac:dyDescent="0.4"/>
    <row r="522" ht="15.75" customHeight="1" x14ac:dyDescent="0.4"/>
    <row r="523" ht="15.75" customHeight="1" x14ac:dyDescent="0.4"/>
    <row r="524" ht="15.75" customHeight="1" x14ac:dyDescent="0.4"/>
    <row r="525" ht="15.75" customHeight="1" x14ac:dyDescent="0.4"/>
    <row r="526" ht="15.75" customHeight="1" x14ac:dyDescent="0.4"/>
    <row r="527" ht="15.75" customHeight="1" x14ac:dyDescent="0.4"/>
    <row r="528" ht="15.75" customHeight="1" x14ac:dyDescent="0.4"/>
    <row r="529" ht="15.75" customHeight="1" x14ac:dyDescent="0.4"/>
    <row r="530" ht="15.75" customHeight="1" x14ac:dyDescent="0.4"/>
    <row r="531" ht="15.75" customHeight="1" x14ac:dyDescent="0.4"/>
    <row r="532" ht="15.75" customHeight="1" x14ac:dyDescent="0.4"/>
    <row r="533" ht="15.75" customHeight="1" x14ac:dyDescent="0.4"/>
    <row r="534" ht="15.75" customHeight="1" x14ac:dyDescent="0.4"/>
    <row r="535" ht="15.75" customHeight="1" x14ac:dyDescent="0.4"/>
    <row r="536" ht="15.75" customHeight="1" x14ac:dyDescent="0.4"/>
    <row r="537" ht="15.75" customHeight="1" x14ac:dyDescent="0.4"/>
    <row r="538" ht="15.75" customHeight="1" x14ac:dyDescent="0.4"/>
    <row r="539" ht="15.75" customHeight="1" x14ac:dyDescent="0.4"/>
    <row r="540" ht="15.75" customHeight="1" x14ac:dyDescent="0.4"/>
    <row r="541" ht="15.75" customHeight="1" x14ac:dyDescent="0.4"/>
    <row r="542" ht="15.75" customHeight="1" x14ac:dyDescent="0.4"/>
    <row r="543" ht="15.75" customHeight="1" x14ac:dyDescent="0.4"/>
    <row r="544" ht="15.75" customHeight="1" x14ac:dyDescent="0.4"/>
    <row r="545" ht="15.75" customHeight="1" x14ac:dyDescent="0.4"/>
    <row r="546" ht="15.75" customHeight="1" x14ac:dyDescent="0.4"/>
    <row r="547" ht="15.75" customHeight="1" x14ac:dyDescent="0.4"/>
    <row r="548" ht="15.75" customHeight="1" x14ac:dyDescent="0.4"/>
    <row r="549" ht="15.75" customHeight="1" x14ac:dyDescent="0.4"/>
    <row r="550" ht="15.75" customHeight="1" x14ac:dyDescent="0.4"/>
    <row r="551" ht="15.75" customHeight="1" x14ac:dyDescent="0.4"/>
    <row r="552" ht="15.75" customHeight="1" x14ac:dyDescent="0.4"/>
    <row r="553" ht="15.75" customHeight="1" x14ac:dyDescent="0.4"/>
    <row r="554" ht="15.75" customHeight="1" x14ac:dyDescent="0.4"/>
    <row r="555" ht="15.75" customHeight="1" x14ac:dyDescent="0.4"/>
    <row r="556" ht="15.75" customHeight="1" x14ac:dyDescent="0.4"/>
    <row r="557" ht="15.75" customHeight="1" x14ac:dyDescent="0.4"/>
    <row r="558" ht="15.75" customHeight="1" x14ac:dyDescent="0.4"/>
    <row r="559" ht="15.75" customHeight="1" x14ac:dyDescent="0.4"/>
    <row r="560" ht="15.75" customHeight="1" x14ac:dyDescent="0.4"/>
    <row r="561" ht="15.75" customHeight="1" x14ac:dyDescent="0.4"/>
    <row r="562" ht="15.75" customHeight="1" x14ac:dyDescent="0.4"/>
    <row r="563" ht="15.75" customHeight="1" x14ac:dyDescent="0.4"/>
    <row r="564" ht="15.75" customHeight="1" x14ac:dyDescent="0.4"/>
    <row r="565" ht="15.75" customHeight="1" x14ac:dyDescent="0.4"/>
    <row r="566" ht="15.75" customHeight="1" x14ac:dyDescent="0.4"/>
    <row r="567" ht="15.75" customHeight="1" x14ac:dyDescent="0.4"/>
    <row r="568" ht="15.75" customHeight="1" x14ac:dyDescent="0.4"/>
    <row r="569" ht="15.75" customHeight="1" x14ac:dyDescent="0.4"/>
    <row r="570" ht="15.75" customHeight="1" x14ac:dyDescent="0.4"/>
    <row r="571" ht="15.75" customHeight="1" x14ac:dyDescent="0.4"/>
    <row r="572" ht="15.75" customHeight="1" x14ac:dyDescent="0.4"/>
    <row r="573" ht="15.75" customHeight="1" x14ac:dyDescent="0.4"/>
    <row r="574" ht="15.75" customHeight="1" x14ac:dyDescent="0.4"/>
    <row r="575" ht="15.75" customHeight="1" x14ac:dyDescent="0.4"/>
    <row r="576" ht="15.75" customHeight="1" x14ac:dyDescent="0.4"/>
    <row r="577" ht="15.75" customHeight="1" x14ac:dyDescent="0.4"/>
    <row r="578" ht="15.75" customHeight="1" x14ac:dyDescent="0.4"/>
    <row r="579" ht="15.75" customHeight="1" x14ac:dyDescent="0.4"/>
    <row r="580" ht="15.75" customHeight="1" x14ac:dyDescent="0.4"/>
    <row r="581" ht="15.75" customHeight="1" x14ac:dyDescent="0.4"/>
    <row r="582" ht="15.75" customHeight="1" x14ac:dyDescent="0.4"/>
    <row r="583" ht="15.75" customHeight="1" x14ac:dyDescent="0.4"/>
    <row r="584" ht="15.75" customHeight="1" x14ac:dyDescent="0.4"/>
    <row r="585" ht="15.75" customHeight="1" x14ac:dyDescent="0.4"/>
    <row r="586" ht="15.75" customHeight="1" x14ac:dyDescent="0.4"/>
    <row r="587" ht="15.75" customHeight="1" x14ac:dyDescent="0.4"/>
    <row r="588" ht="15.75" customHeight="1" x14ac:dyDescent="0.4"/>
    <row r="589" ht="15.75" customHeight="1" x14ac:dyDescent="0.4"/>
    <row r="590" ht="15.75" customHeight="1" x14ac:dyDescent="0.4"/>
    <row r="591" ht="15.75" customHeight="1" x14ac:dyDescent="0.4"/>
    <row r="592" ht="15.75" customHeight="1" x14ac:dyDescent="0.4"/>
    <row r="593" ht="15.75" customHeight="1" x14ac:dyDescent="0.4"/>
    <row r="594" ht="15.75" customHeight="1" x14ac:dyDescent="0.4"/>
    <row r="595" ht="15.75" customHeight="1" x14ac:dyDescent="0.4"/>
    <row r="596" ht="15.75" customHeight="1" x14ac:dyDescent="0.4"/>
    <row r="597" ht="15.75" customHeight="1" x14ac:dyDescent="0.4"/>
    <row r="598" ht="15.75" customHeight="1" x14ac:dyDescent="0.4"/>
    <row r="599" ht="15.75" customHeight="1" x14ac:dyDescent="0.4"/>
    <row r="600" ht="15.75" customHeight="1" x14ac:dyDescent="0.4"/>
    <row r="601" ht="15.75" customHeight="1" x14ac:dyDescent="0.4"/>
    <row r="602" ht="15.75" customHeight="1" x14ac:dyDescent="0.4"/>
    <row r="603" ht="15.75" customHeight="1" x14ac:dyDescent="0.4"/>
    <row r="604" ht="15.75" customHeight="1" x14ac:dyDescent="0.4"/>
    <row r="605" ht="15.75" customHeight="1" x14ac:dyDescent="0.4"/>
    <row r="606" ht="15.75" customHeight="1" x14ac:dyDescent="0.4"/>
    <row r="607" ht="15.75" customHeight="1" x14ac:dyDescent="0.4"/>
    <row r="608" ht="15.75" customHeight="1" x14ac:dyDescent="0.4"/>
    <row r="609" ht="15.75" customHeight="1" x14ac:dyDescent="0.4"/>
    <row r="610" ht="15.75" customHeight="1" x14ac:dyDescent="0.4"/>
    <row r="611" ht="15.75" customHeight="1" x14ac:dyDescent="0.4"/>
    <row r="612" ht="15.75" customHeight="1" x14ac:dyDescent="0.4"/>
    <row r="613" ht="15.75" customHeight="1" x14ac:dyDescent="0.4"/>
    <row r="614" ht="15.75" customHeight="1" x14ac:dyDescent="0.4"/>
    <row r="615" ht="15.75" customHeight="1" x14ac:dyDescent="0.4"/>
    <row r="616" ht="15.75" customHeight="1" x14ac:dyDescent="0.4"/>
    <row r="617" ht="15.75" customHeight="1" x14ac:dyDescent="0.4"/>
    <row r="618" ht="15.75" customHeight="1" x14ac:dyDescent="0.4"/>
    <row r="619" ht="15.75" customHeight="1" x14ac:dyDescent="0.4"/>
    <row r="620" ht="15.75" customHeight="1" x14ac:dyDescent="0.4"/>
    <row r="621" ht="15.75" customHeight="1" x14ac:dyDescent="0.4"/>
    <row r="622" ht="15.75" customHeight="1" x14ac:dyDescent="0.4"/>
    <row r="623" ht="15.75" customHeight="1" x14ac:dyDescent="0.4"/>
    <row r="624" ht="15.75" customHeight="1" x14ac:dyDescent="0.4"/>
    <row r="625" ht="15.75" customHeight="1" x14ac:dyDescent="0.4"/>
    <row r="626" ht="15.75" customHeight="1" x14ac:dyDescent="0.4"/>
    <row r="627" ht="15.75" customHeight="1" x14ac:dyDescent="0.4"/>
    <row r="628" ht="15.75" customHeight="1" x14ac:dyDescent="0.4"/>
    <row r="629" ht="15.75" customHeight="1" x14ac:dyDescent="0.4"/>
    <row r="630" ht="15.75" customHeight="1" x14ac:dyDescent="0.4"/>
    <row r="631" ht="15.75" customHeight="1" x14ac:dyDescent="0.4"/>
    <row r="632" ht="15.75" customHeight="1" x14ac:dyDescent="0.4"/>
    <row r="633" ht="15.75" customHeight="1" x14ac:dyDescent="0.4"/>
    <row r="634" ht="15.75" customHeight="1" x14ac:dyDescent="0.4"/>
    <row r="635" ht="15.75" customHeight="1" x14ac:dyDescent="0.4"/>
    <row r="636" ht="15.75" customHeight="1" x14ac:dyDescent="0.4"/>
    <row r="637" ht="15.75" customHeight="1" x14ac:dyDescent="0.4"/>
    <row r="638" ht="15.75" customHeight="1" x14ac:dyDescent="0.4"/>
    <row r="639" ht="15.75" customHeight="1" x14ac:dyDescent="0.4"/>
    <row r="640" ht="15.75" customHeight="1" x14ac:dyDescent="0.4"/>
    <row r="641" ht="15.75" customHeight="1" x14ac:dyDescent="0.4"/>
    <row r="642" ht="15.75" customHeight="1" x14ac:dyDescent="0.4"/>
    <row r="643" ht="15.75" customHeight="1" x14ac:dyDescent="0.4"/>
    <row r="644" ht="15.75" customHeight="1" x14ac:dyDescent="0.4"/>
    <row r="645" ht="15.75" customHeight="1" x14ac:dyDescent="0.4"/>
    <row r="646" ht="15.75" customHeight="1" x14ac:dyDescent="0.4"/>
    <row r="647" ht="15.75" customHeight="1" x14ac:dyDescent="0.4"/>
    <row r="648" ht="15.75" customHeight="1" x14ac:dyDescent="0.4"/>
    <row r="649" ht="15.75" customHeight="1" x14ac:dyDescent="0.4"/>
    <row r="650" ht="15.75" customHeight="1" x14ac:dyDescent="0.4"/>
    <row r="651" ht="15.75" customHeight="1" x14ac:dyDescent="0.4"/>
    <row r="652" ht="15.75" customHeight="1" x14ac:dyDescent="0.4"/>
    <row r="653" ht="15.75" customHeight="1" x14ac:dyDescent="0.4"/>
    <row r="654" ht="15.75" customHeight="1" x14ac:dyDescent="0.4"/>
    <row r="655" ht="15.75" customHeight="1" x14ac:dyDescent="0.4"/>
    <row r="656" ht="15.75" customHeight="1" x14ac:dyDescent="0.4"/>
    <row r="657" ht="15.75" customHeight="1" x14ac:dyDescent="0.4"/>
    <row r="658" ht="15.75" customHeight="1" x14ac:dyDescent="0.4"/>
    <row r="659" ht="15.75" customHeight="1" x14ac:dyDescent="0.4"/>
    <row r="660" ht="15.75" customHeight="1" x14ac:dyDescent="0.4"/>
    <row r="661" ht="15.75" customHeight="1" x14ac:dyDescent="0.4"/>
    <row r="662" ht="15.75" customHeight="1" x14ac:dyDescent="0.4"/>
    <row r="663" ht="15.75" customHeight="1" x14ac:dyDescent="0.4"/>
    <row r="664" ht="15.75" customHeight="1" x14ac:dyDescent="0.4"/>
    <row r="665" ht="15.75" customHeight="1" x14ac:dyDescent="0.4"/>
    <row r="666" ht="15.75" customHeight="1" x14ac:dyDescent="0.4"/>
    <row r="667" ht="15.75" customHeight="1" x14ac:dyDescent="0.4"/>
    <row r="668" ht="15.75" customHeight="1" x14ac:dyDescent="0.4"/>
    <row r="669" ht="15.75" customHeight="1" x14ac:dyDescent="0.4"/>
    <row r="670" ht="15.75" customHeight="1" x14ac:dyDescent="0.4"/>
    <row r="671" ht="15.75" customHeight="1" x14ac:dyDescent="0.4"/>
    <row r="672" ht="15.75" customHeight="1" x14ac:dyDescent="0.4"/>
    <row r="673" ht="15.75" customHeight="1" x14ac:dyDescent="0.4"/>
    <row r="674" ht="15.75" customHeight="1" x14ac:dyDescent="0.4"/>
    <row r="675" ht="15.75" customHeight="1" x14ac:dyDescent="0.4"/>
    <row r="676" ht="15.75" customHeight="1" x14ac:dyDescent="0.4"/>
    <row r="677" ht="15.75" customHeight="1" x14ac:dyDescent="0.4"/>
    <row r="678" ht="15.75" customHeight="1" x14ac:dyDescent="0.4"/>
    <row r="679" ht="15.75" customHeight="1" x14ac:dyDescent="0.4"/>
    <row r="680" ht="15.75" customHeight="1" x14ac:dyDescent="0.4"/>
    <row r="681" ht="15.75" customHeight="1" x14ac:dyDescent="0.4"/>
    <row r="682" ht="15.75" customHeight="1" x14ac:dyDescent="0.4"/>
    <row r="683" ht="15.75" customHeight="1" x14ac:dyDescent="0.4"/>
    <row r="684" ht="15.75" customHeight="1" x14ac:dyDescent="0.4"/>
    <row r="685" ht="15.75" customHeight="1" x14ac:dyDescent="0.4"/>
    <row r="686" ht="15.75" customHeight="1" x14ac:dyDescent="0.4"/>
    <row r="687" ht="15.75" customHeight="1" x14ac:dyDescent="0.4"/>
    <row r="688" ht="15.75" customHeight="1" x14ac:dyDescent="0.4"/>
    <row r="689" ht="15.75" customHeight="1" x14ac:dyDescent="0.4"/>
    <row r="690" ht="15.75" customHeight="1" x14ac:dyDescent="0.4"/>
    <row r="691" ht="15.75" customHeight="1" x14ac:dyDescent="0.4"/>
    <row r="692" ht="15.75" customHeight="1" x14ac:dyDescent="0.4"/>
    <row r="693" ht="15.75" customHeight="1" x14ac:dyDescent="0.4"/>
    <row r="694" ht="15.75" customHeight="1" x14ac:dyDescent="0.4"/>
    <row r="695" ht="15.75" customHeight="1" x14ac:dyDescent="0.4"/>
    <row r="696" ht="15.75" customHeight="1" x14ac:dyDescent="0.4"/>
    <row r="697" ht="15.75" customHeight="1" x14ac:dyDescent="0.4"/>
    <row r="698" ht="15.75" customHeight="1" x14ac:dyDescent="0.4"/>
    <row r="699" ht="15.75" customHeight="1" x14ac:dyDescent="0.4"/>
    <row r="700" ht="15.75" customHeight="1" x14ac:dyDescent="0.4"/>
    <row r="701" ht="15.75" customHeight="1" x14ac:dyDescent="0.4"/>
    <row r="702" ht="15.75" customHeight="1" x14ac:dyDescent="0.4"/>
    <row r="703" ht="15.75" customHeight="1" x14ac:dyDescent="0.4"/>
    <row r="704" ht="15.75" customHeight="1" x14ac:dyDescent="0.4"/>
    <row r="705" ht="15.75" customHeight="1" x14ac:dyDescent="0.4"/>
    <row r="706" ht="15.75" customHeight="1" x14ac:dyDescent="0.4"/>
    <row r="707" ht="15.75" customHeight="1" x14ac:dyDescent="0.4"/>
    <row r="708" ht="15.75" customHeight="1" x14ac:dyDescent="0.4"/>
    <row r="709" ht="15.75" customHeight="1" x14ac:dyDescent="0.4"/>
    <row r="710" ht="15.75" customHeight="1" x14ac:dyDescent="0.4"/>
    <row r="711" ht="15.75" customHeight="1" x14ac:dyDescent="0.4"/>
    <row r="712" ht="15.75" customHeight="1" x14ac:dyDescent="0.4"/>
    <row r="713" ht="15.75" customHeight="1" x14ac:dyDescent="0.4"/>
    <row r="714" ht="15.75" customHeight="1" x14ac:dyDescent="0.4"/>
    <row r="715" ht="15.75" customHeight="1" x14ac:dyDescent="0.4"/>
    <row r="716" ht="15.75" customHeight="1" x14ac:dyDescent="0.4"/>
    <row r="717" ht="15.75" customHeight="1" x14ac:dyDescent="0.4"/>
    <row r="718" ht="15.75" customHeight="1" x14ac:dyDescent="0.4"/>
    <row r="719" ht="15.75" customHeight="1" x14ac:dyDescent="0.4"/>
    <row r="720" ht="15.75" customHeight="1" x14ac:dyDescent="0.4"/>
    <row r="721" ht="15.75" customHeight="1" x14ac:dyDescent="0.4"/>
    <row r="722" ht="15.75" customHeight="1" x14ac:dyDescent="0.4"/>
    <row r="723" ht="15.75" customHeight="1" x14ac:dyDescent="0.4"/>
    <row r="724" ht="15.75" customHeight="1" x14ac:dyDescent="0.4"/>
    <row r="725" ht="15.75" customHeight="1" x14ac:dyDescent="0.4"/>
    <row r="726" ht="15.75" customHeight="1" x14ac:dyDescent="0.4"/>
    <row r="727" ht="15.75" customHeight="1" x14ac:dyDescent="0.4"/>
    <row r="728" ht="15.75" customHeight="1" x14ac:dyDescent="0.4"/>
    <row r="729" ht="15.75" customHeight="1" x14ac:dyDescent="0.4"/>
    <row r="730" ht="15.75" customHeight="1" x14ac:dyDescent="0.4"/>
    <row r="731" ht="15.75" customHeight="1" x14ac:dyDescent="0.4"/>
    <row r="732" ht="15.75" customHeight="1" x14ac:dyDescent="0.4"/>
    <row r="733" ht="15.75" customHeight="1" x14ac:dyDescent="0.4"/>
    <row r="734" ht="15.75" customHeight="1" x14ac:dyDescent="0.4"/>
    <row r="735" ht="15.75" customHeight="1" x14ac:dyDescent="0.4"/>
    <row r="736" ht="15.75" customHeight="1" x14ac:dyDescent="0.4"/>
    <row r="737" ht="15.75" customHeight="1" x14ac:dyDescent="0.4"/>
    <row r="738" ht="15.75" customHeight="1" x14ac:dyDescent="0.4"/>
    <row r="739" ht="15.75" customHeight="1" x14ac:dyDescent="0.4"/>
    <row r="740" ht="15.75" customHeight="1" x14ac:dyDescent="0.4"/>
    <row r="741" ht="15.75" customHeight="1" x14ac:dyDescent="0.4"/>
    <row r="742" ht="15.75" customHeight="1" x14ac:dyDescent="0.4"/>
    <row r="743" ht="15.75" customHeight="1" x14ac:dyDescent="0.4"/>
    <row r="744" ht="15.75" customHeight="1" x14ac:dyDescent="0.4"/>
    <row r="745" ht="15.75" customHeight="1" x14ac:dyDescent="0.4"/>
    <row r="746" ht="15.75" customHeight="1" x14ac:dyDescent="0.4"/>
    <row r="747" ht="15.75" customHeight="1" x14ac:dyDescent="0.4"/>
    <row r="748" ht="15.75" customHeight="1" x14ac:dyDescent="0.4"/>
    <row r="749" ht="15.75" customHeight="1" x14ac:dyDescent="0.4"/>
    <row r="750" ht="15.75" customHeight="1" x14ac:dyDescent="0.4"/>
    <row r="751" ht="15.75" customHeight="1" x14ac:dyDescent="0.4"/>
    <row r="752" ht="15.75" customHeight="1" x14ac:dyDescent="0.4"/>
    <row r="753" ht="15.75" customHeight="1" x14ac:dyDescent="0.4"/>
    <row r="754" ht="15.75" customHeight="1" x14ac:dyDescent="0.4"/>
    <row r="755" ht="15.75" customHeight="1" x14ac:dyDescent="0.4"/>
    <row r="756" ht="15.75" customHeight="1" x14ac:dyDescent="0.4"/>
    <row r="757" ht="15.75" customHeight="1" x14ac:dyDescent="0.4"/>
    <row r="758" ht="15.75" customHeight="1" x14ac:dyDescent="0.4"/>
    <row r="759" ht="15.75" customHeight="1" x14ac:dyDescent="0.4"/>
    <row r="760" ht="15.75" customHeight="1" x14ac:dyDescent="0.4"/>
    <row r="761" ht="15.75" customHeight="1" x14ac:dyDescent="0.4"/>
    <row r="762" ht="15.75" customHeight="1" x14ac:dyDescent="0.4"/>
    <row r="763" ht="15.75" customHeight="1" x14ac:dyDescent="0.4"/>
    <row r="764" ht="15.75" customHeight="1" x14ac:dyDescent="0.4"/>
    <row r="765" ht="15.75" customHeight="1" x14ac:dyDescent="0.4"/>
    <row r="766" ht="15.75" customHeight="1" x14ac:dyDescent="0.4"/>
    <row r="767" ht="15.75" customHeight="1" x14ac:dyDescent="0.4"/>
    <row r="768" ht="15.75" customHeight="1" x14ac:dyDescent="0.4"/>
    <row r="769" ht="15.75" customHeight="1" x14ac:dyDescent="0.4"/>
    <row r="770" ht="15.75" customHeight="1" x14ac:dyDescent="0.4"/>
    <row r="771" ht="15.75" customHeight="1" x14ac:dyDescent="0.4"/>
    <row r="772" ht="15.75" customHeight="1" x14ac:dyDescent="0.4"/>
    <row r="773" ht="15.75" customHeight="1" x14ac:dyDescent="0.4"/>
    <row r="774" ht="15.75" customHeight="1" x14ac:dyDescent="0.4"/>
    <row r="775" ht="15.75" customHeight="1" x14ac:dyDescent="0.4"/>
    <row r="776" ht="15.75" customHeight="1" x14ac:dyDescent="0.4"/>
    <row r="777" ht="15.75" customHeight="1" x14ac:dyDescent="0.4"/>
    <row r="778" ht="15.75" customHeight="1" x14ac:dyDescent="0.4"/>
    <row r="779" ht="15.75" customHeight="1" x14ac:dyDescent="0.4"/>
    <row r="780" ht="15.75" customHeight="1" x14ac:dyDescent="0.4"/>
    <row r="781" ht="15.75" customHeight="1" x14ac:dyDescent="0.4"/>
    <row r="782" ht="15.75" customHeight="1" x14ac:dyDescent="0.4"/>
    <row r="783" ht="15.75" customHeight="1" x14ac:dyDescent="0.4"/>
    <row r="784" ht="15.75" customHeight="1" x14ac:dyDescent="0.4"/>
    <row r="785" ht="15.75" customHeight="1" x14ac:dyDescent="0.4"/>
    <row r="786" ht="15.75" customHeight="1" x14ac:dyDescent="0.4"/>
    <row r="787" ht="15.75" customHeight="1" x14ac:dyDescent="0.4"/>
    <row r="788" ht="15.75" customHeight="1" x14ac:dyDescent="0.4"/>
    <row r="789" ht="15.75" customHeight="1" x14ac:dyDescent="0.4"/>
    <row r="790" ht="15.75" customHeight="1" x14ac:dyDescent="0.4"/>
    <row r="791" ht="15.75" customHeight="1" x14ac:dyDescent="0.4"/>
    <row r="792" ht="15.75" customHeight="1" x14ac:dyDescent="0.4"/>
    <row r="793" ht="15.75" customHeight="1" x14ac:dyDescent="0.4"/>
    <row r="794" ht="15.75" customHeight="1" x14ac:dyDescent="0.4"/>
    <row r="795" ht="15.75" customHeight="1" x14ac:dyDescent="0.4"/>
    <row r="796" ht="15.75" customHeight="1" x14ac:dyDescent="0.4"/>
    <row r="797" ht="15.75" customHeight="1" x14ac:dyDescent="0.4"/>
    <row r="798" ht="15.75" customHeight="1" x14ac:dyDescent="0.4"/>
    <row r="799" ht="15.75" customHeight="1" x14ac:dyDescent="0.4"/>
    <row r="800" ht="15.75" customHeight="1" x14ac:dyDescent="0.4"/>
    <row r="801" ht="15.75" customHeight="1" x14ac:dyDescent="0.4"/>
    <row r="802" ht="15.75" customHeight="1" x14ac:dyDescent="0.4"/>
    <row r="803" ht="15.75" customHeight="1" x14ac:dyDescent="0.4"/>
    <row r="804" ht="15.75" customHeight="1" x14ac:dyDescent="0.4"/>
    <row r="805" ht="15.75" customHeight="1" x14ac:dyDescent="0.4"/>
    <row r="806" ht="15.75" customHeight="1" x14ac:dyDescent="0.4"/>
    <row r="807" ht="15.75" customHeight="1" x14ac:dyDescent="0.4"/>
    <row r="808" ht="15.75" customHeight="1" x14ac:dyDescent="0.4"/>
    <row r="809" ht="15.75" customHeight="1" x14ac:dyDescent="0.4"/>
    <row r="810" ht="15.75" customHeight="1" x14ac:dyDescent="0.4"/>
    <row r="811" ht="15.75" customHeight="1" x14ac:dyDescent="0.4"/>
    <row r="812" ht="15.75" customHeight="1" x14ac:dyDescent="0.4"/>
    <row r="813" ht="15.75" customHeight="1" x14ac:dyDescent="0.4"/>
    <row r="814" ht="15.75" customHeight="1" x14ac:dyDescent="0.4"/>
    <row r="815" ht="15.75" customHeight="1" x14ac:dyDescent="0.4"/>
    <row r="816" ht="15.75" customHeight="1" x14ac:dyDescent="0.4"/>
    <row r="817" ht="15.75" customHeight="1" x14ac:dyDescent="0.4"/>
    <row r="818" ht="15.75" customHeight="1" x14ac:dyDescent="0.4"/>
    <row r="819" ht="15.75" customHeight="1" x14ac:dyDescent="0.4"/>
    <row r="820" ht="15.75" customHeight="1" x14ac:dyDescent="0.4"/>
    <row r="821" ht="15.75" customHeight="1" x14ac:dyDescent="0.4"/>
    <row r="822" ht="15.75" customHeight="1" x14ac:dyDescent="0.4"/>
    <row r="823" ht="15.75" customHeight="1" x14ac:dyDescent="0.4"/>
    <row r="824" ht="15.75" customHeight="1" x14ac:dyDescent="0.4"/>
    <row r="825" ht="15.75" customHeight="1" x14ac:dyDescent="0.4"/>
    <row r="826" ht="15.75" customHeight="1" x14ac:dyDescent="0.4"/>
    <row r="827" ht="15.75" customHeight="1" x14ac:dyDescent="0.4"/>
    <row r="828" ht="15.75" customHeight="1" x14ac:dyDescent="0.4"/>
    <row r="829" ht="15.75" customHeight="1" x14ac:dyDescent="0.4"/>
    <row r="830" ht="15.75" customHeight="1" x14ac:dyDescent="0.4"/>
    <row r="831" ht="15.75" customHeight="1" x14ac:dyDescent="0.4"/>
    <row r="832" ht="15.75" customHeight="1" x14ac:dyDescent="0.4"/>
    <row r="833" ht="15.75" customHeight="1" x14ac:dyDescent="0.4"/>
    <row r="834" ht="15.75" customHeight="1" x14ac:dyDescent="0.4"/>
    <row r="835" ht="15.75" customHeight="1" x14ac:dyDescent="0.4"/>
    <row r="836" ht="15.75" customHeight="1" x14ac:dyDescent="0.4"/>
    <row r="837" ht="15.75" customHeight="1" x14ac:dyDescent="0.4"/>
    <row r="838" ht="15.75" customHeight="1" x14ac:dyDescent="0.4"/>
    <row r="839" ht="15.75" customHeight="1" x14ac:dyDescent="0.4"/>
    <row r="840" ht="15.75" customHeight="1" x14ac:dyDescent="0.4"/>
    <row r="841" ht="15.75" customHeight="1" x14ac:dyDescent="0.4"/>
    <row r="842" ht="15.75" customHeight="1" x14ac:dyDescent="0.4"/>
    <row r="843" ht="15.75" customHeight="1" x14ac:dyDescent="0.4"/>
    <row r="844" ht="15.75" customHeight="1" x14ac:dyDescent="0.4"/>
    <row r="845" ht="15.75" customHeight="1" x14ac:dyDescent="0.4"/>
    <row r="846" ht="15.75" customHeight="1" x14ac:dyDescent="0.4"/>
    <row r="847" ht="15.75" customHeight="1" x14ac:dyDescent="0.4"/>
    <row r="848" ht="15.75" customHeight="1" x14ac:dyDescent="0.4"/>
    <row r="849" ht="15.75" customHeight="1" x14ac:dyDescent="0.4"/>
    <row r="850" ht="15.75" customHeight="1" x14ac:dyDescent="0.4"/>
    <row r="851" ht="15.75" customHeight="1" x14ac:dyDescent="0.4"/>
    <row r="852" ht="15.75" customHeight="1" x14ac:dyDescent="0.4"/>
    <row r="853" ht="15.75" customHeight="1" x14ac:dyDescent="0.4"/>
    <row r="854" ht="15.75" customHeight="1" x14ac:dyDescent="0.4"/>
    <row r="855" ht="15.75" customHeight="1" x14ac:dyDescent="0.4"/>
    <row r="856" ht="15.75" customHeight="1" x14ac:dyDescent="0.4"/>
    <row r="857" ht="15.75" customHeight="1" x14ac:dyDescent="0.4"/>
    <row r="858" ht="15.75" customHeight="1" x14ac:dyDescent="0.4"/>
    <row r="859" ht="15.75" customHeight="1" x14ac:dyDescent="0.4"/>
    <row r="860" ht="15.75" customHeight="1" x14ac:dyDescent="0.4"/>
    <row r="861" ht="15.75" customHeight="1" x14ac:dyDescent="0.4"/>
    <row r="862" ht="15.75" customHeight="1" x14ac:dyDescent="0.4"/>
    <row r="863" ht="15.75" customHeight="1" x14ac:dyDescent="0.4"/>
    <row r="864" ht="15.75" customHeight="1" x14ac:dyDescent="0.4"/>
    <row r="865" ht="15.75" customHeight="1" x14ac:dyDescent="0.4"/>
    <row r="866" ht="15.75" customHeight="1" x14ac:dyDescent="0.4"/>
    <row r="867" ht="15.75" customHeight="1" x14ac:dyDescent="0.4"/>
    <row r="868" ht="15.75" customHeight="1" x14ac:dyDescent="0.4"/>
    <row r="869" ht="15.75" customHeight="1" x14ac:dyDescent="0.4"/>
    <row r="870" ht="15.75" customHeight="1" x14ac:dyDescent="0.4"/>
    <row r="871" ht="15.75" customHeight="1" x14ac:dyDescent="0.4"/>
    <row r="872" ht="15.75" customHeight="1" x14ac:dyDescent="0.4"/>
    <row r="873" ht="15.75" customHeight="1" x14ac:dyDescent="0.4"/>
    <row r="874" ht="15.75" customHeight="1" x14ac:dyDescent="0.4"/>
    <row r="875" ht="15.75" customHeight="1" x14ac:dyDescent="0.4"/>
    <row r="876" ht="15.75" customHeight="1" x14ac:dyDescent="0.4"/>
    <row r="877" ht="15.75" customHeight="1" x14ac:dyDescent="0.4"/>
    <row r="878" ht="15.75" customHeight="1" x14ac:dyDescent="0.4"/>
    <row r="879" ht="15.75" customHeight="1" x14ac:dyDescent="0.4"/>
    <row r="880" ht="15.75" customHeight="1" x14ac:dyDescent="0.4"/>
    <row r="881" ht="15.75" customHeight="1" x14ac:dyDescent="0.4"/>
    <row r="882" ht="15.75" customHeight="1" x14ac:dyDescent="0.4"/>
    <row r="883" ht="15.75" customHeight="1" x14ac:dyDescent="0.4"/>
    <row r="884" ht="15.75" customHeight="1" x14ac:dyDescent="0.4"/>
    <row r="885" ht="15.75" customHeight="1" x14ac:dyDescent="0.4"/>
    <row r="886" ht="15.75" customHeight="1" x14ac:dyDescent="0.4"/>
    <row r="887" ht="15.75" customHeight="1" x14ac:dyDescent="0.4"/>
    <row r="888" ht="15.75" customHeight="1" x14ac:dyDescent="0.4"/>
    <row r="889" ht="15.75" customHeight="1" x14ac:dyDescent="0.4"/>
    <row r="890" ht="15.75" customHeight="1" x14ac:dyDescent="0.4"/>
    <row r="891" ht="15.75" customHeight="1" x14ac:dyDescent="0.4"/>
    <row r="892" ht="15.75" customHeight="1" x14ac:dyDescent="0.4"/>
    <row r="893" ht="15.75" customHeight="1" x14ac:dyDescent="0.4"/>
    <row r="894" ht="15.75" customHeight="1" x14ac:dyDescent="0.4"/>
    <row r="895" ht="15.75" customHeight="1" x14ac:dyDescent="0.4"/>
    <row r="896" ht="15.75" customHeight="1" x14ac:dyDescent="0.4"/>
    <row r="897" ht="15.75" customHeight="1" x14ac:dyDescent="0.4"/>
    <row r="898" ht="15.75" customHeight="1" x14ac:dyDescent="0.4"/>
    <row r="899" ht="15.75" customHeight="1" x14ac:dyDescent="0.4"/>
    <row r="900" ht="15.75" customHeight="1" x14ac:dyDescent="0.4"/>
    <row r="901" ht="15.75" customHeight="1" x14ac:dyDescent="0.4"/>
    <row r="902" ht="15.75" customHeight="1" x14ac:dyDescent="0.4"/>
    <row r="903" ht="15.75" customHeight="1" x14ac:dyDescent="0.4"/>
    <row r="904" ht="15.75" customHeight="1" x14ac:dyDescent="0.4"/>
    <row r="905" ht="15.75" customHeight="1" x14ac:dyDescent="0.4"/>
    <row r="906" ht="15.75" customHeight="1" x14ac:dyDescent="0.4"/>
    <row r="907" ht="15.75" customHeight="1" x14ac:dyDescent="0.4"/>
    <row r="908" ht="15.75" customHeight="1" x14ac:dyDescent="0.4"/>
    <row r="909" ht="15.75" customHeight="1" x14ac:dyDescent="0.4"/>
    <row r="910" ht="15.75" customHeight="1" x14ac:dyDescent="0.4"/>
    <row r="911" ht="15.75" customHeight="1" x14ac:dyDescent="0.4"/>
    <row r="912" ht="15.75" customHeight="1" x14ac:dyDescent="0.4"/>
    <row r="913" ht="15.75" customHeight="1" x14ac:dyDescent="0.4"/>
    <row r="914" ht="15.75" customHeight="1" x14ac:dyDescent="0.4"/>
    <row r="915" ht="15.75" customHeight="1" x14ac:dyDescent="0.4"/>
    <row r="916" ht="15.75" customHeight="1" x14ac:dyDescent="0.4"/>
    <row r="917" ht="15.75" customHeight="1" x14ac:dyDescent="0.4"/>
    <row r="918" ht="15.75" customHeight="1" x14ac:dyDescent="0.4"/>
    <row r="919" ht="15.75" customHeight="1" x14ac:dyDescent="0.4"/>
    <row r="920" ht="15.75" customHeight="1" x14ac:dyDescent="0.4"/>
    <row r="921" ht="15.75" customHeight="1" x14ac:dyDescent="0.4"/>
    <row r="922" ht="15.75" customHeight="1" x14ac:dyDescent="0.4"/>
    <row r="923" ht="15.75" customHeight="1" x14ac:dyDescent="0.4"/>
    <row r="924" ht="15.75" customHeight="1" x14ac:dyDescent="0.4"/>
    <row r="925" ht="15.75" customHeight="1" x14ac:dyDescent="0.4"/>
    <row r="926" ht="15.75" customHeight="1" x14ac:dyDescent="0.4"/>
    <row r="927" ht="15.75" customHeight="1" x14ac:dyDescent="0.4"/>
    <row r="928" ht="15.75" customHeight="1" x14ac:dyDescent="0.4"/>
    <row r="929" ht="15.75" customHeight="1" x14ac:dyDescent="0.4"/>
    <row r="930" ht="15.75" customHeight="1" x14ac:dyDescent="0.4"/>
    <row r="931" ht="15.75" customHeight="1" x14ac:dyDescent="0.4"/>
    <row r="932" ht="15.75" customHeight="1" x14ac:dyDescent="0.4"/>
    <row r="933" ht="15.75" customHeight="1" x14ac:dyDescent="0.4"/>
    <row r="934" ht="15.75" customHeight="1" x14ac:dyDescent="0.4"/>
    <row r="935" ht="15.75" customHeight="1" x14ac:dyDescent="0.4"/>
    <row r="936" ht="15.75" customHeight="1" x14ac:dyDescent="0.4"/>
    <row r="937" ht="15.75" customHeight="1" x14ac:dyDescent="0.4"/>
    <row r="938" ht="15.75" customHeight="1" x14ac:dyDescent="0.4"/>
    <row r="939" ht="15.75" customHeight="1" x14ac:dyDescent="0.4"/>
    <row r="940" ht="15.75" customHeight="1" x14ac:dyDescent="0.4"/>
    <row r="941" ht="15.75" customHeight="1" x14ac:dyDescent="0.4"/>
    <row r="942" ht="15.75" customHeight="1" x14ac:dyDescent="0.4"/>
    <row r="943" ht="15.75" customHeight="1" x14ac:dyDescent="0.4"/>
    <row r="944" ht="15.75" customHeight="1" x14ac:dyDescent="0.4"/>
    <row r="945" ht="15.75" customHeight="1" x14ac:dyDescent="0.4"/>
    <row r="946" ht="15.75" customHeight="1" x14ac:dyDescent="0.4"/>
    <row r="947" ht="15.75" customHeight="1" x14ac:dyDescent="0.4"/>
    <row r="948" ht="15.75" customHeight="1" x14ac:dyDescent="0.4"/>
    <row r="949" ht="15.75" customHeight="1" x14ac:dyDescent="0.4"/>
    <row r="950" ht="15.75" customHeight="1" x14ac:dyDescent="0.4"/>
    <row r="951" ht="15.75" customHeight="1" x14ac:dyDescent="0.4"/>
    <row r="952" ht="15.75" customHeight="1" x14ac:dyDescent="0.4"/>
    <row r="953" ht="15.75" customHeight="1" x14ac:dyDescent="0.4"/>
    <row r="954" ht="15.75" customHeight="1" x14ac:dyDescent="0.4"/>
    <row r="955" ht="15.75" customHeight="1" x14ac:dyDescent="0.4"/>
    <row r="956" ht="15.75" customHeight="1" x14ac:dyDescent="0.4"/>
    <row r="957" ht="15.75" customHeight="1" x14ac:dyDescent="0.4"/>
    <row r="958" ht="15.75" customHeight="1" x14ac:dyDescent="0.4"/>
    <row r="959" ht="15.75" customHeight="1" x14ac:dyDescent="0.4"/>
    <row r="960" ht="15.75" customHeight="1" x14ac:dyDescent="0.4"/>
    <row r="961" ht="15.75" customHeight="1" x14ac:dyDescent="0.4"/>
    <row r="962" ht="15.75" customHeight="1" x14ac:dyDescent="0.4"/>
    <row r="963" ht="15.75" customHeight="1" x14ac:dyDescent="0.4"/>
    <row r="964" ht="15.75" customHeight="1" x14ac:dyDescent="0.4"/>
    <row r="965" ht="15.75" customHeight="1" x14ac:dyDescent="0.4"/>
    <row r="966" ht="15.75" customHeight="1" x14ac:dyDescent="0.4"/>
    <row r="967" ht="15.75" customHeight="1" x14ac:dyDescent="0.4"/>
    <row r="968" ht="15.75" customHeight="1" x14ac:dyDescent="0.4"/>
    <row r="969" ht="15.75" customHeight="1" x14ac:dyDescent="0.4"/>
    <row r="970" ht="15.75" customHeight="1" x14ac:dyDescent="0.4"/>
    <row r="971" ht="15.75" customHeight="1" x14ac:dyDescent="0.4"/>
    <row r="972" ht="15.75" customHeight="1" x14ac:dyDescent="0.4"/>
    <row r="973" ht="15.75" customHeight="1" x14ac:dyDescent="0.4"/>
    <row r="974" ht="15.75" customHeight="1" x14ac:dyDescent="0.4"/>
    <row r="975" ht="15.75" customHeight="1" x14ac:dyDescent="0.4"/>
    <row r="976" ht="15.75" customHeight="1" x14ac:dyDescent="0.4"/>
    <row r="977" ht="15.75" customHeight="1" x14ac:dyDescent="0.4"/>
    <row r="978" ht="15.75" customHeight="1" x14ac:dyDescent="0.4"/>
    <row r="979" ht="15.75" customHeight="1" x14ac:dyDescent="0.4"/>
    <row r="980" ht="15.75" customHeight="1" x14ac:dyDescent="0.4"/>
    <row r="981" ht="15.75" customHeight="1" x14ac:dyDescent="0.4"/>
    <row r="982" ht="15.75" customHeight="1" x14ac:dyDescent="0.4"/>
    <row r="983" ht="15.75" customHeight="1" x14ac:dyDescent="0.4"/>
    <row r="984" ht="15.75" customHeight="1" x14ac:dyDescent="0.4"/>
    <row r="985" ht="15.75" customHeight="1" x14ac:dyDescent="0.4"/>
    <row r="986" ht="15.75" customHeight="1" x14ac:dyDescent="0.4"/>
    <row r="987" ht="15.75" customHeight="1" x14ac:dyDescent="0.4"/>
    <row r="988" ht="15.75" customHeight="1" x14ac:dyDescent="0.4"/>
    <row r="989" ht="15.75" customHeight="1" x14ac:dyDescent="0.4"/>
    <row r="990" ht="15.75" customHeight="1" x14ac:dyDescent="0.4"/>
    <row r="991" ht="15.75" customHeight="1" x14ac:dyDescent="0.4"/>
    <row r="992" ht="15.75" customHeight="1" x14ac:dyDescent="0.4"/>
    <row r="993" ht="15.75" customHeight="1" x14ac:dyDescent="0.4"/>
    <row r="994" ht="15.75" customHeight="1" x14ac:dyDescent="0.4"/>
    <row r="995" ht="15.75" customHeight="1" x14ac:dyDescent="0.4"/>
    <row r="996" ht="15.75" customHeight="1" x14ac:dyDescent="0.4"/>
    <row r="997" ht="15.75" customHeight="1" x14ac:dyDescent="0.4"/>
    <row r="998" ht="15.75" customHeight="1" x14ac:dyDescent="0.4"/>
    <row r="999" ht="15.75" customHeight="1" x14ac:dyDescent="0.4"/>
    <row r="1000" ht="15.75" customHeight="1" x14ac:dyDescent="0.4"/>
    <row r="1001" ht="15.75" customHeight="1" x14ac:dyDescent="0.4"/>
    <row r="1002" ht="15.75" customHeight="1" x14ac:dyDescent="0.4"/>
    <row r="1003" ht="15.75" customHeight="1" x14ac:dyDescent="0.4"/>
  </sheetData>
  <mergeCells count="22">
    <mergeCell ref="A176:A197"/>
    <mergeCell ref="A198:A218"/>
    <mergeCell ref="A219:A239"/>
    <mergeCell ref="A388:A408"/>
    <mergeCell ref="A409:A429"/>
    <mergeCell ref="A240:A260"/>
    <mergeCell ref="A261:A281"/>
    <mergeCell ref="A282:A302"/>
    <mergeCell ref="A303:A323"/>
    <mergeCell ref="A325:A345"/>
    <mergeCell ref="A346:A366"/>
    <mergeCell ref="A367:A387"/>
    <mergeCell ref="A71:A91"/>
    <mergeCell ref="A92:A112"/>
    <mergeCell ref="A113:A133"/>
    <mergeCell ref="A134:A154"/>
    <mergeCell ref="A155:A175"/>
    <mergeCell ref="A1:R1"/>
    <mergeCell ref="A2:R2"/>
    <mergeCell ref="A8:A28"/>
    <mergeCell ref="A29:A49"/>
    <mergeCell ref="A50:A70"/>
  </mergeCells>
  <pageMargins left="0.7" right="0.7" top="0.75" bottom="0.75" header="0" footer="0"/>
  <pageSetup orientation="landscape"/>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Z1002"/>
  <sheetViews>
    <sheetView showGridLines="0" workbookViewId="0">
      <pane xSplit="2" ySplit="7" topLeftCell="C8" activePane="bottomRight" state="frozen"/>
      <selection pane="topRight" activeCell="C1" sqref="C1"/>
      <selection pane="bottomLeft" activeCell="A8" sqref="A8"/>
      <selection pane="bottomRight" activeCell="A4" sqref="A4"/>
    </sheetView>
  </sheetViews>
  <sheetFormatPr defaultColWidth="14.453125" defaultRowHeight="15" customHeight="1" x14ac:dyDescent="0.4"/>
  <cols>
    <col min="1" max="1" width="21.453125" customWidth="1"/>
    <col min="2" max="18" width="5.453125" customWidth="1"/>
    <col min="19" max="19" width="6" customWidth="1"/>
    <col min="20" max="20" width="9.453125" customWidth="1"/>
    <col min="21" max="26" width="8" customWidth="1"/>
  </cols>
  <sheetData>
    <row r="1" spans="1:26" ht="14.25" customHeight="1" x14ac:dyDescent="0.4">
      <c r="A1" s="674" t="str">
        <f>Key!A1</f>
        <v>University of California San Diego: Survey of Pedestrian and Vehicular Traffic, Winter 2023</v>
      </c>
      <c r="B1" s="659"/>
      <c r="C1" s="659"/>
      <c r="D1" s="659"/>
      <c r="E1" s="659"/>
      <c r="F1" s="659"/>
      <c r="G1" s="659"/>
      <c r="H1" s="659"/>
      <c r="I1" s="659"/>
      <c r="J1" s="659"/>
      <c r="K1" s="659"/>
      <c r="L1" s="659"/>
      <c r="M1" s="659"/>
      <c r="N1" s="659"/>
      <c r="O1" s="659"/>
      <c r="P1" s="659"/>
      <c r="Q1" s="659"/>
      <c r="R1" s="659"/>
      <c r="S1" s="659"/>
      <c r="T1" s="144"/>
      <c r="U1" s="144"/>
      <c r="V1" s="144"/>
      <c r="W1" s="144"/>
      <c r="X1" s="144"/>
      <c r="Y1" s="144"/>
      <c r="Z1" s="144"/>
    </row>
    <row r="2" spans="1:26" ht="14.25" customHeight="1" x14ac:dyDescent="0.4">
      <c r="A2" s="674" t="s">
        <v>316</v>
      </c>
      <c r="B2" s="659"/>
      <c r="C2" s="659"/>
      <c r="D2" s="659"/>
      <c r="E2" s="659"/>
      <c r="F2" s="659"/>
      <c r="G2" s="659"/>
      <c r="H2" s="659"/>
      <c r="I2" s="659"/>
      <c r="J2" s="659"/>
      <c r="K2" s="659"/>
      <c r="L2" s="659"/>
      <c r="M2" s="659"/>
      <c r="N2" s="659"/>
      <c r="O2" s="659"/>
      <c r="P2" s="659"/>
      <c r="Q2" s="659"/>
      <c r="R2" s="659"/>
      <c r="S2" s="659"/>
      <c r="T2" s="144"/>
      <c r="U2" s="144"/>
      <c r="V2" s="144"/>
      <c r="W2" s="144"/>
      <c r="X2" s="144"/>
      <c r="Y2" s="144"/>
      <c r="Z2" s="144"/>
    </row>
    <row r="3" spans="1:26" ht="12" customHeight="1" x14ac:dyDescent="0.4">
      <c r="A3" s="219"/>
      <c r="B3" s="144"/>
      <c r="C3" s="144"/>
      <c r="D3" s="144"/>
      <c r="E3" s="144"/>
      <c r="F3" s="144"/>
      <c r="G3" s="144"/>
      <c r="H3" s="144"/>
      <c r="I3" s="144"/>
      <c r="J3" s="144"/>
      <c r="K3" s="144"/>
      <c r="L3" s="144"/>
      <c r="M3" s="144"/>
      <c r="N3" s="144"/>
      <c r="O3" s="144"/>
      <c r="P3" s="144"/>
      <c r="Q3" s="144"/>
      <c r="R3" s="144"/>
      <c r="S3" s="144"/>
      <c r="T3" s="144"/>
      <c r="U3" s="144"/>
      <c r="V3" s="144"/>
      <c r="W3" s="144"/>
      <c r="X3" s="144"/>
      <c r="Y3" s="144"/>
      <c r="Z3" s="144"/>
    </row>
    <row r="4" spans="1:26" ht="12" customHeight="1" x14ac:dyDescent="0.4">
      <c r="A4" s="427" t="s">
        <v>317</v>
      </c>
      <c r="B4" s="427" t="s">
        <v>71</v>
      </c>
      <c r="C4" s="677" t="s">
        <v>318</v>
      </c>
      <c r="D4" s="668"/>
      <c r="E4" s="668"/>
      <c r="F4" s="668"/>
      <c r="G4" s="668"/>
      <c r="H4" s="668"/>
      <c r="I4" s="668"/>
      <c r="J4" s="668"/>
      <c r="K4" s="668"/>
      <c r="L4" s="668"/>
      <c r="M4" s="668"/>
      <c r="N4" s="668"/>
      <c r="O4" s="668"/>
      <c r="P4" s="668"/>
      <c r="Q4" s="668"/>
      <c r="R4" s="668"/>
      <c r="S4" s="669"/>
      <c r="T4" s="144"/>
      <c r="U4" s="144"/>
      <c r="V4" s="144"/>
      <c r="W4" s="144"/>
      <c r="X4" s="144"/>
      <c r="Y4" s="144"/>
      <c r="Z4" s="144"/>
    </row>
    <row r="5" spans="1:26" ht="12" customHeight="1" x14ac:dyDescent="0.4">
      <c r="A5" s="278" t="s">
        <v>319</v>
      </c>
      <c r="B5" s="278"/>
      <c r="C5" s="430" t="s">
        <v>159</v>
      </c>
      <c r="D5" s="431" t="s">
        <v>160</v>
      </c>
      <c r="E5" s="431" t="s">
        <v>161</v>
      </c>
      <c r="F5" s="431" t="s">
        <v>162</v>
      </c>
      <c r="G5" s="431" t="s">
        <v>163</v>
      </c>
      <c r="H5" s="431" t="s">
        <v>164</v>
      </c>
      <c r="I5" s="431" t="s">
        <v>165</v>
      </c>
      <c r="J5" s="431" t="s">
        <v>166</v>
      </c>
      <c r="K5" s="431" t="s">
        <v>167</v>
      </c>
      <c r="L5" s="431" t="s">
        <v>168</v>
      </c>
      <c r="M5" s="431" t="s">
        <v>169</v>
      </c>
      <c r="N5" s="431" t="s">
        <v>170</v>
      </c>
      <c r="O5" s="431" t="s">
        <v>171</v>
      </c>
      <c r="P5" s="431" t="s">
        <v>172</v>
      </c>
      <c r="Q5" s="431" t="s">
        <v>173</v>
      </c>
      <c r="R5" s="431" t="s">
        <v>174</v>
      </c>
      <c r="S5" s="427" t="s">
        <v>175</v>
      </c>
      <c r="T5" s="144"/>
      <c r="U5" s="144"/>
      <c r="V5" s="144"/>
      <c r="W5" s="144"/>
      <c r="X5" s="144"/>
      <c r="Y5" s="144"/>
      <c r="Z5" s="144"/>
    </row>
    <row r="6" spans="1:26" ht="12" customHeight="1" x14ac:dyDescent="0.4">
      <c r="A6" s="278"/>
      <c r="B6" s="278"/>
      <c r="C6" s="430" t="s">
        <v>176</v>
      </c>
      <c r="D6" s="431" t="s">
        <v>176</v>
      </c>
      <c r="E6" s="431" t="s">
        <v>176</v>
      </c>
      <c r="F6" s="431" t="s">
        <v>176</v>
      </c>
      <c r="G6" s="431" t="s">
        <v>176</v>
      </c>
      <c r="H6" s="431" t="s">
        <v>176</v>
      </c>
      <c r="I6" s="431" t="s">
        <v>176</v>
      </c>
      <c r="J6" s="431" t="s">
        <v>176</v>
      </c>
      <c r="K6" s="431" t="s">
        <v>176</v>
      </c>
      <c r="L6" s="431" t="s">
        <v>176</v>
      </c>
      <c r="M6" s="431" t="s">
        <v>176</v>
      </c>
      <c r="N6" s="431" t="s">
        <v>176</v>
      </c>
      <c r="O6" s="431" t="s">
        <v>176</v>
      </c>
      <c r="P6" s="431" t="s">
        <v>176</v>
      </c>
      <c r="Q6" s="431" t="s">
        <v>176</v>
      </c>
      <c r="R6" s="431" t="s">
        <v>176</v>
      </c>
      <c r="S6" s="278"/>
      <c r="T6" s="144"/>
      <c r="U6" s="144"/>
      <c r="V6" s="144"/>
      <c r="W6" s="144"/>
      <c r="X6" s="144"/>
      <c r="Y6" s="144"/>
      <c r="Z6" s="144"/>
    </row>
    <row r="7" spans="1:26" ht="12" customHeight="1" x14ac:dyDescent="0.4">
      <c r="A7" s="433"/>
      <c r="B7" s="433"/>
      <c r="C7" s="471" t="s">
        <v>160</v>
      </c>
      <c r="D7" s="220" t="s">
        <v>161</v>
      </c>
      <c r="E7" s="220" t="s">
        <v>162</v>
      </c>
      <c r="F7" s="220" t="s">
        <v>163</v>
      </c>
      <c r="G7" s="220" t="s">
        <v>164</v>
      </c>
      <c r="H7" s="220" t="s">
        <v>165</v>
      </c>
      <c r="I7" s="220" t="s">
        <v>166</v>
      </c>
      <c r="J7" s="220" t="s">
        <v>167</v>
      </c>
      <c r="K7" s="220" t="s">
        <v>168</v>
      </c>
      <c r="L7" s="220" t="s">
        <v>169</v>
      </c>
      <c r="M7" s="220" t="s">
        <v>170</v>
      </c>
      <c r="N7" s="220" t="s">
        <v>171</v>
      </c>
      <c r="O7" s="220" t="s">
        <v>172</v>
      </c>
      <c r="P7" s="220" t="s">
        <v>173</v>
      </c>
      <c r="Q7" s="220" t="s">
        <v>174</v>
      </c>
      <c r="R7" s="220" t="s">
        <v>177</v>
      </c>
      <c r="S7" s="433"/>
      <c r="T7" s="144"/>
      <c r="U7" s="144"/>
      <c r="V7" s="144"/>
      <c r="W7" s="144"/>
      <c r="X7" s="144"/>
      <c r="Y7" s="144"/>
      <c r="Z7" s="144"/>
    </row>
    <row r="8" spans="1:26" ht="12" customHeight="1" x14ac:dyDescent="0.4">
      <c r="A8" s="224" t="s">
        <v>320</v>
      </c>
      <c r="B8" s="214">
        <v>30</v>
      </c>
      <c r="C8" s="214"/>
      <c r="D8" s="184"/>
      <c r="E8" s="184"/>
      <c r="F8" s="184"/>
      <c r="G8" s="184"/>
      <c r="H8" s="184"/>
      <c r="I8" s="184"/>
      <c r="J8" s="184"/>
      <c r="K8" s="184"/>
      <c r="L8" s="184"/>
      <c r="M8" s="184"/>
      <c r="N8" s="184"/>
      <c r="O8" s="184"/>
      <c r="P8" s="184"/>
      <c r="Q8" s="184"/>
      <c r="R8" s="184"/>
      <c r="S8" s="224">
        <f t="shared" ref="S8:S127" si="0">SUM(C8:R8)</f>
        <v>0</v>
      </c>
      <c r="T8" s="144"/>
      <c r="U8" s="144"/>
      <c r="V8" s="144"/>
      <c r="W8" s="144"/>
      <c r="X8" s="144"/>
      <c r="Y8" s="144"/>
      <c r="Z8" s="144"/>
    </row>
    <row r="9" spans="1:26" ht="12" customHeight="1" x14ac:dyDescent="0.4">
      <c r="A9" s="472" t="s">
        <v>321</v>
      </c>
      <c r="B9" s="443">
        <v>41</v>
      </c>
      <c r="C9" s="443"/>
      <c r="D9" s="473"/>
      <c r="E9" s="473"/>
      <c r="F9" s="473"/>
      <c r="G9" s="473"/>
      <c r="H9" s="473"/>
      <c r="I9" s="473"/>
      <c r="J9" s="473"/>
      <c r="K9" s="473"/>
      <c r="L9" s="473"/>
      <c r="M9" s="473"/>
      <c r="N9" s="473"/>
      <c r="O9" s="473"/>
      <c r="P9" s="473"/>
      <c r="Q9" s="473"/>
      <c r="R9" s="473"/>
      <c r="S9" s="472">
        <f t="shared" si="0"/>
        <v>0</v>
      </c>
      <c r="T9" s="144"/>
      <c r="U9" s="144"/>
      <c r="V9" s="144"/>
      <c r="W9" s="144"/>
      <c r="X9" s="144"/>
      <c r="Y9" s="144"/>
      <c r="Z9" s="144"/>
    </row>
    <row r="10" spans="1:26" ht="12" customHeight="1" x14ac:dyDescent="0.4">
      <c r="A10" s="472" t="s">
        <v>322</v>
      </c>
      <c r="B10" s="443">
        <v>101</v>
      </c>
      <c r="C10" s="443"/>
      <c r="D10" s="473"/>
      <c r="E10" s="473"/>
      <c r="F10" s="473"/>
      <c r="G10" s="473"/>
      <c r="H10" s="473"/>
      <c r="I10" s="473"/>
      <c r="J10" s="473"/>
      <c r="K10" s="473"/>
      <c r="L10" s="473"/>
      <c r="M10" s="473"/>
      <c r="N10" s="473"/>
      <c r="O10" s="473"/>
      <c r="P10" s="473"/>
      <c r="Q10" s="473"/>
      <c r="R10" s="473"/>
      <c r="S10" s="472">
        <f t="shared" si="0"/>
        <v>0</v>
      </c>
      <c r="T10" s="144"/>
      <c r="U10" s="144"/>
      <c r="V10" s="144"/>
      <c r="W10" s="144"/>
      <c r="X10" s="144"/>
      <c r="Y10" s="144"/>
      <c r="Z10" s="144"/>
    </row>
    <row r="11" spans="1:26" ht="12" customHeight="1" x14ac:dyDescent="0.4">
      <c r="A11" s="472" t="s">
        <v>323</v>
      </c>
      <c r="B11" s="443">
        <v>150</v>
      </c>
      <c r="C11" s="443"/>
      <c r="D11" s="473"/>
      <c r="E11" s="473"/>
      <c r="F11" s="473"/>
      <c r="G11" s="473"/>
      <c r="H11" s="473"/>
      <c r="I11" s="473"/>
      <c r="J11" s="473"/>
      <c r="K11" s="473"/>
      <c r="L11" s="473"/>
      <c r="M11" s="473"/>
      <c r="N11" s="473"/>
      <c r="O11" s="473"/>
      <c r="P11" s="473"/>
      <c r="Q11" s="473"/>
      <c r="R11" s="473"/>
      <c r="S11" s="472">
        <f t="shared" si="0"/>
        <v>0</v>
      </c>
      <c r="T11" s="144"/>
      <c r="U11" s="144"/>
      <c r="V11" s="144"/>
      <c r="W11" s="144"/>
      <c r="X11" s="144"/>
      <c r="Y11" s="144"/>
      <c r="Z11" s="144"/>
    </row>
    <row r="12" spans="1:26" ht="12" customHeight="1" x14ac:dyDescent="0.4">
      <c r="A12" s="472" t="s">
        <v>324</v>
      </c>
      <c r="B12" s="443">
        <v>201</v>
      </c>
      <c r="C12" s="443"/>
      <c r="D12" s="473"/>
      <c r="E12" s="473"/>
      <c r="F12" s="473"/>
      <c r="G12" s="473"/>
      <c r="H12" s="473"/>
      <c r="I12" s="473"/>
      <c r="J12" s="473"/>
      <c r="K12" s="473"/>
      <c r="L12" s="473"/>
      <c r="M12" s="473"/>
      <c r="N12" s="473"/>
      <c r="O12" s="473"/>
      <c r="P12" s="473"/>
      <c r="Q12" s="473"/>
      <c r="R12" s="473"/>
      <c r="S12" s="472">
        <f t="shared" si="0"/>
        <v>0</v>
      </c>
      <c r="T12" s="144"/>
      <c r="U12" s="144"/>
      <c r="V12" s="144"/>
      <c r="W12" s="144"/>
      <c r="X12" s="144"/>
      <c r="Y12" s="144"/>
      <c r="Z12" s="144"/>
    </row>
    <row r="13" spans="1:26" ht="12" customHeight="1" x14ac:dyDescent="0.4">
      <c r="A13" s="472"/>
      <c r="B13" s="443">
        <v>202</v>
      </c>
      <c r="C13" s="443"/>
      <c r="D13" s="473"/>
      <c r="E13" s="473"/>
      <c r="F13" s="473"/>
      <c r="G13" s="473"/>
      <c r="H13" s="473"/>
      <c r="I13" s="473"/>
      <c r="J13" s="473"/>
      <c r="K13" s="473"/>
      <c r="L13" s="473"/>
      <c r="M13" s="473"/>
      <c r="N13" s="473"/>
      <c r="O13" s="473"/>
      <c r="P13" s="473"/>
      <c r="Q13" s="473"/>
      <c r="R13" s="473"/>
      <c r="S13" s="472">
        <f t="shared" si="0"/>
        <v>0</v>
      </c>
      <c r="T13" s="144"/>
      <c r="U13" s="144"/>
      <c r="V13" s="144"/>
      <c r="W13" s="144"/>
      <c r="X13" s="144"/>
      <c r="Y13" s="144"/>
      <c r="Z13" s="144"/>
    </row>
    <row r="14" spans="1:26" ht="12" customHeight="1" x14ac:dyDescent="0.4">
      <c r="A14" s="472"/>
      <c r="B14" s="443">
        <v>237</v>
      </c>
      <c r="C14" s="443"/>
      <c r="D14" s="473"/>
      <c r="E14" s="473"/>
      <c r="F14" s="473"/>
      <c r="G14" s="473"/>
      <c r="H14" s="473"/>
      <c r="I14" s="473"/>
      <c r="J14" s="473"/>
      <c r="K14" s="473"/>
      <c r="L14" s="473"/>
      <c r="M14" s="473"/>
      <c r="N14" s="473"/>
      <c r="O14" s="473"/>
      <c r="P14" s="473"/>
      <c r="Q14" s="473"/>
      <c r="R14" s="473"/>
      <c r="S14" s="472">
        <f t="shared" si="0"/>
        <v>0</v>
      </c>
      <c r="T14" s="144"/>
      <c r="U14" s="144"/>
      <c r="V14" s="144"/>
      <c r="W14" s="144"/>
      <c r="X14" s="144"/>
      <c r="Y14" s="144"/>
      <c r="Z14" s="144"/>
    </row>
    <row r="15" spans="1:26" ht="12" customHeight="1" x14ac:dyDescent="0.4">
      <c r="A15" s="472"/>
      <c r="B15" s="221" t="s">
        <v>175</v>
      </c>
      <c r="C15" s="221">
        <f t="shared" ref="C15:R15" si="1">SUM(C8:C14)</f>
        <v>0</v>
      </c>
      <c r="D15" s="222">
        <f t="shared" si="1"/>
        <v>0</v>
      </c>
      <c r="E15" s="222">
        <f t="shared" si="1"/>
        <v>0</v>
      </c>
      <c r="F15" s="222">
        <f t="shared" si="1"/>
        <v>0</v>
      </c>
      <c r="G15" s="222">
        <f t="shared" si="1"/>
        <v>0</v>
      </c>
      <c r="H15" s="222">
        <f t="shared" si="1"/>
        <v>0</v>
      </c>
      <c r="I15" s="222">
        <f t="shared" si="1"/>
        <v>0</v>
      </c>
      <c r="J15" s="222">
        <f t="shared" si="1"/>
        <v>0</v>
      </c>
      <c r="K15" s="222">
        <f t="shared" si="1"/>
        <v>0</v>
      </c>
      <c r="L15" s="222">
        <f t="shared" si="1"/>
        <v>0</v>
      </c>
      <c r="M15" s="222">
        <f t="shared" si="1"/>
        <v>0</v>
      </c>
      <c r="N15" s="222">
        <f t="shared" si="1"/>
        <v>0</v>
      </c>
      <c r="O15" s="222">
        <f t="shared" si="1"/>
        <v>0</v>
      </c>
      <c r="P15" s="222">
        <f t="shared" si="1"/>
        <v>0</v>
      </c>
      <c r="Q15" s="222">
        <f t="shared" si="1"/>
        <v>0</v>
      </c>
      <c r="R15" s="222">
        <f t="shared" si="1"/>
        <v>0</v>
      </c>
      <c r="S15" s="223">
        <f t="shared" si="0"/>
        <v>0</v>
      </c>
      <c r="T15" s="144"/>
      <c r="U15" s="144"/>
      <c r="V15" s="144"/>
      <c r="W15" s="144"/>
      <c r="X15" s="144"/>
      <c r="Y15" s="144"/>
      <c r="Z15" s="144"/>
    </row>
    <row r="16" spans="1:26" ht="12" customHeight="1" x14ac:dyDescent="0.4">
      <c r="A16" s="224" t="s">
        <v>325</v>
      </c>
      <c r="B16" s="214">
        <v>30</v>
      </c>
      <c r="C16" s="214">
        <f t="shared" ref="C16:R16" si="2">C$136</f>
        <v>3</v>
      </c>
      <c r="D16" s="184">
        <f t="shared" si="2"/>
        <v>4</v>
      </c>
      <c r="E16" s="184">
        <f t="shared" si="2"/>
        <v>4</v>
      </c>
      <c r="F16" s="184">
        <f t="shared" si="2"/>
        <v>4</v>
      </c>
      <c r="G16" s="184">
        <f t="shared" si="2"/>
        <v>4</v>
      </c>
      <c r="H16" s="184">
        <f t="shared" si="2"/>
        <v>4</v>
      </c>
      <c r="I16" s="184">
        <f t="shared" si="2"/>
        <v>4</v>
      </c>
      <c r="J16" s="184">
        <f t="shared" si="2"/>
        <v>4</v>
      </c>
      <c r="K16" s="184">
        <f t="shared" si="2"/>
        <v>5</v>
      </c>
      <c r="L16" s="184">
        <f t="shared" si="2"/>
        <v>4</v>
      </c>
      <c r="M16" s="184">
        <f t="shared" si="2"/>
        <v>4</v>
      </c>
      <c r="N16" s="184">
        <f t="shared" si="2"/>
        <v>4</v>
      </c>
      <c r="O16" s="184">
        <f t="shared" si="2"/>
        <v>4</v>
      </c>
      <c r="P16" s="184">
        <f t="shared" si="2"/>
        <v>2</v>
      </c>
      <c r="Q16" s="184">
        <f t="shared" si="2"/>
        <v>2</v>
      </c>
      <c r="R16" s="184">
        <f t="shared" si="2"/>
        <v>2</v>
      </c>
      <c r="S16" s="224">
        <f t="shared" si="0"/>
        <v>58</v>
      </c>
      <c r="T16" s="144"/>
      <c r="U16" s="144"/>
      <c r="V16" s="144"/>
      <c r="W16" s="144"/>
      <c r="X16" s="144"/>
      <c r="Y16" s="144"/>
      <c r="Z16" s="144"/>
    </row>
    <row r="17" spans="1:26" ht="12" customHeight="1" x14ac:dyDescent="0.4">
      <c r="A17" s="472" t="s">
        <v>321</v>
      </c>
      <c r="B17" s="443">
        <v>41</v>
      </c>
      <c r="C17" s="443"/>
      <c r="D17" s="144"/>
      <c r="E17" s="144"/>
      <c r="F17" s="144"/>
      <c r="G17" s="144"/>
      <c r="H17" s="144"/>
      <c r="I17" s="144"/>
      <c r="J17" s="144"/>
      <c r="K17" s="144"/>
      <c r="L17" s="144"/>
      <c r="M17" s="144"/>
      <c r="N17" s="144"/>
      <c r="O17" s="144"/>
      <c r="P17" s="144"/>
      <c r="Q17" s="144"/>
      <c r="R17" s="144"/>
      <c r="S17" s="472">
        <f t="shared" si="0"/>
        <v>0</v>
      </c>
      <c r="T17" s="144"/>
      <c r="U17" s="144"/>
      <c r="V17" s="144"/>
      <c r="W17" s="144"/>
      <c r="X17" s="144"/>
      <c r="Y17" s="144"/>
      <c r="Z17" s="144"/>
    </row>
    <row r="18" spans="1:26" ht="12" customHeight="1" x14ac:dyDescent="0.4">
      <c r="A18" s="472" t="s">
        <v>326</v>
      </c>
      <c r="B18" s="443">
        <v>101</v>
      </c>
      <c r="C18" s="443">
        <f t="shared" ref="C18:R18" si="3">C$138</f>
        <v>3</v>
      </c>
      <c r="D18" s="144">
        <f t="shared" si="3"/>
        <v>2</v>
      </c>
      <c r="E18" s="144">
        <f t="shared" si="3"/>
        <v>2</v>
      </c>
      <c r="F18" s="144">
        <f t="shared" si="3"/>
        <v>2</v>
      </c>
      <c r="G18" s="144">
        <f t="shared" si="3"/>
        <v>2</v>
      </c>
      <c r="H18" s="144">
        <f t="shared" si="3"/>
        <v>2</v>
      </c>
      <c r="I18" s="144">
        <f t="shared" si="3"/>
        <v>2</v>
      </c>
      <c r="J18" s="144">
        <f t="shared" si="3"/>
        <v>2</v>
      </c>
      <c r="K18" s="144">
        <f t="shared" si="3"/>
        <v>2</v>
      </c>
      <c r="L18" s="144">
        <f t="shared" si="3"/>
        <v>2</v>
      </c>
      <c r="M18" s="144">
        <f t="shared" si="3"/>
        <v>2</v>
      </c>
      <c r="N18" s="144">
        <f t="shared" si="3"/>
        <v>2</v>
      </c>
      <c r="O18" s="144">
        <f t="shared" si="3"/>
        <v>3</v>
      </c>
      <c r="P18" s="144">
        <f t="shared" si="3"/>
        <v>1</v>
      </c>
      <c r="Q18" s="144">
        <f t="shared" si="3"/>
        <v>1</v>
      </c>
      <c r="R18" s="144">
        <f t="shared" si="3"/>
        <v>1</v>
      </c>
      <c r="S18" s="472">
        <f t="shared" si="0"/>
        <v>31</v>
      </c>
      <c r="T18" s="144"/>
      <c r="U18" s="144"/>
      <c r="V18" s="144"/>
      <c r="W18" s="144"/>
      <c r="X18" s="144"/>
      <c r="Y18" s="144"/>
      <c r="Z18" s="144"/>
    </row>
    <row r="19" spans="1:26" ht="12" customHeight="1" x14ac:dyDescent="0.4">
      <c r="A19" s="472" t="s">
        <v>323</v>
      </c>
      <c r="B19" s="443">
        <v>150</v>
      </c>
      <c r="C19" s="443"/>
      <c r="D19" s="144"/>
      <c r="E19" s="144"/>
      <c r="F19" s="144"/>
      <c r="G19" s="144"/>
      <c r="H19" s="144"/>
      <c r="I19" s="144"/>
      <c r="J19" s="144"/>
      <c r="K19" s="144"/>
      <c r="L19" s="144"/>
      <c r="M19" s="144"/>
      <c r="N19" s="144"/>
      <c r="O19" s="144"/>
      <c r="P19" s="144"/>
      <c r="Q19" s="144"/>
      <c r="R19" s="144"/>
      <c r="S19" s="472">
        <f t="shared" si="0"/>
        <v>0</v>
      </c>
      <c r="T19" s="144"/>
      <c r="U19" s="144"/>
      <c r="V19" s="144"/>
      <c r="W19" s="144"/>
      <c r="X19" s="144"/>
      <c r="Y19" s="144"/>
      <c r="Z19" s="144"/>
    </row>
    <row r="20" spans="1:26" ht="12" customHeight="1" x14ac:dyDescent="0.4">
      <c r="A20" s="472" t="s">
        <v>327</v>
      </c>
      <c r="B20" s="443">
        <v>201</v>
      </c>
      <c r="C20" s="443"/>
      <c r="D20" s="144"/>
      <c r="E20" s="144"/>
      <c r="F20" s="144"/>
      <c r="G20" s="144"/>
      <c r="H20" s="144"/>
      <c r="I20" s="144"/>
      <c r="J20" s="144"/>
      <c r="K20" s="144"/>
      <c r="L20" s="144"/>
      <c r="M20" s="144"/>
      <c r="N20" s="144"/>
      <c r="O20" s="144"/>
      <c r="P20" s="144"/>
      <c r="Q20" s="144"/>
      <c r="R20" s="144"/>
      <c r="S20" s="472">
        <f t="shared" si="0"/>
        <v>0</v>
      </c>
      <c r="T20" s="144"/>
      <c r="U20" s="144"/>
      <c r="V20" s="144"/>
      <c r="W20" s="144"/>
      <c r="X20" s="144"/>
      <c r="Y20" s="144"/>
      <c r="Z20" s="144"/>
    </row>
    <row r="21" spans="1:26" ht="12" customHeight="1" x14ac:dyDescent="0.4">
      <c r="A21" s="472"/>
      <c r="B21" s="443">
        <v>202</v>
      </c>
      <c r="C21" s="443"/>
      <c r="D21" s="144"/>
      <c r="E21" s="144"/>
      <c r="F21" s="144"/>
      <c r="G21" s="144"/>
      <c r="H21" s="144"/>
      <c r="I21" s="144"/>
      <c r="J21" s="144"/>
      <c r="K21" s="144"/>
      <c r="L21" s="144"/>
      <c r="M21" s="144"/>
      <c r="N21" s="144"/>
      <c r="O21" s="144"/>
      <c r="P21" s="144"/>
      <c r="Q21" s="144"/>
      <c r="R21" s="144"/>
      <c r="S21" s="472">
        <f t="shared" si="0"/>
        <v>0</v>
      </c>
      <c r="T21" s="144"/>
      <c r="U21" s="144"/>
      <c r="V21" s="144"/>
      <c r="W21" s="144"/>
      <c r="X21" s="144"/>
      <c r="Y21" s="144"/>
      <c r="Z21" s="144"/>
    </row>
    <row r="22" spans="1:26" ht="12" customHeight="1" x14ac:dyDescent="0.4">
      <c r="A22" s="472"/>
      <c r="B22" s="443">
        <v>237</v>
      </c>
      <c r="C22" s="443"/>
      <c r="D22" s="144"/>
      <c r="E22" s="144"/>
      <c r="F22" s="144"/>
      <c r="G22" s="144"/>
      <c r="H22" s="144"/>
      <c r="I22" s="144"/>
      <c r="J22" s="144"/>
      <c r="K22" s="144"/>
      <c r="L22" s="144"/>
      <c r="M22" s="144"/>
      <c r="N22" s="144"/>
      <c r="O22" s="144"/>
      <c r="P22" s="144"/>
      <c r="Q22" s="144"/>
      <c r="R22" s="144"/>
      <c r="S22" s="472">
        <f t="shared" si="0"/>
        <v>0</v>
      </c>
      <c r="T22" s="144"/>
      <c r="U22" s="144"/>
      <c r="V22" s="144"/>
      <c r="W22" s="144"/>
      <c r="X22" s="144"/>
      <c r="Y22" s="144"/>
      <c r="Z22" s="144"/>
    </row>
    <row r="23" spans="1:26" ht="12" customHeight="1" x14ac:dyDescent="0.4">
      <c r="A23" s="225"/>
      <c r="B23" s="226" t="s">
        <v>175</v>
      </c>
      <c r="C23" s="226">
        <f t="shared" ref="C23:R23" si="4">SUM(C16:C22)</f>
        <v>6</v>
      </c>
      <c r="D23" s="227">
        <f t="shared" si="4"/>
        <v>6</v>
      </c>
      <c r="E23" s="227">
        <f t="shared" si="4"/>
        <v>6</v>
      </c>
      <c r="F23" s="227">
        <f t="shared" si="4"/>
        <v>6</v>
      </c>
      <c r="G23" s="227">
        <f t="shared" si="4"/>
        <v>6</v>
      </c>
      <c r="H23" s="227">
        <f t="shared" si="4"/>
        <v>6</v>
      </c>
      <c r="I23" s="227">
        <f t="shared" si="4"/>
        <v>6</v>
      </c>
      <c r="J23" s="227">
        <f t="shared" si="4"/>
        <v>6</v>
      </c>
      <c r="K23" s="227">
        <f t="shared" si="4"/>
        <v>7</v>
      </c>
      <c r="L23" s="227">
        <f t="shared" si="4"/>
        <v>6</v>
      </c>
      <c r="M23" s="227">
        <f t="shared" si="4"/>
        <v>6</v>
      </c>
      <c r="N23" s="227">
        <f t="shared" si="4"/>
        <v>6</v>
      </c>
      <c r="O23" s="227">
        <f t="shared" si="4"/>
        <v>7</v>
      </c>
      <c r="P23" s="227">
        <f t="shared" si="4"/>
        <v>3</v>
      </c>
      <c r="Q23" s="227">
        <f t="shared" si="4"/>
        <v>3</v>
      </c>
      <c r="R23" s="227">
        <f t="shared" si="4"/>
        <v>3</v>
      </c>
      <c r="S23" s="228">
        <f t="shared" si="0"/>
        <v>89</v>
      </c>
      <c r="T23" s="144"/>
      <c r="U23" s="144"/>
      <c r="V23" s="144"/>
      <c r="W23" s="144"/>
      <c r="X23" s="144"/>
      <c r="Y23" s="144"/>
      <c r="Z23" s="144"/>
    </row>
    <row r="24" spans="1:26" ht="12" customHeight="1" x14ac:dyDescent="0.4">
      <c r="A24" s="224" t="s">
        <v>328</v>
      </c>
      <c r="B24" s="214">
        <v>30</v>
      </c>
      <c r="C24" s="214">
        <f t="shared" ref="C24:R24" si="5">C$64</f>
        <v>2</v>
      </c>
      <c r="D24" s="184">
        <f t="shared" si="5"/>
        <v>4</v>
      </c>
      <c r="E24" s="184">
        <f t="shared" si="5"/>
        <v>4</v>
      </c>
      <c r="F24" s="184">
        <f t="shared" si="5"/>
        <v>4</v>
      </c>
      <c r="G24" s="184">
        <f t="shared" si="5"/>
        <v>4</v>
      </c>
      <c r="H24" s="184">
        <f t="shared" si="5"/>
        <v>4</v>
      </c>
      <c r="I24" s="184">
        <f t="shared" si="5"/>
        <v>4</v>
      </c>
      <c r="J24" s="184">
        <f t="shared" si="5"/>
        <v>4</v>
      </c>
      <c r="K24" s="184">
        <f t="shared" si="5"/>
        <v>4</v>
      </c>
      <c r="L24" s="184">
        <f t="shared" si="5"/>
        <v>4</v>
      </c>
      <c r="M24" s="184">
        <f t="shared" si="5"/>
        <v>4</v>
      </c>
      <c r="N24" s="184">
        <f t="shared" si="5"/>
        <v>4</v>
      </c>
      <c r="O24" s="184">
        <f t="shared" si="5"/>
        <v>4</v>
      </c>
      <c r="P24" s="184">
        <f t="shared" si="5"/>
        <v>4</v>
      </c>
      <c r="Q24" s="184">
        <f t="shared" si="5"/>
        <v>2</v>
      </c>
      <c r="R24" s="184">
        <f t="shared" si="5"/>
        <v>2</v>
      </c>
      <c r="S24" s="224">
        <f t="shared" si="0"/>
        <v>58</v>
      </c>
      <c r="T24" s="144"/>
      <c r="U24" s="144"/>
      <c r="V24" s="144"/>
      <c r="W24" s="144"/>
      <c r="X24" s="144"/>
      <c r="Y24" s="144"/>
      <c r="Z24" s="144"/>
    </row>
    <row r="25" spans="1:26" ht="12" customHeight="1" x14ac:dyDescent="0.4">
      <c r="A25" s="472" t="s">
        <v>321</v>
      </c>
      <c r="B25" s="443">
        <v>41</v>
      </c>
      <c r="C25" s="443"/>
      <c r="D25" s="144"/>
      <c r="E25" s="144"/>
      <c r="F25" s="144"/>
      <c r="G25" s="144"/>
      <c r="H25" s="144"/>
      <c r="I25" s="144"/>
      <c r="J25" s="144"/>
      <c r="K25" s="144"/>
      <c r="L25" s="144"/>
      <c r="M25" s="144"/>
      <c r="N25" s="144"/>
      <c r="O25" s="144"/>
      <c r="P25" s="144"/>
      <c r="Q25" s="144"/>
      <c r="R25" s="144"/>
      <c r="S25" s="472">
        <f t="shared" si="0"/>
        <v>0</v>
      </c>
      <c r="T25" s="144"/>
      <c r="U25" s="144"/>
      <c r="V25" s="144"/>
      <c r="W25" s="144"/>
      <c r="X25" s="144"/>
      <c r="Y25" s="144"/>
      <c r="Z25" s="144"/>
    </row>
    <row r="26" spans="1:26" ht="12" customHeight="1" x14ac:dyDescent="0.4">
      <c r="A26" s="472" t="s">
        <v>326</v>
      </c>
      <c r="B26" s="443">
        <v>101</v>
      </c>
      <c r="C26" s="443"/>
      <c r="D26" s="144"/>
      <c r="E26" s="144"/>
      <c r="F26" s="144"/>
      <c r="G26" s="144"/>
      <c r="H26" s="144"/>
      <c r="I26" s="144"/>
      <c r="J26" s="144"/>
      <c r="K26" s="144"/>
      <c r="L26" s="144"/>
      <c r="M26" s="144"/>
      <c r="N26" s="144"/>
      <c r="O26" s="144"/>
      <c r="P26" s="144"/>
      <c r="Q26" s="144"/>
      <c r="R26" s="144"/>
      <c r="S26" s="472">
        <f t="shared" si="0"/>
        <v>0</v>
      </c>
      <c r="T26" s="144"/>
      <c r="U26" s="144"/>
      <c r="V26" s="144"/>
      <c r="W26" s="144"/>
      <c r="X26" s="144"/>
      <c r="Y26" s="144"/>
      <c r="Z26" s="144"/>
    </row>
    <row r="27" spans="1:26" ht="12" customHeight="1" x14ac:dyDescent="0.4">
      <c r="A27" s="472" t="s">
        <v>323</v>
      </c>
      <c r="B27" s="443">
        <v>150</v>
      </c>
      <c r="C27" s="443"/>
      <c r="D27" s="144"/>
      <c r="E27" s="144"/>
      <c r="F27" s="144"/>
      <c r="G27" s="144"/>
      <c r="H27" s="144"/>
      <c r="I27" s="144"/>
      <c r="J27" s="144"/>
      <c r="K27" s="144"/>
      <c r="L27" s="144"/>
      <c r="M27" s="144"/>
      <c r="N27" s="144"/>
      <c r="O27" s="144"/>
      <c r="P27" s="144"/>
      <c r="Q27" s="144"/>
      <c r="R27" s="144"/>
      <c r="S27" s="472">
        <f t="shared" si="0"/>
        <v>0</v>
      </c>
      <c r="T27" s="144"/>
      <c r="U27" s="144"/>
      <c r="V27" s="144"/>
      <c r="W27" s="144"/>
      <c r="X27" s="144"/>
      <c r="Y27" s="144"/>
      <c r="Z27" s="144"/>
    </row>
    <row r="28" spans="1:26" ht="12" customHeight="1" x14ac:dyDescent="0.4">
      <c r="A28" s="472" t="s">
        <v>327</v>
      </c>
      <c r="B28" s="443">
        <v>201</v>
      </c>
      <c r="C28" s="443"/>
      <c r="D28" s="144"/>
      <c r="E28" s="144"/>
      <c r="F28" s="144"/>
      <c r="G28" s="144"/>
      <c r="H28" s="144"/>
      <c r="I28" s="144"/>
      <c r="J28" s="144"/>
      <c r="K28" s="144"/>
      <c r="L28" s="144"/>
      <c r="M28" s="144"/>
      <c r="N28" s="144"/>
      <c r="O28" s="144"/>
      <c r="P28" s="144"/>
      <c r="Q28" s="144"/>
      <c r="R28" s="144"/>
      <c r="S28" s="472">
        <f t="shared" si="0"/>
        <v>0</v>
      </c>
      <c r="T28" s="144"/>
      <c r="U28" s="144"/>
      <c r="V28" s="144"/>
      <c r="W28" s="144"/>
      <c r="X28" s="144"/>
      <c r="Y28" s="144"/>
      <c r="Z28" s="144"/>
    </row>
    <row r="29" spans="1:26" ht="12" customHeight="1" x14ac:dyDescent="0.4">
      <c r="A29" s="472"/>
      <c r="B29" s="443">
        <v>202</v>
      </c>
      <c r="C29" s="443"/>
      <c r="D29" s="144"/>
      <c r="E29" s="144"/>
      <c r="F29" s="144"/>
      <c r="G29" s="144"/>
      <c r="H29" s="144"/>
      <c r="I29" s="144"/>
      <c r="J29" s="144"/>
      <c r="K29" s="144"/>
      <c r="L29" s="144"/>
      <c r="M29" s="144"/>
      <c r="N29" s="144"/>
      <c r="O29" s="144"/>
      <c r="P29" s="144"/>
      <c r="Q29" s="144"/>
      <c r="R29" s="144"/>
      <c r="S29" s="472">
        <f t="shared" si="0"/>
        <v>0</v>
      </c>
      <c r="T29" s="144"/>
      <c r="U29" s="144"/>
      <c r="V29" s="144"/>
      <c r="W29" s="144"/>
      <c r="X29" s="144"/>
      <c r="Y29" s="144"/>
      <c r="Z29" s="144"/>
    </row>
    <row r="30" spans="1:26" ht="12" customHeight="1" x14ac:dyDescent="0.4">
      <c r="A30" s="472"/>
      <c r="B30" s="443">
        <v>237</v>
      </c>
      <c r="C30" s="443"/>
      <c r="D30" s="144"/>
      <c r="E30" s="144"/>
      <c r="F30" s="144"/>
      <c r="G30" s="144"/>
      <c r="H30" s="144"/>
      <c r="I30" s="144"/>
      <c r="J30" s="144"/>
      <c r="K30" s="144"/>
      <c r="L30" s="144"/>
      <c r="M30" s="144"/>
      <c r="N30" s="144"/>
      <c r="O30" s="144"/>
      <c r="P30" s="144"/>
      <c r="Q30" s="144"/>
      <c r="R30" s="144"/>
      <c r="S30" s="472">
        <f t="shared" si="0"/>
        <v>0</v>
      </c>
      <c r="T30" s="144"/>
      <c r="U30" s="144"/>
      <c r="V30" s="144"/>
      <c r="W30" s="144"/>
      <c r="X30" s="144"/>
      <c r="Y30" s="144"/>
      <c r="Z30" s="144"/>
    </row>
    <row r="31" spans="1:26" ht="12" customHeight="1" x14ac:dyDescent="0.4">
      <c r="A31" s="225"/>
      <c r="B31" s="226" t="s">
        <v>175</v>
      </c>
      <c r="C31" s="226">
        <f t="shared" ref="C31:R31" si="6">SUM(C24:C30)</f>
        <v>2</v>
      </c>
      <c r="D31" s="227">
        <f t="shared" si="6"/>
        <v>4</v>
      </c>
      <c r="E31" s="227">
        <f t="shared" si="6"/>
        <v>4</v>
      </c>
      <c r="F31" s="227">
        <f t="shared" si="6"/>
        <v>4</v>
      </c>
      <c r="G31" s="227">
        <f t="shared" si="6"/>
        <v>4</v>
      </c>
      <c r="H31" s="227">
        <f t="shared" si="6"/>
        <v>4</v>
      </c>
      <c r="I31" s="227">
        <f t="shared" si="6"/>
        <v>4</v>
      </c>
      <c r="J31" s="227">
        <f t="shared" si="6"/>
        <v>4</v>
      </c>
      <c r="K31" s="227">
        <f t="shared" si="6"/>
        <v>4</v>
      </c>
      <c r="L31" s="227">
        <f t="shared" si="6"/>
        <v>4</v>
      </c>
      <c r="M31" s="227">
        <f t="shared" si="6"/>
        <v>4</v>
      </c>
      <c r="N31" s="227">
        <f t="shared" si="6"/>
        <v>4</v>
      </c>
      <c r="O31" s="227">
        <f t="shared" si="6"/>
        <v>4</v>
      </c>
      <c r="P31" s="227">
        <f t="shared" si="6"/>
        <v>4</v>
      </c>
      <c r="Q31" s="227">
        <f t="shared" si="6"/>
        <v>2</v>
      </c>
      <c r="R31" s="227">
        <f t="shared" si="6"/>
        <v>2</v>
      </c>
      <c r="S31" s="228">
        <f t="shared" si="0"/>
        <v>58</v>
      </c>
      <c r="T31" s="144"/>
      <c r="U31" s="144"/>
      <c r="V31" s="144"/>
      <c r="W31" s="144"/>
      <c r="X31" s="144"/>
      <c r="Y31" s="144"/>
      <c r="Z31" s="144"/>
    </row>
    <row r="32" spans="1:26" ht="12" customHeight="1" x14ac:dyDescent="0.4">
      <c r="A32" s="224" t="s">
        <v>320</v>
      </c>
      <c r="B32" s="214">
        <v>30</v>
      </c>
      <c r="C32" s="214"/>
      <c r="D32" s="184"/>
      <c r="E32" s="184"/>
      <c r="F32" s="184"/>
      <c r="G32" s="184"/>
      <c r="H32" s="184"/>
      <c r="I32" s="184"/>
      <c r="J32" s="184"/>
      <c r="K32" s="184"/>
      <c r="L32" s="184"/>
      <c r="M32" s="184"/>
      <c r="N32" s="184"/>
      <c r="O32" s="184"/>
      <c r="P32" s="184"/>
      <c r="Q32" s="184"/>
      <c r="R32" s="184"/>
      <c r="S32" s="224">
        <f t="shared" si="0"/>
        <v>0</v>
      </c>
      <c r="T32" s="144"/>
      <c r="U32" s="144"/>
      <c r="V32" s="144"/>
      <c r="W32" s="144"/>
      <c r="X32" s="144"/>
      <c r="Y32" s="144"/>
      <c r="Z32" s="144"/>
    </row>
    <row r="33" spans="1:26" ht="12" customHeight="1" x14ac:dyDescent="0.4">
      <c r="A33" s="472" t="s">
        <v>321</v>
      </c>
      <c r="B33" s="443">
        <v>41</v>
      </c>
      <c r="C33" s="443"/>
      <c r="D33" s="144"/>
      <c r="E33" s="144"/>
      <c r="F33" s="144"/>
      <c r="G33" s="144"/>
      <c r="H33" s="144"/>
      <c r="I33" s="144"/>
      <c r="J33" s="144"/>
      <c r="K33" s="144"/>
      <c r="L33" s="144"/>
      <c r="M33" s="144"/>
      <c r="N33" s="144"/>
      <c r="O33" s="144"/>
      <c r="P33" s="144"/>
      <c r="Q33" s="144"/>
      <c r="R33" s="144"/>
      <c r="S33" s="472">
        <f t="shared" si="0"/>
        <v>0</v>
      </c>
      <c r="T33" s="144"/>
      <c r="U33" s="144"/>
      <c r="V33" s="144"/>
      <c r="W33" s="144"/>
      <c r="X33" s="144"/>
      <c r="Y33" s="144"/>
      <c r="Z33" s="144"/>
    </row>
    <row r="34" spans="1:26" ht="12" customHeight="1" x14ac:dyDescent="0.4">
      <c r="A34" s="472" t="s">
        <v>327</v>
      </c>
      <c r="B34" s="443">
        <v>101</v>
      </c>
      <c r="C34" s="443">
        <f t="shared" ref="C34:R34" si="7">C$106</f>
        <v>2</v>
      </c>
      <c r="D34" s="144">
        <f t="shared" si="7"/>
        <v>2</v>
      </c>
      <c r="E34" s="144">
        <f t="shared" si="7"/>
        <v>1</v>
      </c>
      <c r="F34" s="144">
        <f t="shared" si="7"/>
        <v>3</v>
      </c>
      <c r="G34" s="144">
        <f t="shared" si="7"/>
        <v>1</v>
      </c>
      <c r="H34" s="144">
        <f t="shared" si="7"/>
        <v>2</v>
      </c>
      <c r="I34" s="144">
        <f t="shared" si="7"/>
        <v>2</v>
      </c>
      <c r="J34" s="144">
        <f t="shared" si="7"/>
        <v>2</v>
      </c>
      <c r="K34" s="144">
        <f t="shared" si="7"/>
        <v>2</v>
      </c>
      <c r="L34" s="144">
        <f t="shared" si="7"/>
        <v>2</v>
      </c>
      <c r="M34" s="144">
        <f t="shared" si="7"/>
        <v>2</v>
      </c>
      <c r="N34" s="144">
        <f t="shared" si="7"/>
        <v>2</v>
      </c>
      <c r="O34" s="144">
        <f t="shared" si="7"/>
        <v>2</v>
      </c>
      <c r="P34" s="144">
        <f t="shared" si="7"/>
        <v>2</v>
      </c>
      <c r="Q34" s="144">
        <f t="shared" si="7"/>
        <v>2</v>
      </c>
      <c r="R34" s="144">
        <f t="shared" si="7"/>
        <v>1</v>
      </c>
      <c r="S34" s="472">
        <f t="shared" si="0"/>
        <v>30</v>
      </c>
      <c r="T34" s="144"/>
      <c r="U34" s="144"/>
      <c r="V34" s="144"/>
      <c r="W34" s="144"/>
      <c r="X34" s="144"/>
      <c r="Y34" s="144"/>
      <c r="Z34" s="144"/>
    </row>
    <row r="35" spans="1:26" ht="12" customHeight="1" x14ac:dyDescent="0.4">
      <c r="A35" s="472" t="s">
        <v>323</v>
      </c>
      <c r="B35" s="443">
        <v>150</v>
      </c>
      <c r="C35" s="443"/>
      <c r="D35" s="144"/>
      <c r="E35" s="144"/>
      <c r="F35" s="144"/>
      <c r="G35" s="144"/>
      <c r="H35" s="144"/>
      <c r="I35" s="144"/>
      <c r="J35" s="144"/>
      <c r="K35" s="144"/>
      <c r="L35" s="144"/>
      <c r="M35" s="144"/>
      <c r="N35" s="144"/>
      <c r="O35" s="144"/>
      <c r="P35" s="144"/>
      <c r="Q35" s="144"/>
      <c r="R35" s="144"/>
      <c r="S35" s="472">
        <f t="shared" si="0"/>
        <v>0</v>
      </c>
      <c r="T35" s="144"/>
      <c r="U35" s="144"/>
      <c r="V35" s="144"/>
      <c r="W35" s="144"/>
      <c r="X35" s="144"/>
      <c r="Y35" s="144"/>
      <c r="Z35" s="144"/>
    </row>
    <row r="36" spans="1:26" ht="12" customHeight="1" x14ac:dyDescent="0.4">
      <c r="A36" s="472" t="s">
        <v>329</v>
      </c>
      <c r="B36" s="443">
        <v>201</v>
      </c>
      <c r="C36" s="443"/>
      <c r="D36" s="144"/>
      <c r="E36" s="144"/>
      <c r="F36" s="144"/>
      <c r="G36" s="144"/>
      <c r="H36" s="144"/>
      <c r="I36" s="144"/>
      <c r="J36" s="144"/>
      <c r="K36" s="144"/>
      <c r="L36" s="144"/>
      <c r="M36" s="144"/>
      <c r="N36" s="144"/>
      <c r="O36" s="144"/>
      <c r="P36" s="144"/>
      <c r="Q36" s="144"/>
      <c r="R36" s="144"/>
      <c r="S36" s="472">
        <f t="shared" si="0"/>
        <v>0</v>
      </c>
      <c r="T36" s="144"/>
      <c r="U36" s="144"/>
      <c r="V36" s="144"/>
      <c r="W36" s="144"/>
      <c r="X36" s="144"/>
      <c r="Y36" s="144"/>
      <c r="Z36" s="144"/>
    </row>
    <row r="37" spans="1:26" ht="12" customHeight="1" x14ac:dyDescent="0.4">
      <c r="A37" s="472"/>
      <c r="B37" s="443">
        <v>202</v>
      </c>
      <c r="C37" s="443"/>
      <c r="D37" s="144"/>
      <c r="E37" s="144"/>
      <c r="F37" s="144"/>
      <c r="G37" s="144"/>
      <c r="H37" s="144"/>
      <c r="I37" s="144"/>
      <c r="J37" s="144"/>
      <c r="K37" s="144"/>
      <c r="L37" s="144"/>
      <c r="M37" s="144"/>
      <c r="N37" s="144"/>
      <c r="O37" s="144"/>
      <c r="P37" s="144"/>
      <c r="Q37" s="144"/>
      <c r="R37" s="144"/>
      <c r="S37" s="472">
        <f t="shared" si="0"/>
        <v>0</v>
      </c>
      <c r="T37" s="144"/>
      <c r="U37" s="144"/>
      <c r="V37" s="144"/>
      <c r="W37" s="144"/>
      <c r="X37" s="144"/>
      <c r="Y37" s="144"/>
      <c r="Z37" s="144"/>
    </row>
    <row r="38" spans="1:26" ht="12" customHeight="1" x14ac:dyDescent="0.4">
      <c r="A38" s="472"/>
      <c r="B38" s="443">
        <v>237</v>
      </c>
      <c r="C38" s="443"/>
      <c r="D38" s="144"/>
      <c r="E38" s="144"/>
      <c r="F38" s="144"/>
      <c r="G38" s="144"/>
      <c r="H38" s="144"/>
      <c r="I38" s="144"/>
      <c r="J38" s="144"/>
      <c r="K38" s="144"/>
      <c r="L38" s="144"/>
      <c r="M38" s="144"/>
      <c r="N38" s="144"/>
      <c r="O38" s="144"/>
      <c r="P38" s="144"/>
      <c r="Q38" s="144"/>
      <c r="R38" s="144"/>
      <c r="S38" s="472">
        <f t="shared" si="0"/>
        <v>0</v>
      </c>
      <c r="T38" s="144"/>
      <c r="U38" s="144"/>
      <c r="V38" s="144"/>
      <c r="W38" s="144"/>
      <c r="X38" s="144"/>
      <c r="Y38" s="144"/>
      <c r="Z38" s="144"/>
    </row>
    <row r="39" spans="1:26" ht="12" customHeight="1" x14ac:dyDescent="0.4">
      <c r="A39" s="225"/>
      <c r="B39" s="226" t="s">
        <v>175</v>
      </c>
      <c r="C39" s="226">
        <f t="shared" ref="C39:R39" si="8">SUM(C32:C38)</f>
        <v>2</v>
      </c>
      <c r="D39" s="227">
        <f t="shared" si="8"/>
        <v>2</v>
      </c>
      <c r="E39" s="227">
        <f t="shared" si="8"/>
        <v>1</v>
      </c>
      <c r="F39" s="227">
        <f t="shared" si="8"/>
        <v>3</v>
      </c>
      <c r="G39" s="227">
        <f t="shared" si="8"/>
        <v>1</v>
      </c>
      <c r="H39" s="227">
        <f t="shared" si="8"/>
        <v>2</v>
      </c>
      <c r="I39" s="227">
        <f t="shared" si="8"/>
        <v>2</v>
      </c>
      <c r="J39" s="227">
        <f t="shared" si="8"/>
        <v>2</v>
      </c>
      <c r="K39" s="227">
        <f t="shared" si="8"/>
        <v>2</v>
      </c>
      <c r="L39" s="227">
        <f t="shared" si="8"/>
        <v>2</v>
      </c>
      <c r="M39" s="227">
        <f t="shared" si="8"/>
        <v>2</v>
      </c>
      <c r="N39" s="227">
        <f t="shared" si="8"/>
        <v>2</v>
      </c>
      <c r="O39" s="227">
        <f t="shared" si="8"/>
        <v>2</v>
      </c>
      <c r="P39" s="227">
        <f t="shared" si="8"/>
        <v>2</v>
      </c>
      <c r="Q39" s="227">
        <f t="shared" si="8"/>
        <v>2</v>
      </c>
      <c r="R39" s="227">
        <f t="shared" si="8"/>
        <v>1</v>
      </c>
      <c r="S39" s="228">
        <f t="shared" si="0"/>
        <v>30</v>
      </c>
      <c r="T39" s="144"/>
      <c r="U39" s="144"/>
      <c r="V39" s="144"/>
      <c r="W39" s="144"/>
      <c r="X39" s="144"/>
      <c r="Y39" s="144"/>
      <c r="Z39" s="144"/>
    </row>
    <row r="40" spans="1:26" ht="12" customHeight="1" x14ac:dyDescent="0.4">
      <c r="A40" s="224" t="s">
        <v>330</v>
      </c>
      <c r="B40" s="214">
        <v>30</v>
      </c>
      <c r="C40" s="214"/>
      <c r="D40" s="184"/>
      <c r="E40" s="184"/>
      <c r="F40" s="184"/>
      <c r="G40" s="184"/>
      <c r="H40" s="184"/>
      <c r="I40" s="184"/>
      <c r="J40" s="184"/>
      <c r="K40" s="184"/>
      <c r="L40" s="184"/>
      <c r="M40" s="184"/>
      <c r="N40" s="184"/>
      <c r="O40" s="184"/>
      <c r="P40" s="184"/>
      <c r="Q40" s="184"/>
      <c r="R40" s="184"/>
      <c r="S40" s="224">
        <f t="shared" si="0"/>
        <v>0</v>
      </c>
      <c r="T40" s="144"/>
      <c r="U40" s="144"/>
      <c r="V40" s="144"/>
      <c r="W40" s="144"/>
      <c r="X40" s="144"/>
      <c r="Y40" s="144"/>
      <c r="Z40" s="144"/>
    </row>
    <row r="41" spans="1:26" ht="12" customHeight="1" x14ac:dyDescent="0.4">
      <c r="A41" s="472" t="s">
        <v>321</v>
      </c>
      <c r="B41" s="443">
        <v>41</v>
      </c>
      <c r="C41" s="443"/>
      <c r="D41" s="144"/>
      <c r="E41" s="144"/>
      <c r="F41" s="144"/>
      <c r="G41" s="144"/>
      <c r="H41" s="144"/>
      <c r="I41" s="144"/>
      <c r="J41" s="144"/>
      <c r="K41" s="144"/>
      <c r="L41" s="144"/>
      <c r="M41" s="144"/>
      <c r="N41" s="144"/>
      <c r="O41" s="144"/>
      <c r="P41" s="144"/>
      <c r="Q41" s="144"/>
      <c r="R41" s="144"/>
      <c r="S41" s="472">
        <f t="shared" si="0"/>
        <v>0</v>
      </c>
      <c r="T41" s="144"/>
      <c r="U41" s="144"/>
      <c r="V41" s="144"/>
      <c r="W41" s="144"/>
      <c r="X41" s="144"/>
      <c r="Y41" s="144"/>
      <c r="Z41" s="144"/>
    </row>
    <row r="42" spans="1:26" ht="12" customHeight="1" x14ac:dyDescent="0.4">
      <c r="A42" s="472" t="s">
        <v>331</v>
      </c>
      <c r="B42" s="443">
        <v>101</v>
      </c>
      <c r="C42" s="443">
        <f t="shared" ref="C42:R42" si="9">C$138</f>
        <v>3</v>
      </c>
      <c r="D42" s="144">
        <f t="shared" si="9"/>
        <v>2</v>
      </c>
      <c r="E42" s="144">
        <f t="shared" si="9"/>
        <v>2</v>
      </c>
      <c r="F42" s="144">
        <f t="shared" si="9"/>
        <v>2</v>
      </c>
      <c r="G42" s="144">
        <f t="shared" si="9"/>
        <v>2</v>
      </c>
      <c r="H42" s="144">
        <f t="shared" si="9"/>
        <v>2</v>
      </c>
      <c r="I42" s="144">
        <f t="shared" si="9"/>
        <v>2</v>
      </c>
      <c r="J42" s="144">
        <f t="shared" si="9"/>
        <v>2</v>
      </c>
      <c r="K42" s="144">
        <f t="shared" si="9"/>
        <v>2</v>
      </c>
      <c r="L42" s="144">
        <f t="shared" si="9"/>
        <v>2</v>
      </c>
      <c r="M42" s="144">
        <f t="shared" si="9"/>
        <v>2</v>
      </c>
      <c r="N42" s="144">
        <f t="shared" si="9"/>
        <v>2</v>
      </c>
      <c r="O42" s="144">
        <f t="shared" si="9"/>
        <v>3</v>
      </c>
      <c r="P42" s="144">
        <f t="shared" si="9"/>
        <v>1</v>
      </c>
      <c r="Q42" s="144">
        <f t="shared" si="9"/>
        <v>1</v>
      </c>
      <c r="R42" s="144">
        <f t="shared" si="9"/>
        <v>1</v>
      </c>
      <c r="S42" s="472">
        <f t="shared" si="0"/>
        <v>31</v>
      </c>
      <c r="T42" s="144"/>
      <c r="U42" s="144"/>
      <c r="V42" s="144"/>
      <c r="W42" s="144"/>
      <c r="X42" s="144"/>
      <c r="Y42" s="144"/>
      <c r="Z42" s="144"/>
    </row>
    <row r="43" spans="1:26" ht="12" customHeight="1" x14ac:dyDescent="0.4">
      <c r="A43" s="472" t="s">
        <v>323</v>
      </c>
      <c r="B43" s="443">
        <v>150</v>
      </c>
      <c r="C43" s="443"/>
      <c r="D43" s="144"/>
      <c r="E43" s="144"/>
      <c r="F43" s="144"/>
      <c r="G43" s="144"/>
      <c r="H43" s="144"/>
      <c r="I43" s="144"/>
      <c r="J43" s="144"/>
      <c r="K43" s="144"/>
      <c r="L43" s="144"/>
      <c r="M43" s="144"/>
      <c r="N43" s="144"/>
      <c r="O43" s="144"/>
      <c r="P43" s="144"/>
      <c r="Q43" s="144"/>
      <c r="R43" s="144"/>
      <c r="S43" s="472">
        <f t="shared" si="0"/>
        <v>0</v>
      </c>
      <c r="T43" s="144"/>
      <c r="U43" s="144"/>
      <c r="V43" s="144"/>
      <c r="W43" s="144"/>
      <c r="X43" s="144"/>
      <c r="Y43" s="144"/>
      <c r="Z43" s="144"/>
    </row>
    <row r="44" spans="1:26" ht="12" customHeight="1" x14ac:dyDescent="0.4">
      <c r="A44" s="472" t="s">
        <v>327</v>
      </c>
      <c r="B44" s="443">
        <v>201</v>
      </c>
      <c r="C44" s="443"/>
      <c r="D44" s="144"/>
      <c r="E44" s="144"/>
      <c r="F44" s="144"/>
      <c r="G44" s="144"/>
      <c r="H44" s="144"/>
      <c r="I44" s="144"/>
      <c r="J44" s="144"/>
      <c r="K44" s="144"/>
      <c r="L44" s="144"/>
      <c r="M44" s="144"/>
      <c r="N44" s="144"/>
      <c r="O44" s="144"/>
      <c r="P44" s="144"/>
      <c r="Q44" s="144"/>
      <c r="R44" s="144"/>
      <c r="S44" s="472">
        <f t="shared" si="0"/>
        <v>0</v>
      </c>
      <c r="T44" s="144"/>
      <c r="U44" s="144"/>
      <c r="V44" s="144"/>
      <c r="W44" s="144"/>
      <c r="X44" s="144"/>
      <c r="Y44" s="144"/>
      <c r="Z44" s="144"/>
    </row>
    <row r="45" spans="1:26" ht="12" customHeight="1" x14ac:dyDescent="0.4">
      <c r="A45" s="472"/>
      <c r="B45" s="443">
        <v>202</v>
      </c>
      <c r="C45" s="443"/>
      <c r="D45" s="144"/>
      <c r="E45" s="144"/>
      <c r="F45" s="144"/>
      <c r="G45" s="144"/>
      <c r="H45" s="144"/>
      <c r="I45" s="144"/>
      <c r="J45" s="144"/>
      <c r="K45" s="144"/>
      <c r="L45" s="144"/>
      <c r="M45" s="144"/>
      <c r="N45" s="144"/>
      <c r="O45" s="144"/>
      <c r="P45" s="144"/>
      <c r="Q45" s="144"/>
      <c r="R45" s="144"/>
      <c r="S45" s="472">
        <f t="shared" si="0"/>
        <v>0</v>
      </c>
      <c r="T45" s="144"/>
      <c r="U45" s="144"/>
      <c r="V45" s="144"/>
      <c r="W45" s="144"/>
      <c r="X45" s="144"/>
      <c r="Y45" s="144"/>
      <c r="Z45" s="144"/>
    </row>
    <row r="46" spans="1:26" ht="12" customHeight="1" x14ac:dyDescent="0.4">
      <c r="A46" s="472"/>
      <c r="B46" s="443">
        <v>237</v>
      </c>
      <c r="C46" s="443"/>
      <c r="D46" s="144"/>
      <c r="E46" s="144"/>
      <c r="F46" s="144"/>
      <c r="G46" s="144"/>
      <c r="H46" s="144"/>
      <c r="I46" s="144"/>
      <c r="J46" s="144"/>
      <c r="K46" s="144"/>
      <c r="L46" s="144"/>
      <c r="M46" s="144"/>
      <c r="N46" s="144"/>
      <c r="O46" s="144"/>
      <c r="P46" s="144"/>
      <c r="Q46" s="144"/>
      <c r="R46" s="144"/>
      <c r="S46" s="472">
        <f t="shared" si="0"/>
        <v>0</v>
      </c>
      <c r="T46" s="144"/>
      <c r="U46" s="144"/>
      <c r="V46" s="144"/>
      <c r="W46" s="144"/>
      <c r="X46" s="144"/>
      <c r="Y46" s="144"/>
      <c r="Z46" s="144"/>
    </row>
    <row r="47" spans="1:26" ht="12" customHeight="1" x14ac:dyDescent="0.4">
      <c r="A47" s="225"/>
      <c r="B47" s="226" t="s">
        <v>175</v>
      </c>
      <c r="C47" s="226">
        <f t="shared" ref="C47:R47" si="10">SUM(C40:C46)</f>
        <v>3</v>
      </c>
      <c r="D47" s="227">
        <f t="shared" si="10"/>
        <v>2</v>
      </c>
      <c r="E47" s="227">
        <f t="shared" si="10"/>
        <v>2</v>
      </c>
      <c r="F47" s="227">
        <f t="shared" si="10"/>
        <v>2</v>
      </c>
      <c r="G47" s="227">
        <f t="shared" si="10"/>
        <v>2</v>
      </c>
      <c r="H47" s="227">
        <f t="shared" si="10"/>
        <v>2</v>
      </c>
      <c r="I47" s="227">
        <f t="shared" si="10"/>
        <v>2</v>
      </c>
      <c r="J47" s="227">
        <f t="shared" si="10"/>
        <v>2</v>
      </c>
      <c r="K47" s="227">
        <f t="shared" si="10"/>
        <v>2</v>
      </c>
      <c r="L47" s="227">
        <f t="shared" si="10"/>
        <v>2</v>
      </c>
      <c r="M47" s="227">
        <f t="shared" si="10"/>
        <v>2</v>
      </c>
      <c r="N47" s="227">
        <f t="shared" si="10"/>
        <v>2</v>
      </c>
      <c r="O47" s="227">
        <f t="shared" si="10"/>
        <v>3</v>
      </c>
      <c r="P47" s="227">
        <f t="shared" si="10"/>
        <v>1</v>
      </c>
      <c r="Q47" s="227">
        <f t="shared" si="10"/>
        <v>1</v>
      </c>
      <c r="R47" s="227">
        <f t="shared" si="10"/>
        <v>1</v>
      </c>
      <c r="S47" s="228">
        <f t="shared" si="0"/>
        <v>31</v>
      </c>
      <c r="T47" s="144"/>
      <c r="U47" s="144"/>
      <c r="V47" s="144"/>
      <c r="W47" s="144"/>
      <c r="X47" s="144"/>
      <c r="Y47" s="144"/>
      <c r="Z47" s="144"/>
    </row>
    <row r="48" spans="1:26" ht="12" customHeight="1" x14ac:dyDescent="0.4">
      <c r="A48" s="224" t="s">
        <v>320</v>
      </c>
      <c r="B48" s="214">
        <v>30</v>
      </c>
      <c r="C48" s="214"/>
      <c r="D48" s="184"/>
      <c r="E48" s="184"/>
      <c r="F48" s="184"/>
      <c r="G48" s="184"/>
      <c r="H48" s="184"/>
      <c r="I48" s="184"/>
      <c r="J48" s="184"/>
      <c r="K48" s="184"/>
      <c r="L48" s="184"/>
      <c r="M48" s="184"/>
      <c r="N48" s="184"/>
      <c r="O48" s="184"/>
      <c r="P48" s="184"/>
      <c r="Q48" s="184"/>
      <c r="R48" s="184"/>
      <c r="S48" s="224">
        <f t="shared" si="0"/>
        <v>0</v>
      </c>
      <c r="T48" s="144"/>
      <c r="U48" s="144"/>
      <c r="V48" s="144"/>
      <c r="W48" s="144"/>
      <c r="X48" s="144"/>
      <c r="Y48" s="144"/>
      <c r="Z48" s="144"/>
    </row>
    <row r="49" spans="1:26" ht="12" customHeight="1" x14ac:dyDescent="0.4">
      <c r="A49" s="472" t="s">
        <v>321</v>
      </c>
      <c r="B49" s="443">
        <v>41</v>
      </c>
      <c r="C49" s="443"/>
      <c r="D49" s="144"/>
      <c r="E49" s="144"/>
      <c r="F49" s="144"/>
      <c r="G49" s="144"/>
      <c r="H49" s="144"/>
      <c r="I49" s="144"/>
      <c r="J49" s="144"/>
      <c r="K49" s="144"/>
      <c r="L49" s="144"/>
      <c r="M49" s="144"/>
      <c r="N49" s="144"/>
      <c r="O49" s="144"/>
      <c r="P49" s="144"/>
      <c r="Q49" s="144"/>
      <c r="R49" s="144"/>
      <c r="S49" s="472">
        <f t="shared" si="0"/>
        <v>0</v>
      </c>
      <c r="T49" s="144"/>
      <c r="U49" s="144"/>
      <c r="V49" s="144"/>
      <c r="W49" s="144"/>
      <c r="X49" s="144"/>
      <c r="Y49" s="144"/>
      <c r="Z49" s="144"/>
    </row>
    <row r="50" spans="1:26" ht="12" customHeight="1" x14ac:dyDescent="0.4">
      <c r="A50" s="472" t="s">
        <v>331</v>
      </c>
      <c r="B50" s="443">
        <v>101</v>
      </c>
      <c r="C50" s="443">
        <f t="shared" ref="C50:R50" si="11">C$106</f>
        <v>2</v>
      </c>
      <c r="D50" s="144">
        <f t="shared" si="11"/>
        <v>2</v>
      </c>
      <c r="E50" s="144">
        <f t="shared" si="11"/>
        <v>1</v>
      </c>
      <c r="F50" s="144">
        <f t="shared" si="11"/>
        <v>3</v>
      </c>
      <c r="G50" s="144">
        <f t="shared" si="11"/>
        <v>1</v>
      </c>
      <c r="H50" s="144">
        <f t="shared" si="11"/>
        <v>2</v>
      </c>
      <c r="I50" s="144">
        <f t="shared" si="11"/>
        <v>2</v>
      </c>
      <c r="J50" s="144">
        <f t="shared" si="11"/>
        <v>2</v>
      </c>
      <c r="K50" s="144">
        <f t="shared" si="11"/>
        <v>2</v>
      </c>
      <c r="L50" s="144">
        <f t="shared" si="11"/>
        <v>2</v>
      </c>
      <c r="M50" s="144">
        <f t="shared" si="11"/>
        <v>2</v>
      </c>
      <c r="N50" s="144">
        <f t="shared" si="11"/>
        <v>2</v>
      </c>
      <c r="O50" s="144">
        <f t="shared" si="11"/>
        <v>2</v>
      </c>
      <c r="P50" s="144">
        <f t="shared" si="11"/>
        <v>2</v>
      </c>
      <c r="Q50" s="144">
        <f t="shared" si="11"/>
        <v>2</v>
      </c>
      <c r="R50" s="144">
        <f t="shared" si="11"/>
        <v>1</v>
      </c>
      <c r="S50" s="472">
        <f t="shared" si="0"/>
        <v>30</v>
      </c>
      <c r="T50" s="144"/>
      <c r="U50" s="144"/>
      <c r="V50" s="144"/>
      <c r="W50" s="144"/>
      <c r="X50" s="144"/>
      <c r="Y50" s="144"/>
      <c r="Z50" s="144"/>
    </row>
    <row r="51" spans="1:26" ht="12" customHeight="1" x14ac:dyDescent="0.4">
      <c r="A51" s="472" t="s">
        <v>323</v>
      </c>
      <c r="B51" s="443">
        <v>150</v>
      </c>
      <c r="C51" s="443"/>
      <c r="D51" s="144"/>
      <c r="E51" s="144"/>
      <c r="F51" s="144"/>
      <c r="G51" s="144"/>
      <c r="H51" s="144"/>
      <c r="I51" s="144"/>
      <c r="J51" s="144"/>
      <c r="K51" s="144"/>
      <c r="L51" s="144"/>
      <c r="M51" s="144"/>
      <c r="N51" s="144"/>
      <c r="O51" s="144"/>
      <c r="P51" s="144"/>
      <c r="Q51" s="144"/>
      <c r="R51" s="144"/>
      <c r="S51" s="472">
        <f t="shared" si="0"/>
        <v>0</v>
      </c>
      <c r="T51" s="144"/>
      <c r="U51" s="144"/>
      <c r="V51" s="144"/>
      <c r="W51" s="144"/>
      <c r="X51" s="144"/>
      <c r="Y51" s="144"/>
      <c r="Z51" s="144"/>
    </row>
    <row r="52" spans="1:26" ht="12" customHeight="1" x14ac:dyDescent="0.4">
      <c r="A52" s="472" t="s">
        <v>327</v>
      </c>
      <c r="B52" s="443">
        <v>201</v>
      </c>
      <c r="C52" s="443"/>
      <c r="D52" s="144"/>
      <c r="E52" s="144"/>
      <c r="F52" s="144"/>
      <c r="G52" s="144"/>
      <c r="H52" s="144"/>
      <c r="I52" s="144"/>
      <c r="J52" s="144"/>
      <c r="K52" s="144"/>
      <c r="L52" s="144"/>
      <c r="M52" s="144"/>
      <c r="N52" s="144"/>
      <c r="O52" s="144"/>
      <c r="P52" s="144"/>
      <c r="Q52" s="144"/>
      <c r="R52" s="144"/>
      <c r="S52" s="472">
        <f t="shared" si="0"/>
        <v>0</v>
      </c>
      <c r="T52" s="144"/>
      <c r="U52" s="144"/>
      <c r="V52" s="144"/>
      <c r="W52" s="144"/>
      <c r="X52" s="144"/>
      <c r="Y52" s="144"/>
      <c r="Z52" s="144"/>
    </row>
    <row r="53" spans="1:26" ht="12" customHeight="1" x14ac:dyDescent="0.4">
      <c r="A53" s="472"/>
      <c r="B53" s="443">
        <v>202</v>
      </c>
      <c r="C53" s="443"/>
      <c r="D53" s="144"/>
      <c r="E53" s="144"/>
      <c r="F53" s="144"/>
      <c r="G53" s="144"/>
      <c r="H53" s="144"/>
      <c r="I53" s="144"/>
      <c r="J53" s="144"/>
      <c r="K53" s="144"/>
      <c r="L53" s="144"/>
      <c r="M53" s="144"/>
      <c r="N53" s="144"/>
      <c r="O53" s="144"/>
      <c r="P53" s="144"/>
      <c r="Q53" s="144"/>
      <c r="R53" s="144"/>
      <c r="S53" s="472">
        <f t="shared" si="0"/>
        <v>0</v>
      </c>
      <c r="T53" s="144"/>
      <c r="U53" s="144"/>
      <c r="V53" s="144"/>
      <c r="W53" s="144"/>
      <c r="X53" s="144"/>
      <c r="Y53" s="144"/>
      <c r="Z53" s="144"/>
    </row>
    <row r="54" spans="1:26" ht="12" customHeight="1" x14ac:dyDescent="0.4">
      <c r="A54" s="472"/>
      <c r="B54" s="443">
        <v>237</v>
      </c>
      <c r="C54" s="443"/>
      <c r="D54" s="144"/>
      <c r="E54" s="144"/>
      <c r="F54" s="144"/>
      <c r="G54" s="144"/>
      <c r="H54" s="144"/>
      <c r="I54" s="144"/>
      <c r="J54" s="144"/>
      <c r="K54" s="144"/>
      <c r="L54" s="144"/>
      <c r="M54" s="144"/>
      <c r="N54" s="144"/>
      <c r="O54" s="144"/>
      <c r="P54" s="144"/>
      <c r="Q54" s="144"/>
      <c r="R54" s="144"/>
      <c r="S54" s="472">
        <f t="shared" si="0"/>
        <v>0</v>
      </c>
      <c r="T54" s="144"/>
      <c r="U54" s="144"/>
      <c r="V54" s="144"/>
      <c r="W54" s="144"/>
      <c r="X54" s="144"/>
      <c r="Y54" s="144"/>
      <c r="Z54" s="144"/>
    </row>
    <row r="55" spans="1:26" ht="12" customHeight="1" x14ac:dyDescent="0.4">
      <c r="A55" s="225"/>
      <c r="B55" s="226" t="s">
        <v>175</v>
      </c>
      <c r="C55" s="226">
        <f t="shared" ref="C55:R55" si="12">SUM(C48:C54)</f>
        <v>2</v>
      </c>
      <c r="D55" s="227">
        <f t="shared" si="12"/>
        <v>2</v>
      </c>
      <c r="E55" s="227">
        <f t="shared" si="12"/>
        <v>1</v>
      </c>
      <c r="F55" s="227">
        <f t="shared" si="12"/>
        <v>3</v>
      </c>
      <c r="G55" s="227">
        <f t="shared" si="12"/>
        <v>1</v>
      </c>
      <c r="H55" s="227">
        <f t="shared" si="12"/>
        <v>2</v>
      </c>
      <c r="I55" s="227">
        <f t="shared" si="12"/>
        <v>2</v>
      </c>
      <c r="J55" s="227">
        <f t="shared" si="12"/>
        <v>2</v>
      </c>
      <c r="K55" s="227">
        <f t="shared" si="12"/>
        <v>2</v>
      </c>
      <c r="L55" s="227">
        <f t="shared" si="12"/>
        <v>2</v>
      </c>
      <c r="M55" s="227">
        <f t="shared" si="12"/>
        <v>2</v>
      </c>
      <c r="N55" s="227">
        <f t="shared" si="12"/>
        <v>2</v>
      </c>
      <c r="O55" s="227">
        <f t="shared" si="12"/>
        <v>2</v>
      </c>
      <c r="P55" s="227">
        <f t="shared" si="12"/>
        <v>2</v>
      </c>
      <c r="Q55" s="227">
        <f t="shared" si="12"/>
        <v>2</v>
      </c>
      <c r="R55" s="227">
        <f t="shared" si="12"/>
        <v>1</v>
      </c>
      <c r="S55" s="228">
        <f t="shared" si="0"/>
        <v>30</v>
      </c>
      <c r="T55" s="144"/>
      <c r="U55" s="144"/>
      <c r="V55" s="144"/>
      <c r="W55" s="144"/>
      <c r="X55" s="144"/>
      <c r="Y55" s="144"/>
      <c r="Z55" s="144"/>
    </row>
    <row r="56" spans="1:26" ht="12" customHeight="1" x14ac:dyDescent="0.4">
      <c r="A56" s="224" t="s">
        <v>325</v>
      </c>
      <c r="B56" s="214">
        <v>30</v>
      </c>
      <c r="C56" s="214">
        <f>C$136+1</f>
        <v>4</v>
      </c>
      <c r="D56" s="184">
        <f t="shared" ref="D56:R56" si="13">D$136</f>
        <v>4</v>
      </c>
      <c r="E56" s="184">
        <f t="shared" si="13"/>
        <v>4</v>
      </c>
      <c r="F56" s="184">
        <f t="shared" si="13"/>
        <v>4</v>
      </c>
      <c r="G56" s="184">
        <f t="shared" si="13"/>
        <v>4</v>
      </c>
      <c r="H56" s="184">
        <f t="shared" si="13"/>
        <v>4</v>
      </c>
      <c r="I56" s="184">
        <f t="shared" si="13"/>
        <v>4</v>
      </c>
      <c r="J56" s="184">
        <f t="shared" si="13"/>
        <v>4</v>
      </c>
      <c r="K56" s="184">
        <f t="shared" si="13"/>
        <v>5</v>
      </c>
      <c r="L56" s="184">
        <f t="shared" si="13"/>
        <v>4</v>
      </c>
      <c r="M56" s="184">
        <f t="shared" si="13"/>
        <v>4</v>
      </c>
      <c r="N56" s="184">
        <f t="shared" si="13"/>
        <v>4</v>
      </c>
      <c r="O56" s="184">
        <f t="shared" si="13"/>
        <v>4</v>
      </c>
      <c r="P56" s="184">
        <f t="shared" si="13"/>
        <v>2</v>
      </c>
      <c r="Q56" s="184">
        <f t="shared" si="13"/>
        <v>2</v>
      </c>
      <c r="R56" s="184">
        <f t="shared" si="13"/>
        <v>2</v>
      </c>
      <c r="S56" s="224">
        <f t="shared" si="0"/>
        <v>59</v>
      </c>
      <c r="T56" s="144"/>
      <c r="U56" s="144"/>
      <c r="V56" s="144"/>
      <c r="W56" s="144"/>
      <c r="X56" s="144"/>
      <c r="Y56" s="144"/>
      <c r="Z56" s="144"/>
    </row>
    <row r="57" spans="1:26" ht="12" customHeight="1" x14ac:dyDescent="0.4">
      <c r="A57" s="472" t="s">
        <v>321</v>
      </c>
      <c r="B57" s="443">
        <v>41</v>
      </c>
      <c r="C57" s="443"/>
      <c r="D57" s="144"/>
      <c r="E57" s="144"/>
      <c r="F57" s="144"/>
      <c r="G57" s="144"/>
      <c r="H57" s="144"/>
      <c r="I57" s="144"/>
      <c r="J57" s="144"/>
      <c r="K57" s="144"/>
      <c r="L57" s="144"/>
      <c r="M57" s="144"/>
      <c r="N57" s="144"/>
      <c r="O57" s="144"/>
      <c r="P57" s="144"/>
      <c r="Q57" s="144"/>
      <c r="R57" s="144"/>
      <c r="S57" s="472">
        <f t="shared" si="0"/>
        <v>0</v>
      </c>
      <c r="T57" s="144"/>
      <c r="U57" s="144"/>
      <c r="V57" s="144"/>
      <c r="W57" s="144"/>
      <c r="X57" s="144"/>
      <c r="Y57" s="144"/>
      <c r="Z57" s="144"/>
    </row>
    <row r="58" spans="1:26" ht="12" customHeight="1" x14ac:dyDescent="0.4">
      <c r="A58" s="472" t="s">
        <v>326</v>
      </c>
      <c r="B58" s="443">
        <v>101</v>
      </c>
      <c r="C58" s="443">
        <f t="shared" ref="C58:R58" si="14">C$138</f>
        <v>3</v>
      </c>
      <c r="D58" s="144">
        <f t="shared" si="14"/>
        <v>2</v>
      </c>
      <c r="E58" s="144">
        <f t="shared" si="14"/>
        <v>2</v>
      </c>
      <c r="F58" s="144">
        <f t="shared" si="14"/>
        <v>2</v>
      </c>
      <c r="G58" s="144">
        <f t="shared" si="14"/>
        <v>2</v>
      </c>
      <c r="H58" s="144">
        <f t="shared" si="14"/>
        <v>2</v>
      </c>
      <c r="I58" s="144">
        <f t="shared" si="14"/>
        <v>2</v>
      </c>
      <c r="J58" s="144">
        <f t="shared" si="14"/>
        <v>2</v>
      </c>
      <c r="K58" s="144">
        <f t="shared" si="14"/>
        <v>2</v>
      </c>
      <c r="L58" s="144">
        <f t="shared" si="14"/>
        <v>2</v>
      </c>
      <c r="M58" s="144">
        <f t="shared" si="14"/>
        <v>2</v>
      </c>
      <c r="N58" s="144">
        <f t="shared" si="14"/>
        <v>2</v>
      </c>
      <c r="O58" s="144">
        <f t="shared" si="14"/>
        <v>3</v>
      </c>
      <c r="P58" s="144">
        <f t="shared" si="14"/>
        <v>1</v>
      </c>
      <c r="Q58" s="144">
        <f t="shared" si="14"/>
        <v>1</v>
      </c>
      <c r="R58" s="144">
        <f t="shared" si="14"/>
        <v>1</v>
      </c>
      <c r="S58" s="472">
        <f t="shared" si="0"/>
        <v>31</v>
      </c>
      <c r="T58" s="144"/>
      <c r="U58" s="144"/>
      <c r="V58" s="144"/>
      <c r="W58" s="144"/>
      <c r="X58" s="144"/>
      <c r="Y58" s="144"/>
      <c r="Z58" s="144"/>
    </row>
    <row r="59" spans="1:26" ht="12" customHeight="1" x14ac:dyDescent="0.4">
      <c r="A59" s="472" t="s">
        <v>323</v>
      </c>
      <c r="B59" s="443">
        <v>150</v>
      </c>
      <c r="C59" s="443"/>
      <c r="D59" s="144"/>
      <c r="E59" s="144"/>
      <c r="F59" s="144"/>
      <c r="G59" s="144"/>
      <c r="H59" s="144"/>
      <c r="I59" s="144"/>
      <c r="J59" s="144"/>
      <c r="K59" s="144"/>
      <c r="L59" s="144"/>
      <c r="M59" s="144"/>
      <c r="N59" s="144"/>
      <c r="O59" s="144"/>
      <c r="P59" s="144"/>
      <c r="Q59" s="144"/>
      <c r="R59" s="144"/>
      <c r="S59" s="472">
        <f t="shared" si="0"/>
        <v>0</v>
      </c>
      <c r="T59" s="144"/>
      <c r="U59" s="144"/>
      <c r="V59" s="144"/>
      <c r="W59" s="144"/>
      <c r="X59" s="144"/>
      <c r="Y59" s="144"/>
      <c r="Z59" s="144"/>
    </row>
    <row r="60" spans="1:26" ht="12" customHeight="1" x14ac:dyDescent="0.4">
      <c r="A60" s="472" t="s">
        <v>332</v>
      </c>
      <c r="B60" s="443">
        <v>201</v>
      </c>
      <c r="C60" s="443"/>
      <c r="D60" s="144"/>
      <c r="E60" s="144"/>
      <c r="F60" s="144"/>
      <c r="G60" s="144"/>
      <c r="H60" s="144"/>
      <c r="I60" s="144"/>
      <c r="J60" s="144"/>
      <c r="K60" s="144"/>
      <c r="L60" s="144"/>
      <c r="M60" s="144"/>
      <c r="N60" s="144"/>
      <c r="O60" s="144"/>
      <c r="P60" s="144"/>
      <c r="Q60" s="144"/>
      <c r="R60" s="144"/>
      <c r="S60" s="472">
        <f t="shared" si="0"/>
        <v>0</v>
      </c>
      <c r="T60" s="144"/>
      <c r="U60" s="144"/>
      <c r="V60" s="144"/>
      <c r="W60" s="144"/>
      <c r="X60" s="144"/>
      <c r="Y60" s="144"/>
      <c r="Z60" s="144"/>
    </row>
    <row r="61" spans="1:26" ht="12" customHeight="1" x14ac:dyDescent="0.4">
      <c r="A61" s="472"/>
      <c r="B61" s="443">
        <v>202</v>
      </c>
      <c r="C61" s="443"/>
      <c r="D61" s="144"/>
      <c r="E61" s="144"/>
      <c r="F61" s="144"/>
      <c r="G61" s="144"/>
      <c r="H61" s="144"/>
      <c r="I61" s="144"/>
      <c r="J61" s="144"/>
      <c r="K61" s="144"/>
      <c r="L61" s="144"/>
      <c r="M61" s="144"/>
      <c r="N61" s="144"/>
      <c r="O61" s="144"/>
      <c r="P61" s="144"/>
      <c r="Q61" s="144"/>
      <c r="R61" s="144"/>
      <c r="S61" s="472">
        <f t="shared" si="0"/>
        <v>0</v>
      </c>
      <c r="T61" s="144"/>
      <c r="U61" s="144"/>
      <c r="V61" s="144"/>
      <c r="W61" s="144"/>
      <c r="X61" s="144"/>
      <c r="Y61" s="144"/>
      <c r="Z61" s="144"/>
    </row>
    <row r="62" spans="1:26" ht="12" customHeight="1" x14ac:dyDescent="0.4">
      <c r="A62" s="472"/>
      <c r="B62" s="443">
        <v>237</v>
      </c>
      <c r="C62" s="443"/>
      <c r="D62" s="144"/>
      <c r="E62" s="144"/>
      <c r="F62" s="144"/>
      <c r="G62" s="144"/>
      <c r="H62" s="144"/>
      <c r="I62" s="144"/>
      <c r="J62" s="144"/>
      <c r="K62" s="144"/>
      <c r="L62" s="144"/>
      <c r="M62" s="144"/>
      <c r="N62" s="144"/>
      <c r="O62" s="144"/>
      <c r="P62" s="144"/>
      <c r="Q62" s="144"/>
      <c r="R62" s="144"/>
      <c r="S62" s="472">
        <f t="shared" si="0"/>
        <v>0</v>
      </c>
      <c r="T62" s="144"/>
      <c r="U62" s="144"/>
      <c r="V62" s="144"/>
      <c r="W62" s="144"/>
      <c r="X62" s="144"/>
      <c r="Y62" s="144"/>
      <c r="Z62" s="144"/>
    </row>
    <row r="63" spans="1:26" ht="12" customHeight="1" x14ac:dyDescent="0.4">
      <c r="A63" s="225"/>
      <c r="B63" s="226" t="s">
        <v>175</v>
      </c>
      <c r="C63" s="226">
        <f t="shared" ref="C63:R63" si="15">SUM(C56:C62)</f>
        <v>7</v>
      </c>
      <c r="D63" s="227">
        <f t="shared" si="15"/>
        <v>6</v>
      </c>
      <c r="E63" s="227">
        <f t="shared" si="15"/>
        <v>6</v>
      </c>
      <c r="F63" s="227">
        <f t="shared" si="15"/>
        <v>6</v>
      </c>
      <c r="G63" s="227">
        <f t="shared" si="15"/>
        <v>6</v>
      </c>
      <c r="H63" s="227">
        <f t="shared" si="15"/>
        <v>6</v>
      </c>
      <c r="I63" s="227">
        <f t="shared" si="15"/>
        <v>6</v>
      </c>
      <c r="J63" s="227">
        <f t="shared" si="15"/>
        <v>6</v>
      </c>
      <c r="K63" s="227">
        <f t="shared" si="15"/>
        <v>7</v>
      </c>
      <c r="L63" s="227">
        <f t="shared" si="15"/>
        <v>6</v>
      </c>
      <c r="M63" s="227">
        <f t="shared" si="15"/>
        <v>6</v>
      </c>
      <c r="N63" s="227">
        <f t="shared" si="15"/>
        <v>6</v>
      </c>
      <c r="O63" s="227">
        <f t="shared" si="15"/>
        <v>7</v>
      </c>
      <c r="P63" s="227">
        <f t="shared" si="15"/>
        <v>3</v>
      </c>
      <c r="Q63" s="227">
        <f t="shared" si="15"/>
        <v>3</v>
      </c>
      <c r="R63" s="227">
        <f t="shared" si="15"/>
        <v>3</v>
      </c>
      <c r="S63" s="228">
        <f t="shared" si="0"/>
        <v>90</v>
      </c>
      <c r="T63" s="144"/>
      <c r="U63" s="144"/>
      <c r="V63" s="144"/>
      <c r="W63" s="144"/>
      <c r="X63" s="144"/>
      <c r="Y63" s="144"/>
      <c r="Z63" s="144"/>
    </row>
    <row r="64" spans="1:26" ht="12" customHeight="1" x14ac:dyDescent="0.4">
      <c r="A64" s="224" t="s">
        <v>328</v>
      </c>
      <c r="B64" s="214">
        <v>30</v>
      </c>
      <c r="C64" s="474">
        <v>2</v>
      </c>
      <c r="D64" s="475">
        <v>4</v>
      </c>
      <c r="E64" s="475">
        <v>4</v>
      </c>
      <c r="F64" s="475">
        <v>4</v>
      </c>
      <c r="G64" s="475">
        <v>4</v>
      </c>
      <c r="H64" s="475">
        <v>4</v>
      </c>
      <c r="I64" s="475">
        <v>4</v>
      </c>
      <c r="J64" s="475">
        <v>4</v>
      </c>
      <c r="K64" s="475">
        <v>4</v>
      </c>
      <c r="L64" s="475">
        <v>4</v>
      </c>
      <c r="M64" s="475">
        <v>4</v>
      </c>
      <c r="N64" s="475">
        <v>4</v>
      </c>
      <c r="O64" s="475">
        <v>4</v>
      </c>
      <c r="P64" s="475">
        <v>4</v>
      </c>
      <c r="Q64" s="475">
        <v>2</v>
      </c>
      <c r="R64" s="475">
        <v>2</v>
      </c>
      <c r="S64" s="224">
        <f t="shared" si="0"/>
        <v>58</v>
      </c>
      <c r="T64" s="144"/>
      <c r="U64" s="144"/>
      <c r="V64" s="144"/>
      <c r="W64" s="144"/>
      <c r="X64" s="144"/>
      <c r="Y64" s="144"/>
      <c r="Z64" s="144"/>
    </row>
    <row r="65" spans="1:26" ht="12" customHeight="1" x14ac:dyDescent="0.4">
      <c r="A65" s="472" t="s">
        <v>321</v>
      </c>
      <c r="B65" s="443">
        <v>41</v>
      </c>
      <c r="C65" s="476"/>
      <c r="D65" s="477"/>
      <c r="E65" s="477"/>
      <c r="F65" s="477"/>
      <c r="G65" s="477"/>
      <c r="H65" s="477"/>
      <c r="I65" s="477"/>
      <c r="J65" s="477"/>
      <c r="K65" s="477"/>
      <c r="L65" s="477"/>
      <c r="M65" s="477"/>
      <c r="N65" s="477"/>
      <c r="O65" s="477"/>
      <c r="P65" s="477"/>
      <c r="Q65" s="477"/>
      <c r="R65" s="477"/>
      <c r="S65" s="472">
        <f t="shared" si="0"/>
        <v>0</v>
      </c>
      <c r="T65" s="144"/>
      <c r="U65" s="144"/>
      <c r="V65" s="144"/>
      <c r="W65" s="144"/>
      <c r="X65" s="144"/>
      <c r="Y65" s="144"/>
      <c r="Z65" s="144"/>
    </row>
    <row r="66" spans="1:26" ht="12" customHeight="1" x14ac:dyDescent="0.4">
      <c r="A66" s="472" t="s">
        <v>326</v>
      </c>
      <c r="B66" s="443">
        <v>101</v>
      </c>
      <c r="C66" s="443">
        <f t="shared" ref="C66:R66" si="16">C$106</f>
        <v>2</v>
      </c>
      <c r="D66" s="144">
        <f t="shared" si="16"/>
        <v>2</v>
      </c>
      <c r="E66" s="144">
        <f t="shared" si="16"/>
        <v>1</v>
      </c>
      <c r="F66" s="144">
        <f t="shared" si="16"/>
        <v>3</v>
      </c>
      <c r="G66" s="144">
        <f t="shared" si="16"/>
        <v>1</v>
      </c>
      <c r="H66" s="144">
        <f t="shared" si="16"/>
        <v>2</v>
      </c>
      <c r="I66" s="144">
        <f t="shared" si="16"/>
        <v>2</v>
      </c>
      <c r="J66" s="144">
        <f t="shared" si="16"/>
        <v>2</v>
      </c>
      <c r="K66" s="144">
        <f t="shared" si="16"/>
        <v>2</v>
      </c>
      <c r="L66" s="144">
        <f t="shared" si="16"/>
        <v>2</v>
      </c>
      <c r="M66" s="144">
        <f t="shared" si="16"/>
        <v>2</v>
      </c>
      <c r="N66" s="144">
        <f t="shared" si="16"/>
        <v>2</v>
      </c>
      <c r="O66" s="144">
        <f t="shared" si="16"/>
        <v>2</v>
      </c>
      <c r="P66" s="144">
        <f t="shared" si="16"/>
        <v>2</v>
      </c>
      <c r="Q66" s="144">
        <f t="shared" si="16"/>
        <v>2</v>
      </c>
      <c r="R66" s="144">
        <f t="shared" si="16"/>
        <v>1</v>
      </c>
      <c r="S66" s="472">
        <f t="shared" si="0"/>
        <v>30</v>
      </c>
      <c r="T66" s="144"/>
      <c r="U66" s="144"/>
      <c r="V66" s="144"/>
      <c r="W66" s="144"/>
      <c r="X66" s="144"/>
      <c r="Y66" s="144"/>
      <c r="Z66" s="144"/>
    </row>
    <row r="67" spans="1:26" ht="12" customHeight="1" x14ac:dyDescent="0.4">
      <c r="A67" s="472" t="s">
        <v>323</v>
      </c>
      <c r="B67" s="443">
        <v>150</v>
      </c>
      <c r="C67" s="443"/>
      <c r="D67" s="144"/>
      <c r="E67" s="144"/>
      <c r="F67" s="144"/>
      <c r="G67" s="144"/>
      <c r="H67" s="144"/>
      <c r="I67" s="144"/>
      <c r="J67" s="144"/>
      <c r="K67" s="144"/>
      <c r="L67" s="144"/>
      <c r="M67" s="144"/>
      <c r="N67" s="144"/>
      <c r="O67" s="144"/>
      <c r="P67" s="144"/>
      <c r="Q67" s="144"/>
      <c r="R67" s="144"/>
      <c r="S67" s="472">
        <f t="shared" si="0"/>
        <v>0</v>
      </c>
      <c r="T67" s="144"/>
      <c r="U67" s="144"/>
      <c r="V67" s="144"/>
      <c r="W67" s="144"/>
      <c r="X67" s="144"/>
      <c r="Y67" s="144"/>
      <c r="Z67" s="144"/>
    </row>
    <row r="68" spans="1:26" ht="12" customHeight="1" x14ac:dyDescent="0.4">
      <c r="A68" s="472" t="s">
        <v>332</v>
      </c>
      <c r="B68" s="443">
        <v>201</v>
      </c>
      <c r="C68" s="443"/>
      <c r="D68" s="144"/>
      <c r="E68" s="144"/>
      <c r="F68" s="144"/>
      <c r="G68" s="144"/>
      <c r="H68" s="144"/>
      <c r="I68" s="144"/>
      <c r="J68" s="144"/>
      <c r="K68" s="144"/>
      <c r="L68" s="144"/>
      <c r="M68" s="144"/>
      <c r="N68" s="144"/>
      <c r="O68" s="144"/>
      <c r="P68" s="144"/>
      <c r="Q68" s="144"/>
      <c r="R68" s="144"/>
      <c r="S68" s="472">
        <f t="shared" si="0"/>
        <v>0</v>
      </c>
      <c r="T68" s="144"/>
      <c r="U68" s="144"/>
      <c r="V68" s="144"/>
      <c r="W68" s="144"/>
      <c r="X68" s="144"/>
      <c r="Y68" s="144"/>
      <c r="Z68" s="144"/>
    </row>
    <row r="69" spans="1:26" ht="12" customHeight="1" x14ac:dyDescent="0.4">
      <c r="A69" s="472"/>
      <c r="B69" s="443">
        <v>202</v>
      </c>
      <c r="C69" s="443"/>
      <c r="D69" s="144"/>
      <c r="E69" s="144"/>
      <c r="F69" s="144"/>
      <c r="G69" s="144"/>
      <c r="H69" s="144"/>
      <c r="I69" s="144"/>
      <c r="J69" s="144"/>
      <c r="K69" s="144"/>
      <c r="L69" s="144"/>
      <c r="M69" s="144"/>
      <c r="N69" s="144"/>
      <c r="O69" s="144"/>
      <c r="P69" s="144"/>
      <c r="Q69" s="144"/>
      <c r="R69" s="144"/>
      <c r="S69" s="472">
        <f t="shared" si="0"/>
        <v>0</v>
      </c>
      <c r="T69" s="144"/>
      <c r="U69" s="144"/>
      <c r="V69" s="144"/>
      <c r="W69" s="144"/>
      <c r="X69" s="144"/>
      <c r="Y69" s="144"/>
      <c r="Z69" s="144"/>
    </row>
    <row r="70" spans="1:26" ht="12" customHeight="1" x14ac:dyDescent="0.4">
      <c r="A70" s="472"/>
      <c r="B70" s="443">
        <v>237</v>
      </c>
      <c r="C70" s="443"/>
      <c r="D70" s="144"/>
      <c r="E70" s="144"/>
      <c r="F70" s="144"/>
      <c r="G70" s="144"/>
      <c r="H70" s="144"/>
      <c r="I70" s="144"/>
      <c r="J70" s="144"/>
      <c r="K70" s="144"/>
      <c r="L70" s="144"/>
      <c r="M70" s="144"/>
      <c r="N70" s="144"/>
      <c r="O70" s="144"/>
      <c r="P70" s="144"/>
      <c r="Q70" s="144"/>
      <c r="R70" s="144"/>
      <c r="S70" s="472">
        <f t="shared" si="0"/>
        <v>0</v>
      </c>
      <c r="T70" s="144"/>
      <c r="U70" s="144"/>
      <c r="V70" s="144"/>
      <c r="W70" s="144"/>
      <c r="X70" s="144"/>
      <c r="Y70" s="144"/>
      <c r="Z70" s="144"/>
    </row>
    <row r="71" spans="1:26" ht="12" customHeight="1" x14ac:dyDescent="0.4">
      <c r="A71" s="225"/>
      <c r="B71" s="226" t="s">
        <v>175</v>
      </c>
      <c r="C71" s="226">
        <f t="shared" ref="C71:R71" si="17">SUM(C64:C70)</f>
        <v>4</v>
      </c>
      <c r="D71" s="227">
        <f t="shared" si="17"/>
        <v>6</v>
      </c>
      <c r="E71" s="227">
        <f t="shared" si="17"/>
        <v>5</v>
      </c>
      <c r="F71" s="227">
        <f t="shared" si="17"/>
        <v>7</v>
      </c>
      <c r="G71" s="227">
        <f t="shared" si="17"/>
        <v>5</v>
      </c>
      <c r="H71" s="227">
        <f t="shared" si="17"/>
        <v>6</v>
      </c>
      <c r="I71" s="227">
        <f t="shared" si="17"/>
        <v>6</v>
      </c>
      <c r="J71" s="227">
        <f t="shared" si="17"/>
        <v>6</v>
      </c>
      <c r="K71" s="227">
        <f t="shared" si="17"/>
        <v>6</v>
      </c>
      <c r="L71" s="227">
        <f t="shared" si="17"/>
        <v>6</v>
      </c>
      <c r="M71" s="227">
        <f t="shared" si="17"/>
        <v>6</v>
      </c>
      <c r="N71" s="227">
        <f t="shared" si="17"/>
        <v>6</v>
      </c>
      <c r="O71" s="227">
        <f t="shared" si="17"/>
        <v>6</v>
      </c>
      <c r="P71" s="227">
        <f t="shared" si="17"/>
        <v>6</v>
      </c>
      <c r="Q71" s="227">
        <f t="shared" si="17"/>
        <v>4</v>
      </c>
      <c r="R71" s="227">
        <f t="shared" si="17"/>
        <v>3</v>
      </c>
      <c r="S71" s="228">
        <f t="shared" si="0"/>
        <v>88</v>
      </c>
      <c r="T71" s="144"/>
      <c r="U71" s="144"/>
      <c r="V71" s="144"/>
      <c r="W71" s="144"/>
      <c r="X71" s="144"/>
      <c r="Y71" s="144"/>
      <c r="Z71" s="144"/>
    </row>
    <row r="72" spans="1:26" ht="12" customHeight="1" x14ac:dyDescent="0.4">
      <c r="A72" s="224" t="s">
        <v>325</v>
      </c>
      <c r="B72" s="214">
        <v>30</v>
      </c>
      <c r="C72" s="214"/>
      <c r="D72" s="184"/>
      <c r="E72" s="184"/>
      <c r="F72" s="184"/>
      <c r="G72" s="184"/>
      <c r="H72" s="184"/>
      <c r="I72" s="184"/>
      <c r="J72" s="184"/>
      <c r="K72" s="184"/>
      <c r="L72" s="184"/>
      <c r="M72" s="184"/>
      <c r="N72" s="184"/>
      <c r="O72" s="184"/>
      <c r="P72" s="184"/>
      <c r="Q72" s="184"/>
      <c r="R72" s="184"/>
      <c r="S72" s="224">
        <f t="shared" si="0"/>
        <v>0</v>
      </c>
      <c r="T72" s="144"/>
      <c r="U72" s="144"/>
      <c r="V72" s="144"/>
      <c r="W72" s="144"/>
      <c r="X72" s="144"/>
      <c r="Y72" s="144"/>
      <c r="Z72" s="144"/>
    </row>
    <row r="73" spans="1:26" ht="12" customHeight="1" x14ac:dyDescent="0.4">
      <c r="A73" s="472" t="s">
        <v>321</v>
      </c>
      <c r="B73" s="443">
        <v>41</v>
      </c>
      <c r="C73" s="443"/>
      <c r="D73" s="144"/>
      <c r="E73" s="144"/>
      <c r="F73" s="144"/>
      <c r="G73" s="144"/>
      <c r="H73" s="144"/>
      <c r="I73" s="144"/>
      <c r="J73" s="144"/>
      <c r="K73" s="144"/>
      <c r="L73" s="144"/>
      <c r="M73" s="144"/>
      <c r="N73" s="144"/>
      <c r="O73" s="144"/>
      <c r="P73" s="144"/>
      <c r="Q73" s="144"/>
      <c r="R73" s="144"/>
      <c r="S73" s="472">
        <f t="shared" si="0"/>
        <v>0</v>
      </c>
      <c r="T73" s="144"/>
      <c r="U73" s="144"/>
      <c r="V73" s="144"/>
      <c r="W73" s="144"/>
      <c r="X73" s="144"/>
      <c r="Y73" s="144"/>
      <c r="Z73" s="144"/>
    </row>
    <row r="74" spans="1:26" ht="12" customHeight="1" x14ac:dyDescent="0.4">
      <c r="A74" s="472" t="s">
        <v>326</v>
      </c>
      <c r="B74" s="443">
        <v>101</v>
      </c>
      <c r="C74" s="443">
        <f t="shared" ref="C74:R74" si="18">C$138</f>
        <v>3</v>
      </c>
      <c r="D74" s="144">
        <f t="shared" si="18"/>
        <v>2</v>
      </c>
      <c r="E74" s="144">
        <f t="shared" si="18"/>
        <v>2</v>
      </c>
      <c r="F74" s="144">
        <f t="shared" si="18"/>
        <v>2</v>
      </c>
      <c r="G74" s="144">
        <f t="shared" si="18"/>
        <v>2</v>
      </c>
      <c r="H74" s="144">
        <f t="shared" si="18"/>
        <v>2</v>
      </c>
      <c r="I74" s="144">
        <f t="shared" si="18"/>
        <v>2</v>
      </c>
      <c r="J74" s="144">
        <f t="shared" si="18"/>
        <v>2</v>
      </c>
      <c r="K74" s="144">
        <f t="shared" si="18"/>
        <v>2</v>
      </c>
      <c r="L74" s="144">
        <f t="shared" si="18"/>
        <v>2</v>
      </c>
      <c r="M74" s="144">
        <f t="shared" si="18"/>
        <v>2</v>
      </c>
      <c r="N74" s="144">
        <f t="shared" si="18"/>
        <v>2</v>
      </c>
      <c r="O74" s="144">
        <f t="shared" si="18"/>
        <v>3</v>
      </c>
      <c r="P74" s="144">
        <f t="shared" si="18"/>
        <v>1</v>
      </c>
      <c r="Q74" s="144">
        <f t="shared" si="18"/>
        <v>1</v>
      </c>
      <c r="R74" s="144">
        <f t="shared" si="18"/>
        <v>1</v>
      </c>
      <c r="S74" s="472">
        <f t="shared" si="0"/>
        <v>31</v>
      </c>
      <c r="T74" s="144"/>
      <c r="U74" s="144"/>
      <c r="V74" s="144"/>
      <c r="W74" s="144"/>
      <c r="X74" s="144"/>
      <c r="Y74" s="144"/>
      <c r="Z74" s="144"/>
    </row>
    <row r="75" spans="1:26" ht="12" customHeight="1" x14ac:dyDescent="0.4">
      <c r="A75" s="472" t="s">
        <v>323</v>
      </c>
      <c r="B75" s="443">
        <v>150</v>
      </c>
      <c r="C75" s="443"/>
      <c r="D75" s="144"/>
      <c r="E75" s="144"/>
      <c r="F75" s="144"/>
      <c r="G75" s="144"/>
      <c r="H75" s="144"/>
      <c r="I75" s="144"/>
      <c r="J75" s="144"/>
      <c r="K75" s="144"/>
      <c r="L75" s="144"/>
      <c r="M75" s="144"/>
      <c r="N75" s="144"/>
      <c r="O75" s="144"/>
      <c r="P75" s="144"/>
      <c r="Q75" s="144"/>
      <c r="R75" s="144"/>
      <c r="S75" s="472">
        <f t="shared" si="0"/>
        <v>0</v>
      </c>
      <c r="T75" s="144"/>
      <c r="U75" s="144"/>
      <c r="V75" s="144"/>
      <c r="W75" s="144"/>
      <c r="X75" s="144"/>
      <c r="Y75" s="144"/>
      <c r="Z75" s="144"/>
    </row>
    <row r="76" spans="1:26" ht="12" customHeight="1" x14ac:dyDescent="0.4">
      <c r="A76" s="472" t="s">
        <v>333</v>
      </c>
      <c r="B76" s="443">
        <v>201</v>
      </c>
      <c r="C76" s="443"/>
      <c r="D76" s="144"/>
      <c r="E76" s="144"/>
      <c r="F76" s="144"/>
      <c r="G76" s="144"/>
      <c r="H76" s="144"/>
      <c r="I76" s="144"/>
      <c r="J76" s="144"/>
      <c r="K76" s="144"/>
      <c r="L76" s="144"/>
      <c r="M76" s="144"/>
      <c r="N76" s="144"/>
      <c r="O76" s="144"/>
      <c r="P76" s="144"/>
      <c r="Q76" s="144"/>
      <c r="R76" s="144"/>
      <c r="S76" s="472">
        <f t="shared" si="0"/>
        <v>0</v>
      </c>
      <c r="T76" s="144"/>
      <c r="U76" s="144"/>
      <c r="V76" s="144"/>
      <c r="W76" s="144"/>
      <c r="X76" s="144"/>
      <c r="Y76" s="144"/>
      <c r="Z76" s="144"/>
    </row>
    <row r="77" spans="1:26" ht="12" customHeight="1" x14ac:dyDescent="0.4">
      <c r="A77" s="472"/>
      <c r="B77" s="443">
        <v>202</v>
      </c>
      <c r="C77" s="443"/>
      <c r="D77" s="144"/>
      <c r="E77" s="144"/>
      <c r="F77" s="144"/>
      <c r="G77" s="144"/>
      <c r="H77" s="144"/>
      <c r="I77" s="144"/>
      <c r="J77" s="144"/>
      <c r="K77" s="144"/>
      <c r="L77" s="144"/>
      <c r="M77" s="144"/>
      <c r="N77" s="144"/>
      <c r="O77" s="144"/>
      <c r="P77" s="144"/>
      <c r="Q77" s="144"/>
      <c r="R77" s="144"/>
      <c r="S77" s="472">
        <f t="shared" si="0"/>
        <v>0</v>
      </c>
      <c r="T77" s="144"/>
      <c r="U77" s="144"/>
      <c r="V77" s="144"/>
      <c r="W77" s="144"/>
      <c r="X77" s="144"/>
      <c r="Y77" s="144"/>
      <c r="Z77" s="144"/>
    </row>
    <row r="78" spans="1:26" ht="12" customHeight="1" x14ac:dyDescent="0.4">
      <c r="A78" s="472"/>
      <c r="B78" s="443">
        <v>237</v>
      </c>
      <c r="C78" s="443"/>
      <c r="D78" s="144"/>
      <c r="E78" s="144"/>
      <c r="F78" s="144"/>
      <c r="G78" s="144"/>
      <c r="H78" s="144"/>
      <c r="I78" s="144"/>
      <c r="J78" s="144"/>
      <c r="K78" s="144"/>
      <c r="L78" s="144"/>
      <c r="M78" s="144"/>
      <c r="N78" s="144"/>
      <c r="O78" s="144"/>
      <c r="P78" s="144"/>
      <c r="Q78" s="144"/>
      <c r="R78" s="144"/>
      <c r="S78" s="472">
        <f t="shared" si="0"/>
        <v>0</v>
      </c>
      <c r="T78" s="144"/>
      <c r="U78" s="144"/>
      <c r="V78" s="144"/>
      <c r="W78" s="144"/>
      <c r="X78" s="144"/>
      <c r="Y78" s="144"/>
      <c r="Z78" s="144"/>
    </row>
    <row r="79" spans="1:26" ht="12" customHeight="1" x14ac:dyDescent="0.4">
      <c r="A79" s="225"/>
      <c r="B79" s="226" t="s">
        <v>175</v>
      </c>
      <c r="C79" s="226">
        <f t="shared" ref="C79:R79" si="19">SUM(C72:C78)</f>
        <v>3</v>
      </c>
      <c r="D79" s="227">
        <f t="shared" si="19"/>
        <v>2</v>
      </c>
      <c r="E79" s="227">
        <f t="shared" si="19"/>
        <v>2</v>
      </c>
      <c r="F79" s="227">
        <f t="shared" si="19"/>
        <v>2</v>
      </c>
      <c r="G79" s="227">
        <f t="shared" si="19"/>
        <v>2</v>
      </c>
      <c r="H79" s="227">
        <f t="shared" si="19"/>
        <v>2</v>
      </c>
      <c r="I79" s="227">
        <f t="shared" si="19"/>
        <v>2</v>
      </c>
      <c r="J79" s="227">
        <f t="shared" si="19"/>
        <v>2</v>
      </c>
      <c r="K79" s="227">
        <f t="shared" si="19"/>
        <v>2</v>
      </c>
      <c r="L79" s="227">
        <f t="shared" si="19"/>
        <v>2</v>
      </c>
      <c r="M79" s="227">
        <f t="shared" si="19"/>
        <v>2</v>
      </c>
      <c r="N79" s="227">
        <f t="shared" si="19"/>
        <v>2</v>
      </c>
      <c r="O79" s="227">
        <f t="shared" si="19"/>
        <v>3</v>
      </c>
      <c r="P79" s="227">
        <f t="shared" si="19"/>
        <v>1</v>
      </c>
      <c r="Q79" s="227">
        <f t="shared" si="19"/>
        <v>1</v>
      </c>
      <c r="R79" s="227">
        <f t="shared" si="19"/>
        <v>1</v>
      </c>
      <c r="S79" s="228">
        <f t="shared" si="0"/>
        <v>31</v>
      </c>
      <c r="T79" s="144"/>
      <c r="U79" s="144"/>
      <c r="V79" s="144"/>
      <c r="W79" s="144"/>
      <c r="X79" s="144"/>
      <c r="Y79" s="144"/>
      <c r="Z79" s="144"/>
    </row>
    <row r="80" spans="1:26" ht="12" customHeight="1" x14ac:dyDescent="0.4">
      <c r="A80" s="224" t="s">
        <v>328</v>
      </c>
      <c r="B80" s="214">
        <v>30</v>
      </c>
      <c r="C80" s="214"/>
      <c r="D80" s="184"/>
      <c r="E80" s="184"/>
      <c r="F80" s="184"/>
      <c r="G80" s="184"/>
      <c r="H80" s="184"/>
      <c r="I80" s="184"/>
      <c r="J80" s="184"/>
      <c r="K80" s="184"/>
      <c r="L80" s="184"/>
      <c r="M80" s="184"/>
      <c r="N80" s="184"/>
      <c r="O80" s="184"/>
      <c r="P80" s="184"/>
      <c r="Q80" s="184"/>
      <c r="R80" s="184"/>
      <c r="S80" s="224">
        <f t="shared" si="0"/>
        <v>0</v>
      </c>
      <c r="T80" s="144"/>
      <c r="U80" s="144"/>
      <c r="V80" s="144"/>
      <c r="W80" s="144"/>
      <c r="X80" s="144"/>
      <c r="Y80" s="144"/>
      <c r="Z80" s="144"/>
    </row>
    <row r="81" spans="1:26" ht="12" customHeight="1" x14ac:dyDescent="0.4">
      <c r="A81" s="472" t="s">
        <v>321</v>
      </c>
      <c r="B81" s="443">
        <v>41</v>
      </c>
      <c r="C81" s="443"/>
      <c r="D81" s="144"/>
      <c r="E81" s="144"/>
      <c r="F81" s="144"/>
      <c r="G81" s="144"/>
      <c r="H81" s="144"/>
      <c r="I81" s="144"/>
      <c r="J81" s="144"/>
      <c r="K81" s="144"/>
      <c r="L81" s="144"/>
      <c r="M81" s="144"/>
      <c r="N81" s="144"/>
      <c r="O81" s="144"/>
      <c r="P81" s="144"/>
      <c r="Q81" s="144"/>
      <c r="R81" s="144"/>
      <c r="S81" s="472">
        <f t="shared" si="0"/>
        <v>0</v>
      </c>
      <c r="T81" s="144"/>
      <c r="U81" s="144"/>
      <c r="V81" s="144"/>
      <c r="W81" s="144"/>
      <c r="X81" s="144"/>
      <c r="Y81" s="144"/>
      <c r="Z81" s="144"/>
    </row>
    <row r="82" spans="1:26" ht="12" customHeight="1" x14ac:dyDescent="0.4">
      <c r="A82" s="472" t="s">
        <v>326</v>
      </c>
      <c r="B82" s="443">
        <v>101</v>
      </c>
      <c r="C82" s="443">
        <f t="shared" ref="C82:R82" si="20">C$106</f>
        <v>2</v>
      </c>
      <c r="D82" s="144">
        <f t="shared" si="20"/>
        <v>2</v>
      </c>
      <c r="E82" s="144">
        <f t="shared" si="20"/>
        <v>1</v>
      </c>
      <c r="F82" s="144">
        <f t="shared" si="20"/>
        <v>3</v>
      </c>
      <c r="G82" s="144">
        <f t="shared" si="20"/>
        <v>1</v>
      </c>
      <c r="H82" s="144">
        <f t="shared" si="20"/>
        <v>2</v>
      </c>
      <c r="I82" s="144">
        <f t="shared" si="20"/>
        <v>2</v>
      </c>
      <c r="J82" s="144">
        <f t="shared" si="20"/>
        <v>2</v>
      </c>
      <c r="K82" s="144">
        <f t="shared" si="20"/>
        <v>2</v>
      </c>
      <c r="L82" s="144">
        <f t="shared" si="20"/>
        <v>2</v>
      </c>
      <c r="M82" s="144">
        <f t="shared" si="20"/>
        <v>2</v>
      </c>
      <c r="N82" s="144">
        <f t="shared" si="20"/>
        <v>2</v>
      </c>
      <c r="O82" s="144">
        <f t="shared" si="20"/>
        <v>2</v>
      </c>
      <c r="P82" s="144">
        <f t="shared" si="20"/>
        <v>2</v>
      </c>
      <c r="Q82" s="144">
        <f t="shared" si="20"/>
        <v>2</v>
      </c>
      <c r="R82" s="144">
        <f t="shared" si="20"/>
        <v>1</v>
      </c>
      <c r="S82" s="472">
        <f t="shared" si="0"/>
        <v>30</v>
      </c>
      <c r="T82" s="144"/>
      <c r="U82" s="144"/>
      <c r="V82" s="144"/>
      <c r="W82" s="144"/>
      <c r="X82" s="144"/>
      <c r="Y82" s="144"/>
      <c r="Z82" s="144"/>
    </row>
    <row r="83" spans="1:26" ht="12" customHeight="1" x14ac:dyDescent="0.4">
      <c r="A83" s="472" t="s">
        <v>323</v>
      </c>
      <c r="B83" s="443">
        <v>150</v>
      </c>
      <c r="C83" s="443"/>
      <c r="D83" s="144"/>
      <c r="E83" s="144"/>
      <c r="F83" s="144"/>
      <c r="G83" s="144"/>
      <c r="H83" s="144"/>
      <c r="I83" s="144"/>
      <c r="J83" s="144"/>
      <c r="K83" s="144"/>
      <c r="L83" s="144"/>
      <c r="M83" s="144"/>
      <c r="N83" s="144"/>
      <c r="O83" s="144"/>
      <c r="P83" s="144"/>
      <c r="Q83" s="144"/>
      <c r="R83" s="144"/>
      <c r="S83" s="472">
        <f t="shared" si="0"/>
        <v>0</v>
      </c>
      <c r="T83" s="144"/>
      <c r="U83" s="144"/>
      <c r="V83" s="144"/>
      <c r="W83" s="144"/>
      <c r="X83" s="144"/>
      <c r="Y83" s="144"/>
      <c r="Z83" s="144"/>
    </row>
    <row r="84" spans="1:26" ht="12" customHeight="1" x14ac:dyDescent="0.4">
      <c r="A84" s="472" t="s">
        <v>333</v>
      </c>
      <c r="B84" s="443">
        <v>201</v>
      </c>
      <c r="C84" s="443"/>
      <c r="D84" s="144"/>
      <c r="E84" s="144"/>
      <c r="F84" s="144"/>
      <c r="G84" s="144"/>
      <c r="H84" s="144"/>
      <c r="I84" s="144"/>
      <c r="J84" s="144"/>
      <c r="K84" s="144"/>
      <c r="L84" s="144"/>
      <c r="M84" s="144"/>
      <c r="N84" s="144"/>
      <c r="O84" s="144"/>
      <c r="P84" s="144"/>
      <c r="Q84" s="144"/>
      <c r="R84" s="144"/>
      <c r="S84" s="472">
        <f t="shared" si="0"/>
        <v>0</v>
      </c>
      <c r="T84" s="144"/>
      <c r="U84" s="144"/>
      <c r="V84" s="144"/>
      <c r="W84" s="144"/>
      <c r="X84" s="144"/>
      <c r="Y84" s="144"/>
      <c r="Z84" s="144"/>
    </row>
    <row r="85" spans="1:26" ht="12" customHeight="1" x14ac:dyDescent="0.4">
      <c r="A85" s="472"/>
      <c r="B85" s="443">
        <v>202</v>
      </c>
      <c r="C85" s="443"/>
      <c r="D85" s="144"/>
      <c r="E85" s="144"/>
      <c r="F85" s="144"/>
      <c r="G85" s="144"/>
      <c r="H85" s="144"/>
      <c r="I85" s="144"/>
      <c r="J85" s="144"/>
      <c r="K85" s="144"/>
      <c r="L85" s="144"/>
      <c r="M85" s="144"/>
      <c r="N85" s="144"/>
      <c r="O85" s="144"/>
      <c r="P85" s="144"/>
      <c r="Q85" s="144"/>
      <c r="R85" s="144"/>
      <c r="S85" s="472">
        <f t="shared" si="0"/>
        <v>0</v>
      </c>
      <c r="T85" s="144"/>
      <c r="U85" s="144"/>
      <c r="V85" s="144"/>
      <c r="W85" s="144"/>
      <c r="X85" s="144"/>
      <c r="Y85" s="144"/>
      <c r="Z85" s="144"/>
    </row>
    <row r="86" spans="1:26" ht="12" customHeight="1" x14ac:dyDescent="0.4">
      <c r="A86" s="472"/>
      <c r="B86" s="443">
        <v>237</v>
      </c>
      <c r="C86" s="443"/>
      <c r="D86" s="144"/>
      <c r="E86" s="144"/>
      <c r="F86" s="144"/>
      <c r="G86" s="144"/>
      <c r="H86" s="144"/>
      <c r="I86" s="144"/>
      <c r="J86" s="144"/>
      <c r="K86" s="144"/>
      <c r="L86" s="144"/>
      <c r="M86" s="144"/>
      <c r="N86" s="144"/>
      <c r="O86" s="144"/>
      <c r="P86" s="144"/>
      <c r="Q86" s="144"/>
      <c r="R86" s="144"/>
      <c r="S86" s="472">
        <f t="shared" si="0"/>
        <v>0</v>
      </c>
      <c r="T86" s="144"/>
      <c r="U86" s="144"/>
      <c r="V86" s="144"/>
      <c r="W86" s="144"/>
      <c r="X86" s="144"/>
      <c r="Y86" s="144"/>
      <c r="Z86" s="144"/>
    </row>
    <row r="87" spans="1:26" ht="12" customHeight="1" x14ac:dyDescent="0.4">
      <c r="A87" s="225"/>
      <c r="B87" s="226" t="s">
        <v>175</v>
      </c>
      <c r="C87" s="226">
        <f t="shared" ref="C87:R87" si="21">SUM(C80:C86)</f>
        <v>2</v>
      </c>
      <c r="D87" s="227">
        <f t="shared" si="21"/>
        <v>2</v>
      </c>
      <c r="E87" s="227">
        <f t="shared" si="21"/>
        <v>1</v>
      </c>
      <c r="F87" s="227">
        <f t="shared" si="21"/>
        <v>3</v>
      </c>
      <c r="G87" s="227">
        <f t="shared" si="21"/>
        <v>1</v>
      </c>
      <c r="H87" s="227">
        <f t="shared" si="21"/>
        <v>2</v>
      </c>
      <c r="I87" s="227">
        <f t="shared" si="21"/>
        <v>2</v>
      </c>
      <c r="J87" s="227">
        <f t="shared" si="21"/>
        <v>2</v>
      </c>
      <c r="K87" s="227">
        <f t="shared" si="21"/>
        <v>2</v>
      </c>
      <c r="L87" s="227">
        <f t="shared" si="21"/>
        <v>2</v>
      </c>
      <c r="M87" s="227">
        <f t="shared" si="21"/>
        <v>2</v>
      </c>
      <c r="N87" s="227">
        <f t="shared" si="21"/>
        <v>2</v>
      </c>
      <c r="O87" s="227">
        <f t="shared" si="21"/>
        <v>2</v>
      </c>
      <c r="P87" s="227">
        <f t="shared" si="21"/>
        <v>2</v>
      </c>
      <c r="Q87" s="227">
        <f t="shared" si="21"/>
        <v>2</v>
      </c>
      <c r="R87" s="227">
        <f t="shared" si="21"/>
        <v>1</v>
      </c>
      <c r="S87" s="228">
        <f t="shared" si="0"/>
        <v>30</v>
      </c>
      <c r="T87" s="144"/>
      <c r="U87" s="144"/>
      <c r="V87" s="144"/>
      <c r="W87" s="144"/>
      <c r="X87" s="144"/>
      <c r="Y87" s="144"/>
      <c r="Z87" s="144"/>
    </row>
    <row r="88" spans="1:26" ht="12" customHeight="1" x14ac:dyDescent="0.4">
      <c r="A88" s="224" t="s">
        <v>325</v>
      </c>
      <c r="B88" s="214">
        <v>30</v>
      </c>
      <c r="C88" s="214"/>
      <c r="D88" s="184"/>
      <c r="E88" s="184"/>
      <c r="F88" s="184"/>
      <c r="G88" s="184"/>
      <c r="H88" s="184"/>
      <c r="I88" s="184"/>
      <c r="J88" s="184"/>
      <c r="K88" s="184"/>
      <c r="L88" s="184"/>
      <c r="M88" s="184"/>
      <c r="N88" s="184"/>
      <c r="O88" s="184"/>
      <c r="P88" s="184"/>
      <c r="Q88" s="184"/>
      <c r="R88" s="184"/>
      <c r="S88" s="224">
        <f t="shared" si="0"/>
        <v>0</v>
      </c>
      <c r="T88" s="144"/>
      <c r="U88" s="144"/>
      <c r="V88" s="144"/>
      <c r="W88" s="144"/>
      <c r="X88" s="144"/>
      <c r="Y88" s="144"/>
      <c r="Z88" s="144"/>
    </row>
    <row r="89" spans="1:26" ht="12" customHeight="1" x14ac:dyDescent="0.4">
      <c r="A89" s="472" t="s">
        <v>321</v>
      </c>
      <c r="B89" s="443">
        <v>41</v>
      </c>
      <c r="C89" s="443"/>
      <c r="D89" s="144"/>
      <c r="E89" s="144"/>
      <c r="F89" s="144"/>
      <c r="G89" s="144"/>
      <c r="H89" s="144"/>
      <c r="I89" s="144"/>
      <c r="J89" s="144"/>
      <c r="K89" s="144"/>
      <c r="L89" s="144"/>
      <c r="M89" s="144"/>
      <c r="N89" s="144"/>
      <c r="O89" s="144"/>
      <c r="P89" s="144"/>
      <c r="Q89" s="144"/>
      <c r="R89" s="144"/>
      <c r="S89" s="472">
        <f t="shared" si="0"/>
        <v>0</v>
      </c>
      <c r="T89" s="144"/>
      <c r="U89" s="144"/>
      <c r="V89" s="144"/>
      <c r="W89" s="144"/>
      <c r="X89" s="144"/>
      <c r="Y89" s="144"/>
      <c r="Z89" s="144"/>
    </row>
    <row r="90" spans="1:26" ht="12" customHeight="1" x14ac:dyDescent="0.4">
      <c r="A90" s="472" t="s">
        <v>326</v>
      </c>
      <c r="B90" s="443">
        <v>101</v>
      </c>
      <c r="C90" s="443">
        <f t="shared" ref="C90:R90" si="22">C$138</f>
        <v>3</v>
      </c>
      <c r="D90" s="144">
        <f t="shared" si="22"/>
        <v>2</v>
      </c>
      <c r="E90" s="144">
        <f t="shared" si="22"/>
        <v>2</v>
      </c>
      <c r="F90" s="144">
        <f t="shared" si="22"/>
        <v>2</v>
      </c>
      <c r="G90" s="144">
        <f t="shared" si="22"/>
        <v>2</v>
      </c>
      <c r="H90" s="144">
        <f t="shared" si="22"/>
        <v>2</v>
      </c>
      <c r="I90" s="144">
        <f t="shared" si="22"/>
        <v>2</v>
      </c>
      <c r="J90" s="144">
        <f t="shared" si="22"/>
        <v>2</v>
      </c>
      <c r="K90" s="144">
        <f t="shared" si="22"/>
        <v>2</v>
      </c>
      <c r="L90" s="144">
        <f t="shared" si="22"/>
        <v>2</v>
      </c>
      <c r="M90" s="144">
        <f t="shared" si="22"/>
        <v>2</v>
      </c>
      <c r="N90" s="144">
        <f t="shared" si="22"/>
        <v>2</v>
      </c>
      <c r="O90" s="144">
        <f t="shared" si="22"/>
        <v>3</v>
      </c>
      <c r="P90" s="144">
        <f t="shared" si="22"/>
        <v>1</v>
      </c>
      <c r="Q90" s="144">
        <f t="shared" si="22"/>
        <v>1</v>
      </c>
      <c r="R90" s="144">
        <f t="shared" si="22"/>
        <v>1</v>
      </c>
      <c r="S90" s="472">
        <f t="shared" si="0"/>
        <v>31</v>
      </c>
      <c r="T90" s="144"/>
      <c r="U90" s="144"/>
      <c r="V90" s="144"/>
      <c r="W90" s="144"/>
      <c r="X90" s="144"/>
      <c r="Y90" s="144"/>
      <c r="Z90" s="144"/>
    </row>
    <row r="91" spans="1:26" ht="12" customHeight="1" x14ac:dyDescent="0.4">
      <c r="A91" s="472" t="s">
        <v>323</v>
      </c>
      <c r="B91" s="443">
        <v>150</v>
      </c>
      <c r="C91" s="443"/>
      <c r="D91" s="144"/>
      <c r="E91" s="144"/>
      <c r="F91" s="144"/>
      <c r="G91" s="144"/>
      <c r="H91" s="144"/>
      <c r="I91" s="144"/>
      <c r="J91" s="144"/>
      <c r="K91" s="144"/>
      <c r="L91" s="144"/>
      <c r="M91" s="144"/>
      <c r="N91" s="144"/>
      <c r="O91" s="144"/>
      <c r="P91" s="144"/>
      <c r="Q91" s="144"/>
      <c r="R91" s="144"/>
      <c r="S91" s="472">
        <f t="shared" si="0"/>
        <v>0</v>
      </c>
      <c r="T91" s="144"/>
      <c r="U91" s="144"/>
      <c r="V91" s="144"/>
      <c r="W91" s="144"/>
      <c r="X91" s="144"/>
      <c r="Y91" s="144"/>
      <c r="Z91" s="144"/>
    </row>
    <row r="92" spans="1:26" ht="12" customHeight="1" x14ac:dyDescent="0.4">
      <c r="A92" s="472" t="s">
        <v>334</v>
      </c>
      <c r="B92" s="443">
        <v>201</v>
      </c>
      <c r="C92" s="443"/>
      <c r="D92" s="144"/>
      <c r="E92" s="144"/>
      <c r="F92" s="144"/>
      <c r="G92" s="144"/>
      <c r="H92" s="144"/>
      <c r="I92" s="144"/>
      <c r="J92" s="144"/>
      <c r="K92" s="144"/>
      <c r="L92" s="144"/>
      <c r="M92" s="144"/>
      <c r="N92" s="144"/>
      <c r="O92" s="144"/>
      <c r="P92" s="144"/>
      <c r="Q92" s="144"/>
      <c r="R92" s="144"/>
      <c r="S92" s="472">
        <f t="shared" si="0"/>
        <v>0</v>
      </c>
      <c r="T92" s="144"/>
      <c r="U92" s="144"/>
      <c r="V92" s="144"/>
      <c r="W92" s="144"/>
      <c r="X92" s="144"/>
      <c r="Y92" s="144"/>
      <c r="Z92" s="144"/>
    </row>
    <row r="93" spans="1:26" ht="12" customHeight="1" x14ac:dyDescent="0.4">
      <c r="A93" s="472"/>
      <c r="B93" s="443">
        <v>202</v>
      </c>
      <c r="C93" s="443"/>
      <c r="D93" s="144"/>
      <c r="E93" s="144"/>
      <c r="F93" s="144"/>
      <c r="G93" s="144"/>
      <c r="H93" s="144"/>
      <c r="I93" s="144"/>
      <c r="J93" s="144"/>
      <c r="K93" s="144"/>
      <c r="L93" s="144"/>
      <c r="M93" s="144"/>
      <c r="N93" s="144"/>
      <c r="O93" s="144"/>
      <c r="P93" s="144"/>
      <c r="Q93" s="144"/>
      <c r="R93" s="144"/>
      <c r="S93" s="472">
        <f t="shared" si="0"/>
        <v>0</v>
      </c>
      <c r="T93" s="144"/>
      <c r="U93" s="144"/>
      <c r="V93" s="144"/>
      <c r="W93" s="144"/>
      <c r="X93" s="144"/>
      <c r="Y93" s="144"/>
      <c r="Z93" s="144"/>
    </row>
    <row r="94" spans="1:26" ht="12" customHeight="1" x14ac:dyDescent="0.4">
      <c r="A94" s="472"/>
      <c r="B94" s="443">
        <v>237</v>
      </c>
      <c r="C94" s="443"/>
      <c r="D94" s="144"/>
      <c r="E94" s="144"/>
      <c r="F94" s="144"/>
      <c r="G94" s="144"/>
      <c r="H94" s="144"/>
      <c r="I94" s="144"/>
      <c r="J94" s="144"/>
      <c r="K94" s="144"/>
      <c r="L94" s="144"/>
      <c r="M94" s="144"/>
      <c r="N94" s="144"/>
      <c r="O94" s="144"/>
      <c r="P94" s="144"/>
      <c r="Q94" s="144"/>
      <c r="R94" s="144"/>
      <c r="S94" s="472">
        <f t="shared" si="0"/>
        <v>0</v>
      </c>
      <c r="T94" s="144"/>
      <c r="U94" s="144"/>
      <c r="V94" s="144"/>
      <c r="W94" s="144"/>
      <c r="X94" s="144"/>
      <c r="Y94" s="144"/>
      <c r="Z94" s="144"/>
    </row>
    <row r="95" spans="1:26" ht="12" customHeight="1" x14ac:dyDescent="0.4">
      <c r="A95" s="225"/>
      <c r="B95" s="226" t="s">
        <v>175</v>
      </c>
      <c r="C95" s="226">
        <f t="shared" ref="C95:R95" si="23">SUM(C88:C94)</f>
        <v>3</v>
      </c>
      <c r="D95" s="227">
        <f t="shared" si="23"/>
        <v>2</v>
      </c>
      <c r="E95" s="227">
        <f t="shared" si="23"/>
        <v>2</v>
      </c>
      <c r="F95" s="227">
        <f t="shared" si="23"/>
        <v>2</v>
      </c>
      <c r="G95" s="227">
        <f t="shared" si="23"/>
        <v>2</v>
      </c>
      <c r="H95" s="227">
        <f t="shared" si="23"/>
        <v>2</v>
      </c>
      <c r="I95" s="227">
        <f t="shared" si="23"/>
        <v>2</v>
      </c>
      <c r="J95" s="227">
        <f t="shared" si="23"/>
        <v>2</v>
      </c>
      <c r="K95" s="227">
        <f t="shared" si="23"/>
        <v>2</v>
      </c>
      <c r="L95" s="227">
        <f t="shared" si="23"/>
        <v>2</v>
      </c>
      <c r="M95" s="227">
        <f t="shared" si="23"/>
        <v>2</v>
      </c>
      <c r="N95" s="227">
        <f t="shared" si="23"/>
        <v>2</v>
      </c>
      <c r="O95" s="227">
        <f t="shared" si="23"/>
        <v>3</v>
      </c>
      <c r="P95" s="227">
        <f t="shared" si="23"/>
        <v>1</v>
      </c>
      <c r="Q95" s="227">
        <f t="shared" si="23"/>
        <v>1</v>
      </c>
      <c r="R95" s="227">
        <f t="shared" si="23"/>
        <v>1</v>
      </c>
      <c r="S95" s="228">
        <f t="shared" si="0"/>
        <v>31</v>
      </c>
      <c r="T95" s="144"/>
      <c r="U95" s="144"/>
      <c r="V95" s="144"/>
      <c r="W95" s="144"/>
      <c r="X95" s="144"/>
      <c r="Y95" s="144"/>
      <c r="Z95" s="144"/>
    </row>
    <row r="96" spans="1:26" ht="12" customHeight="1" x14ac:dyDescent="0.4">
      <c r="A96" s="224" t="s">
        <v>328</v>
      </c>
      <c r="B96" s="214">
        <v>30</v>
      </c>
      <c r="C96" s="214"/>
      <c r="D96" s="184"/>
      <c r="E96" s="184"/>
      <c r="F96" s="184"/>
      <c r="G96" s="184"/>
      <c r="H96" s="184"/>
      <c r="I96" s="184"/>
      <c r="J96" s="184"/>
      <c r="K96" s="184"/>
      <c r="L96" s="184"/>
      <c r="M96" s="184"/>
      <c r="N96" s="184"/>
      <c r="O96" s="184"/>
      <c r="P96" s="184"/>
      <c r="Q96" s="184"/>
      <c r="R96" s="184"/>
      <c r="S96" s="224">
        <f t="shared" si="0"/>
        <v>0</v>
      </c>
      <c r="T96" s="144"/>
      <c r="U96" s="144"/>
      <c r="V96" s="144"/>
      <c r="W96" s="144"/>
      <c r="X96" s="144"/>
      <c r="Y96" s="144"/>
      <c r="Z96" s="144"/>
    </row>
    <row r="97" spans="1:26" ht="12" customHeight="1" x14ac:dyDescent="0.4">
      <c r="A97" s="472" t="s">
        <v>321</v>
      </c>
      <c r="B97" s="443">
        <v>41</v>
      </c>
      <c r="C97" s="443"/>
      <c r="D97" s="144"/>
      <c r="E97" s="144"/>
      <c r="F97" s="144"/>
      <c r="G97" s="144"/>
      <c r="H97" s="144"/>
      <c r="I97" s="144"/>
      <c r="J97" s="144"/>
      <c r="K97" s="144"/>
      <c r="L97" s="144"/>
      <c r="M97" s="144"/>
      <c r="N97" s="144"/>
      <c r="O97" s="144"/>
      <c r="P97" s="144"/>
      <c r="Q97" s="144"/>
      <c r="R97" s="144"/>
      <c r="S97" s="472">
        <f t="shared" si="0"/>
        <v>0</v>
      </c>
      <c r="T97" s="144"/>
      <c r="U97" s="144"/>
      <c r="V97" s="144"/>
      <c r="W97" s="144"/>
      <c r="X97" s="144"/>
      <c r="Y97" s="144"/>
      <c r="Z97" s="144"/>
    </row>
    <row r="98" spans="1:26" ht="12" customHeight="1" x14ac:dyDescent="0.4">
      <c r="A98" s="472" t="s">
        <v>326</v>
      </c>
      <c r="B98" s="443">
        <v>101</v>
      </c>
      <c r="C98" s="443">
        <f t="shared" ref="C98:R98" si="24">C$106</f>
        <v>2</v>
      </c>
      <c r="D98" s="144">
        <f t="shared" si="24"/>
        <v>2</v>
      </c>
      <c r="E98" s="144">
        <f t="shared" si="24"/>
        <v>1</v>
      </c>
      <c r="F98" s="144">
        <f t="shared" si="24"/>
        <v>3</v>
      </c>
      <c r="G98" s="144">
        <f t="shared" si="24"/>
        <v>1</v>
      </c>
      <c r="H98" s="144">
        <f t="shared" si="24"/>
        <v>2</v>
      </c>
      <c r="I98" s="144">
        <f t="shared" si="24"/>
        <v>2</v>
      </c>
      <c r="J98" s="144">
        <f t="shared" si="24"/>
        <v>2</v>
      </c>
      <c r="K98" s="144">
        <f t="shared" si="24"/>
        <v>2</v>
      </c>
      <c r="L98" s="144">
        <f t="shared" si="24"/>
        <v>2</v>
      </c>
      <c r="M98" s="144">
        <f t="shared" si="24"/>
        <v>2</v>
      </c>
      <c r="N98" s="144">
        <f t="shared" si="24"/>
        <v>2</v>
      </c>
      <c r="O98" s="144">
        <f t="shared" si="24"/>
        <v>2</v>
      </c>
      <c r="P98" s="144">
        <f t="shared" si="24"/>
        <v>2</v>
      </c>
      <c r="Q98" s="144">
        <f t="shared" si="24"/>
        <v>2</v>
      </c>
      <c r="R98" s="144">
        <f t="shared" si="24"/>
        <v>1</v>
      </c>
      <c r="S98" s="472">
        <f t="shared" si="0"/>
        <v>30</v>
      </c>
      <c r="T98" s="144"/>
      <c r="U98" s="144"/>
      <c r="V98" s="144"/>
      <c r="W98" s="144"/>
      <c r="X98" s="144"/>
      <c r="Y98" s="144"/>
      <c r="Z98" s="144"/>
    </row>
    <row r="99" spans="1:26" ht="12" customHeight="1" x14ac:dyDescent="0.4">
      <c r="A99" s="472" t="s">
        <v>323</v>
      </c>
      <c r="B99" s="443">
        <v>150</v>
      </c>
      <c r="C99" s="443"/>
      <c r="D99" s="144"/>
      <c r="E99" s="144"/>
      <c r="F99" s="144"/>
      <c r="G99" s="144"/>
      <c r="H99" s="144"/>
      <c r="I99" s="144"/>
      <c r="J99" s="144"/>
      <c r="K99" s="144"/>
      <c r="L99" s="144"/>
      <c r="M99" s="144"/>
      <c r="N99" s="144"/>
      <c r="O99" s="144"/>
      <c r="P99" s="144"/>
      <c r="Q99" s="144"/>
      <c r="R99" s="144"/>
      <c r="S99" s="472">
        <f t="shared" si="0"/>
        <v>0</v>
      </c>
      <c r="T99" s="144"/>
      <c r="U99" s="144"/>
      <c r="V99" s="144"/>
      <c r="W99" s="144"/>
      <c r="X99" s="144"/>
      <c r="Y99" s="144"/>
      <c r="Z99" s="144"/>
    </row>
    <row r="100" spans="1:26" ht="12" customHeight="1" x14ac:dyDescent="0.4">
      <c r="A100" s="472" t="s">
        <v>334</v>
      </c>
      <c r="B100" s="443">
        <v>201</v>
      </c>
      <c r="C100" s="443"/>
      <c r="D100" s="144"/>
      <c r="E100" s="144"/>
      <c r="F100" s="144"/>
      <c r="G100" s="144"/>
      <c r="H100" s="144"/>
      <c r="I100" s="144"/>
      <c r="J100" s="144"/>
      <c r="K100" s="144"/>
      <c r="L100" s="144"/>
      <c r="M100" s="144"/>
      <c r="N100" s="144"/>
      <c r="O100" s="144"/>
      <c r="P100" s="144"/>
      <c r="Q100" s="144"/>
      <c r="R100" s="144"/>
      <c r="S100" s="472">
        <f t="shared" si="0"/>
        <v>0</v>
      </c>
      <c r="T100" s="144"/>
      <c r="U100" s="144"/>
      <c r="V100" s="144"/>
      <c r="W100" s="144"/>
      <c r="X100" s="144"/>
      <c r="Y100" s="144"/>
      <c r="Z100" s="144"/>
    </row>
    <row r="101" spans="1:26" ht="12" customHeight="1" x14ac:dyDescent="0.4">
      <c r="A101" s="472"/>
      <c r="B101" s="443">
        <v>202</v>
      </c>
      <c r="C101" s="443"/>
      <c r="D101" s="144"/>
      <c r="E101" s="144"/>
      <c r="F101" s="144"/>
      <c r="G101" s="144"/>
      <c r="H101" s="144"/>
      <c r="I101" s="144"/>
      <c r="J101" s="144"/>
      <c r="K101" s="144"/>
      <c r="L101" s="144"/>
      <c r="M101" s="144"/>
      <c r="N101" s="144"/>
      <c r="O101" s="144"/>
      <c r="P101" s="144"/>
      <c r="Q101" s="144"/>
      <c r="R101" s="144"/>
      <c r="S101" s="472">
        <f t="shared" si="0"/>
        <v>0</v>
      </c>
      <c r="T101" s="144"/>
      <c r="U101" s="144"/>
      <c r="V101" s="144"/>
      <c r="W101" s="144"/>
      <c r="X101" s="144"/>
      <c r="Y101" s="144"/>
      <c r="Z101" s="144"/>
    </row>
    <row r="102" spans="1:26" ht="12" customHeight="1" x14ac:dyDescent="0.4">
      <c r="A102" s="472"/>
      <c r="B102" s="443">
        <v>237</v>
      </c>
      <c r="C102" s="443"/>
      <c r="D102" s="144"/>
      <c r="E102" s="144"/>
      <c r="F102" s="144"/>
      <c r="G102" s="144"/>
      <c r="H102" s="144"/>
      <c r="I102" s="144"/>
      <c r="J102" s="144"/>
      <c r="K102" s="144"/>
      <c r="L102" s="144"/>
      <c r="M102" s="144"/>
      <c r="N102" s="144"/>
      <c r="O102" s="144"/>
      <c r="P102" s="144"/>
      <c r="Q102" s="144"/>
      <c r="R102" s="144"/>
      <c r="S102" s="472">
        <f t="shared" si="0"/>
        <v>0</v>
      </c>
      <c r="T102" s="144"/>
      <c r="U102" s="144"/>
      <c r="V102" s="144"/>
      <c r="W102" s="144"/>
      <c r="X102" s="144"/>
      <c r="Y102" s="144"/>
      <c r="Z102" s="144"/>
    </row>
    <row r="103" spans="1:26" ht="12" customHeight="1" x14ac:dyDescent="0.4">
      <c r="A103" s="225"/>
      <c r="B103" s="226" t="s">
        <v>175</v>
      </c>
      <c r="C103" s="226">
        <f t="shared" ref="C103:R103" si="25">SUM(C96:C102)</f>
        <v>2</v>
      </c>
      <c r="D103" s="227">
        <f t="shared" si="25"/>
        <v>2</v>
      </c>
      <c r="E103" s="227">
        <f t="shared" si="25"/>
        <v>1</v>
      </c>
      <c r="F103" s="227">
        <f t="shared" si="25"/>
        <v>3</v>
      </c>
      <c r="G103" s="227">
        <f t="shared" si="25"/>
        <v>1</v>
      </c>
      <c r="H103" s="227">
        <f t="shared" si="25"/>
        <v>2</v>
      </c>
      <c r="I103" s="227">
        <f t="shared" si="25"/>
        <v>2</v>
      </c>
      <c r="J103" s="227">
        <f t="shared" si="25"/>
        <v>2</v>
      </c>
      <c r="K103" s="227">
        <f t="shared" si="25"/>
        <v>2</v>
      </c>
      <c r="L103" s="227">
        <f t="shared" si="25"/>
        <v>2</v>
      </c>
      <c r="M103" s="227">
        <f t="shared" si="25"/>
        <v>2</v>
      </c>
      <c r="N103" s="227">
        <f t="shared" si="25"/>
        <v>2</v>
      </c>
      <c r="O103" s="227">
        <f t="shared" si="25"/>
        <v>2</v>
      </c>
      <c r="P103" s="227">
        <f t="shared" si="25"/>
        <v>2</v>
      </c>
      <c r="Q103" s="227">
        <f t="shared" si="25"/>
        <v>2</v>
      </c>
      <c r="R103" s="227">
        <f t="shared" si="25"/>
        <v>1</v>
      </c>
      <c r="S103" s="228">
        <f t="shared" si="0"/>
        <v>30</v>
      </c>
      <c r="T103" s="144"/>
      <c r="U103" s="144"/>
      <c r="V103" s="144"/>
      <c r="W103" s="144"/>
      <c r="X103" s="144"/>
      <c r="Y103" s="144"/>
      <c r="Z103" s="144"/>
    </row>
    <row r="104" spans="1:26" ht="12" customHeight="1" x14ac:dyDescent="0.4">
      <c r="A104" s="224" t="s">
        <v>328</v>
      </c>
      <c r="B104" s="214">
        <v>30</v>
      </c>
      <c r="C104" s="214"/>
      <c r="D104" s="184"/>
      <c r="E104" s="184"/>
      <c r="F104" s="184"/>
      <c r="G104" s="184"/>
      <c r="H104" s="184"/>
      <c r="I104" s="184"/>
      <c r="J104" s="184"/>
      <c r="K104" s="184"/>
      <c r="L104" s="184"/>
      <c r="M104" s="184"/>
      <c r="N104" s="184"/>
      <c r="O104" s="184"/>
      <c r="P104" s="184"/>
      <c r="Q104" s="184"/>
      <c r="R104" s="184"/>
      <c r="S104" s="224">
        <f t="shared" si="0"/>
        <v>0</v>
      </c>
      <c r="T104" s="144"/>
      <c r="U104" s="144"/>
      <c r="V104" s="144"/>
      <c r="W104" s="144"/>
      <c r="X104" s="144"/>
      <c r="Y104" s="144"/>
      <c r="Z104" s="144"/>
    </row>
    <row r="105" spans="1:26" ht="12" customHeight="1" x14ac:dyDescent="0.4">
      <c r="A105" s="472" t="s">
        <v>321</v>
      </c>
      <c r="B105" s="443">
        <v>41</v>
      </c>
      <c r="C105" s="443"/>
      <c r="D105" s="144"/>
      <c r="E105" s="144"/>
      <c r="F105" s="144"/>
      <c r="G105" s="144"/>
      <c r="H105" s="144"/>
      <c r="I105" s="144"/>
      <c r="J105" s="144"/>
      <c r="K105" s="144"/>
      <c r="L105" s="144"/>
      <c r="M105" s="144"/>
      <c r="N105" s="144"/>
      <c r="O105" s="144"/>
      <c r="P105" s="144"/>
      <c r="Q105" s="144"/>
      <c r="R105" s="144"/>
      <c r="S105" s="472">
        <f t="shared" si="0"/>
        <v>0</v>
      </c>
      <c r="T105" s="144"/>
      <c r="U105" s="144"/>
      <c r="V105" s="144"/>
      <c r="W105" s="144"/>
      <c r="X105" s="144"/>
      <c r="Y105" s="144"/>
      <c r="Z105" s="144"/>
    </row>
    <row r="106" spans="1:26" ht="12" customHeight="1" x14ac:dyDescent="0.4">
      <c r="A106" s="472" t="s">
        <v>326</v>
      </c>
      <c r="B106" s="443">
        <v>101</v>
      </c>
      <c r="C106" s="476">
        <v>2</v>
      </c>
      <c r="D106" s="477">
        <v>2</v>
      </c>
      <c r="E106" s="477">
        <v>1</v>
      </c>
      <c r="F106" s="477">
        <v>3</v>
      </c>
      <c r="G106" s="477">
        <v>1</v>
      </c>
      <c r="H106" s="477">
        <v>2</v>
      </c>
      <c r="I106" s="477">
        <v>2</v>
      </c>
      <c r="J106" s="477">
        <v>2</v>
      </c>
      <c r="K106" s="477">
        <v>2</v>
      </c>
      <c r="L106" s="477">
        <v>2</v>
      </c>
      <c r="M106" s="477">
        <v>2</v>
      </c>
      <c r="N106" s="477">
        <v>2</v>
      </c>
      <c r="O106" s="477">
        <v>2</v>
      </c>
      <c r="P106" s="477">
        <v>2</v>
      </c>
      <c r="Q106" s="477">
        <v>2</v>
      </c>
      <c r="R106" s="477">
        <v>1</v>
      </c>
      <c r="S106" s="472">
        <f t="shared" si="0"/>
        <v>30</v>
      </c>
      <c r="T106" s="144"/>
      <c r="U106" s="144"/>
      <c r="V106" s="144"/>
      <c r="W106" s="144"/>
      <c r="X106" s="144"/>
      <c r="Y106" s="144"/>
      <c r="Z106" s="144"/>
    </row>
    <row r="107" spans="1:26" ht="12" customHeight="1" x14ac:dyDescent="0.4">
      <c r="A107" s="472" t="s">
        <v>323</v>
      </c>
      <c r="B107" s="443">
        <v>150</v>
      </c>
      <c r="C107" s="443"/>
      <c r="D107" s="144"/>
      <c r="E107" s="144"/>
      <c r="F107" s="144"/>
      <c r="G107" s="144"/>
      <c r="H107" s="144"/>
      <c r="I107" s="144"/>
      <c r="J107" s="144"/>
      <c r="K107" s="144"/>
      <c r="L107" s="144"/>
      <c r="M107" s="144"/>
      <c r="N107" s="144"/>
      <c r="O107" s="144"/>
      <c r="P107" s="144"/>
      <c r="Q107" s="144"/>
      <c r="R107" s="144"/>
      <c r="S107" s="472">
        <f t="shared" si="0"/>
        <v>0</v>
      </c>
      <c r="T107" s="144"/>
      <c r="U107" s="144"/>
      <c r="V107" s="144"/>
      <c r="W107" s="144"/>
      <c r="X107" s="144"/>
      <c r="Y107" s="144"/>
      <c r="Z107" s="144"/>
    </row>
    <row r="108" spans="1:26" ht="12" customHeight="1" x14ac:dyDescent="0.4">
      <c r="A108" s="472" t="s">
        <v>335</v>
      </c>
      <c r="B108" s="443">
        <v>201</v>
      </c>
      <c r="C108" s="443"/>
      <c r="D108" s="144"/>
      <c r="E108" s="144"/>
      <c r="F108" s="144"/>
      <c r="G108" s="144"/>
      <c r="H108" s="144"/>
      <c r="I108" s="144"/>
      <c r="J108" s="144"/>
      <c r="K108" s="144"/>
      <c r="L108" s="144"/>
      <c r="M108" s="144"/>
      <c r="N108" s="144"/>
      <c r="O108" s="144"/>
      <c r="P108" s="144"/>
      <c r="Q108" s="144"/>
      <c r="R108" s="144"/>
      <c r="S108" s="472">
        <f t="shared" si="0"/>
        <v>0</v>
      </c>
      <c r="T108" s="144"/>
      <c r="U108" s="144"/>
      <c r="V108" s="144"/>
      <c r="W108" s="144"/>
      <c r="X108" s="144"/>
      <c r="Y108" s="144"/>
      <c r="Z108" s="144"/>
    </row>
    <row r="109" spans="1:26" ht="12" customHeight="1" x14ac:dyDescent="0.4">
      <c r="A109" s="472"/>
      <c r="B109" s="443">
        <v>202</v>
      </c>
      <c r="C109" s="443"/>
      <c r="D109" s="144"/>
      <c r="E109" s="144"/>
      <c r="F109" s="144"/>
      <c r="G109" s="144"/>
      <c r="H109" s="144"/>
      <c r="I109" s="144"/>
      <c r="J109" s="144"/>
      <c r="K109" s="144"/>
      <c r="L109" s="144"/>
      <c r="M109" s="144"/>
      <c r="N109" s="144"/>
      <c r="O109" s="144"/>
      <c r="P109" s="144"/>
      <c r="Q109" s="144"/>
      <c r="R109" s="144"/>
      <c r="S109" s="472">
        <f t="shared" si="0"/>
        <v>0</v>
      </c>
      <c r="T109" s="144"/>
      <c r="U109" s="144"/>
      <c r="V109" s="144"/>
      <c r="W109" s="144"/>
      <c r="X109" s="144"/>
      <c r="Y109" s="144"/>
      <c r="Z109" s="144"/>
    </row>
    <row r="110" spans="1:26" ht="12" customHeight="1" x14ac:dyDescent="0.4">
      <c r="A110" s="472"/>
      <c r="B110" s="443">
        <v>237</v>
      </c>
      <c r="C110" s="443"/>
      <c r="D110" s="144"/>
      <c r="E110" s="144"/>
      <c r="F110" s="144"/>
      <c r="G110" s="144"/>
      <c r="H110" s="144"/>
      <c r="I110" s="144"/>
      <c r="J110" s="144"/>
      <c r="K110" s="144"/>
      <c r="L110" s="144"/>
      <c r="M110" s="144"/>
      <c r="N110" s="144"/>
      <c r="O110" s="144"/>
      <c r="P110" s="144"/>
      <c r="Q110" s="144"/>
      <c r="R110" s="144"/>
      <c r="S110" s="472">
        <f t="shared" si="0"/>
        <v>0</v>
      </c>
      <c r="T110" s="144"/>
      <c r="U110" s="144"/>
      <c r="V110" s="144"/>
      <c r="W110" s="144"/>
      <c r="X110" s="144"/>
      <c r="Y110" s="144"/>
      <c r="Z110" s="144"/>
    </row>
    <row r="111" spans="1:26" ht="12" customHeight="1" x14ac:dyDescent="0.4">
      <c r="A111" s="225"/>
      <c r="B111" s="226" t="s">
        <v>175</v>
      </c>
      <c r="C111" s="226">
        <f t="shared" ref="C111:R111" si="26">SUM(C104:C110)</f>
        <v>2</v>
      </c>
      <c r="D111" s="227">
        <f t="shared" si="26"/>
        <v>2</v>
      </c>
      <c r="E111" s="227">
        <f t="shared" si="26"/>
        <v>1</v>
      </c>
      <c r="F111" s="227">
        <f t="shared" si="26"/>
        <v>3</v>
      </c>
      <c r="G111" s="227">
        <f t="shared" si="26"/>
        <v>1</v>
      </c>
      <c r="H111" s="227">
        <f t="shared" si="26"/>
        <v>2</v>
      </c>
      <c r="I111" s="227">
        <f t="shared" si="26"/>
        <v>2</v>
      </c>
      <c r="J111" s="227">
        <f t="shared" si="26"/>
        <v>2</v>
      </c>
      <c r="K111" s="227">
        <f t="shared" si="26"/>
        <v>2</v>
      </c>
      <c r="L111" s="227">
        <f t="shared" si="26"/>
        <v>2</v>
      </c>
      <c r="M111" s="227">
        <f t="shared" si="26"/>
        <v>2</v>
      </c>
      <c r="N111" s="227">
        <f t="shared" si="26"/>
        <v>2</v>
      </c>
      <c r="O111" s="227">
        <f t="shared" si="26"/>
        <v>2</v>
      </c>
      <c r="P111" s="227">
        <f t="shared" si="26"/>
        <v>2</v>
      </c>
      <c r="Q111" s="227">
        <f t="shared" si="26"/>
        <v>2</v>
      </c>
      <c r="R111" s="227">
        <f t="shared" si="26"/>
        <v>1</v>
      </c>
      <c r="S111" s="228">
        <f t="shared" si="0"/>
        <v>30</v>
      </c>
      <c r="T111" s="144"/>
      <c r="U111" s="144"/>
      <c r="V111" s="144"/>
      <c r="W111" s="144"/>
      <c r="X111" s="144"/>
      <c r="Y111" s="144"/>
      <c r="Z111" s="144"/>
    </row>
    <row r="112" spans="1:26" ht="12" customHeight="1" x14ac:dyDescent="0.4">
      <c r="A112" s="224" t="s">
        <v>325</v>
      </c>
      <c r="B112" s="214">
        <v>30</v>
      </c>
      <c r="C112" s="214"/>
      <c r="D112" s="184"/>
      <c r="E112" s="184"/>
      <c r="F112" s="184"/>
      <c r="G112" s="184"/>
      <c r="H112" s="184"/>
      <c r="I112" s="184"/>
      <c r="J112" s="184"/>
      <c r="K112" s="184"/>
      <c r="L112" s="184"/>
      <c r="M112" s="184"/>
      <c r="N112" s="184"/>
      <c r="O112" s="184"/>
      <c r="P112" s="184"/>
      <c r="Q112" s="184"/>
      <c r="R112" s="184"/>
      <c r="S112" s="224">
        <f t="shared" si="0"/>
        <v>0</v>
      </c>
      <c r="T112" s="144"/>
      <c r="U112" s="144"/>
      <c r="V112" s="144"/>
      <c r="W112" s="144"/>
      <c r="X112" s="144"/>
      <c r="Y112" s="144"/>
      <c r="Z112" s="144"/>
    </row>
    <row r="113" spans="1:26" ht="12" customHeight="1" x14ac:dyDescent="0.4">
      <c r="A113" s="472" t="s">
        <v>321</v>
      </c>
      <c r="B113" s="443">
        <v>41</v>
      </c>
      <c r="C113" s="443"/>
      <c r="D113" s="144"/>
      <c r="E113" s="144"/>
      <c r="F113" s="144"/>
      <c r="G113" s="144"/>
      <c r="H113" s="144"/>
      <c r="I113" s="144"/>
      <c r="J113" s="144"/>
      <c r="K113" s="144"/>
      <c r="L113" s="144"/>
      <c r="M113" s="144"/>
      <c r="N113" s="144"/>
      <c r="O113" s="144"/>
      <c r="P113" s="144"/>
      <c r="Q113" s="144"/>
      <c r="R113" s="144"/>
      <c r="S113" s="472">
        <f t="shared" si="0"/>
        <v>0</v>
      </c>
      <c r="T113" s="144"/>
      <c r="U113" s="144"/>
      <c r="V113" s="144"/>
      <c r="W113" s="144"/>
      <c r="X113" s="144"/>
      <c r="Y113" s="144"/>
      <c r="Z113" s="144"/>
    </row>
    <row r="114" spans="1:26" ht="12" customHeight="1" x14ac:dyDescent="0.4">
      <c r="A114" s="472" t="s">
        <v>326</v>
      </c>
      <c r="B114" s="443">
        <v>101</v>
      </c>
      <c r="C114" s="443">
        <f t="shared" ref="C114:R114" si="27">C$138</f>
        <v>3</v>
      </c>
      <c r="D114" s="144">
        <f t="shared" si="27"/>
        <v>2</v>
      </c>
      <c r="E114" s="144">
        <f t="shared" si="27"/>
        <v>2</v>
      </c>
      <c r="F114" s="144">
        <f t="shared" si="27"/>
        <v>2</v>
      </c>
      <c r="G114" s="144">
        <f t="shared" si="27"/>
        <v>2</v>
      </c>
      <c r="H114" s="144">
        <f t="shared" si="27"/>
        <v>2</v>
      </c>
      <c r="I114" s="144">
        <f t="shared" si="27"/>
        <v>2</v>
      </c>
      <c r="J114" s="144">
        <f t="shared" si="27"/>
        <v>2</v>
      </c>
      <c r="K114" s="144">
        <f t="shared" si="27"/>
        <v>2</v>
      </c>
      <c r="L114" s="144">
        <f t="shared" si="27"/>
        <v>2</v>
      </c>
      <c r="M114" s="144">
        <f t="shared" si="27"/>
        <v>2</v>
      </c>
      <c r="N114" s="144">
        <f t="shared" si="27"/>
        <v>2</v>
      </c>
      <c r="O114" s="144">
        <f t="shared" si="27"/>
        <v>3</v>
      </c>
      <c r="P114" s="144">
        <f t="shared" si="27"/>
        <v>1</v>
      </c>
      <c r="Q114" s="144">
        <f t="shared" si="27"/>
        <v>1</v>
      </c>
      <c r="R114" s="144">
        <f t="shared" si="27"/>
        <v>1</v>
      </c>
      <c r="S114" s="472">
        <f t="shared" si="0"/>
        <v>31</v>
      </c>
      <c r="T114" s="144"/>
      <c r="U114" s="144"/>
      <c r="V114" s="144"/>
      <c r="W114" s="144"/>
      <c r="X114" s="144"/>
      <c r="Y114" s="144"/>
      <c r="Z114" s="144"/>
    </row>
    <row r="115" spans="1:26" ht="12" customHeight="1" x14ac:dyDescent="0.4">
      <c r="A115" s="472" t="s">
        <v>323</v>
      </c>
      <c r="B115" s="443">
        <v>150</v>
      </c>
      <c r="C115" s="443"/>
      <c r="D115" s="144"/>
      <c r="E115" s="144"/>
      <c r="F115" s="144"/>
      <c r="G115" s="144"/>
      <c r="H115" s="144"/>
      <c r="I115" s="144"/>
      <c r="J115" s="144"/>
      <c r="K115" s="144"/>
      <c r="L115" s="144"/>
      <c r="M115" s="144"/>
      <c r="N115" s="144"/>
      <c r="O115" s="144"/>
      <c r="P115" s="144"/>
      <c r="Q115" s="144"/>
      <c r="R115" s="144"/>
      <c r="S115" s="472">
        <f t="shared" si="0"/>
        <v>0</v>
      </c>
      <c r="T115" s="144"/>
      <c r="U115" s="144"/>
      <c r="V115" s="144"/>
      <c r="W115" s="144"/>
      <c r="X115" s="144"/>
      <c r="Y115" s="144"/>
      <c r="Z115" s="144"/>
    </row>
    <row r="116" spans="1:26" ht="12" customHeight="1" x14ac:dyDescent="0.4">
      <c r="A116" s="472" t="s">
        <v>336</v>
      </c>
      <c r="B116" s="443">
        <v>201</v>
      </c>
      <c r="C116" s="443"/>
      <c r="D116" s="144"/>
      <c r="E116" s="144"/>
      <c r="F116" s="144"/>
      <c r="G116" s="144"/>
      <c r="H116" s="144"/>
      <c r="I116" s="144"/>
      <c r="J116" s="144"/>
      <c r="K116" s="144"/>
      <c r="L116" s="144"/>
      <c r="M116" s="144"/>
      <c r="N116" s="144"/>
      <c r="O116" s="144"/>
      <c r="P116" s="144"/>
      <c r="Q116" s="144"/>
      <c r="R116" s="144"/>
      <c r="S116" s="472">
        <f t="shared" si="0"/>
        <v>0</v>
      </c>
      <c r="T116" s="144"/>
      <c r="U116" s="144"/>
      <c r="V116" s="144"/>
      <c r="W116" s="144"/>
      <c r="X116" s="144"/>
      <c r="Y116" s="144"/>
      <c r="Z116" s="144"/>
    </row>
    <row r="117" spans="1:26" ht="12" customHeight="1" x14ac:dyDescent="0.4">
      <c r="A117" s="472"/>
      <c r="B117" s="443">
        <v>202</v>
      </c>
      <c r="C117" s="443"/>
      <c r="D117" s="144"/>
      <c r="E117" s="144"/>
      <c r="F117" s="144"/>
      <c r="G117" s="144"/>
      <c r="H117" s="144"/>
      <c r="I117" s="144"/>
      <c r="J117" s="144"/>
      <c r="K117" s="144"/>
      <c r="L117" s="144"/>
      <c r="M117" s="144"/>
      <c r="N117" s="144"/>
      <c r="O117" s="144"/>
      <c r="P117" s="144"/>
      <c r="Q117" s="144"/>
      <c r="R117" s="144"/>
      <c r="S117" s="472">
        <f t="shared" si="0"/>
        <v>0</v>
      </c>
      <c r="T117" s="144"/>
      <c r="U117" s="144"/>
      <c r="V117" s="144"/>
      <c r="W117" s="144"/>
      <c r="X117" s="144"/>
      <c r="Y117" s="144"/>
      <c r="Z117" s="144"/>
    </row>
    <row r="118" spans="1:26" ht="12" customHeight="1" x14ac:dyDescent="0.4">
      <c r="A118" s="472"/>
      <c r="B118" s="443">
        <v>237</v>
      </c>
      <c r="C118" s="443"/>
      <c r="D118" s="144"/>
      <c r="E118" s="144"/>
      <c r="F118" s="144"/>
      <c r="G118" s="144"/>
      <c r="H118" s="144"/>
      <c r="I118" s="144"/>
      <c r="J118" s="144"/>
      <c r="K118" s="144"/>
      <c r="L118" s="144"/>
      <c r="M118" s="144"/>
      <c r="N118" s="144"/>
      <c r="O118" s="144"/>
      <c r="P118" s="144"/>
      <c r="Q118" s="144"/>
      <c r="R118" s="144"/>
      <c r="S118" s="472">
        <f t="shared" si="0"/>
        <v>0</v>
      </c>
      <c r="T118" s="144"/>
      <c r="U118" s="144"/>
      <c r="V118" s="144"/>
      <c r="W118" s="144"/>
      <c r="X118" s="144"/>
      <c r="Y118" s="144"/>
      <c r="Z118" s="144"/>
    </row>
    <row r="119" spans="1:26" ht="12" customHeight="1" x14ac:dyDescent="0.4">
      <c r="A119" s="225"/>
      <c r="B119" s="226" t="s">
        <v>175</v>
      </c>
      <c r="C119" s="226">
        <f t="shared" ref="C119:R119" si="28">SUM(C112:C118)</f>
        <v>3</v>
      </c>
      <c r="D119" s="227">
        <f t="shared" si="28"/>
        <v>2</v>
      </c>
      <c r="E119" s="227">
        <f t="shared" si="28"/>
        <v>2</v>
      </c>
      <c r="F119" s="227">
        <f t="shared" si="28"/>
        <v>2</v>
      </c>
      <c r="G119" s="227">
        <f t="shared" si="28"/>
        <v>2</v>
      </c>
      <c r="H119" s="227">
        <f t="shared" si="28"/>
        <v>2</v>
      </c>
      <c r="I119" s="227">
        <f t="shared" si="28"/>
        <v>2</v>
      </c>
      <c r="J119" s="227">
        <f t="shared" si="28"/>
        <v>2</v>
      </c>
      <c r="K119" s="227">
        <f t="shared" si="28"/>
        <v>2</v>
      </c>
      <c r="L119" s="227">
        <f t="shared" si="28"/>
        <v>2</v>
      </c>
      <c r="M119" s="227">
        <f t="shared" si="28"/>
        <v>2</v>
      </c>
      <c r="N119" s="227">
        <f t="shared" si="28"/>
        <v>2</v>
      </c>
      <c r="O119" s="227">
        <f t="shared" si="28"/>
        <v>3</v>
      </c>
      <c r="P119" s="227">
        <f t="shared" si="28"/>
        <v>1</v>
      </c>
      <c r="Q119" s="227">
        <f t="shared" si="28"/>
        <v>1</v>
      </c>
      <c r="R119" s="227">
        <f t="shared" si="28"/>
        <v>1</v>
      </c>
      <c r="S119" s="228">
        <f t="shared" si="0"/>
        <v>31</v>
      </c>
      <c r="T119" s="144"/>
      <c r="U119" s="144"/>
      <c r="V119" s="144"/>
      <c r="W119" s="144"/>
      <c r="X119" s="144"/>
      <c r="Y119" s="144"/>
      <c r="Z119" s="144"/>
    </row>
    <row r="120" spans="1:26" ht="12" customHeight="1" x14ac:dyDescent="0.4">
      <c r="A120" s="224" t="s">
        <v>325</v>
      </c>
      <c r="B120" s="214">
        <v>30</v>
      </c>
      <c r="C120" s="214"/>
      <c r="D120" s="184"/>
      <c r="E120" s="184"/>
      <c r="F120" s="184"/>
      <c r="G120" s="184"/>
      <c r="H120" s="184"/>
      <c r="I120" s="184"/>
      <c r="J120" s="184"/>
      <c r="K120" s="184"/>
      <c r="L120" s="184"/>
      <c r="M120" s="184"/>
      <c r="N120" s="184"/>
      <c r="O120" s="184"/>
      <c r="P120" s="184"/>
      <c r="Q120" s="184"/>
      <c r="R120" s="184"/>
      <c r="S120" s="224">
        <f t="shared" si="0"/>
        <v>0</v>
      </c>
      <c r="T120" s="144"/>
      <c r="U120" s="144"/>
      <c r="V120" s="144"/>
      <c r="W120" s="144"/>
      <c r="X120" s="144"/>
      <c r="Y120" s="144"/>
      <c r="Z120" s="144"/>
    </row>
    <row r="121" spans="1:26" ht="12" customHeight="1" x14ac:dyDescent="0.4">
      <c r="A121" s="472" t="s">
        <v>321</v>
      </c>
      <c r="B121" s="443">
        <v>41</v>
      </c>
      <c r="C121" s="443"/>
      <c r="D121" s="144"/>
      <c r="E121" s="144"/>
      <c r="F121" s="144"/>
      <c r="G121" s="144"/>
      <c r="H121" s="144"/>
      <c r="I121" s="144"/>
      <c r="J121" s="144"/>
      <c r="K121" s="144"/>
      <c r="L121" s="144"/>
      <c r="M121" s="144"/>
      <c r="N121" s="144"/>
      <c r="O121" s="144"/>
      <c r="P121" s="144"/>
      <c r="Q121" s="144"/>
      <c r="R121" s="144"/>
      <c r="S121" s="472">
        <f t="shared" si="0"/>
        <v>0</v>
      </c>
      <c r="T121" s="144"/>
      <c r="U121" s="144"/>
      <c r="V121" s="144"/>
      <c r="W121" s="144"/>
      <c r="X121" s="144"/>
      <c r="Y121" s="144"/>
      <c r="Z121" s="144"/>
    </row>
    <row r="122" spans="1:26" ht="12" customHeight="1" x14ac:dyDescent="0.4">
      <c r="A122" s="472" t="s">
        <v>337</v>
      </c>
      <c r="B122" s="443">
        <v>101</v>
      </c>
      <c r="C122" s="443"/>
      <c r="D122" s="144"/>
      <c r="E122" s="144"/>
      <c r="F122" s="144"/>
      <c r="G122" s="144"/>
      <c r="H122" s="144"/>
      <c r="I122" s="144"/>
      <c r="J122" s="144"/>
      <c r="K122" s="144"/>
      <c r="L122" s="144"/>
      <c r="M122" s="144"/>
      <c r="N122" s="144"/>
      <c r="O122" s="144"/>
      <c r="P122" s="144"/>
      <c r="Q122" s="144"/>
      <c r="R122" s="144"/>
      <c r="S122" s="472">
        <f t="shared" si="0"/>
        <v>0</v>
      </c>
      <c r="T122" s="144"/>
      <c r="U122" s="144"/>
      <c r="V122" s="144"/>
      <c r="W122" s="144"/>
      <c r="X122" s="144"/>
      <c r="Y122" s="144"/>
      <c r="Z122" s="144"/>
    </row>
    <row r="123" spans="1:26" ht="12" customHeight="1" x14ac:dyDescent="0.4">
      <c r="A123" s="472" t="s">
        <v>323</v>
      </c>
      <c r="B123" s="443">
        <v>150</v>
      </c>
      <c r="C123" s="443"/>
      <c r="D123" s="144"/>
      <c r="E123" s="144"/>
      <c r="F123" s="144"/>
      <c r="G123" s="144"/>
      <c r="H123" s="144"/>
      <c r="I123" s="144"/>
      <c r="J123" s="144"/>
      <c r="K123" s="144"/>
      <c r="L123" s="144"/>
      <c r="M123" s="144"/>
      <c r="N123" s="144"/>
      <c r="O123" s="144"/>
      <c r="P123" s="144"/>
      <c r="Q123" s="144"/>
      <c r="R123" s="144"/>
      <c r="S123" s="472">
        <f t="shared" si="0"/>
        <v>0</v>
      </c>
      <c r="T123" s="144"/>
      <c r="U123" s="144"/>
      <c r="V123" s="144"/>
      <c r="W123" s="144"/>
      <c r="X123" s="144"/>
      <c r="Y123" s="144"/>
      <c r="Z123" s="144"/>
    </row>
    <row r="124" spans="1:26" ht="12" customHeight="1" x14ac:dyDescent="0.4">
      <c r="A124" s="472" t="s">
        <v>338</v>
      </c>
      <c r="B124" s="443">
        <v>201</v>
      </c>
      <c r="C124" s="476">
        <v>4</v>
      </c>
      <c r="D124" s="477">
        <v>4</v>
      </c>
      <c r="E124" s="477">
        <v>6</v>
      </c>
      <c r="F124" s="477">
        <v>6</v>
      </c>
      <c r="G124" s="477">
        <v>6</v>
      </c>
      <c r="H124" s="477">
        <v>6</v>
      </c>
      <c r="I124" s="477">
        <v>6</v>
      </c>
      <c r="J124" s="477">
        <v>6</v>
      </c>
      <c r="K124" s="477">
        <v>6</v>
      </c>
      <c r="L124" s="477">
        <v>6</v>
      </c>
      <c r="M124" s="477">
        <v>6</v>
      </c>
      <c r="N124" s="477">
        <v>6</v>
      </c>
      <c r="O124" s="477">
        <v>6</v>
      </c>
      <c r="P124" s="477">
        <v>4</v>
      </c>
      <c r="Q124" s="477">
        <v>4</v>
      </c>
      <c r="R124" s="477">
        <v>4</v>
      </c>
      <c r="S124" s="472">
        <f t="shared" si="0"/>
        <v>86</v>
      </c>
      <c r="T124" s="144"/>
      <c r="U124" s="144"/>
      <c r="V124" s="144"/>
      <c r="W124" s="144"/>
      <c r="X124" s="144"/>
      <c r="Y124" s="144"/>
      <c r="Z124" s="144"/>
    </row>
    <row r="125" spans="1:26" ht="12" customHeight="1" x14ac:dyDescent="0.4">
      <c r="A125" s="472"/>
      <c r="B125" s="443">
        <v>202</v>
      </c>
      <c r="C125" s="443"/>
      <c r="D125" s="144"/>
      <c r="E125" s="144"/>
      <c r="F125" s="144"/>
      <c r="G125" s="144"/>
      <c r="H125" s="144"/>
      <c r="I125" s="144"/>
      <c r="J125" s="144"/>
      <c r="K125" s="144"/>
      <c r="L125" s="144"/>
      <c r="M125" s="144"/>
      <c r="N125" s="144"/>
      <c r="O125" s="144"/>
      <c r="P125" s="144"/>
      <c r="Q125" s="144"/>
      <c r="R125" s="144"/>
      <c r="S125" s="472">
        <f t="shared" si="0"/>
        <v>0</v>
      </c>
      <c r="T125" s="144"/>
      <c r="U125" s="144"/>
      <c r="V125" s="144"/>
      <c r="W125" s="144"/>
      <c r="X125" s="144"/>
      <c r="Y125" s="144"/>
      <c r="Z125" s="144"/>
    </row>
    <row r="126" spans="1:26" ht="12" customHeight="1" x14ac:dyDescent="0.4">
      <c r="A126" s="472"/>
      <c r="B126" s="443">
        <v>237</v>
      </c>
      <c r="C126" s="443"/>
      <c r="D126" s="144"/>
      <c r="E126" s="144"/>
      <c r="F126" s="144"/>
      <c r="G126" s="144"/>
      <c r="H126" s="144"/>
      <c r="I126" s="144"/>
      <c r="J126" s="144"/>
      <c r="K126" s="144"/>
      <c r="L126" s="144"/>
      <c r="M126" s="144"/>
      <c r="N126" s="144"/>
      <c r="O126" s="144"/>
      <c r="P126" s="144"/>
      <c r="Q126" s="144"/>
      <c r="R126" s="144"/>
      <c r="S126" s="472">
        <f t="shared" si="0"/>
        <v>0</v>
      </c>
      <c r="T126" s="144"/>
      <c r="U126" s="144"/>
      <c r="V126" s="144"/>
      <c r="W126" s="144"/>
      <c r="X126" s="144"/>
      <c r="Y126" s="144"/>
      <c r="Z126" s="144"/>
    </row>
    <row r="127" spans="1:26" ht="12" customHeight="1" x14ac:dyDescent="0.4">
      <c r="A127" s="225"/>
      <c r="B127" s="226" t="s">
        <v>175</v>
      </c>
      <c r="C127" s="226">
        <f t="shared" ref="C127:R127" si="29">SUM(C120:C126)</f>
        <v>4</v>
      </c>
      <c r="D127" s="227">
        <f t="shared" si="29"/>
        <v>4</v>
      </c>
      <c r="E127" s="227">
        <f t="shared" si="29"/>
        <v>6</v>
      </c>
      <c r="F127" s="227">
        <f t="shared" si="29"/>
        <v>6</v>
      </c>
      <c r="G127" s="227">
        <f t="shared" si="29"/>
        <v>6</v>
      </c>
      <c r="H127" s="227">
        <f t="shared" si="29"/>
        <v>6</v>
      </c>
      <c r="I127" s="227">
        <f t="shared" si="29"/>
        <v>6</v>
      </c>
      <c r="J127" s="227">
        <f t="shared" si="29"/>
        <v>6</v>
      </c>
      <c r="K127" s="227">
        <f t="shared" si="29"/>
        <v>6</v>
      </c>
      <c r="L127" s="227">
        <f t="shared" si="29"/>
        <v>6</v>
      </c>
      <c r="M127" s="227">
        <f t="shared" si="29"/>
        <v>6</v>
      </c>
      <c r="N127" s="227">
        <f t="shared" si="29"/>
        <v>6</v>
      </c>
      <c r="O127" s="227">
        <f t="shared" si="29"/>
        <v>6</v>
      </c>
      <c r="P127" s="227">
        <f t="shared" si="29"/>
        <v>4</v>
      </c>
      <c r="Q127" s="227">
        <f t="shared" si="29"/>
        <v>4</v>
      </c>
      <c r="R127" s="227">
        <f t="shared" si="29"/>
        <v>4</v>
      </c>
      <c r="S127" s="228">
        <f t="shared" si="0"/>
        <v>86</v>
      </c>
      <c r="T127" s="144"/>
      <c r="U127" s="144"/>
      <c r="V127" s="144"/>
      <c r="W127" s="144"/>
      <c r="X127" s="144"/>
      <c r="Y127" s="144"/>
      <c r="Z127" s="144"/>
    </row>
    <row r="128" spans="1:26" ht="12" customHeight="1" x14ac:dyDescent="0.4">
      <c r="A128" s="472" t="s">
        <v>328</v>
      </c>
      <c r="B128" s="214">
        <v>30</v>
      </c>
      <c r="C128" s="214"/>
      <c r="D128" s="184"/>
      <c r="E128" s="184"/>
      <c r="F128" s="184"/>
      <c r="G128" s="184"/>
      <c r="H128" s="184"/>
      <c r="I128" s="184"/>
      <c r="J128" s="184"/>
      <c r="K128" s="184"/>
      <c r="L128" s="184"/>
      <c r="M128" s="184"/>
      <c r="N128" s="184"/>
      <c r="O128" s="184"/>
      <c r="P128" s="184"/>
      <c r="Q128" s="184"/>
      <c r="R128" s="184"/>
      <c r="S128" s="229"/>
      <c r="T128" s="144"/>
      <c r="U128" s="144"/>
      <c r="V128" s="144"/>
      <c r="W128" s="144"/>
      <c r="X128" s="144"/>
      <c r="Y128" s="144"/>
      <c r="Z128" s="144"/>
    </row>
    <row r="129" spans="1:26" ht="12" customHeight="1" x14ac:dyDescent="0.4">
      <c r="A129" s="472" t="s">
        <v>321</v>
      </c>
      <c r="B129" s="443">
        <v>41</v>
      </c>
      <c r="C129" s="443"/>
      <c r="D129" s="144"/>
      <c r="E129" s="144"/>
      <c r="F129" s="144"/>
      <c r="G129" s="144"/>
      <c r="H129" s="144"/>
      <c r="I129" s="144"/>
      <c r="J129" s="144"/>
      <c r="K129" s="144"/>
      <c r="L129" s="144"/>
      <c r="M129" s="144"/>
      <c r="N129" s="144"/>
      <c r="O129" s="144"/>
      <c r="P129" s="144"/>
      <c r="Q129" s="144"/>
      <c r="R129" s="144"/>
      <c r="S129" s="478"/>
      <c r="T129" s="144"/>
      <c r="U129" s="144"/>
      <c r="V129" s="144"/>
      <c r="W129" s="144"/>
      <c r="X129" s="144"/>
      <c r="Y129" s="144"/>
      <c r="Z129" s="144"/>
    </row>
    <row r="130" spans="1:26" ht="12" customHeight="1" x14ac:dyDescent="0.4">
      <c r="A130" s="472" t="s">
        <v>337</v>
      </c>
      <c r="B130" s="443">
        <v>101</v>
      </c>
      <c r="C130" s="443"/>
      <c r="D130" s="144"/>
      <c r="E130" s="144"/>
      <c r="F130" s="144"/>
      <c r="G130" s="144"/>
      <c r="H130" s="144"/>
      <c r="I130" s="144"/>
      <c r="J130" s="144"/>
      <c r="K130" s="144"/>
      <c r="L130" s="144"/>
      <c r="M130" s="144"/>
      <c r="N130" s="144"/>
      <c r="O130" s="144"/>
      <c r="P130" s="144"/>
      <c r="Q130" s="144"/>
      <c r="R130" s="144"/>
      <c r="S130" s="478"/>
      <c r="T130" s="144"/>
      <c r="U130" s="144"/>
      <c r="V130" s="144"/>
      <c r="W130" s="144"/>
      <c r="X130" s="144"/>
      <c r="Y130" s="144"/>
      <c r="Z130" s="144"/>
    </row>
    <row r="131" spans="1:26" ht="12" customHeight="1" x14ac:dyDescent="0.4">
      <c r="A131" s="472" t="s">
        <v>323</v>
      </c>
      <c r="B131" s="443">
        <v>150</v>
      </c>
      <c r="C131" s="443"/>
      <c r="D131" s="144"/>
      <c r="E131" s="144"/>
      <c r="F131" s="144"/>
      <c r="G131" s="144"/>
      <c r="H131" s="144"/>
      <c r="I131" s="144"/>
      <c r="J131" s="144"/>
      <c r="K131" s="144"/>
      <c r="L131" s="144"/>
      <c r="M131" s="144"/>
      <c r="N131" s="144"/>
      <c r="O131" s="144"/>
      <c r="P131" s="144"/>
      <c r="Q131" s="144"/>
      <c r="R131" s="144"/>
      <c r="S131" s="478"/>
      <c r="T131" s="144"/>
      <c r="U131" s="144"/>
      <c r="V131" s="144"/>
      <c r="W131" s="144"/>
      <c r="X131" s="144"/>
      <c r="Y131" s="144"/>
      <c r="Z131" s="144"/>
    </row>
    <row r="132" spans="1:26" ht="12" customHeight="1" x14ac:dyDescent="0.4">
      <c r="A132" s="472" t="s">
        <v>338</v>
      </c>
      <c r="B132" s="443">
        <v>201</v>
      </c>
      <c r="C132" s="443"/>
      <c r="D132" s="144"/>
      <c r="E132" s="144"/>
      <c r="F132" s="144"/>
      <c r="G132" s="144"/>
      <c r="H132" s="144"/>
      <c r="I132" s="144"/>
      <c r="J132" s="144"/>
      <c r="K132" s="144"/>
      <c r="L132" s="144"/>
      <c r="M132" s="144"/>
      <c r="N132" s="144"/>
      <c r="O132" s="144"/>
      <c r="P132" s="144"/>
      <c r="Q132" s="144"/>
      <c r="R132" s="144"/>
      <c r="S132" s="478"/>
      <c r="T132" s="144"/>
      <c r="U132" s="144"/>
      <c r="V132" s="144"/>
      <c r="W132" s="144"/>
      <c r="X132" s="144"/>
      <c r="Y132" s="144"/>
      <c r="Z132" s="144"/>
    </row>
    <row r="133" spans="1:26" ht="12" customHeight="1" x14ac:dyDescent="0.4">
      <c r="A133" s="472"/>
      <c r="B133" s="443">
        <v>202</v>
      </c>
      <c r="C133" s="443">
        <f t="shared" ref="C133:R133" si="30">C$158</f>
        <v>4</v>
      </c>
      <c r="D133" s="144">
        <f t="shared" si="30"/>
        <v>10</v>
      </c>
      <c r="E133" s="144">
        <f t="shared" si="30"/>
        <v>12</v>
      </c>
      <c r="F133" s="144">
        <f t="shared" si="30"/>
        <v>12</v>
      </c>
      <c r="G133" s="144">
        <f t="shared" si="30"/>
        <v>12</v>
      </c>
      <c r="H133" s="144">
        <f t="shared" si="30"/>
        <v>12</v>
      </c>
      <c r="I133" s="144">
        <f t="shared" si="30"/>
        <v>7</v>
      </c>
      <c r="J133" s="144">
        <f t="shared" si="30"/>
        <v>6</v>
      </c>
      <c r="K133" s="144">
        <f t="shared" si="30"/>
        <v>6</v>
      </c>
      <c r="L133" s="144">
        <f t="shared" si="30"/>
        <v>6</v>
      </c>
      <c r="M133" s="144">
        <f t="shared" si="30"/>
        <v>6</v>
      </c>
      <c r="N133" s="144">
        <f t="shared" si="30"/>
        <v>6</v>
      </c>
      <c r="O133" s="144">
        <f t="shared" si="30"/>
        <v>5</v>
      </c>
      <c r="P133" s="144">
        <f t="shared" si="30"/>
        <v>4</v>
      </c>
      <c r="Q133" s="144">
        <f t="shared" si="30"/>
        <v>4</v>
      </c>
      <c r="R133" s="144">
        <f t="shared" si="30"/>
        <v>4</v>
      </c>
      <c r="S133" s="472">
        <f>SUM(C133:R133)</f>
        <v>116</v>
      </c>
      <c r="T133" s="144"/>
      <c r="U133" s="144"/>
      <c r="V133" s="144"/>
      <c r="W133" s="144"/>
      <c r="X133" s="144"/>
      <c r="Y133" s="144"/>
      <c r="Z133" s="144"/>
    </row>
    <row r="134" spans="1:26" ht="12" customHeight="1" x14ac:dyDescent="0.4">
      <c r="A134" s="472"/>
      <c r="B134" s="443">
        <v>237</v>
      </c>
      <c r="C134" s="443"/>
      <c r="D134" s="144"/>
      <c r="E134" s="144"/>
      <c r="F134" s="144"/>
      <c r="G134" s="144"/>
      <c r="H134" s="144"/>
      <c r="I134" s="144"/>
      <c r="J134" s="144"/>
      <c r="K134" s="144"/>
      <c r="L134" s="144"/>
      <c r="M134" s="144"/>
      <c r="N134" s="144"/>
      <c r="O134" s="144"/>
      <c r="P134" s="144"/>
      <c r="Q134" s="144"/>
      <c r="R134" s="144"/>
      <c r="S134" s="478"/>
      <c r="T134" s="144"/>
      <c r="U134" s="144"/>
      <c r="V134" s="144"/>
      <c r="W134" s="144"/>
      <c r="X134" s="144"/>
      <c r="Y134" s="144"/>
      <c r="Z134" s="144"/>
    </row>
    <row r="135" spans="1:26" ht="12" customHeight="1" x14ac:dyDescent="0.4">
      <c r="A135" s="472"/>
      <c r="B135" s="479" t="s">
        <v>175</v>
      </c>
      <c r="C135" s="226">
        <f t="shared" ref="C135:R135" si="31">SUM(C128:C134)</f>
        <v>4</v>
      </c>
      <c r="D135" s="227">
        <f t="shared" si="31"/>
        <v>10</v>
      </c>
      <c r="E135" s="227">
        <f t="shared" si="31"/>
        <v>12</v>
      </c>
      <c r="F135" s="227">
        <f t="shared" si="31"/>
        <v>12</v>
      </c>
      <c r="G135" s="227">
        <f t="shared" si="31"/>
        <v>12</v>
      </c>
      <c r="H135" s="227">
        <f t="shared" si="31"/>
        <v>12</v>
      </c>
      <c r="I135" s="227">
        <f t="shared" si="31"/>
        <v>7</v>
      </c>
      <c r="J135" s="227">
        <f t="shared" si="31"/>
        <v>6</v>
      </c>
      <c r="K135" s="227">
        <f t="shared" si="31"/>
        <v>6</v>
      </c>
      <c r="L135" s="227">
        <f t="shared" si="31"/>
        <v>6</v>
      </c>
      <c r="M135" s="227">
        <f t="shared" si="31"/>
        <v>6</v>
      </c>
      <c r="N135" s="227">
        <f t="shared" si="31"/>
        <v>6</v>
      </c>
      <c r="O135" s="227">
        <f t="shared" si="31"/>
        <v>5</v>
      </c>
      <c r="P135" s="227">
        <f t="shared" si="31"/>
        <v>4</v>
      </c>
      <c r="Q135" s="227">
        <f t="shared" si="31"/>
        <v>4</v>
      </c>
      <c r="R135" s="227">
        <f t="shared" si="31"/>
        <v>4</v>
      </c>
      <c r="S135" s="480">
        <f t="shared" ref="S135:S150" si="32">SUM(C135:R135)</f>
        <v>116</v>
      </c>
      <c r="T135" s="144"/>
      <c r="U135" s="144"/>
      <c r="V135" s="144"/>
      <c r="W135" s="144"/>
      <c r="X135" s="144"/>
      <c r="Y135" s="144"/>
      <c r="Z135" s="144"/>
    </row>
    <row r="136" spans="1:26" ht="12" customHeight="1" x14ac:dyDescent="0.4">
      <c r="A136" s="224" t="s">
        <v>330</v>
      </c>
      <c r="B136" s="214">
        <v>30</v>
      </c>
      <c r="C136" s="474">
        <v>3</v>
      </c>
      <c r="D136" s="475">
        <v>4</v>
      </c>
      <c r="E136" s="475">
        <v>4</v>
      </c>
      <c r="F136" s="475">
        <v>4</v>
      </c>
      <c r="G136" s="475">
        <v>4</v>
      </c>
      <c r="H136" s="475">
        <v>4</v>
      </c>
      <c r="I136" s="475">
        <v>4</v>
      </c>
      <c r="J136" s="475">
        <v>4</v>
      </c>
      <c r="K136" s="475">
        <v>5</v>
      </c>
      <c r="L136" s="475">
        <v>4</v>
      </c>
      <c r="M136" s="475">
        <v>4</v>
      </c>
      <c r="N136" s="475">
        <v>4</v>
      </c>
      <c r="O136" s="475">
        <v>4</v>
      </c>
      <c r="P136" s="475">
        <v>2</v>
      </c>
      <c r="Q136" s="475">
        <v>2</v>
      </c>
      <c r="R136" s="475">
        <v>2</v>
      </c>
      <c r="S136" s="224">
        <f t="shared" si="32"/>
        <v>58</v>
      </c>
      <c r="T136" s="144"/>
      <c r="U136" s="144"/>
      <c r="V136" s="144"/>
      <c r="W136" s="144"/>
      <c r="X136" s="144"/>
      <c r="Y136" s="144"/>
      <c r="Z136" s="144"/>
    </row>
    <row r="137" spans="1:26" ht="12" customHeight="1" x14ac:dyDescent="0.4">
      <c r="A137" s="472" t="s">
        <v>321</v>
      </c>
      <c r="B137" s="443">
        <v>41</v>
      </c>
      <c r="C137" s="476">
        <v>4</v>
      </c>
      <c r="D137" s="477">
        <v>4</v>
      </c>
      <c r="E137" s="477">
        <v>4</v>
      </c>
      <c r="F137" s="477">
        <v>4</v>
      </c>
      <c r="G137" s="477">
        <v>4</v>
      </c>
      <c r="H137" s="477">
        <v>4</v>
      </c>
      <c r="I137" s="477">
        <v>4</v>
      </c>
      <c r="J137" s="477">
        <v>5</v>
      </c>
      <c r="K137" s="477">
        <v>4</v>
      </c>
      <c r="L137" s="477">
        <v>9</v>
      </c>
      <c r="M137" s="477">
        <v>8</v>
      </c>
      <c r="N137" s="477">
        <v>6</v>
      </c>
      <c r="O137" s="477">
        <v>4</v>
      </c>
      <c r="P137" s="477">
        <v>2</v>
      </c>
      <c r="Q137" s="477">
        <v>2</v>
      </c>
      <c r="R137" s="477">
        <v>2</v>
      </c>
      <c r="S137" s="472">
        <f t="shared" si="32"/>
        <v>70</v>
      </c>
      <c r="T137" s="144"/>
      <c r="U137" s="144"/>
      <c r="V137" s="144"/>
      <c r="W137" s="144"/>
      <c r="X137" s="144"/>
      <c r="Y137" s="144"/>
      <c r="Z137" s="144"/>
    </row>
    <row r="138" spans="1:26" ht="12" customHeight="1" x14ac:dyDescent="0.4">
      <c r="A138" s="472" t="s">
        <v>339</v>
      </c>
      <c r="B138" s="443">
        <v>101</v>
      </c>
      <c r="C138" s="476">
        <v>3</v>
      </c>
      <c r="D138" s="477">
        <v>2</v>
      </c>
      <c r="E138" s="477">
        <v>2</v>
      </c>
      <c r="F138" s="477">
        <v>2</v>
      </c>
      <c r="G138" s="477">
        <v>2</v>
      </c>
      <c r="H138" s="477">
        <v>2</v>
      </c>
      <c r="I138" s="477">
        <v>2</v>
      </c>
      <c r="J138" s="477">
        <v>2</v>
      </c>
      <c r="K138" s="477">
        <v>2</v>
      </c>
      <c r="L138" s="477">
        <v>2</v>
      </c>
      <c r="M138" s="477">
        <v>2</v>
      </c>
      <c r="N138" s="477">
        <v>2</v>
      </c>
      <c r="O138" s="477">
        <v>3</v>
      </c>
      <c r="P138" s="477">
        <v>1</v>
      </c>
      <c r="Q138" s="477">
        <v>1</v>
      </c>
      <c r="R138" s="477">
        <v>1</v>
      </c>
      <c r="S138" s="472">
        <f t="shared" si="32"/>
        <v>31</v>
      </c>
      <c r="T138" s="144"/>
      <c r="U138" s="144"/>
      <c r="V138" s="144"/>
      <c r="W138" s="144"/>
      <c r="X138" s="144"/>
      <c r="Y138" s="144"/>
      <c r="Z138" s="144"/>
    </row>
    <row r="139" spans="1:26" ht="12" customHeight="1" x14ac:dyDescent="0.4">
      <c r="A139" s="472" t="s">
        <v>323</v>
      </c>
      <c r="B139" s="443">
        <v>150</v>
      </c>
      <c r="C139" s="476"/>
      <c r="D139" s="477"/>
      <c r="E139" s="477"/>
      <c r="F139" s="477"/>
      <c r="G139" s="477"/>
      <c r="H139" s="477"/>
      <c r="I139" s="477"/>
      <c r="J139" s="477"/>
      <c r="K139" s="477"/>
      <c r="L139" s="477"/>
      <c r="M139" s="477"/>
      <c r="N139" s="477"/>
      <c r="O139" s="477"/>
      <c r="P139" s="477"/>
      <c r="Q139" s="477"/>
      <c r="R139" s="477"/>
      <c r="S139" s="472">
        <f t="shared" si="32"/>
        <v>0</v>
      </c>
      <c r="T139" s="144"/>
      <c r="U139" s="144"/>
      <c r="V139" s="144"/>
      <c r="W139" s="144"/>
      <c r="X139" s="144"/>
      <c r="Y139" s="144"/>
      <c r="Z139" s="144"/>
    </row>
    <row r="140" spans="1:26" ht="12" customHeight="1" x14ac:dyDescent="0.4">
      <c r="A140" s="472" t="s">
        <v>340</v>
      </c>
      <c r="B140" s="443">
        <v>201</v>
      </c>
      <c r="C140" s="443">
        <v>5</v>
      </c>
      <c r="D140" s="144">
        <f t="shared" ref="D140:R140" si="33">D$124</f>
        <v>4</v>
      </c>
      <c r="E140" s="144">
        <f t="shared" si="33"/>
        <v>6</v>
      </c>
      <c r="F140" s="144">
        <f t="shared" si="33"/>
        <v>6</v>
      </c>
      <c r="G140" s="144">
        <f t="shared" si="33"/>
        <v>6</v>
      </c>
      <c r="H140" s="144">
        <f t="shared" si="33"/>
        <v>6</v>
      </c>
      <c r="I140" s="144">
        <f t="shared" si="33"/>
        <v>6</v>
      </c>
      <c r="J140" s="144">
        <f t="shared" si="33"/>
        <v>6</v>
      </c>
      <c r="K140" s="144">
        <f t="shared" si="33"/>
        <v>6</v>
      </c>
      <c r="L140" s="144">
        <f t="shared" si="33"/>
        <v>6</v>
      </c>
      <c r="M140" s="144">
        <f t="shared" si="33"/>
        <v>6</v>
      </c>
      <c r="N140" s="144">
        <f t="shared" si="33"/>
        <v>6</v>
      </c>
      <c r="O140" s="144">
        <f t="shared" si="33"/>
        <v>6</v>
      </c>
      <c r="P140" s="144">
        <f t="shared" si="33"/>
        <v>4</v>
      </c>
      <c r="Q140" s="144">
        <f t="shared" si="33"/>
        <v>4</v>
      </c>
      <c r="R140" s="144">
        <f t="shared" si="33"/>
        <v>4</v>
      </c>
      <c r="S140" s="472">
        <f t="shared" si="32"/>
        <v>87</v>
      </c>
      <c r="T140" s="144"/>
      <c r="U140" s="144"/>
      <c r="V140" s="144"/>
      <c r="W140" s="144"/>
      <c r="X140" s="144"/>
      <c r="Y140" s="144"/>
      <c r="Z140" s="144"/>
    </row>
    <row r="141" spans="1:26" ht="12" customHeight="1" x14ac:dyDescent="0.4">
      <c r="A141" s="472"/>
      <c r="B141" s="443">
        <v>202</v>
      </c>
      <c r="C141" s="443"/>
      <c r="D141" s="144"/>
      <c r="E141" s="144"/>
      <c r="F141" s="144"/>
      <c r="G141" s="144"/>
      <c r="H141" s="144"/>
      <c r="I141" s="144"/>
      <c r="J141" s="144"/>
      <c r="K141" s="144"/>
      <c r="L141" s="144"/>
      <c r="M141" s="144"/>
      <c r="N141" s="144"/>
      <c r="O141" s="144"/>
      <c r="P141" s="144"/>
      <c r="Q141" s="144"/>
      <c r="R141" s="144"/>
      <c r="S141" s="472">
        <f t="shared" si="32"/>
        <v>0</v>
      </c>
      <c r="T141" s="144"/>
      <c r="U141" s="144"/>
      <c r="V141" s="144"/>
      <c r="W141" s="144"/>
      <c r="X141" s="144"/>
      <c r="Y141" s="144"/>
      <c r="Z141" s="144"/>
    </row>
    <row r="142" spans="1:26" ht="12" customHeight="1" x14ac:dyDescent="0.4">
      <c r="A142" s="472"/>
      <c r="B142" s="443">
        <v>237</v>
      </c>
      <c r="C142" s="443"/>
      <c r="D142" s="144"/>
      <c r="E142" s="144"/>
      <c r="F142" s="144"/>
      <c r="G142" s="144"/>
      <c r="H142" s="144"/>
      <c r="I142" s="144"/>
      <c r="J142" s="144"/>
      <c r="K142" s="144"/>
      <c r="L142" s="144"/>
      <c r="M142" s="144"/>
      <c r="N142" s="144"/>
      <c r="O142" s="144"/>
      <c r="P142" s="144"/>
      <c r="Q142" s="144"/>
      <c r="R142" s="144"/>
      <c r="S142" s="472">
        <f t="shared" si="32"/>
        <v>0</v>
      </c>
      <c r="T142" s="144"/>
      <c r="U142" s="144"/>
      <c r="V142" s="144"/>
      <c r="W142" s="144"/>
      <c r="X142" s="144"/>
      <c r="Y142" s="144"/>
      <c r="Z142" s="144"/>
    </row>
    <row r="143" spans="1:26" ht="12" customHeight="1" x14ac:dyDescent="0.4">
      <c r="A143" s="225"/>
      <c r="B143" s="226" t="s">
        <v>175</v>
      </c>
      <c r="C143" s="226">
        <f t="shared" ref="C143:R143" si="34">SUM(C136:C142)</f>
        <v>15</v>
      </c>
      <c r="D143" s="227">
        <f t="shared" si="34"/>
        <v>14</v>
      </c>
      <c r="E143" s="227">
        <f t="shared" si="34"/>
        <v>16</v>
      </c>
      <c r="F143" s="227">
        <f t="shared" si="34"/>
        <v>16</v>
      </c>
      <c r="G143" s="227">
        <f t="shared" si="34"/>
        <v>16</v>
      </c>
      <c r="H143" s="227">
        <f t="shared" si="34"/>
        <v>16</v>
      </c>
      <c r="I143" s="227">
        <f t="shared" si="34"/>
        <v>16</v>
      </c>
      <c r="J143" s="227">
        <f t="shared" si="34"/>
        <v>17</v>
      </c>
      <c r="K143" s="227">
        <f t="shared" si="34"/>
        <v>17</v>
      </c>
      <c r="L143" s="227">
        <f t="shared" si="34"/>
        <v>21</v>
      </c>
      <c r="M143" s="227">
        <f t="shared" si="34"/>
        <v>20</v>
      </c>
      <c r="N143" s="227">
        <f t="shared" si="34"/>
        <v>18</v>
      </c>
      <c r="O143" s="227">
        <f t="shared" si="34"/>
        <v>17</v>
      </c>
      <c r="P143" s="227">
        <f t="shared" si="34"/>
        <v>9</v>
      </c>
      <c r="Q143" s="227">
        <f t="shared" si="34"/>
        <v>9</v>
      </c>
      <c r="R143" s="227">
        <f t="shared" si="34"/>
        <v>9</v>
      </c>
      <c r="S143" s="228">
        <f t="shared" si="32"/>
        <v>246</v>
      </c>
      <c r="T143" s="144"/>
      <c r="U143" s="144"/>
      <c r="V143" s="144"/>
      <c r="W143" s="144"/>
      <c r="X143" s="144"/>
      <c r="Y143" s="144"/>
      <c r="Z143" s="144"/>
    </row>
    <row r="144" spans="1:26" ht="12" customHeight="1" x14ac:dyDescent="0.4">
      <c r="A144" s="224" t="s">
        <v>320</v>
      </c>
      <c r="B144" s="214">
        <v>30</v>
      </c>
      <c r="C144" s="214">
        <f t="shared" ref="C144:R144" si="35">C$64</f>
        <v>2</v>
      </c>
      <c r="D144" s="184">
        <f t="shared" si="35"/>
        <v>4</v>
      </c>
      <c r="E144" s="184">
        <f t="shared" si="35"/>
        <v>4</v>
      </c>
      <c r="F144" s="184">
        <f t="shared" si="35"/>
        <v>4</v>
      </c>
      <c r="G144" s="184">
        <f t="shared" si="35"/>
        <v>4</v>
      </c>
      <c r="H144" s="184">
        <f t="shared" si="35"/>
        <v>4</v>
      </c>
      <c r="I144" s="184">
        <f t="shared" si="35"/>
        <v>4</v>
      </c>
      <c r="J144" s="184">
        <f t="shared" si="35"/>
        <v>4</v>
      </c>
      <c r="K144" s="184">
        <f t="shared" si="35"/>
        <v>4</v>
      </c>
      <c r="L144" s="184">
        <f t="shared" si="35"/>
        <v>4</v>
      </c>
      <c r="M144" s="184">
        <f t="shared" si="35"/>
        <v>4</v>
      </c>
      <c r="N144" s="184">
        <f t="shared" si="35"/>
        <v>4</v>
      </c>
      <c r="O144" s="184">
        <f t="shared" si="35"/>
        <v>4</v>
      </c>
      <c r="P144" s="184">
        <f t="shared" si="35"/>
        <v>4</v>
      </c>
      <c r="Q144" s="184">
        <f t="shared" si="35"/>
        <v>2</v>
      </c>
      <c r="R144" s="184">
        <f t="shared" si="35"/>
        <v>2</v>
      </c>
      <c r="S144" s="224">
        <f t="shared" si="32"/>
        <v>58</v>
      </c>
      <c r="T144" s="144"/>
      <c r="U144" s="144"/>
      <c r="V144" s="144"/>
      <c r="W144" s="144"/>
      <c r="X144" s="144"/>
      <c r="Y144" s="144"/>
      <c r="Z144" s="144"/>
    </row>
    <row r="145" spans="1:26" ht="12" customHeight="1" x14ac:dyDescent="0.4">
      <c r="A145" s="472" t="s">
        <v>321</v>
      </c>
      <c r="B145" s="443">
        <v>41</v>
      </c>
      <c r="C145" s="443"/>
      <c r="D145" s="144"/>
      <c r="E145" s="144"/>
      <c r="F145" s="144"/>
      <c r="G145" s="144"/>
      <c r="H145" s="144"/>
      <c r="I145" s="144"/>
      <c r="J145" s="144"/>
      <c r="K145" s="144"/>
      <c r="L145" s="144"/>
      <c r="M145" s="144"/>
      <c r="N145" s="144"/>
      <c r="O145" s="144"/>
      <c r="P145" s="144"/>
      <c r="Q145" s="144"/>
      <c r="R145" s="144"/>
      <c r="S145" s="472">
        <f t="shared" si="32"/>
        <v>0</v>
      </c>
      <c r="T145" s="144"/>
      <c r="U145" s="144"/>
      <c r="V145" s="144"/>
      <c r="W145" s="144"/>
      <c r="X145" s="144"/>
      <c r="Y145" s="144"/>
      <c r="Z145" s="144"/>
    </row>
    <row r="146" spans="1:26" ht="12" customHeight="1" x14ac:dyDescent="0.4">
      <c r="A146" s="472" t="s">
        <v>339</v>
      </c>
      <c r="B146" s="443">
        <v>101</v>
      </c>
      <c r="C146" s="443">
        <f t="shared" ref="C146:R146" si="36">C$106</f>
        <v>2</v>
      </c>
      <c r="D146" s="144">
        <f t="shared" si="36"/>
        <v>2</v>
      </c>
      <c r="E146" s="144">
        <f t="shared" si="36"/>
        <v>1</v>
      </c>
      <c r="F146" s="144">
        <f t="shared" si="36"/>
        <v>3</v>
      </c>
      <c r="G146" s="144">
        <f t="shared" si="36"/>
        <v>1</v>
      </c>
      <c r="H146" s="144">
        <f t="shared" si="36"/>
        <v>2</v>
      </c>
      <c r="I146" s="144">
        <f t="shared" si="36"/>
        <v>2</v>
      </c>
      <c r="J146" s="144">
        <f t="shared" si="36"/>
        <v>2</v>
      </c>
      <c r="K146" s="144">
        <f t="shared" si="36"/>
        <v>2</v>
      </c>
      <c r="L146" s="144">
        <f t="shared" si="36"/>
        <v>2</v>
      </c>
      <c r="M146" s="144">
        <f t="shared" si="36"/>
        <v>2</v>
      </c>
      <c r="N146" s="144">
        <f t="shared" si="36"/>
        <v>2</v>
      </c>
      <c r="O146" s="144">
        <f t="shared" si="36"/>
        <v>2</v>
      </c>
      <c r="P146" s="144">
        <f t="shared" si="36"/>
        <v>2</v>
      </c>
      <c r="Q146" s="144">
        <f t="shared" si="36"/>
        <v>2</v>
      </c>
      <c r="R146" s="144">
        <f t="shared" si="36"/>
        <v>1</v>
      </c>
      <c r="S146" s="472">
        <f t="shared" si="32"/>
        <v>30</v>
      </c>
      <c r="T146" s="144"/>
      <c r="U146" s="144"/>
      <c r="V146" s="144"/>
      <c r="W146" s="144"/>
      <c r="X146" s="144"/>
      <c r="Y146" s="144"/>
      <c r="Z146" s="144"/>
    </row>
    <row r="147" spans="1:26" ht="12" customHeight="1" x14ac:dyDescent="0.4">
      <c r="A147" s="472" t="s">
        <v>323</v>
      </c>
      <c r="B147" s="443">
        <v>150</v>
      </c>
      <c r="C147" s="443">
        <f t="shared" ref="C147:R147" si="37">C$156</f>
        <v>0</v>
      </c>
      <c r="D147" s="144">
        <f t="shared" si="37"/>
        <v>0</v>
      </c>
      <c r="E147" s="144">
        <f t="shared" si="37"/>
        <v>0</v>
      </c>
      <c r="F147" s="144">
        <f t="shared" si="37"/>
        <v>0</v>
      </c>
      <c r="G147" s="144">
        <f t="shared" si="37"/>
        <v>0</v>
      </c>
      <c r="H147" s="144">
        <f t="shared" si="37"/>
        <v>0</v>
      </c>
      <c r="I147" s="144">
        <f t="shared" si="37"/>
        <v>0</v>
      </c>
      <c r="J147" s="144">
        <f t="shared" si="37"/>
        <v>0</v>
      </c>
      <c r="K147" s="144">
        <f t="shared" si="37"/>
        <v>0</v>
      </c>
      <c r="L147" s="144">
        <f t="shared" si="37"/>
        <v>0</v>
      </c>
      <c r="M147" s="144">
        <f t="shared" si="37"/>
        <v>0</v>
      </c>
      <c r="N147" s="144">
        <f t="shared" si="37"/>
        <v>0</v>
      </c>
      <c r="O147" s="144">
        <f t="shared" si="37"/>
        <v>0</v>
      </c>
      <c r="P147" s="144">
        <f t="shared" si="37"/>
        <v>0</v>
      </c>
      <c r="Q147" s="144">
        <f t="shared" si="37"/>
        <v>0</v>
      </c>
      <c r="R147" s="144">
        <f t="shared" si="37"/>
        <v>0</v>
      </c>
      <c r="S147" s="472">
        <f t="shared" si="32"/>
        <v>0</v>
      </c>
      <c r="T147" s="144"/>
      <c r="U147" s="144"/>
      <c r="V147" s="144"/>
      <c r="W147" s="144"/>
      <c r="X147" s="144"/>
      <c r="Y147" s="144"/>
      <c r="Z147" s="144"/>
    </row>
    <row r="148" spans="1:26" ht="12" customHeight="1" x14ac:dyDescent="0.4">
      <c r="A148" s="472" t="s">
        <v>340</v>
      </c>
      <c r="B148" s="443">
        <v>201</v>
      </c>
      <c r="C148" s="443"/>
      <c r="D148" s="144"/>
      <c r="E148" s="144"/>
      <c r="F148" s="144"/>
      <c r="G148" s="144"/>
      <c r="H148" s="144"/>
      <c r="I148" s="144"/>
      <c r="J148" s="144"/>
      <c r="K148" s="144"/>
      <c r="L148" s="144"/>
      <c r="M148" s="144"/>
      <c r="N148" s="144"/>
      <c r="O148" s="144"/>
      <c r="P148" s="144"/>
      <c r="Q148" s="144"/>
      <c r="R148" s="144"/>
      <c r="S148" s="472">
        <f t="shared" si="32"/>
        <v>0</v>
      </c>
      <c r="T148" s="144"/>
      <c r="U148" s="144"/>
      <c r="V148" s="144"/>
      <c r="W148" s="144"/>
      <c r="X148" s="144"/>
      <c r="Y148" s="144"/>
      <c r="Z148" s="144"/>
    </row>
    <row r="149" spans="1:26" ht="12" customHeight="1" x14ac:dyDescent="0.4">
      <c r="A149" s="472"/>
      <c r="B149" s="443">
        <v>202</v>
      </c>
      <c r="C149" s="443">
        <f t="shared" ref="C149:R149" si="38">C$158</f>
        <v>4</v>
      </c>
      <c r="D149" s="144">
        <f t="shared" si="38"/>
        <v>10</v>
      </c>
      <c r="E149" s="144">
        <f t="shared" si="38"/>
        <v>12</v>
      </c>
      <c r="F149" s="144">
        <f t="shared" si="38"/>
        <v>12</v>
      </c>
      <c r="G149" s="144">
        <f t="shared" si="38"/>
        <v>12</v>
      </c>
      <c r="H149" s="144">
        <f t="shared" si="38"/>
        <v>12</v>
      </c>
      <c r="I149" s="144">
        <f t="shared" si="38"/>
        <v>7</v>
      </c>
      <c r="J149" s="144">
        <f t="shared" si="38"/>
        <v>6</v>
      </c>
      <c r="K149" s="144">
        <f t="shared" si="38"/>
        <v>6</v>
      </c>
      <c r="L149" s="144">
        <f t="shared" si="38"/>
        <v>6</v>
      </c>
      <c r="M149" s="144">
        <f t="shared" si="38"/>
        <v>6</v>
      </c>
      <c r="N149" s="144">
        <f t="shared" si="38"/>
        <v>6</v>
      </c>
      <c r="O149" s="144">
        <f t="shared" si="38"/>
        <v>5</v>
      </c>
      <c r="P149" s="144">
        <f t="shared" si="38"/>
        <v>4</v>
      </c>
      <c r="Q149" s="144">
        <f t="shared" si="38"/>
        <v>4</v>
      </c>
      <c r="R149" s="144">
        <f t="shared" si="38"/>
        <v>4</v>
      </c>
      <c r="S149" s="472">
        <f t="shared" si="32"/>
        <v>116</v>
      </c>
      <c r="T149" s="144"/>
      <c r="U149" s="144"/>
      <c r="V149" s="144"/>
      <c r="W149" s="144"/>
      <c r="X149" s="144"/>
      <c r="Y149" s="144"/>
      <c r="Z149" s="144"/>
    </row>
    <row r="150" spans="1:26" ht="12" customHeight="1" x14ac:dyDescent="0.4">
      <c r="A150" s="472"/>
      <c r="B150" s="443">
        <v>237</v>
      </c>
      <c r="C150" s="443">
        <f t="shared" ref="C150:D150" si="39">C159</f>
        <v>2</v>
      </c>
      <c r="D150" s="144">
        <f t="shared" si="39"/>
        <v>4</v>
      </c>
      <c r="E150" s="144">
        <f>E159-1</f>
        <v>3</v>
      </c>
      <c r="F150" s="144">
        <f>F159+1</f>
        <v>4</v>
      </c>
      <c r="G150" s="144">
        <f>G159</f>
        <v>2</v>
      </c>
      <c r="H150" s="144"/>
      <c r="I150" s="144"/>
      <c r="J150" s="144"/>
      <c r="K150" s="144"/>
      <c r="L150" s="144">
        <f>L159</f>
        <v>2</v>
      </c>
      <c r="M150" s="144">
        <f>M159-1</f>
        <v>1</v>
      </c>
      <c r="N150" s="144">
        <f>N159+1</f>
        <v>4</v>
      </c>
      <c r="O150" s="144">
        <v>4</v>
      </c>
      <c r="P150" s="144">
        <v>2</v>
      </c>
      <c r="Q150" s="144"/>
      <c r="R150" s="144"/>
      <c r="S150" s="472">
        <f t="shared" si="32"/>
        <v>28</v>
      </c>
      <c r="T150" s="144"/>
      <c r="U150" s="144"/>
      <c r="V150" s="144"/>
      <c r="W150" s="144"/>
      <c r="X150" s="144"/>
      <c r="Y150" s="144"/>
      <c r="Z150" s="144"/>
    </row>
    <row r="151" spans="1:26" ht="12" customHeight="1" x14ac:dyDescent="0.4">
      <c r="A151" s="472"/>
      <c r="B151" s="443">
        <v>974</v>
      </c>
      <c r="C151" s="443">
        <v>1</v>
      </c>
      <c r="D151" s="144">
        <v>1</v>
      </c>
      <c r="E151" s="144">
        <v>2</v>
      </c>
      <c r="F151" s="144"/>
      <c r="G151" s="144"/>
      <c r="H151" s="144"/>
      <c r="I151" s="144"/>
      <c r="J151" s="144"/>
      <c r="K151" s="144"/>
      <c r="L151" s="144">
        <v>1</v>
      </c>
      <c r="M151" s="144">
        <v>2</v>
      </c>
      <c r="N151" s="144">
        <v>2</v>
      </c>
      <c r="O151" s="144">
        <v>1</v>
      </c>
      <c r="P151" s="144"/>
      <c r="Q151" s="144"/>
      <c r="R151" s="144"/>
      <c r="S151" s="472">
        <f>SUM(C151:R151)</f>
        <v>10</v>
      </c>
      <c r="T151" s="144"/>
      <c r="U151" s="144"/>
      <c r="V151" s="144"/>
      <c r="W151" s="144"/>
      <c r="X151" s="144"/>
      <c r="Y151" s="144"/>
      <c r="Z151" s="144"/>
    </row>
    <row r="152" spans="1:26" ht="12" customHeight="1" x14ac:dyDescent="0.4">
      <c r="A152" s="225"/>
      <c r="B152" s="226" t="s">
        <v>175</v>
      </c>
      <c r="C152" s="226">
        <f t="shared" ref="C152:E152" si="40">SUM(C144:C151)</f>
        <v>11</v>
      </c>
      <c r="D152" s="227">
        <f t="shared" si="40"/>
        <v>21</v>
      </c>
      <c r="E152" s="227">
        <f t="shared" si="40"/>
        <v>22</v>
      </c>
      <c r="F152" s="227">
        <f t="shared" ref="F152:K152" si="41">SUM(F144:F150)</f>
        <v>23</v>
      </c>
      <c r="G152" s="227">
        <f t="shared" si="41"/>
        <v>19</v>
      </c>
      <c r="H152" s="227">
        <f t="shared" si="41"/>
        <v>18</v>
      </c>
      <c r="I152" s="227">
        <f t="shared" si="41"/>
        <v>13</v>
      </c>
      <c r="J152" s="227">
        <f t="shared" si="41"/>
        <v>12</v>
      </c>
      <c r="K152" s="227">
        <f t="shared" si="41"/>
        <v>12</v>
      </c>
      <c r="L152" s="227">
        <f t="shared" ref="L152:O152" si="42">SUM(L144:L151)</f>
        <v>15</v>
      </c>
      <c r="M152" s="227">
        <f t="shared" si="42"/>
        <v>15</v>
      </c>
      <c r="N152" s="227">
        <f t="shared" si="42"/>
        <v>18</v>
      </c>
      <c r="O152" s="227">
        <f t="shared" si="42"/>
        <v>16</v>
      </c>
      <c r="P152" s="227">
        <f t="shared" ref="P152:R152" si="43">SUM(P144:P150)</f>
        <v>12</v>
      </c>
      <c r="Q152" s="227">
        <f t="shared" si="43"/>
        <v>8</v>
      </c>
      <c r="R152" s="227">
        <f t="shared" si="43"/>
        <v>7</v>
      </c>
      <c r="S152" s="228">
        <f t="shared" ref="S152:S159" si="44">SUM(C152:R152)</f>
        <v>242</v>
      </c>
      <c r="T152" s="144"/>
      <c r="U152" s="144"/>
      <c r="V152" s="144"/>
      <c r="W152" s="144"/>
      <c r="X152" s="144"/>
      <c r="Y152" s="144"/>
      <c r="Z152" s="144"/>
    </row>
    <row r="153" spans="1:26" ht="12" customHeight="1" x14ac:dyDescent="0.4">
      <c r="A153" s="224" t="s">
        <v>325</v>
      </c>
      <c r="B153" s="214">
        <v>30</v>
      </c>
      <c r="C153" s="214">
        <f t="shared" ref="C153:R153" si="45">C$64</f>
        <v>2</v>
      </c>
      <c r="D153" s="184">
        <f t="shared" si="45"/>
        <v>4</v>
      </c>
      <c r="E153" s="184">
        <f t="shared" si="45"/>
        <v>4</v>
      </c>
      <c r="F153" s="184">
        <f t="shared" si="45"/>
        <v>4</v>
      </c>
      <c r="G153" s="184">
        <f t="shared" si="45"/>
        <v>4</v>
      </c>
      <c r="H153" s="184">
        <f t="shared" si="45"/>
        <v>4</v>
      </c>
      <c r="I153" s="184">
        <f t="shared" si="45"/>
        <v>4</v>
      </c>
      <c r="J153" s="184">
        <f t="shared" si="45"/>
        <v>4</v>
      </c>
      <c r="K153" s="184">
        <f t="shared" si="45"/>
        <v>4</v>
      </c>
      <c r="L153" s="184">
        <f t="shared" si="45"/>
        <v>4</v>
      </c>
      <c r="M153" s="184">
        <f t="shared" si="45"/>
        <v>4</v>
      </c>
      <c r="N153" s="184">
        <f t="shared" si="45"/>
        <v>4</v>
      </c>
      <c r="O153" s="184">
        <f t="shared" si="45"/>
        <v>4</v>
      </c>
      <c r="P153" s="184">
        <f t="shared" si="45"/>
        <v>4</v>
      </c>
      <c r="Q153" s="184">
        <f t="shared" si="45"/>
        <v>2</v>
      </c>
      <c r="R153" s="184">
        <f t="shared" si="45"/>
        <v>2</v>
      </c>
      <c r="S153" s="224">
        <f t="shared" si="44"/>
        <v>58</v>
      </c>
      <c r="T153" s="144"/>
      <c r="U153" s="144"/>
      <c r="V153" s="144"/>
      <c r="W153" s="144"/>
      <c r="X153" s="144"/>
      <c r="Y153" s="144"/>
      <c r="Z153" s="144"/>
    </row>
    <row r="154" spans="1:26" ht="12" customHeight="1" x14ac:dyDescent="0.4">
      <c r="A154" s="472" t="s">
        <v>321</v>
      </c>
      <c r="B154" s="443">
        <v>41</v>
      </c>
      <c r="C154" s="443"/>
      <c r="D154" s="144"/>
      <c r="E154" s="144"/>
      <c r="F154" s="144"/>
      <c r="G154" s="144"/>
      <c r="H154" s="144"/>
      <c r="I154" s="144"/>
      <c r="J154" s="144"/>
      <c r="K154" s="144"/>
      <c r="L154" s="144"/>
      <c r="M154" s="144"/>
      <c r="N154" s="144"/>
      <c r="O154" s="144"/>
      <c r="P154" s="144"/>
      <c r="Q154" s="144"/>
      <c r="R154" s="144"/>
      <c r="S154" s="472">
        <f t="shared" si="44"/>
        <v>0</v>
      </c>
      <c r="T154" s="144"/>
      <c r="U154" s="144"/>
      <c r="V154" s="144"/>
      <c r="W154" s="144"/>
      <c r="X154" s="144"/>
      <c r="Y154" s="144"/>
      <c r="Z154" s="144"/>
    </row>
    <row r="155" spans="1:26" ht="12" customHeight="1" x14ac:dyDescent="0.4">
      <c r="A155" s="472" t="s">
        <v>339</v>
      </c>
      <c r="B155" s="443">
        <v>101</v>
      </c>
      <c r="C155" s="443">
        <f t="shared" ref="C155:R155" si="46">C$106</f>
        <v>2</v>
      </c>
      <c r="D155" s="144">
        <f t="shared" si="46"/>
        <v>2</v>
      </c>
      <c r="E155" s="144">
        <f t="shared" si="46"/>
        <v>1</v>
      </c>
      <c r="F155" s="144">
        <f t="shared" si="46"/>
        <v>3</v>
      </c>
      <c r="G155" s="144">
        <f t="shared" si="46"/>
        <v>1</v>
      </c>
      <c r="H155" s="144">
        <f t="shared" si="46"/>
        <v>2</v>
      </c>
      <c r="I155" s="144">
        <f t="shared" si="46"/>
        <v>2</v>
      </c>
      <c r="J155" s="144">
        <f t="shared" si="46"/>
        <v>2</v>
      </c>
      <c r="K155" s="144">
        <f t="shared" si="46"/>
        <v>2</v>
      </c>
      <c r="L155" s="144">
        <f t="shared" si="46"/>
        <v>2</v>
      </c>
      <c r="M155" s="144">
        <f t="shared" si="46"/>
        <v>2</v>
      </c>
      <c r="N155" s="144">
        <f t="shared" si="46"/>
        <v>2</v>
      </c>
      <c r="O155" s="144">
        <f t="shared" si="46"/>
        <v>2</v>
      </c>
      <c r="P155" s="144">
        <f t="shared" si="46"/>
        <v>2</v>
      </c>
      <c r="Q155" s="144">
        <f t="shared" si="46"/>
        <v>2</v>
      </c>
      <c r="R155" s="144">
        <f t="shared" si="46"/>
        <v>1</v>
      </c>
      <c r="S155" s="472">
        <f t="shared" si="44"/>
        <v>30</v>
      </c>
      <c r="T155" s="144"/>
      <c r="U155" s="144"/>
      <c r="V155" s="144"/>
      <c r="W155" s="144"/>
      <c r="X155" s="144"/>
      <c r="Y155" s="144"/>
      <c r="Z155" s="144"/>
    </row>
    <row r="156" spans="1:26" ht="12" customHeight="1" x14ac:dyDescent="0.4">
      <c r="A156" s="472" t="s">
        <v>323</v>
      </c>
      <c r="B156" s="443">
        <v>150</v>
      </c>
      <c r="C156" s="476"/>
      <c r="D156" s="477"/>
      <c r="E156" s="477"/>
      <c r="F156" s="477"/>
      <c r="G156" s="477"/>
      <c r="H156" s="477"/>
      <c r="I156" s="477"/>
      <c r="J156" s="477"/>
      <c r="K156" s="477"/>
      <c r="L156" s="477"/>
      <c r="M156" s="477"/>
      <c r="N156" s="477"/>
      <c r="O156" s="477"/>
      <c r="P156" s="477"/>
      <c r="Q156" s="477"/>
      <c r="R156" s="477"/>
      <c r="S156" s="472">
        <f t="shared" si="44"/>
        <v>0</v>
      </c>
      <c r="T156" s="144"/>
      <c r="U156" s="144"/>
      <c r="V156" s="144"/>
      <c r="W156" s="144"/>
      <c r="X156" s="144"/>
      <c r="Y156" s="144"/>
      <c r="Z156" s="144"/>
    </row>
    <row r="157" spans="1:26" ht="12" customHeight="1" x14ac:dyDescent="0.4">
      <c r="A157" s="472" t="s">
        <v>341</v>
      </c>
      <c r="B157" s="443">
        <v>201</v>
      </c>
      <c r="C157" s="476"/>
      <c r="D157" s="477"/>
      <c r="E157" s="477"/>
      <c r="F157" s="477"/>
      <c r="G157" s="477"/>
      <c r="H157" s="477"/>
      <c r="I157" s="477"/>
      <c r="J157" s="477"/>
      <c r="K157" s="477"/>
      <c r="L157" s="477"/>
      <c r="M157" s="477"/>
      <c r="N157" s="477"/>
      <c r="O157" s="477"/>
      <c r="P157" s="477"/>
      <c r="Q157" s="477"/>
      <c r="R157" s="477"/>
      <c r="S157" s="472">
        <f t="shared" si="44"/>
        <v>0</v>
      </c>
      <c r="T157" s="144"/>
      <c r="U157" s="144"/>
      <c r="V157" s="144"/>
      <c r="W157" s="144"/>
      <c r="X157" s="144"/>
      <c r="Y157" s="144"/>
      <c r="Z157" s="144"/>
    </row>
    <row r="158" spans="1:26" ht="12" customHeight="1" x14ac:dyDescent="0.4">
      <c r="A158" s="472"/>
      <c r="B158" s="443">
        <v>202</v>
      </c>
      <c r="C158" s="476">
        <v>4</v>
      </c>
      <c r="D158" s="477">
        <v>10</v>
      </c>
      <c r="E158" s="477">
        <v>12</v>
      </c>
      <c r="F158" s="477">
        <v>12</v>
      </c>
      <c r="G158" s="477">
        <v>12</v>
      </c>
      <c r="H158" s="477">
        <v>12</v>
      </c>
      <c r="I158" s="477">
        <v>7</v>
      </c>
      <c r="J158" s="477">
        <v>6</v>
      </c>
      <c r="K158" s="477">
        <v>6</v>
      </c>
      <c r="L158" s="477">
        <v>6</v>
      </c>
      <c r="M158" s="477">
        <v>6</v>
      </c>
      <c r="N158" s="477">
        <v>6</v>
      </c>
      <c r="O158" s="477">
        <v>5</v>
      </c>
      <c r="P158" s="477">
        <v>4</v>
      </c>
      <c r="Q158" s="477">
        <v>4</v>
      </c>
      <c r="R158" s="477">
        <v>4</v>
      </c>
      <c r="S158" s="472">
        <f t="shared" si="44"/>
        <v>116</v>
      </c>
      <c r="T158" s="144"/>
      <c r="U158" s="144"/>
      <c r="V158" s="144"/>
      <c r="W158" s="144"/>
      <c r="X158" s="144"/>
      <c r="Y158" s="144"/>
      <c r="Z158" s="144"/>
    </row>
    <row r="159" spans="1:26" ht="12" customHeight="1" x14ac:dyDescent="0.4">
      <c r="A159" s="472"/>
      <c r="B159" s="443">
        <v>237</v>
      </c>
      <c r="C159" s="476">
        <v>2</v>
      </c>
      <c r="D159" s="477">
        <v>4</v>
      </c>
      <c r="E159" s="477">
        <v>4</v>
      </c>
      <c r="F159" s="477">
        <v>3</v>
      </c>
      <c r="G159" s="477">
        <v>2</v>
      </c>
      <c r="H159" s="477"/>
      <c r="I159" s="477"/>
      <c r="J159" s="477"/>
      <c r="K159" s="477"/>
      <c r="L159" s="477">
        <v>2</v>
      </c>
      <c r="M159" s="477">
        <v>2</v>
      </c>
      <c r="N159" s="477">
        <v>3</v>
      </c>
      <c r="O159" s="477">
        <v>4</v>
      </c>
      <c r="P159" s="477">
        <v>2</v>
      </c>
      <c r="Q159" s="477"/>
      <c r="R159" s="477"/>
      <c r="S159" s="472">
        <f t="shared" si="44"/>
        <v>28</v>
      </c>
      <c r="T159" s="144"/>
      <c r="U159" s="144"/>
      <c r="V159" s="144"/>
      <c r="W159" s="144"/>
      <c r="X159" s="144"/>
      <c r="Y159" s="144"/>
      <c r="Z159" s="144"/>
    </row>
    <row r="160" spans="1:26" ht="12" customHeight="1" x14ac:dyDescent="0.4">
      <c r="A160" s="472"/>
      <c r="B160" s="443">
        <v>974</v>
      </c>
      <c r="C160" s="476">
        <v>1</v>
      </c>
      <c r="D160" s="477">
        <v>2</v>
      </c>
      <c r="E160" s="477">
        <v>1</v>
      </c>
      <c r="F160" s="477"/>
      <c r="G160" s="477"/>
      <c r="H160" s="477"/>
      <c r="I160" s="477"/>
      <c r="J160" s="477"/>
      <c r="K160" s="477"/>
      <c r="L160" s="144">
        <v>1</v>
      </c>
      <c r="M160" s="144">
        <v>2</v>
      </c>
      <c r="N160" s="144">
        <v>2</v>
      </c>
      <c r="O160" s="144">
        <v>1</v>
      </c>
      <c r="P160" s="477"/>
      <c r="Q160" s="477"/>
      <c r="R160" s="477"/>
      <c r="S160" s="472">
        <f>SUM(C160:R160)</f>
        <v>10</v>
      </c>
      <c r="T160" s="144"/>
      <c r="U160" s="144"/>
      <c r="V160" s="144"/>
      <c r="W160" s="144"/>
      <c r="X160" s="144"/>
      <c r="Y160" s="144"/>
      <c r="Z160" s="144"/>
    </row>
    <row r="161" spans="1:26" ht="12" customHeight="1" x14ac:dyDescent="0.4">
      <c r="A161" s="225"/>
      <c r="B161" s="226" t="s">
        <v>175</v>
      </c>
      <c r="C161" s="226">
        <f t="shared" ref="C161:E161" si="47">SUM(C153:C160)</f>
        <v>11</v>
      </c>
      <c r="D161" s="227">
        <f t="shared" si="47"/>
        <v>22</v>
      </c>
      <c r="E161" s="227">
        <f t="shared" si="47"/>
        <v>22</v>
      </c>
      <c r="F161" s="227">
        <f t="shared" ref="F161:R161" si="48">SUM(F153:F159)</f>
        <v>22</v>
      </c>
      <c r="G161" s="227">
        <f t="shared" si="48"/>
        <v>19</v>
      </c>
      <c r="H161" s="227">
        <f t="shared" si="48"/>
        <v>18</v>
      </c>
      <c r="I161" s="227">
        <f t="shared" si="48"/>
        <v>13</v>
      </c>
      <c r="J161" s="227">
        <f t="shared" si="48"/>
        <v>12</v>
      </c>
      <c r="K161" s="227">
        <f t="shared" si="48"/>
        <v>12</v>
      </c>
      <c r="L161" s="227">
        <f t="shared" si="48"/>
        <v>14</v>
      </c>
      <c r="M161" s="227">
        <f t="shared" si="48"/>
        <v>14</v>
      </c>
      <c r="N161" s="227">
        <f t="shared" si="48"/>
        <v>15</v>
      </c>
      <c r="O161" s="227">
        <f t="shared" si="48"/>
        <v>15</v>
      </c>
      <c r="P161" s="227">
        <f t="shared" si="48"/>
        <v>12</v>
      </c>
      <c r="Q161" s="227">
        <f t="shared" si="48"/>
        <v>8</v>
      </c>
      <c r="R161" s="227">
        <f t="shared" si="48"/>
        <v>7</v>
      </c>
      <c r="S161" s="228">
        <f t="shared" ref="S161:S177" si="49">SUM(C161:R161)</f>
        <v>236</v>
      </c>
      <c r="T161" s="144"/>
      <c r="U161" s="144"/>
      <c r="V161" s="144"/>
      <c r="W161" s="144"/>
      <c r="X161" s="144"/>
      <c r="Y161" s="144"/>
      <c r="Z161" s="144"/>
    </row>
    <row r="162" spans="1:26" ht="12" customHeight="1" x14ac:dyDescent="0.4">
      <c r="A162" s="224" t="s">
        <v>328</v>
      </c>
      <c r="B162" s="214">
        <v>30</v>
      </c>
      <c r="C162" s="214">
        <f t="shared" ref="C162:R162" si="50">C$136</f>
        <v>3</v>
      </c>
      <c r="D162" s="184">
        <f t="shared" si="50"/>
        <v>4</v>
      </c>
      <c r="E162" s="184">
        <f t="shared" si="50"/>
        <v>4</v>
      </c>
      <c r="F162" s="184">
        <f t="shared" si="50"/>
        <v>4</v>
      </c>
      <c r="G162" s="184">
        <f t="shared" si="50"/>
        <v>4</v>
      </c>
      <c r="H162" s="184">
        <f t="shared" si="50"/>
        <v>4</v>
      </c>
      <c r="I162" s="184">
        <f t="shared" si="50"/>
        <v>4</v>
      </c>
      <c r="J162" s="184">
        <f t="shared" si="50"/>
        <v>4</v>
      </c>
      <c r="K162" s="184">
        <f t="shared" si="50"/>
        <v>5</v>
      </c>
      <c r="L162" s="184">
        <f t="shared" si="50"/>
        <v>4</v>
      </c>
      <c r="M162" s="184">
        <f t="shared" si="50"/>
        <v>4</v>
      </c>
      <c r="N162" s="184">
        <f t="shared" si="50"/>
        <v>4</v>
      </c>
      <c r="O162" s="184">
        <f t="shared" si="50"/>
        <v>4</v>
      </c>
      <c r="P162" s="184">
        <f t="shared" si="50"/>
        <v>2</v>
      </c>
      <c r="Q162" s="184">
        <f t="shared" si="50"/>
        <v>2</v>
      </c>
      <c r="R162" s="184">
        <f t="shared" si="50"/>
        <v>2</v>
      </c>
      <c r="S162" s="224">
        <f t="shared" si="49"/>
        <v>58</v>
      </c>
      <c r="T162" s="144"/>
      <c r="U162" s="144"/>
      <c r="V162" s="144"/>
      <c r="W162" s="144"/>
      <c r="X162" s="144"/>
      <c r="Y162" s="144"/>
      <c r="Z162" s="144"/>
    </row>
    <row r="163" spans="1:26" ht="12" customHeight="1" x14ac:dyDescent="0.4">
      <c r="A163" s="472" t="s">
        <v>321</v>
      </c>
      <c r="B163" s="443">
        <v>41</v>
      </c>
      <c r="C163" s="443"/>
      <c r="D163" s="144"/>
      <c r="E163" s="144"/>
      <c r="F163" s="144"/>
      <c r="G163" s="144"/>
      <c r="H163" s="144"/>
      <c r="I163" s="144"/>
      <c r="J163" s="144"/>
      <c r="K163" s="144"/>
      <c r="L163" s="144"/>
      <c r="M163" s="144"/>
      <c r="N163" s="144"/>
      <c r="O163" s="144"/>
      <c r="P163" s="144"/>
      <c r="Q163" s="144"/>
      <c r="R163" s="144"/>
      <c r="S163" s="472">
        <f t="shared" si="49"/>
        <v>0</v>
      </c>
      <c r="T163" s="144"/>
      <c r="U163" s="144"/>
      <c r="V163" s="144"/>
      <c r="W163" s="144"/>
      <c r="X163" s="144"/>
      <c r="Y163" s="144"/>
      <c r="Z163" s="144"/>
    </row>
    <row r="164" spans="1:26" ht="12" customHeight="1" x14ac:dyDescent="0.4">
      <c r="A164" s="472" t="s">
        <v>339</v>
      </c>
      <c r="B164" s="443">
        <v>101</v>
      </c>
      <c r="C164" s="443">
        <f t="shared" ref="C164:R164" si="51">C$138</f>
        <v>3</v>
      </c>
      <c r="D164" s="144">
        <f t="shared" si="51"/>
        <v>2</v>
      </c>
      <c r="E164" s="144">
        <f t="shared" si="51"/>
        <v>2</v>
      </c>
      <c r="F164" s="144">
        <f t="shared" si="51"/>
        <v>2</v>
      </c>
      <c r="G164" s="144">
        <f t="shared" si="51"/>
        <v>2</v>
      </c>
      <c r="H164" s="144">
        <f t="shared" si="51"/>
        <v>2</v>
      </c>
      <c r="I164" s="144">
        <f t="shared" si="51"/>
        <v>2</v>
      </c>
      <c r="J164" s="144">
        <f t="shared" si="51"/>
        <v>2</v>
      </c>
      <c r="K164" s="144">
        <f t="shared" si="51"/>
        <v>2</v>
      </c>
      <c r="L164" s="144">
        <f t="shared" si="51"/>
        <v>2</v>
      </c>
      <c r="M164" s="144">
        <f t="shared" si="51"/>
        <v>2</v>
      </c>
      <c r="N164" s="144">
        <f t="shared" si="51"/>
        <v>2</v>
      </c>
      <c r="O164" s="144">
        <f t="shared" si="51"/>
        <v>3</v>
      </c>
      <c r="P164" s="144">
        <f t="shared" si="51"/>
        <v>1</v>
      </c>
      <c r="Q164" s="144">
        <f t="shared" si="51"/>
        <v>1</v>
      </c>
      <c r="R164" s="144">
        <f t="shared" si="51"/>
        <v>1</v>
      </c>
      <c r="S164" s="472">
        <f t="shared" si="49"/>
        <v>31</v>
      </c>
      <c r="T164" s="144"/>
      <c r="U164" s="144"/>
      <c r="V164" s="144"/>
      <c r="W164" s="144"/>
      <c r="X164" s="144"/>
      <c r="Y164" s="144"/>
      <c r="Z164" s="144"/>
    </row>
    <row r="165" spans="1:26" ht="12" customHeight="1" x14ac:dyDescent="0.4">
      <c r="A165" s="472" t="s">
        <v>323</v>
      </c>
      <c r="B165" s="443">
        <v>150</v>
      </c>
      <c r="C165" s="443"/>
      <c r="D165" s="144"/>
      <c r="E165" s="144"/>
      <c r="F165" s="144"/>
      <c r="G165" s="144"/>
      <c r="H165" s="144"/>
      <c r="I165" s="144"/>
      <c r="J165" s="144"/>
      <c r="K165" s="144"/>
      <c r="L165" s="144"/>
      <c r="M165" s="144"/>
      <c r="N165" s="144"/>
      <c r="O165" s="144"/>
      <c r="P165" s="144"/>
      <c r="Q165" s="144"/>
      <c r="R165" s="144"/>
      <c r="S165" s="472">
        <f t="shared" si="49"/>
        <v>0</v>
      </c>
      <c r="T165" s="144"/>
      <c r="U165" s="144"/>
      <c r="V165" s="144"/>
      <c r="W165" s="144"/>
      <c r="X165" s="144"/>
      <c r="Y165" s="144"/>
      <c r="Z165" s="144"/>
    </row>
    <row r="166" spans="1:26" ht="12" customHeight="1" x14ac:dyDescent="0.4">
      <c r="A166" s="472" t="s">
        <v>341</v>
      </c>
      <c r="B166" s="443">
        <v>201</v>
      </c>
      <c r="C166" s="443">
        <f t="shared" ref="C166:R166" si="52">C$124</f>
        <v>4</v>
      </c>
      <c r="D166" s="144">
        <f t="shared" si="52"/>
        <v>4</v>
      </c>
      <c r="E166" s="144">
        <f t="shared" si="52"/>
        <v>6</v>
      </c>
      <c r="F166" s="144">
        <f t="shared" si="52"/>
        <v>6</v>
      </c>
      <c r="G166" s="144">
        <f t="shared" si="52"/>
        <v>6</v>
      </c>
      <c r="H166" s="144">
        <f t="shared" si="52"/>
        <v>6</v>
      </c>
      <c r="I166" s="144">
        <f t="shared" si="52"/>
        <v>6</v>
      </c>
      <c r="J166" s="144">
        <f t="shared" si="52"/>
        <v>6</v>
      </c>
      <c r="K166" s="144">
        <f t="shared" si="52"/>
        <v>6</v>
      </c>
      <c r="L166" s="144">
        <f t="shared" si="52"/>
        <v>6</v>
      </c>
      <c r="M166" s="144">
        <f t="shared" si="52"/>
        <v>6</v>
      </c>
      <c r="N166" s="144">
        <f t="shared" si="52"/>
        <v>6</v>
      </c>
      <c r="O166" s="144">
        <f t="shared" si="52"/>
        <v>6</v>
      </c>
      <c r="P166" s="144">
        <f t="shared" si="52"/>
        <v>4</v>
      </c>
      <c r="Q166" s="144">
        <f t="shared" si="52"/>
        <v>4</v>
      </c>
      <c r="R166" s="144">
        <f t="shared" si="52"/>
        <v>4</v>
      </c>
      <c r="S166" s="472">
        <f t="shared" si="49"/>
        <v>86</v>
      </c>
      <c r="T166" s="144"/>
      <c r="U166" s="144"/>
      <c r="V166" s="144"/>
      <c r="W166" s="144"/>
      <c r="X166" s="144"/>
      <c r="Y166" s="144"/>
      <c r="Z166" s="144"/>
    </row>
    <row r="167" spans="1:26" ht="12" customHeight="1" x14ac:dyDescent="0.4">
      <c r="A167" s="472"/>
      <c r="B167" s="443">
        <v>202</v>
      </c>
      <c r="C167" s="443"/>
      <c r="D167" s="144"/>
      <c r="E167" s="144"/>
      <c r="F167" s="144"/>
      <c r="G167" s="144"/>
      <c r="H167" s="144"/>
      <c r="I167" s="144"/>
      <c r="J167" s="144"/>
      <c r="K167" s="144"/>
      <c r="L167" s="144"/>
      <c r="M167" s="144"/>
      <c r="N167" s="144"/>
      <c r="O167" s="144"/>
      <c r="P167" s="144"/>
      <c r="Q167" s="144"/>
      <c r="R167" s="144"/>
      <c r="S167" s="472">
        <f t="shared" si="49"/>
        <v>0</v>
      </c>
      <c r="T167" s="144"/>
      <c r="U167" s="144"/>
      <c r="V167" s="144"/>
      <c r="W167" s="144"/>
      <c r="X167" s="144"/>
      <c r="Y167" s="144"/>
      <c r="Z167" s="144"/>
    </row>
    <row r="168" spans="1:26" ht="12" customHeight="1" x14ac:dyDescent="0.4">
      <c r="A168" s="472"/>
      <c r="B168" s="443">
        <v>237</v>
      </c>
      <c r="C168" s="443"/>
      <c r="D168" s="144"/>
      <c r="E168" s="144"/>
      <c r="F168" s="144"/>
      <c r="G168" s="144"/>
      <c r="H168" s="144"/>
      <c r="I168" s="144"/>
      <c r="J168" s="144"/>
      <c r="K168" s="144"/>
      <c r="L168" s="144"/>
      <c r="M168" s="144"/>
      <c r="N168" s="144"/>
      <c r="O168" s="144"/>
      <c r="P168" s="144"/>
      <c r="Q168" s="144"/>
      <c r="R168" s="144"/>
      <c r="S168" s="472">
        <f t="shared" si="49"/>
        <v>0</v>
      </c>
      <c r="T168" s="144"/>
      <c r="U168" s="144"/>
      <c r="V168" s="144"/>
      <c r="W168" s="144"/>
      <c r="X168" s="144"/>
      <c r="Y168" s="144"/>
      <c r="Z168" s="144"/>
    </row>
    <row r="169" spans="1:26" ht="12" customHeight="1" x14ac:dyDescent="0.4">
      <c r="A169" s="225"/>
      <c r="B169" s="226" t="s">
        <v>175</v>
      </c>
      <c r="C169" s="226">
        <f t="shared" ref="C169:R169" si="53">SUM(C162:C168)</f>
        <v>10</v>
      </c>
      <c r="D169" s="227">
        <f t="shared" si="53"/>
        <v>10</v>
      </c>
      <c r="E169" s="227">
        <f t="shared" si="53"/>
        <v>12</v>
      </c>
      <c r="F169" s="227">
        <f t="shared" si="53"/>
        <v>12</v>
      </c>
      <c r="G169" s="227">
        <f t="shared" si="53"/>
        <v>12</v>
      </c>
      <c r="H169" s="227">
        <f t="shared" si="53"/>
        <v>12</v>
      </c>
      <c r="I169" s="227">
        <f t="shared" si="53"/>
        <v>12</v>
      </c>
      <c r="J169" s="227">
        <f t="shared" si="53"/>
        <v>12</v>
      </c>
      <c r="K169" s="227">
        <f t="shared" si="53"/>
        <v>13</v>
      </c>
      <c r="L169" s="227">
        <f t="shared" si="53"/>
        <v>12</v>
      </c>
      <c r="M169" s="227">
        <f t="shared" si="53"/>
        <v>12</v>
      </c>
      <c r="N169" s="227">
        <f t="shared" si="53"/>
        <v>12</v>
      </c>
      <c r="O169" s="227">
        <f t="shared" si="53"/>
        <v>13</v>
      </c>
      <c r="P169" s="227">
        <f t="shared" si="53"/>
        <v>7</v>
      </c>
      <c r="Q169" s="227">
        <f t="shared" si="53"/>
        <v>7</v>
      </c>
      <c r="R169" s="227">
        <f t="shared" si="53"/>
        <v>7</v>
      </c>
      <c r="S169" s="228">
        <f t="shared" si="49"/>
        <v>175</v>
      </c>
      <c r="T169" s="144"/>
      <c r="U169" s="144"/>
      <c r="V169" s="144"/>
      <c r="W169" s="144"/>
      <c r="X169" s="144"/>
      <c r="Y169" s="144"/>
      <c r="Z169" s="144"/>
    </row>
    <row r="170" spans="1:26" ht="12" customHeight="1" x14ac:dyDescent="0.4">
      <c r="A170" s="224" t="s">
        <v>328</v>
      </c>
      <c r="B170" s="214">
        <v>3</v>
      </c>
      <c r="C170" s="474">
        <v>4</v>
      </c>
      <c r="D170" s="475">
        <v>5</v>
      </c>
      <c r="E170" s="475">
        <v>5</v>
      </c>
      <c r="F170" s="475">
        <v>5</v>
      </c>
      <c r="G170" s="475">
        <v>5</v>
      </c>
      <c r="H170" s="475">
        <v>5</v>
      </c>
      <c r="I170" s="475">
        <v>5</v>
      </c>
      <c r="J170" s="475">
        <v>5</v>
      </c>
      <c r="K170" s="475">
        <v>5</v>
      </c>
      <c r="L170" s="475">
        <v>5</v>
      </c>
      <c r="M170" s="475">
        <v>5</v>
      </c>
      <c r="N170" s="475">
        <v>5</v>
      </c>
      <c r="O170" s="475">
        <v>4</v>
      </c>
      <c r="P170" s="475">
        <v>4</v>
      </c>
      <c r="Q170" s="475">
        <v>2</v>
      </c>
      <c r="R170" s="475">
        <v>2</v>
      </c>
      <c r="S170" s="224">
        <f t="shared" si="49"/>
        <v>71</v>
      </c>
      <c r="T170" s="144"/>
      <c r="U170" s="144"/>
      <c r="V170" s="144"/>
      <c r="W170" s="144"/>
      <c r="X170" s="144"/>
      <c r="Y170" s="144"/>
      <c r="Z170" s="144"/>
    </row>
    <row r="171" spans="1:26" ht="12" customHeight="1" x14ac:dyDescent="0.4">
      <c r="A171" s="472" t="s">
        <v>321</v>
      </c>
      <c r="B171" s="443"/>
      <c r="C171" s="443"/>
      <c r="D171" s="144"/>
      <c r="E171" s="144"/>
      <c r="F171" s="144"/>
      <c r="G171" s="144"/>
      <c r="H171" s="144"/>
      <c r="I171" s="144"/>
      <c r="J171" s="144"/>
      <c r="K171" s="144"/>
      <c r="L171" s="144"/>
      <c r="M171" s="144"/>
      <c r="N171" s="144"/>
      <c r="O171" s="144"/>
      <c r="P171" s="144"/>
      <c r="Q171" s="144"/>
      <c r="R171" s="144"/>
      <c r="S171" s="472">
        <f t="shared" si="49"/>
        <v>0</v>
      </c>
      <c r="T171" s="144"/>
      <c r="U171" s="144"/>
      <c r="V171" s="144"/>
      <c r="W171" s="144"/>
      <c r="X171" s="144"/>
      <c r="Y171" s="144"/>
      <c r="Z171" s="144"/>
    </row>
    <row r="172" spans="1:26" ht="12" customHeight="1" x14ac:dyDescent="0.4">
      <c r="A172" s="472" t="s">
        <v>342</v>
      </c>
      <c r="B172" s="443"/>
      <c r="C172" s="443"/>
      <c r="D172" s="144"/>
      <c r="E172" s="144"/>
      <c r="F172" s="144"/>
      <c r="G172" s="144"/>
      <c r="H172" s="144"/>
      <c r="I172" s="144"/>
      <c r="J172" s="144"/>
      <c r="K172" s="144"/>
      <c r="L172" s="144"/>
      <c r="M172" s="144"/>
      <c r="N172" s="144"/>
      <c r="O172" s="144"/>
      <c r="P172" s="144"/>
      <c r="Q172" s="144"/>
      <c r="R172" s="144"/>
      <c r="S172" s="472">
        <f t="shared" si="49"/>
        <v>0</v>
      </c>
      <c r="T172" s="144"/>
      <c r="U172" s="144"/>
      <c r="V172" s="144"/>
      <c r="W172" s="144"/>
      <c r="X172" s="144"/>
      <c r="Y172" s="144"/>
      <c r="Z172" s="144"/>
    </row>
    <row r="173" spans="1:26" ht="12" customHeight="1" x14ac:dyDescent="0.4">
      <c r="A173" s="472" t="s">
        <v>323</v>
      </c>
      <c r="B173" s="443"/>
      <c r="C173" s="443"/>
      <c r="D173" s="144"/>
      <c r="E173" s="144"/>
      <c r="F173" s="144"/>
      <c r="G173" s="144"/>
      <c r="H173" s="144"/>
      <c r="I173" s="144"/>
      <c r="J173" s="144"/>
      <c r="K173" s="144"/>
      <c r="L173" s="144"/>
      <c r="M173" s="144"/>
      <c r="N173" s="144"/>
      <c r="O173" s="144"/>
      <c r="P173" s="144"/>
      <c r="Q173" s="144"/>
      <c r="R173" s="144"/>
      <c r="S173" s="472">
        <f t="shared" si="49"/>
        <v>0</v>
      </c>
      <c r="T173" s="144"/>
      <c r="U173" s="144"/>
      <c r="V173" s="144"/>
      <c r="W173" s="144"/>
      <c r="X173" s="144"/>
      <c r="Y173" s="144"/>
      <c r="Z173" s="144"/>
    </row>
    <row r="174" spans="1:26" ht="12" customHeight="1" x14ac:dyDescent="0.4">
      <c r="A174" s="472" t="s">
        <v>343</v>
      </c>
      <c r="B174" s="443"/>
      <c r="C174" s="443"/>
      <c r="D174" s="144"/>
      <c r="E174" s="144"/>
      <c r="F174" s="144"/>
      <c r="G174" s="144"/>
      <c r="H174" s="144"/>
      <c r="I174" s="144"/>
      <c r="J174" s="144"/>
      <c r="K174" s="144"/>
      <c r="L174" s="144"/>
      <c r="M174" s="144"/>
      <c r="N174" s="144"/>
      <c r="O174" s="144"/>
      <c r="P174" s="144"/>
      <c r="Q174" s="144"/>
      <c r="R174" s="144"/>
      <c r="S174" s="472">
        <f t="shared" si="49"/>
        <v>0</v>
      </c>
      <c r="T174" s="144"/>
      <c r="U174" s="144"/>
      <c r="V174" s="144"/>
      <c r="W174" s="144"/>
      <c r="X174" s="144"/>
      <c r="Y174" s="144"/>
      <c r="Z174" s="144"/>
    </row>
    <row r="175" spans="1:26" ht="12" customHeight="1" x14ac:dyDescent="0.4">
      <c r="A175" s="472"/>
      <c r="B175" s="443"/>
      <c r="C175" s="443"/>
      <c r="D175" s="144"/>
      <c r="E175" s="144"/>
      <c r="F175" s="144"/>
      <c r="G175" s="144"/>
      <c r="H175" s="144"/>
      <c r="I175" s="144"/>
      <c r="J175" s="144"/>
      <c r="K175" s="144"/>
      <c r="L175" s="144"/>
      <c r="M175" s="144"/>
      <c r="N175" s="144"/>
      <c r="O175" s="144"/>
      <c r="P175" s="144"/>
      <c r="Q175" s="144"/>
      <c r="R175" s="144"/>
      <c r="S175" s="472">
        <f t="shared" si="49"/>
        <v>0</v>
      </c>
      <c r="T175" s="144"/>
      <c r="U175" s="144"/>
      <c r="V175" s="144"/>
      <c r="W175" s="144"/>
      <c r="X175" s="144"/>
      <c r="Y175" s="144"/>
      <c r="Z175" s="144"/>
    </row>
    <row r="176" spans="1:26" ht="12" customHeight="1" x14ac:dyDescent="0.4">
      <c r="A176" s="472"/>
      <c r="B176" s="443"/>
      <c r="C176" s="443"/>
      <c r="D176" s="144"/>
      <c r="E176" s="144"/>
      <c r="F176" s="144"/>
      <c r="G176" s="144"/>
      <c r="H176" s="144"/>
      <c r="I176" s="144"/>
      <c r="J176" s="144"/>
      <c r="K176" s="144"/>
      <c r="L176" s="144"/>
      <c r="M176" s="144"/>
      <c r="N176" s="144"/>
      <c r="O176" s="144"/>
      <c r="P176" s="144"/>
      <c r="Q176" s="144"/>
      <c r="R176" s="144"/>
      <c r="S176" s="472">
        <f t="shared" si="49"/>
        <v>0</v>
      </c>
      <c r="T176" s="144"/>
      <c r="U176" s="144"/>
      <c r="V176" s="144"/>
      <c r="W176" s="144"/>
      <c r="X176" s="144"/>
      <c r="Y176" s="144"/>
      <c r="Z176" s="144"/>
    </row>
    <row r="177" spans="1:26" ht="12" customHeight="1" x14ac:dyDescent="0.4">
      <c r="A177" s="225"/>
      <c r="B177" s="226" t="s">
        <v>175</v>
      </c>
      <c r="C177" s="226">
        <f t="shared" ref="C177:R177" si="54">SUM(C170:C176)</f>
        <v>4</v>
      </c>
      <c r="D177" s="227">
        <f t="shared" si="54"/>
        <v>5</v>
      </c>
      <c r="E177" s="227">
        <f t="shared" si="54"/>
        <v>5</v>
      </c>
      <c r="F177" s="227">
        <f t="shared" si="54"/>
        <v>5</v>
      </c>
      <c r="G177" s="227">
        <f t="shared" si="54"/>
        <v>5</v>
      </c>
      <c r="H177" s="227">
        <f t="shared" si="54"/>
        <v>5</v>
      </c>
      <c r="I177" s="227">
        <f t="shared" si="54"/>
        <v>5</v>
      </c>
      <c r="J177" s="227">
        <f t="shared" si="54"/>
        <v>5</v>
      </c>
      <c r="K177" s="227">
        <f t="shared" si="54"/>
        <v>5</v>
      </c>
      <c r="L177" s="227">
        <f t="shared" si="54"/>
        <v>5</v>
      </c>
      <c r="M177" s="227">
        <f t="shared" si="54"/>
        <v>5</v>
      </c>
      <c r="N177" s="227">
        <f t="shared" si="54"/>
        <v>5</v>
      </c>
      <c r="O177" s="227">
        <f t="shared" si="54"/>
        <v>4</v>
      </c>
      <c r="P177" s="227">
        <f t="shared" si="54"/>
        <v>4</v>
      </c>
      <c r="Q177" s="227">
        <f t="shared" si="54"/>
        <v>2</v>
      </c>
      <c r="R177" s="227">
        <f t="shared" si="54"/>
        <v>2</v>
      </c>
      <c r="S177" s="228">
        <f t="shared" si="49"/>
        <v>71</v>
      </c>
      <c r="T177" s="144"/>
      <c r="U177" s="144"/>
      <c r="V177" s="144"/>
      <c r="W177" s="144"/>
      <c r="X177" s="144"/>
      <c r="Y177" s="144"/>
      <c r="Z177" s="144"/>
    </row>
    <row r="178" spans="1:26" ht="12" customHeight="1" x14ac:dyDescent="0.4">
      <c r="A178" s="144"/>
      <c r="B178" s="144"/>
      <c r="C178" s="144"/>
      <c r="D178" s="144"/>
      <c r="E178" s="144"/>
      <c r="F178" s="144"/>
      <c r="G178" s="144"/>
      <c r="H178" s="144"/>
      <c r="I178" s="144"/>
      <c r="J178" s="144"/>
      <c r="K178" s="144"/>
      <c r="L178" s="144"/>
      <c r="M178" s="144"/>
      <c r="N178" s="144"/>
      <c r="O178" s="144"/>
      <c r="P178" s="144"/>
      <c r="Q178" s="144"/>
      <c r="R178" s="144"/>
      <c r="S178" s="144"/>
      <c r="T178" s="144"/>
      <c r="U178" s="144"/>
      <c r="V178" s="144"/>
      <c r="W178" s="144"/>
      <c r="X178" s="144"/>
      <c r="Y178" s="144"/>
      <c r="Z178" s="144"/>
    </row>
    <row r="179" spans="1:26" ht="12" customHeight="1" x14ac:dyDescent="0.4">
      <c r="A179" s="144"/>
      <c r="B179" s="144"/>
      <c r="C179" s="144"/>
      <c r="D179" s="144"/>
      <c r="E179" s="144"/>
      <c r="F179" s="144"/>
      <c r="G179" s="144"/>
      <c r="H179" s="144"/>
      <c r="I179" s="144"/>
      <c r="J179" s="144"/>
      <c r="K179" s="144"/>
      <c r="L179" s="144"/>
      <c r="M179" s="144"/>
      <c r="N179" s="144"/>
      <c r="O179" s="144"/>
      <c r="P179" s="144"/>
      <c r="Q179" s="144"/>
      <c r="R179" s="144"/>
      <c r="S179" s="144"/>
      <c r="T179" s="144"/>
      <c r="U179" s="144"/>
      <c r="V179" s="144"/>
      <c r="W179" s="144"/>
      <c r="X179" s="144"/>
      <c r="Y179" s="144"/>
      <c r="Z179" s="144"/>
    </row>
    <row r="180" spans="1:26" ht="12" customHeight="1" x14ac:dyDescent="0.4">
      <c r="A180" s="144"/>
      <c r="B180" s="144"/>
      <c r="C180" s="144"/>
      <c r="D180" s="144"/>
      <c r="E180" s="144"/>
      <c r="F180" s="144"/>
      <c r="G180" s="144"/>
      <c r="H180" s="144"/>
      <c r="I180" s="144"/>
      <c r="J180" s="144"/>
      <c r="K180" s="144"/>
      <c r="L180" s="144"/>
      <c r="M180" s="144"/>
      <c r="N180" s="144"/>
      <c r="O180" s="144"/>
      <c r="P180" s="144"/>
      <c r="Q180" s="144"/>
      <c r="R180" s="144"/>
      <c r="S180" s="144"/>
      <c r="T180" s="144"/>
      <c r="U180" s="144"/>
      <c r="V180" s="144"/>
      <c r="W180" s="144"/>
      <c r="X180" s="144"/>
      <c r="Y180" s="144"/>
      <c r="Z180" s="144"/>
    </row>
    <row r="181" spans="1:26" ht="12" customHeight="1" x14ac:dyDescent="0.4">
      <c r="A181" s="144"/>
      <c r="B181" s="144"/>
      <c r="C181" s="144"/>
      <c r="D181" s="144"/>
      <c r="E181" s="144"/>
      <c r="F181" s="144"/>
      <c r="G181" s="144"/>
      <c r="H181" s="144"/>
      <c r="I181" s="144"/>
      <c r="J181" s="144"/>
      <c r="K181" s="144"/>
      <c r="L181" s="144"/>
      <c r="M181" s="144"/>
      <c r="N181" s="144"/>
      <c r="O181" s="144"/>
      <c r="P181" s="144"/>
      <c r="Q181" s="144"/>
      <c r="R181" s="144"/>
      <c r="S181" s="144"/>
      <c r="T181" s="144"/>
      <c r="U181" s="144"/>
      <c r="V181" s="144"/>
      <c r="W181" s="144"/>
      <c r="X181" s="144"/>
      <c r="Y181" s="144"/>
      <c r="Z181" s="144"/>
    </row>
    <row r="182" spans="1:26" ht="12" customHeight="1" x14ac:dyDescent="0.4">
      <c r="A182" s="144"/>
      <c r="B182" s="144"/>
      <c r="C182" s="144"/>
      <c r="D182" s="144"/>
      <c r="E182" s="144"/>
      <c r="F182" s="144"/>
      <c r="G182" s="144"/>
      <c r="H182" s="144"/>
      <c r="I182" s="144"/>
      <c r="J182" s="144"/>
      <c r="K182" s="144"/>
      <c r="L182" s="144"/>
      <c r="M182" s="144"/>
      <c r="N182" s="144"/>
      <c r="O182" s="144"/>
      <c r="P182" s="144"/>
      <c r="Q182" s="144"/>
      <c r="R182" s="144"/>
      <c r="S182" s="144"/>
      <c r="T182" s="144"/>
      <c r="U182" s="144"/>
      <c r="V182" s="144"/>
      <c r="W182" s="144"/>
      <c r="X182" s="144"/>
      <c r="Y182" s="144"/>
      <c r="Z182" s="144"/>
    </row>
    <row r="183" spans="1:26" ht="12" customHeight="1" x14ac:dyDescent="0.4">
      <c r="A183" s="144"/>
      <c r="B183" s="144"/>
      <c r="C183" s="144"/>
      <c r="D183" s="144"/>
      <c r="E183" s="144"/>
      <c r="F183" s="144"/>
      <c r="G183" s="144"/>
      <c r="H183" s="144"/>
      <c r="I183" s="144"/>
      <c r="J183" s="144"/>
      <c r="K183" s="144"/>
      <c r="L183" s="144"/>
      <c r="M183" s="144"/>
      <c r="N183" s="144"/>
      <c r="O183" s="144"/>
      <c r="P183" s="144"/>
      <c r="Q183" s="144"/>
      <c r="R183" s="144"/>
      <c r="S183" s="144"/>
      <c r="T183" s="144"/>
      <c r="U183" s="144"/>
      <c r="V183" s="144"/>
      <c r="W183" s="144"/>
      <c r="X183" s="144"/>
      <c r="Y183" s="144"/>
      <c r="Z183" s="144"/>
    </row>
    <row r="184" spans="1:26" ht="12" customHeight="1" x14ac:dyDescent="0.4">
      <c r="A184" s="144"/>
      <c r="B184" s="144"/>
      <c r="C184" s="144"/>
      <c r="D184" s="144"/>
      <c r="E184" s="144"/>
      <c r="F184" s="144"/>
      <c r="G184" s="144"/>
      <c r="H184" s="144"/>
      <c r="I184" s="144"/>
      <c r="J184" s="144"/>
      <c r="K184" s="144"/>
      <c r="L184" s="144"/>
      <c r="M184" s="144"/>
      <c r="N184" s="144"/>
      <c r="O184" s="144"/>
      <c r="P184" s="144"/>
      <c r="Q184" s="144"/>
      <c r="R184" s="144"/>
      <c r="S184" s="144"/>
      <c r="T184" s="144"/>
      <c r="U184" s="144"/>
      <c r="V184" s="144"/>
      <c r="W184" s="144"/>
      <c r="X184" s="144"/>
      <c r="Y184" s="144"/>
      <c r="Z184" s="144"/>
    </row>
    <row r="185" spans="1:26" ht="12" customHeight="1" x14ac:dyDescent="0.4">
      <c r="A185" s="144"/>
      <c r="B185" s="144"/>
      <c r="C185" s="144"/>
      <c r="D185" s="144"/>
      <c r="E185" s="144"/>
      <c r="F185" s="144"/>
      <c r="G185" s="144"/>
      <c r="H185" s="144"/>
      <c r="I185" s="144"/>
      <c r="J185" s="144"/>
      <c r="K185" s="144"/>
      <c r="L185" s="144"/>
      <c r="M185" s="144"/>
      <c r="N185" s="144"/>
      <c r="O185" s="144"/>
      <c r="P185" s="144"/>
      <c r="Q185" s="144"/>
      <c r="R185" s="144"/>
      <c r="S185" s="144"/>
      <c r="T185" s="144"/>
      <c r="U185" s="144"/>
      <c r="V185" s="144"/>
      <c r="W185" s="144"/>
      <c r="X185" s="144"/>
      <c r="Y185" s="144"/>
      <c r="Z185" s="144"/>
    </row>
    <row r="186" spans="1:26" ht="12" customHeight="1" x14ac:dyDescent="0.4">
      <c r="A186" s="144"/>
      <c r="B186" s="144"/>
      <c r="C186" s="144"/>
      <c r="D186" s="144"/>
      <c r="E186" s="144"/>
      <c r="F186" s="144"/>
      <c r="G186" s="144"/>
      <c r="H186" s="144"/>
      <c r="I186" s="144"/>
      <c r="J186" s="144"/>
      <c r="K186" s="144"/>
      <c r="L186" s="144"/>
      <c r="M186" s="144"/>
      <c r="N186" s="144"/>
      <c r="O186" s="144"/>
      <c r="P186" s="144"/>
      <c r="Q186" s="144"/>
      <c r="R186" s="144"/>
      <c r="S186" s="144"/>
      <c r="T186" s="144"/>
      <c r="U186" s="144"/>
      <c r="V186" s="144"/>
      <c r="W186" s="144"/>
      <c r="X186" s="144"/>
      <c r="Y186" s="144"/>
      <c r="Z186" s="144"/>
    </row>
    <row r="187" spans="1:26" ht="12" customHeight="1" x14ac:dyDescent="0.4">
      <c r="A187" s="144"/>
      <c r="B187" s="144"/>
      <c r="C187" s="144"/>
      <c r="D187" s="144"/>
      <c r="E187" s="144"/>
      <c r="F187" s="144"/>
      <c r="G187" s="144"/>
      <c r="H187" s="144"/>
      <c r="I187" s="144"/>
      <c r="J187" s="144"/>
      <c r="K187" s="144"/>
      <c r="L187" s="144"/>
      <c r="M187" s="144"/>
      <c r="N187" s="144"/>
      <c r="O187" s="144"/>
      <c r="P187" s="144"/>
      <c r="Q187" s="144"/>
      <c r="R187" s="144"/>
      <c r="S187" s="144"/>
      <c r="T187" s="144"/>
      <c r="U187" s="144"/>
      <c r="V187" s="144"/>
      <c r="W187" s="144"/>
      <c r="X187" s="144"/>
      <c r="Y187" s="144"/>
      <c r="Z187" s="144"/>
    </row>
    <row r="188" spans="1:26" ht="12" customHeight="1" x14ac:dyDescent="0.4">
      <c r="A188" s="144"/>
      <c r="B188" s="144"/>
      <c r="C188" s="144"/>
      <c r="D188" s="144"/>
      <c r="E188" s="144"/>
      <c r="F188" s="144"/>
      <c r="G188" s="144"/>
      <c r="H188" s="144"/>
      <c r="I188" s="144"/>
      <c r="J188" s="144"/>
      <c r="K188" s="144"/>
      <c r="L188" s="144"/>
      <c r="M188" s="144"/>
      <c r="N188" s="144"/>
      <c r="O188" s="144"/>
      <c r="P188" s="144"/>
      <c r="Q188" s="144"/>
      <c r="R188" s="144"/>
      <c r="S188" s="144"/>
      <c r="T188" s="144"/>
      <c r="U188" s="144"/>
      <c r="V188" s="144"/>
      <c r="W188" s="144"/>
      <c r="X188" s="144"/>
      <c r="Y188" s="144"/>
      <c r="Z188" s="144"/>
    </row>
    <row r="189" spans="1:26" ht="12" customHeight="1" x14ac:dyDescent="0.4">
      <c r="A189" s="144"/>
      <c r="B189" s="144"/>
      <c r="C189" s="144"/>
      <c r="D189" s="144"/>
      <c r="E189" s="144"/>
      <c r="F189" s="144"/>
      <c r="G189" s="144"/>
      <c r="H189" s="144"/>
      <c r="I189" s="144"/>
      <c r="J189" s="144"/>
      <c r="K189" s="144"/>
      <c r="L189" s="144"/>
      <c r="M189" s="144"/>
      <c r="N189" s="144"/>
      <c r="O189" s="144"/>
      <c r="P189" s="144"/>
      <c r="Q189" s="144"/>
      <c r="R189" s="144"/>
      <c r="S189" s="144"/>
      <c r="T189" s="144"/>
      <c r="U189" s="144"/>
      <c r="V189" s="144"/>
      <c r="W189" s="144"/>
      <c r="X189" s="144"/>
      <c r="Y189" s="144"/>
      <c r="Z189" s="144"/>
    </row>
    <row r="190" spans="1:26" ht="12" customHeight="1" x14ac:dyDescent="0.4">
      <c r="A190" s="144"/>
      <c r="B190" s="144"/>
      <c r="C190" s="144"/>
      <c r="D190" s="144"/>
      <c r="E190" s="144"/>
      <c r="F190" s="144"/>
      <c r="G190" s="144"/>
      <c r="H190" s="144"/>
      <c r="I190" s="144"/>
      <c r="J190" s="144"/>
      <c r="K190" s="144"/>
      <c r="L190" s="144"/>
      <c r="M190" s="144"/>
      <c r="N190" s="144"/>
      <c r="O190" s="144"/>
      <c r="P190" s="144"/>
      <c r="Q190" s="144"/>
      <c r="R190" s="144"/>
      <c r="S190" s="144"/>
      <c r="T190" s="144"/>
      <c r="U190" s="144"/>
      <c r="V190" s="144"/>
      <c r="W190" s="144"/>
      <c r="X190" s="144"/>
      <c r="Y190" s="144"/>
      <c r="Z190" s="144"/>
    </row>
    <row r="191" spans="1:26" ht="12" customHeight="1" x14ac:dyDescent="0.4">
      <c r="A191" s="144"/>
      <c r="B191" s="144"/>
      <c r="C191" s="144"/>
      <c r="D191" s="144"/>
      <c r="E191" s="144"/>
      <c r="F191" s="144"/>
      <c r="G191" s="144"/>
      <c r="H191" s="144"/>
      <c r="I191" s="144"/>
      <c r="J191" s="144"/>
      <c r="K191" s="144"/>
      <c r="L191" s="144"/>
      <c r="M191" s="144"/>
      <c r="N191" s="144"/>
      <c r="O191" s="144"/>
      <c r="P191" s="144"/>
      <c r="Q191" s="144"/>
      <c r="R191" s="144"/>
      <c r="S191" s="144"/>
      <c r="T191" s="144"/>
      <c r="U191" s="144"/>
      <c r="V191" s="144"/>
      <c r="W191" s="144"/>
      <c r="X191" s="144"/>
      <c r="Y191" s="144"/>
      <c r="Z191" s="144"/>
    </row>
    <row r="192" spans="1:26" ht="12" customHeight="1" x14ac:dyDescent="0.4">
      <c r="A192" s="144"/>
      <c r="B192" s="144"/>
      <c r="C192" s="144"/>
      <c r="D192" s="144"/>
      <c r="E192" s="144"/>
      <c r="F192" s="144"/>
      <c r="G192" s="144"/>
      <c r="H192" s="144"/>
      <c r="I192" s="144"/>
      <c r="J192" s="144"/>
      <c r="K192" s="144"/>
      <c r="L192" s="144"/>
      <c r="M192" s="144"/>
      <c r="N192" s="144"/>
      <c r="O192" s="144"/>
      <c r="P192" s="144"/>
      <c r="Q192" s="144"/>
      <c r="R192" s="144"/>
      <c r="S192" s="144"/>
      <c r="T192" s="144"/>
      <c r="U192" s="144"/>
      <c r="V192" s="144"/>
      <c r="W192" s="144"/>
      <c r="X192" s="144"/>
      <c r="Y192" s="144"/>
      <c r="Z192" s="144"/>
    </row>
    <row r="193" spans="1:26" ht="12" customHeight="1" x14ac:dyDescent="0.4">
      <c r="A193" s="144"/>
      <c r="B193" s="144"/>
      <c r="C193" s="144"/>
      <c r="D193" s="144"/>
      <c r="E193" s="144"/>
      <c r="F193" s="144"/>
      <c r="G193" s="144"/>
      <c r="H193" s="144"/>
      <c r="I193" s="144"/>
      <c r="J193" s="144"/>
      <c r="K193" s="144"/>
      <c r="L193" s="144"/>
      <c r="M193" s="144"/>
      <c r="N193" s="144"/>
      <c r="O193" s="144"/>
      <c r="P193" s="144"/>
      <c r="Q193" s="144"/>
      <c r="R193" s="144"/>
      <c r="S193" s="144"/>
      <c r="T193" s="144"/>
      <c r="U193" s="144"/>
      <c r="V193" s="144"/>
      <c r="W193" s="144"/>
      <c r="X193" s="144"/>
      <c r="Y193" s="144"/>
      <c r="Z193" s="144"/>
    </row>
    <row r="194" spans="1:26" ht="12" customHeight="1" x14ac:dyDescent="0.4">
      <c r="A194" s="144"/>
      <c r="B194" s="144"/>
      <c r="C194" s="144"/>
      <c r="D194" s="144"/>
      <c r="E194" s="144"/>
      <c r="F194" s="144"/>
      <c r="G194" s="144"/>
      <c r="H194" s="144"/>
      <c r="I194" s="144"/>
      <c r="J194" s="144"/>
      <c r="K194" s="144"/>
      <c r="L194" s="144"/>
      <c r="M194" s="144"/>
      <c r="N194" s="144"/>
      <c r="O194" s="144"/>
      <c r="P194" s="144"/>
      <c r="Q194" s="144"/>
      <c r="R194" s="144"/>
      <c r="S194" s="144"/>
      <c r="T194" s="144"/>
      <c r="U194" s="144"/>
      <c r="V194" s="144"/>
      <c r="W194" s="144"/>
      <c r="X194" s="144"/>
      <c r="Y194" s="144"/>
      <c r="Z194" s="144"/>
    </row>
    <row r="195" spans="1:26" ht="12" customHeight="1" x14ac:dyDescent="0.4">
      <c r="A195" s="144"/>
      <c r="B195" s="144"/>
      <c r="C195" s="144"/>
      <c r="D195" s="144"/>
      <c r="E195" s="144"/>
      <c r="F195" s="144"/>
      <c r="G195" s="144"/>
      <c r="H195" s="144"/>
      <c r="I195" s="144"/>
      <c r="J195" s="144"/>
      <c r="K195" s="144"/>
      <c r="L195" s="144"/>
      <c r="M195" s="144"/>
      <c r="N195" s="144"/>
      <c r="O195" s="144"/>
      <c r="P195" s="144"/>
      <c r="Q195" s="144"/>
      <c r="R195" s="144"/>
      <c r="S195" s="144"/>
      <c r="T195" s="144"/>
      <c r="U195" s="144"/>
      <c r="V195" s="144"/>
      <c r="W195" s="144"/>
      <c r="X195" s="144"/>
      <c r="Y195" s="144"/>
      <c r="Z195" s="144"/>
    </row>
    <row r="196" spans="1:26" ht="12" customHeight="1" x14ac:dyDescent="0.4">
      <c r="A196" s="144"/>
      <c r="B196" s="144"/>
      <c r="C196" s="144"/>
      <c r="D196" s="144"/>
      <c r="E196" s="144"/>
      <c r="F196" s="144"/>
      <c r="G196" s="144"/>
      <c r="H196" s="144"/>
      <c r="I196" s="144"/>
      <c r="J196" s="144"/>
      <c r="K196" s="144"/>
      <c r="L196" s="144"/>
      <c r="M196" s="144"/>
      <c r="N196" s="144"/>
      <c r="O196" s="144"/>
      <c r="P196" s="144"/>
      <c r="Q196" s="144"/>
      <c r="R196" s="144"/>
      <c r="S196" s="144"/>
      <c r="T196" s="144"/>
      <c r="U196" s="144"/>
      <c r="V196" s="144"/>
      <c r="W196" s="144"/>
      <c r="X196" s="144"/>
      <c r="Y196" s="144"/>
      <c r="Z196" s="144"/>
    </row>
    <row r="197" spans="1:26" ht="12" customHeight="1" x14ac:dyDescent="0.4">
      <c r="A197" s="144"/>
      <c r="B197" s="144"/>
      <c r="C197" s="144"/>
      <c r="D197" s="144"/>
      <c r="E197" s="144"/>
      <c r="F197" s="144"/>
      <c r="G197" s="144"/>
      <c r="H197" s="144"/>
      <c r="I197" s="144"/>
      <c r="J197" s="144"/>
      <c r="K197" s="144"/>
      <c r="L197" s="144"/>
      <c r="M197" s="144"/>
      <c r="N197" s="144"/>
      <c r="O197" s="144"/>
      <c r="P197" s="144"/>
      <c r="Q197" s="144"/>
      <c r="R197" s="144"/>
      <c r="S197" s="144"/>
      <c r="T197" s="144"/>
      <c r="U197" s="144"/>
      <c r="V197" s="144"/>
      <c r="W197" s="144"/>
      <c r="X197" s="144"/>
      <c r="Y197" s="144"/>
      <c r="Z197" s="144"/>
    </row>
    <row r="198" spans="1:26" ht="12" customHeight="1" x14ac:dyDescent="0.4">
      <c r="A198" s="144"/>
      <c r="B198" s="144"/>
      <c r="C198" s="144"/>
      <c r="D198" s="144"/>
      <c r="E198" s="144"/>
      <c r="F198" s="144"/>
      <c r="G198" s="144"/>
      <c r="H198" s="144"/>
      <c r="I198" s="144"/>
      <c r="J198" s="144"/>
      <c r="K198" s="144"/>
      <c r="L198" s="144"/>
      <c r="M198" s="144"/>
      <c r="N198" s="144"/>
      <c r="O198" s="144"/>
      <c r="P198" s="144"/>
      <c r="Q198" s="144"/>
      <c r="R198" s="144"/>
      <c r="S198" s="144"/>
      <c r="T198" s="144"/>
      <c r="U198" s="144"/>
      <c r="V198" s="144"/>
      <c r="W198" s="144"/>
      <c r="X198" s="144"/>
      <c r="Y198" s="144"/>
      <c r="Z198" s="144"/>
    </row>
    <row r="199" spans="1:26" ht="12" customHeight="1" x14ac:dyDescent="0.4">
      <c r="A199" s="144"/>
      <c r="B199" s="144"/>
      <c r="C199" s="144"/>
      <c r="D199" s="144"/>
      <c r="E199" s="144"/>
      <c r="F199" s="144"/>
      <c r="G199" s="144"/>
      <c r="H199" s="144"/>
      <c r="I199" s="144"/>
      <c r="J199" s="144"/>
      <c r="K199" s="144"/>
      <c r="L199" s="144"/>
      <c r="M199" s="144"/>
      <c r="N199" s="144"/>
      <c r="O199" s="144"/>
      <c r="P199" s="144"/>
      <c r="Q199" s="144"/>
      <c r="R199" s="144"/>
      <c r="S199" s="144"/>
      <c r="T199" s="144"/>
      <c r="U199" s="144"/>
      <c r="V199" s="144"/>
      <c r="W199" s="144"/>
      <c r="X199" s="144"/>
      <c r="Y199" s="144"/>
      <c r="Z199" s="144"/>
    </row>
    <row r="200" spans="1:26" ht="12" customHeight="1" x14ac:dyDescent="0.4">
      <c r="A200" s="144"/>
      <c r="B200" s="144"/>
      <c r="C200" s="144"/>
      <c r="D200" s="144"/>
      <c r="E200" s="144"/>
      <c r="F200" s="144"/>
      <c r="G200" s="144"/>
      <c r="H200" s="144"/>
      <c r="I200" s="144"/>
      <c r="J200" s="144"/>
      <c r="K200" s="144"/>
      <c r="L200" s="144"/>
      <c r="M200" s="144"/>
      <c r="N200" s="144"/>
      <c r="O200" s="144"/>
      <c r="P200" s="144"/>
      <c r="Q200" s="144"/>
      <c r="R200" s="144"/>
      <c r="S200" s="144"/>
      <c r="T200" s="144"/>
      <c r="U200" s="144"/>
      <c r="V200" s="144"/>
      <c r="W200" s="144"/>
      <c r="X200" s="144"/>
      <c r="Y200" s="144"/>
      <c r="Z200" s="144"/>
    </row>
    <row r="201" spans="1:26" ht="12" customHeight="1" x14ac:dyDescent="0.4">
      <c r="A201" s="144"/>
      <c r="B201" s="144"/>
      <c r="C201" s="144"/>
      <c r="D201" s="144"/>
      <c r="E201" s="144"/>
      <c r="F201" s="144"/>
      <c r="G201" s="144"/>
      <c r="H201" s="144"/>
      <c r="I201" s="144"/>
      <c r="J201" s="144"/>
      <c r="K201" s="144"/>
      <c r="L201" s="144"/>
      <c r="M201" s="144"/>
      <c r="N201" s="144"/>
      <c r="O201" s="144"/>
      <c r="P201" s="144"/>
      <c r="Q201" s="144"/>
      <c r="R201" s="144"/>
      <c r="S201" s="144"/>
      <c r="T201" s="144"/>
      <c r="U201" s="144"/>
      <c r="V201" s="144"/>
      <c r="W201" s="144"/>
      <c r="X201" s="144"/>
      <c r="Y201" s="144"/>
      <c r="Z201" s="144"/>
    </row>
    <row r="202" spans="1:26" ht="12" customHeight="1" x14ac:dyDescent="0.4">
      <c r="A202" s="144"/>
      <c r="B202" s="144"/>
      <c r="C202" s="144"/>
      <c r="D202" s="144"/>
      <c r="E202" s="144"/>
      <c r="F202" s="144"/>
      <c r="G202" s="144"/>
      <c r="H202" s="144"/>
      <c r="I202" s="144"/>
      <c r="J202" s="144"/>
      <c r="K202" s="144"/>
      <c r="L202" s="144"/>
      <c r="M202" s="144"/>
      <c r="N202" s="144"/>
      <c r="O202" s="144"/>
      <c r="P202" s="144"/>
      <c r="Q202" s="144"/>
      <c r="R202" s="144"/>
      <c r="S202" s="144"/>
      <c r="T202" s="144"/>
      <c r="U202" s="144"/>
      <c r="V202" s="144"/>
      <c r="W202" s="144"/>
      <c r="X202" s="144"/>
      <c r="Y202" s="144"/>
      <c r="Z202" s="144"/>
    </row>
    <row r="203" spans="1:26" ht="12" customHeight="1" x14ac:dyDescent="0.4">
      <c r="A203" s="144"/>
      <c r="B203" s="144"/>
      <c r="C203" s="144"/>
      <c r="D203" s="144"/>
      <c r="E203" s="144"/>
      <c r="F203" s="144"/>
      <c r="G203" s="144"/>
      <c r="H203" s="144"/>
      <c r="I203" s="144"/>
      <c r="J203" s="144"/>
      <c r="K203" s="144"/>
      <c r="L203" s="144"/>
      <c r="M203" s="144"/>
      <c r="N203" s="144"/>
      <c r="O203" s="144"/>
      <c r="P203" s="144"/>
      <c r="Q203" s="144"/>
      <c r="R203" s="144"/>
      <c r="S203" s="144"/>
      <c r="T203" s="144"/>
      <c r="U203" s="144"/>
      <c r="V203" s="144"/>
      <c r="W203" s="144"/>
      <c r="X203" s="144"/>
      <c r="Y203" s="144"/>
      <c r="Z203" s="144"/>
    </row>
    <row r="204" spans="1:26" ht="12" customHeight="1" x14ac:dyDescent="0.4">
      <c r="A204" s="144"/>
      <c r="B204" s="144"/>
      <c r="C204" s="144"/>
      <c r="D204" s="144"/>
      <c r="E204" s="144"/>
      <c r="F204" s="144"/>
      <c r="G204" s="144"/>
      <c r="H204" s="144"/>
      <c r="I204" s="144"/>
      <c r="J204" s="144"/>
      <c r="K204" s="144"/>
      <c r="L204" s="144"/>
      <c r="M204" s="144"/>
      <c r="N204" s="144"/>
      <c r="O204" s="144"/>
      <c r="P204" s="144"/>
      <c r="Q204" s="144"/>
      <c r="R204" s="144"/>
      <c r="S204" s="144"/>
      <c r="T204" s="144"/>
      <c r="U204" s="144"/>
      <c r="V204" s="144"/>
      <c r="W204" s="144"/>
      <c r="X204" s="144"/>
      <c r="Y204" s="144"/>
      <c r="Z204" s="144"/>
    </row>
    <row r="205" spans="1:26" ht="12" customHeight="1" x14ac:dyDescent="0.4">
      <c r="A205" s="144"/>
      <c r="B205" s="144"/>
      <c r="C205" s="144"/>
      <c r="D205" s="144"/>
      <c r="E205" s="144"/>
      <c r="F205" s="144"/>
      <c r="G205" s="144"/>
      <c r="H205" s="144"/>
      <c r="I205" s="144"/>
      <c r="J205" s="144"/>
      <c r="K205" s="144"/>
      <c r="L205" s="144"/>
      <c r="M205" s="144"/>
      <c r="N205" s="144"/>
      <c r="O205" s="144"/>
      <c r="P205" s="144"/>
      <c r="Q205" s="144"/>
      <c r="R205" s="144"/>
      <c r="S205" s="144"/>
      <c r="T205" s="144"/>
      <c r="U205" s="144"/>
      <c r="V205" s="144"/>
      <c r="W205" s="144"/>
      <c r="X205" s="144"/>
      <c r="Y205" s="144"/>
      <c r="Z205" s="144"/>
    </row>
    <row r="206" spans="1:26" ht="12" customHeight="1" x14ac:dyDescent="0.4">
      <c r="A206" s="144"/>
      <c r="B206" s="144"/>
      <c r="C206" s="144"/>
      <c r="D206" s="144"/>
      <c r="E206" s="144"/>
      <c r="F206" s="144"/>
      <c r="G206" s="144"/>
      <c r="H206" s="144"/>
      <c r="I206" s="144"/>
      <c r="J206" s="144"/>
      <c r="K206" s="144"/>
      <c r="L206" s="144"/>
      <c r="M206" s="144"/>
      <c r="N206" s="144"/>
      <c r="O206" s="144"/>
      <c r="P206" s="144"/>
      <c r="Q206" s="144"/>
      <c r="R206" s="144"/>
      <c r="S206" s="144"/>
      <c r="T206" s="144"/>
      <c r="U206" s="144"/>
      <c r="V206" s="144"/>
      <c r="W206" s="144"/>
      <c r="X206" s="144"/>
      <c r="Y206" s="144"/>
      <c r="Z206" s="144"/>
    </row>
    <row r="207" spans="1:26" ht="12" customHeight="1" x14ac:dyDescent="0.4">
      <c r="A207" s="144"/>
      <c r="B207" s="144"/>
      <c r="C207" s="144"/>
      <c r="D207" s="144"/>
      <c r="E207" s="144"/>
      <c r="F207" s="144"/>
      <c r="G207" s="144"/>
      <c r="H207" s="144"/>
      <c r="I207" s="144"/>
      <c r="J207" s="144"/>
      <c r="K207" s="144"/>
      <c r="L207" s="144"/>
      <c r="M207" s="144"/>
      <c r="N207" s="144"/>
      <c r="O207" s="144"/>
      <c r="P207" s="144"/>
      <c r="Q207" s="144"/>
      <c r="R207" s="144"/>
      <c r="S207" s="144"/>
      <c r="T207" s="144"/>
      <c r="U207" s="144"/>
      <c r="V207" s="144"/>
      <c r="W207" s="144"/>
      <c r="X207" s="144"/>
      <c r="Y207" s="144"/>
      <c r="Z207" s="144"/>
    </row>
    <row r="208" spans="1:26" ht="12" customHeight="1" x14ac:dyDescent="0.4">
      <c r="A208" s="144"/>
      <c r="B208" s="144"/>
      <c r="C208" s="144"/>
      <c r="D208" s="144"/>
      <c r="E208" s="144"/>
      <c r="F208" s="144"/>
      <c r="G208" s="144"/>
      <c r="H208" s="144"/>
      <c r="I208" s="144"/>
      <c r="J208" s="144"/>
      <c r="K208" s="144"/>
      <c r="L208" s="144"/>
      <c r="M208" s="144"/>
      <c r="N208" s="144"/>
      <c r="O208" s="144"/>
      <c r="P208" s="144"/>
      <c r="Q208" s="144"/>
      <c r="R208" s="144"/>
      <c r="S208" s="144"/>
      <c r="T208" s="144"/>
      <c r="U208" s="144"/>
      <c r="V208" s="144"/>
      <c r="W208" s="144"/>
      <c r="X208" s="144"/>
      <c r="Y208" s="144"/>
      <c r="Z208" s="144"/>
    </row>
    <row r="209" spans="1:26" ht="12" customHeight="1" x14ac:dyDescent="0.4">
      <c r="A209" s="144"/>
      <c r="B209" s="144"/>
      <c r="C209" s="144"/>
      <c r="D209" s="144"/>
      <c r="E209" s="144"/>
      <c r="F209" s="144"/>
      <c r="G209" s="144"/>
      <c r="H209" s="144"/>
      <c r="I209" s="144"/>
      <c r="J209" s="144"/>
      <c r="K209" s="144"/>
      <c r="L209" s="144"/>
      <c r="M209" s="144"/>
      <c r="N209" s="144"/>
      <c r="O209" s="144"/>
      <c r="P209" s="144"/>
      <c r="Q209" s="144"/>
      <c r="R209" s="144"/>
      <c r="S209" s="144"/>
      <c r="T209" s="144"/>
      <c r="U209" s="144"/>
      <c r="V209" s="144"/>
      <c r="W209" s="144"/>
      <c r="X209" s="144"/>
      <c r="Y209" s="144"/>
      <c r="Z209" s="144"/>
    </row>
    <row r="210" spans="1:26" ht="12" customHeight="1" x14ac:dyDescent="0.4">
      <c r="A210" s="144"/>
      <c r="B210" s="144"/>
      <c r="C210" s="144"/>
      <c r="D210" s="144"/>
      <c r="E210" s="144"/>
      <c r="F210" s="144"/>
      <c r="G210" s="144"/>
      <c r="H210" s="144"/>
      <c r="I210" s="144"/>
      <c r="J210" s="144"/>
      <c r="K210" s="144"/>
      <c r="L210" s="144"/>
      <c r="M210" s="144"/>
      <c r="N210" s="144"/>
      <c r="O210" s="144"/>
      <c r="P210" s="144"/>
      <c r="Q210" s="144"/>
      <c r="R210" s="144"/>
      <c r="S210" s="144"/>
      <c r="T210" s="144"/>
      <c r="U210" s="144"/>
      <c r="V210" s="144"/>
      <c r="W210" s="144"/>
      <c r="X210" s="144"/>
      <c r="Y210" s="144"/>
      <c r="Z210" s="144"/>
    </row>
    <row r="211" spans="1:26" ht="12" customHeight="1" x14ac:dyDescent="0.4">
      <c r="A211" s="144"/>
      <c r="B211" s="144"/>
      <c r="C211" s="144"/>
      <c r="D211" s="144"/>
      <c r="E211" s="144"/>
      <c r="F211" s="144"/>
      <c r="G211" s="144"/>
      <c r="H211" s="144"/>
      <c r="I211" s="144"/>
      <c r="J211" s="144"/>
      <c r="K211" s="144"/>
      <c r="L211" s="144"/>
      <c r="M211" s="144"/>
      <c r="N211" s="144"/>
      <c r="O211" s="144"/>
      <c r="P211" s="144"/>
      <c r="Q211" s="144"/>
      <c r="R211" s="144"/>
      <c r="S211" s="144"/>
      <c r="T211" s="144"/>
      <c r="U211" s="144"/>
      <c r="V211" s="144"/>
      <c r="W211" s="144"/>
      <c r="X211" s="144"/>
      <c r="Y211" s="144"/>
      <c r="Z211" s="144"/>
    </row>
    <row r="212" spans="1:26" ht="12" customHeight="1" x14ac:dyDescent="0.4">
      <c r="A212" s="144"/>
      <c r="B212" s="144"/>
      <c r="C212" s="144"/>
      <c r="D212" s="144"/>
      <c r="E212" s="144"/>
      <c r="F212" s="144"/>
      <c r="G212" s="144"/>
      <c r="H212" s="144"/>
      <c r="I212" s="144"/>
      <c r="J212" s="144"/>
      <c r="K212" s="144"/>
      <c r="L212" s="144"/>
      <c r="M212" s="144"/>
      <c r="N212" s="144"/>
      <c r="O212" s="144"/>
      <c r="P212" s="144"/>
      <c r="Q212" s="144"/>
      <c r="R212" s="144"/>
      <c r="S212" s="144"/>
      <c r="T212" s="144"/>
      <c r="U212" s="144"/>
      <c r="V212" s="144"/>
      <c r="W212" s="144"/>
      <c r="X212" s="144"/>
      <c r="Y212" s="144"/>
      <c r="Z212" s="144"/>
    </row>
    <row r="213" spans="1:26" ht="12" customHeight="1" x14ac:dyDescent="0.4">
      <c r="A213" s="144"/>
      <c r="B213" s="144"/>
      <c r="C213" s="144"/>
      <c r="D213" s="144"/>
      <c r="E213" s="144"/>
      <c r="F213" s="144"/>
      <c r="G213" s="144"/>
      <c r="H213" s="144"/>
      <c r="I213" s="144"/>
      <c r="J213" s="144"/>
      <c r="K213" s="144"/>
      <c r="L213" s="144"/>
      <c r="M213" s="144"/>
      <c r="N213" s="144"/>
      <c r="O213" s="144"/>
      <c r="P213" s="144"/>
      <c r="Q213" s="144"/>
      <c r="R213" s="144"/>
      <c r="S213" s="144"/>
      <c r="T213" s="144"/>
      <c r="U213" s="144"/>
      <c r="V213" s="144"/>
      <c r="W213" s="144"/>
      <c r="X213" s="144"/>
      <c r="Y213" s="144"/>
      <c r="Z213" s="144"/>
    </row>
    <row r="214" spans="1:26" ht="12" customHeight="1" x14ac:dyDescent="0.4">
      <c r="A214" s="144"/>
      <c r="B214" s="144"/>
      <c r="C214" s="144"/>
      <c r="D214" s="144"/>
      <c r="E214" s="144"/>
      <c r="F214" s="144"/>
      <c r="G214" s="144"/>
      <c r="H214" s="144"/>
      <c r="I214" s="144"/>
      <c r="J214" s="144"/>
      <c r="K214" s="144"/>
      <c r="L214" s="144"/>
      <c r="M214" s="144"/>
      <c r="N214" s="144"/>
      <c r="O214" s="144"/>
      <c r="P214" s="144"/>
      <c r="Q214" s="144"/>
      <c r="R214" s="144"/>
      <c r="S214" s="144"/>
      <c r="T214" s="144"/>
      <c r="U214" s="144"/>
      <c r="V214" s="144"/>
      <c r="W214" s="144"/>
      <c r="X214" s="144"/>
      <c r="Y214" s="144"/>
      <c r="Z214" s="144"/>
    </row>
    <row r="215" spans="1:26" ht="12" customHeight="1" x14ac:dyDescent="0.4">
      <c r="A215" s="144"/>
      <c r="B215" s="144"/>
      <c r="C215" s="144"/>
      <c r="D215" s="144"/>
      <c r="E215" s="144"/>
      <c r="F215" s="144"/>
      <c r="G215" s="144"/>
      <c r="H215" s="144"/>
      <c r="I215" s="144"/>
      <c r="J215" s="144"/>
      <c r="K215" s="144"/>
      <c r="L215" s="144"/>
      <c r="M215" s="144"/>
      <c r="N215" s="144"/>
      <c r="O215" s="144"/>
      <c r="P215" s="144"/>
      <c r="Q215" s="144"/>
      <c r="R215" s="144"/>
      <c r="S215" s="144"/>
      <c r="T215" s="144"/>
      <c r="U215" s="144"/>
      <c r="V215" s="144"/>
      <c r="W215" s="144"/>
      <c r="X215" s="144"/>
      <c r="Y215" s="144"/>
      <c r="Z215" s="144"/>
    </row>
    <row r="216" spans="1:26" ht="12" customHeight="1" x14ac:dyDescent="0.4">
      <c r="A216" s="144"/>
      <c r="B216" s="144"/>
      <c r="C216" s="144"/>
      <c r="D216" s="144"/>
      <c r="E216" s="144"/>
      <c r="F216" s="144"/>
      <c r="G216" s="144"/>
      <c r="H216" s="144"/>
      <c r="I216" s="144"/>
      <c r="J216" s="144"/>
      <c r="K216" s="144"/>
      <c r="L216" s="144"/>
      <c r="M216" s="144"/>
      <c r="N216" s="144"/>
      <c r="O216" s="144"/>
      <c r="P216" s="144"/>
      <c r="Q216" s="144"/>
      <c r="R216" s="144"/>
      <c r="S216" s="144"/>
      <c r="T216" s="144"/>
      <c r="U216" s="144"/>
      <c r="V216" s="144"/>
      <c r="W216" s="144"/>
      <c r="X216" s="144"/>
      <c r="Y216" s="144"/>
      <c r="Z216" s="144"/>
    </row>
    <row r="217" spans="1:26" ht="12" customHeight="1" x14ac:dyDescent="0.4">
      <c r="A217" s="144"/>
      <c r="B217" s="144"/>
      <c r="C217" s="144"/>
      <c r="D217" s="144"/>
      <c r="E217" s="144"/>
      <c r="F217" s="144"/>
      <c r="G217" s="144"/>
      <c r="H217" s="144"/>
      <c r="I217" s="144"/>
      <c r="J217" s="144"/>
      <c r="K217" s="144"/>
      <c r="L217" s="144"/>
      <c r="M217" s="144"/>
      <c r="N217" s="144"/>
      <c r="O217" s="144"/>
      <c r="P217" s="144"/>
      <c r="Q217" s="144"/>
      <c r="R217" s="144"/>
      <c r="S217" s="144"/>
      <c r="T217" s="144"/>
      <c r="U217" s="144"/>
      <c r="V217" s="144"/>
      <c r="W217" s="144"/>
      <c r="X217" s="144"/>
      <c r="Y217" s="144"/>
      <c r="Z217" s="144"/>
    </row>
    <row r="218" spans="1:26" ht="12" customHeight="1" x14ac:dyDescent="0.4">
      <c r="A218" s="144"/>
      <c r="B218" s="144"/>
      <c r="C218" s="144"/>
      <c r="D218" s="144"/>
      <c r="E218" s="144"/>
      <c r="F218" s="144"/>
      <c r="G218" s="144"/>
      <c r="H218" s="144"/>
      <c r="I218" s="144"/>
      <c r="J218" s="144"/>
      <c r="K218" s="144"/>
      <c r="L218" s="144"/>
      <c r="M218" s="144"/>
      <c r="N218" s="144"/>
      <c r="O218" s="144"/>
      <c r="P218" s="144"/>
      <c r="Q218" s="144"/>
      <c r="R218" s="144"/>
      <c r="S218" s="144"/>
      <c r="T218" s="144"/>
      <c r="U218" s="144"/>
      <c r="V218" s="144"/>
      <c r="W218" s="144"/>
      <c r="X218" s="144"/>
      <c r="Y218" s="144"/>
      <c r="Z218" s="144"/>
    </row>
    <row r="219" spans="1:26" ht="12" customHeight="1" x14ac:dyDescent="0.4">
      <c r="A219" s="144"/>
      <c r="B219" s="144"/>
      <c r="C219" s="144"/>
      <c r="D219" s="144"/>
      <c r="E219" s="144"/>
      <c r="F219" s="144"/>
      <c r="G219" s="144"/>
      <c r="H219" s="144"/>
      <c r="I219" s="144"/>
      <c r="J219" s="144"/>
      <c r="K219" s="144"/>
      <c r="L219" s="144"/>
      <c r="M219" s="144"/>
      <c r="N219" s="144"/>
      <c r="O219" s="144"/>
      <c r="P219" s="144"/>
      <c r="Q219" s="144"/>
      <c r="R219" s="144"/>
      <c r="S219" s="144"/>
      <c r="T219" s="144"/>
      <c r="U219" s="144"/>
      <c r="V219" s="144"/>
      <c r="W219" s="144"/>
      <c r="X219" s="144"/>
      <c r="Y219" s="144"/>
      <c r="Z219" s="144"/>
    </row>
    <row r="220" spans="1:26" ht="12" customHeight="1" x14ac:dyDescent="0.4">
      <c r="A220" s="144"/>
      <c r="B220" s="144"/>
      <c r="C220" s="144"/>
      <c r="D220" s="144"/>
      <c r="E220" s="144"/>
      <c r="F220" s="144"/>
      <c r="G220" s="144"/>
      <c r="H220" s="144"/>
      <c r="I220" s="144"/>
      <c r="J220" s="144"/>
      <c r="K220" s="144"/>
      <c r="L220" s="144"/>
      <c r="M220" s="144"/>
      <c r="N220" s="144"/>
      <c r="O220" s="144"/>
      <c r="P220" s="144"/>
      <c r="Q220" s="144"/>
      <c r="R220" s="144"/>
      <c r="S220" s="144"/>
      <c r="T220" s="144"/>
      <c r="U220" s="144"/>
      <c r="V220" s="144"/>
      <c r="W220" s="144"/>
      <c r="X220" s="144"/>
      <c r="Y220" s="144"/>
      <c r="Z220" s="144"/>
    </row>
    <row r="221" spans="1:26" ht="12" customHeight="1" x14ac:dyDescent="0.4">
      <c r="A221" s="144"/>
      <c r="B221" s="144"/>
      <c r="C221" s="144"/>
      <c r="D221" s="144"/>
      <c r="E221" s="144"/>
      <c r="F221" s="144"/>
      <c r="G221" s="144"/>
      <c r="H221" s="144"/>
      <c r="I221" s="144"/>
      <c r="J221" s="144"/>
      <c r="K221" s="144"/>
      <c r="L221" s="144"/>
      <c r="M221" s="144"/>
      <c r="N221" s="144"/>
      <c r="O221" s="144"/>
      <c r="P221" s="144"/>
      <c r="Q221" s="144"/>
      <c r="R221" s="144"/>
      <c r="S221" s="144"/>
      <c r="T221" s="144"/>
      <c r="U221" s="144"/>
      <c r="V221" s="144"/>
      <c r="W221" s="144"/>
      <c r="X221" s="144"/>
      <c r="Y221" s="144"/>
      <c r="Z221" s="144"/>
    </row>
    <row r="222" spans="1:26" ht="12" customHeight="1" x14ac:dyDescent="0.4">
      <c r="A222" s="144"/>
      <c r="B222" s="144"/>
      <c r="C222" s="144"/>
      <c r="D222" s="144"/>
      <c r="E222" s="144"/>
      <c r="F222" s="144"/>
      <c r="G222" s="144"/>
      <c r="H222" s="144"/>
      <c r="I222" s="144"/>
      <c r="J222" s="144"/>
      <c r="K222" s="144"/>
      <c r="L222" s="144"/>
      <c r="M222" s="144"/>
      <c r="N222" s="144"/>
      <c r="O222" s="144"/>
      <c r="P222" s="144"/>
      <c r="Q222" s="144"/>
      <c r="R222" s="144"/>
      <c r="S222" s="144"/>
      <c r="T222" s="144"/>
      <c r="U222" s="144"/>
      <c r="V222" s="144"/>
      <c r="W222" s="144"/>
      <c r="X222" s="144"/>
      <c r="Y222" s="144"/>
      <c r="Z222" s="144"/>
    </row>
    <row r="223" spans="1:26" ht="12" customHeight="1" x14ac:dyDescent="0.4">
      <c r="A223" s="144"/>
      <c r="B223" s="144"/>
      <c r="C223" s="144"/>
      <c r="D223" s="144"/>
      <c r="E223" s="144"/>
      <c r="F223" s="144"/>
      <c r="G223" s="144"/>
      <c r="H223" s="144"/>
      <c r="I223" s="144"/>
      <c r="J223" s="144"/>
      <c r="K223" s="144"/>
      <c r="L223" s="144"/>
      <c r="M223" s="144"/>
      <c r="N223" s="144"/>
      <c r="O223" s="144"/>
      <c r="P223" s="144"/>
      <c r="Q223" s="144"/>
      <c r="R223" s="144"/>
      <c r="S223" s="144"/>
      <c r="T223" s="144"/>
      <c r="U223" s="144"/>
      <c r="V223" s="144"/>
      <c r="W223" s="144"/>
      <c r="X223" s="144"/>
      <c r="Y223" s="144"/>
      <c r="Z223" s="144"/>
    </row>
    <row r="224" spans="1:26" ht="12" customHeight="1" x14ac:dyDescent="0.4">
      <c r="A224" s="144"/>
      <c r="B224" s="144"/>
      <c r="C224" s="144"/>
      <c r="D224" s="144"/>
      <c r="E224" s="144"/>
      <c r="F224" s="144"/>
      <c r="G224" s="144"/>
      <c r="H224" s="144"/>
      <c r="I224" s="144"/>
      <c r="J224" s="144"/>
      <c r="K224" s="144"/>
      <c r="L224" s="144"/>
      <c r="M224" s="144"/>
      <c r="N224" s="144"/>
      <c r="O224" s="144"/>
      <c r="P224" s="144"/>
      <c r="Q224" s="144"/>
      <c r="R224" s="144"/>
      <c r="S224" s="144"/>
      <c r="T224" s="144"/>
      <c r="U224" s="144"/>
      <c r="V224" s="144"/>
      <c r="W224" s="144"/>
      <c r="X224" s="144"/>
      <c r="Y224" s="144"/>
      <c r="Z224" s="144"/>
    </row>
    <row r="225" spans="1:26" ht="12" customHeight="1" x14ac:dyDescent="0.4">
      <c r="A225" s="144"/>
      <c r="B225" s="144"/>
      <c r="C225" s="144"/>
      <c r="D225" s="144"/>
      <c r="E225" s="144"/>
      <c r="F225" s="144"/>
      <c r="G225" s="144"/>
      <c r="H225" s="144"/>
      <c r="I225" s="144"/>
      <c r="J225" s="144"/>
      <c r="K225" s="144"/>
      <c r="L225" s="144"/>
      <c r="M225" s="144"/>
      <c r="N225" s="144"/>
      <c r="O225" s="144"/>
      <c r="P225" s="144"/>
      <c r="Q225" s="144"/>
      <c r="R225" s="144"/>
      <c r="S225" s="144"/>
      <c r="T225" s="144"/>
      <c r="U225" s="144"/>
      <c r="V225" s="144"/>
      <c r="W225" s="144"/>
      <c r="X225" s="144"/>
      <c r="Y225" s="144"/>
      <c r="Z225" s="144"/>
    </row>
    <row r="226" spans="1:26" ht="12" customHeight="1" x14ac:dyDescent="0.4">
      <c r="A226" s="144"/>
      <c r="B226" s="144"/>
      <c r="C226" s="144"/>
      <c r="D226" s="144"/>
      <c r="E226" s="144"/>
      <c r="F226" s="144"/>
      <c r="G226" s="144"/>
      <c r="H226" s="144"/>
      <c r="I226" s="144"/>
      <c r="J226" s="144"/>
      <c r="K226" s="144"/>
      <c r="L226" s="144"/>
      <c r="M226" s="144"/>
      <c r="N226" s="144"/>
      <c r="O226" s="144"/>
      <c r="P226" s="144"/>
      <c r="Q226" s="144"/>
      <c r="R226" s="144"/>
      <c r="S226" s="144"/>
      <c r="T226" s="144"/>
      <c r="U226" s="144"/>
      <c r="V226" s="144"/>
      <c r="W226" s="144"/>
      <c r="X226" s="144"/>
      <c r="Y226" s="144"/>
      <c r="Z226" s="144"/>
    </row>
    <row r="227" spans="1:26" ht="12" customHeight="1" x14ac:dyDescent="0.4">
      <c r="A227" s="144"/>
      <c r="B227" s="144"/>
      <c r="C227" s="144"/>
      <c r="D227" s="144"/>
      <c r="E227" s="144"/>
      <c r="F227" s="144"/>
      <c r="G227" s="144"/>
      <c r="H227" s="144"/>
      <c r="I227" s="144"/>
      <c r="J227" s="144"/>
      <c r="K227" s="144"/>
      <c r="L227" s="144"/>
      <c r="M227" s="144"/>
      <c r="N227" s="144"/>
      <c r="O227" s="144"/>
      <c r="P227" s="144"/>
      <c r="Q227" s="144"/>
      <c r="R227" s="144"/>
      <c r="S227" s="144"/>
      <c r="T227" s="144"/>
      <c r="U227" s="144"/>
      <c r="V227" s="144"/>
      <c r="W227" s="144"/>
      <c r="X227" s="144"/>
      <c r="Y227" s="144"/>
      <c r="Z227" s="144"/>
    </row>
    <row r="228" spans="1:26" ht="12" customHeight="1" x14ac:dyDescent="0.4">
      <c r="A228" s="144"/>
      <c r="B228" s="144"/>
      <c r="C228" s="144"/>
      <c r="D228" s="144"/>
      <c r="E228" s="144"/>
      <c r="F228" s="144"/>
      <c r="G228" s="144"/>
      <c r="H228" s="144"/>
      <c r="I228" s="144"/>
      <c r="J228" s="144"/>
      <c r="K228" s="144"/>
      <c r="L228" s="144"/>
      <c r="M228" s="144"/>
      <c r="N228" s="144"/>
      <c r="O228" s="144"/>
      <c r="P228" s="144"/>
      <c r="Q228" s="144"/>
      <c r="R228" s="144"/>
      <c r="S228" s="144"/>
      <c r="T228" s="144"/>
      <c r="U228" s="144"/>
      <c r="V228" s="144"/>
      <c r="W228" s="144"/>
      <c r="X228" s="144"/>
      <c r="Y228" s="144"/>
      <c r="Z228" s="144"/>
    </row>
    <row r="229" spans="1:26" ht="12" customHeight="1" x14ac:dyDescent="0.4">
      <c r="A229" s="144"/>
      <c r="B229" s="144"/>
      <c r="C229" s="144"/>
      <c r="D229" s="144"/>
      <c r="E229" s="144"/>
      <c r="F229" s="144"/>
      <c r="G229" s="144"/>
      <c r="H229" s="144"/>
      <c r="I229" s="144"/>
      <c r="J229" s="144"/>
      <c r="K229" s="144"/>
      <c r="L229" s="144"/>
      <c r="M229" s="144"/>
      <c r="N229" s="144"/>
      <c r="O229" s="144"/>
      <c r="P229" s="144"/>
      <c r="Q229" s="144"/>
      <c r="R229" s="144"/>
      <c r="S229" s="144"/>
      <c r="T229" s="144"/>
      <c r="U229" s="144"/>
      <c r="V229" s="144"/>
      <c r="W229" s="144"/>
      <c r="X229" s="144"/>
      <c r="Y229" s="144"/>
      <c r="Z229" s="144"/>
    </row>
    <row r="230" spans="1:26" ht="12" customHeight="1" x14ac:dyDescent="0.4">
      <c r="A230" s="144"/>
      <c r="B230" s="144"/>
      <c r="C230" s="144"/>
      <c r="D230" s="144"/>
      <c r="E230" s="144"/>
      <c r="F230" s="144"/>
      <c r="G230" s="144"/>
      <c r="H230" s="144"/>
      <c r="I230" s="144"/>
      <c r="J230" s="144"/>
      <c r="K230" s="144"/>
      <c r="L230" s="144"/>
      <c r="M230" s="144"/>
      <c r="N230" s="144"/>
      <c r="O230" s="144"/>
      <c r="P230" s="144"/>
      <c r="Q230" s="144"/>
      <c r="R230" s="144"/>
      <c r="S230" s="144"/>
      <c r="T230" s="144"/>
      <c r="U230" s="144"/>
      <c r="V230" s="144"/>
      <c r="W230" s="144"/>
      <c r="X230" s="144"/>
      <c r="Y230" s="144"/>
      <c r="Z230" s="144"/>
    </row>
    <row r="231" spans="1:26" ht="12" customHeight="1" x14ac:dyDescent="0.4">
      <c r="A231" s="144"/>
      <c r="B231" s="144"/>
      <c r="C231" s="144"/>
      <c r="D231" s="144"/>
      <c r="E231" s="144"/>
      <c r="F231" s="144"/>
      <c r="G231" s="144"/>
      <c r="H231" s="144"/>
      <c r="I231" s="144"/>
      <c r="J231" s="144"/>
      <c r="K231" s="144"/>
      <c r="L231" s="144"/>
      <c r="M231" s="144"/>
      <c r="N231" s="144"/>
      <c r="O231" s="144"/>
      <c r="P231" s="144"/>
      <c r="Q231" s="144"/>
      <c r="R231" s="144"/>
      <c r="S231" s="144"/>
      <c r="T231" s="144"/>
      <c r="U231" s="144"/>
      <c r="V231" s="144"/>
      <c r="W231" s="144"/>
      <c r="X231" s="144"/>
      <c r="Y231" s="144"/>
      <c r="Z231" s="144"/>
    </row>
    <row r="232" spans="1:26" ht="12" customHeight="1" x14ac:dyDescent="0.4">
      <c r="A232" s="144"/>
      <c r="B232" s="144"/>
      <c r="C232" s="144"/>
      <c r="D232" s="144"/>
      <c r="E232" s="144"/>
      <c r="F232" s="144"/>
      <c r="G232" s="144"/>
      <c r="H232" s="144"/>
      <c r="I232" s="144"/>
      <c r="J232" s="144"/>
      <c r="K232" s="144"/>
      <c r="L232" s="144"/>
      <c r="M232" s="144"/>
      <c r="N232" s="144"/>
      <c r="O232" s="144"/>
      <c r="P232" s="144"/>
      <c r="Q232" s="144"/>
      <c r="R232" s="144"/>
      <c r="S232" s="144"/>
      <c r="T232" s="144"/>
      <c r="U232" s="144"/>
      <c r="V232" s="144"/>
      <c r="W232" s="144"/>
      <c r="X232" s="144"/>
      <c r="Y232" s="144"/>
      <c r="Z232" s="144"/>
    </row>
    <row r="233" spans="1:26" ht="12" customHeight="1" x14ac:dyDescent="0.4">
      <c r="A233" s="144"/>
      <c r="B233" s="144"/>
      <c r="C233" s="144"/>
      <c r="D233" s="144"/>
      <c r="E233" s="144"/>
      <c r="F233" s="144"/>
      <c r="G233" s="144"/>
      <c r="H233" s="144"/>
      <c r="I233" s="144"/>
      <c r="J233" s="144"/>
      <c r="K233" s="144"/>
      <c r="L233" s="144"/>
      <c r="M233" s="144"/>
      <c r="N233" s="144"/>
      <c r="O233" s="144"/>
      <c r="P233" s="144"/>
      <c r="Q233" s="144"/>
      <c r="R233" s="144"/>
      <c r="S233" s="144"/>
      <c r="T233" s="144"/>
      <c r="U233" s="144"/>
      <c r="V233" s="144"/>
      <c r="W233" s="144"/>
      <c r="X233" s="144"/>
      <c r="Y233" s="144"/>
      <c r="Z233" s="144"/>
    </row>
    <row r="234" spans="1:26" ht="12" customHeight="1" x14ac:dyDescent="0.4">
      <c r="A234" s="144"/>
      <c r="B234" s="144"/>
      <c r="C234" s="144"/>
      <c r="D234" s="144"/>
      <c r="E234" s="144"/>
      <c r="F234" s="144"/>
      <c r="G234" s="144"/>
      <c r="H234" s="144"/>
      <c r="I234" s="144"/>
      <c r="J234" s="144"/>
      <c r="K234" s="144"/>
      <c r="L234" s="144"/>
      <c r="M234" s="144"/>
      <c r="N234" s="144"/>
      <c r="O234" s="144"/>
      <c r="P234" s="144"/>
      <c r="Q234" s="144"/>
      <c r="R234" s="144"/>
      <c r="S234" s="144"/>
      <c r="T234" s="144"/>
      <c r="U234" s="144"/>
      <c r="V234" s="144"/>
      <c r="W234" s="144"/>
      <c r="X234" s="144"/>
      <c r="Y234" s="144"/>
      <c r="Z234" s="144"/>
    </row>
    <row r="235" spans="1:26" ht="12" customHeight="1" x14ac:dyDescent="0.4">
      <c r="A235" s="144"/>
      <c r="B235" s="144"/>
      <c r="C235" s="144"/>
      <c r="D235" s="144"/>
      <c r="E235" s="144"/>
      <c r="F235" s="144"/>
      <c r="G235" s="144"/>
      <c r="H235" s="144"/>
      <c r="I235" s="144"/>
      <c r="J235" s="144"/>
      <c r="K235" s="144"/>
      <c r="L235" s="144"/>
      <c r="M235" s="144"/>
      <c r="N235" s="144"/>
      <c r="O235" s="144"/>
      <c r="P235" s="144"/>
      <c r="Q235" s="144"/>
      <c r="R235" s="144"/>
      <c r="S235" s="144"/>
      <c r="T235" s="144"/>
      <c r="U235" s="144"/>
      <c r="V235" s="144"/>
      <c r="W235" s="144"/>
      <c r="X235" s="144"/>
      <c r="Y235" s="144"/>
      <c r="Z235" s="144"/>
    </row>
    <row r="236" spans="1:26" ht="12" customHeight="1" x14ac:dyDescent="0.4">
      <c r="A236" s="144"/>
      <c r="B236" s="144"/>
      <c r="C236" s="144"/>
      <c r="D236" s="144"/>
      <c r="E236" s="144"/>
      <c r="F236" s="144"/>
      <c r="G236" s="144"/>
      <c r="H236" s="144"/>
      <c r="I236" s="144"/>
      <c r="J236" s="144"/>
      <c r="K236" s="144"/>
      <c r="L236" s="144"/>
      <c r="M236" s="144"/>
      <c r="N236" s="144"/>
      <c r="O236" s="144"/>
      <c r="P236" s="144"/>
      <c r="Q236" s="144"/>
      <c r="R236" s="144"/>
      <c r="S236" s="144"/>
      <c r="T236" s="144"/>
      <c r="U236" s="144"/>
      <c r="V236" s="144"/>
      <c r="W236" s="144"/>
      <c r="X236" s="144"/>
      <c r="Y236" s="144"/>
      <c r="Z236" s="144"/>
    </row>
    <row r="237" spans="1:26" ht="12" customHeight="1" x14ac:dyDescent="0.4">
      <c r="A237" s="144"/>
      <c r="B237" s="144"/>
      <c r="C237" s="144"/>
      <c r="D237" s="144"/>
      <c r="E237" s="144"/>
      <c r="F237" s="144"/>
      <c r="G237" s="144"/>
      <c r="H237" s="144"/>
      <c r="I237" s="144"/>
      <c r="J237" s="144"/>
      <c r="K237" s="144"/>
      <c r="L237" s="144"/>
      <c r="M237" s="144"/>
      <c r="N237" s="144"/>
      <c r="O237" s="144"/>
      <c r="P237" s="144"/>
      <c r="Q237" s="144"/>
      <c r="R237" s="144"/>
      <c r="S237" s="144"/>
      <c r="T237" s="144"/>
      <c r="U237" s="144"/>
      <c r="V237" s="144"/>
      <c r="W237" s="144"/>
      <c r="X237" s="144"/>
      <c r="Y237" s="144"/>
      <c r="Z237" s="144"/>
    </row>
    <row r="238" spans="1:26" ht="12" customHeight="1" x14ac:dyDescent="0.4">
      <c r="A238" s="144"/>
      <c r="B238" s="144"/>
      <c r="C238" s="144"/>
      <c r="D238" s="144"/>
      <c r="E238" s="144"/>
      <c r="F238" s="144"/>
      <c r="G238" s="144"/>
      <c r="H238" s="144"/>
      <c r="I238" s="144"/>
      <c r="J238" s="144"/>
      <c r="K238" s="144"/>
      <c r="L238" s="144"/>
      <c r="M238" s="144"/>
      <c r="N238" s="144"/>
      <c r="O238" s="144"/>
      <c r="P238" s="144"/>
      <c r="Q238" s="144"/>
      <c r="R238" s="144"/>
      <c r="S238" s="144"/>
      <c r="T238" s="144"/>
      <c r="U238" s="144"/>
      <c r="V238" s="144"/>
      <c r="W238" s="144"/>
      <c r="X238" s="144"/>
      <c r="Y238" s="144"/>
      <c r="Z238" s="144"/>
    </row>
    <row r="239" spans="1:26" ht="12" customHeight="1" x14ac:dyDescent="0.4">
      <c r="A239" s="144"/>
      <c r="B239" s="144"/>
      <c r="C239" s="144"/>
      <c r="D239" s="144"/>
      <c r="E239" s="144"/>
      <c r="F239" s="144"/>
      <c r="G239" s="144"/>
      <c r="H239" s="144"/>
      <c r="I239" s="144"/>
      <c r="J239" s="144"/>
      <c r="K239" s="144"/>
      <c r="L239" s="144"/>
      <c r="M239" s="144"/>
      <c r="N239" s="144"/>
      <c r="O239" s="144"/>
      <c r="P239" s="144"/>
      <c r="Q239" s="144"/>
      <c r="R239" s="144"/>
      <c r="S239" s="144"/>
      <c r="T239" s="144"/>
      <c r="U239" s="144"/>
      <c r="V239" s="144"/>
      <c r="W239" s="144"/>
      <c r="X239" s="144"/>
      <c r="Y239" s="144"/>
      <c r="Z239" s="144"/>
    </row>
    <row r="240" spans="1:26" ht="12" customHeight="1" x14ac:dyDescent="0.4">
      <c r="A240" s="144"/>
      <c r="B240" s="144"/>
      <c r="C240" s="144"/>
      <c r="D240" s="144"/>
      <c r="E240" s="144"/>
      <c r="F240" s="144"/>
      <c r="G240" s="144"/>
      <c r="H240" s="144"/>
      <c r="I240" s="144"/>
      <c r="J240" s="144"/>
      <c r="K240" s="144"/>
      <c r="L240" s="144"/>
      <c r="M240" s="144"/>
      <c r="N240" s="144"/>
      <c r="O240" s="144"/>
      <c r="P240" s="144"/>
      <c r="Q240" s="144"/>
      <c r="R240" s="144"/>
      <c r="S240" s="144"/>
      <c r="T240" s="144"/>
      <c r="U240" s="144"/>
      <c r="V240" s="144"/>
      <c r="W240" s="144"/>
      <c r="X240" s="144"/>
      <c r="Y240" s="144"/>
      <c r="Z240" s="144"/>
    </row>
    <row r="241" spans="1:26" ht="12" customHeight="1" x14ac:dyDescent="0.4">
      <c r="A241" s="144"/>
      <c r="B241" s="144"/>
      <c r="C241" s="144"/>
      <c r="D241" s="144"/>
      <c r="E241" s="144"/>
      <c r="F241" s="144"/>
      <c r="G241" s="144"/>
      <c r="H241" s="144"/>
      <c r="I241" s="144"/>
      <c r="J241" s="144"/>
      <c r="K241" s="144"/>
      <c r="L241" s="144"/>
      <c r="M241" s="144"/>
      <c r="N241" s="144"/>
      <c r="O241" s="144"/>
      <c r="P241" s="144"/>
      <c r="Q241" s="144"/>
      <c r="R241" s="144"/>
      <c r="S241" s="144"/>
      <c r="T241" s="144"/>
      <c r="U241" s="144"/>
      <c r="V241" s="144"/>
      <c r="W241" s="144"/>
      <c r="X241" s="144"/>
      <c r="Y241" s="144"/>
      <c r="Z241" s="144"/>
    </row>
    <row r="242" spans="1:26" ht="12" customHeight="1" x14ac:dyDescent="0.4">
      <c r="A242" s="144"/>
      <c r="B242" s="144"/>
      <c r="C242" s="144"/>
      <c r="D242" s="144"/>
      <c r="E242" s="144"/>
      <c r="F242" s="144"/>
      <c r="G242" s="144"/>
      <c r="H242" s="144"/>
      <c r="I242" s="144"/>
      <c r="J242" s="144"/>
      <c r="K242" s="144"/>
      <c r="L242" s="144"/>
      <c r="M242" s="144"/>
      <c r="N242" s="144"/>
      <c r="O242" s="144"/>
      <c r="P242" s="144"/>
      <c r="Q242" s="144"/>
      <c r="R242" s="144"/>
      <c r="S242" s="144"/>
      <c r="T242" s="144"/>
      <c r="U242" s="144"/>
      <c r="V242" s="144"/>
      <c r="W242" s="144"/>
      <c r="X242" s="144"/>
      <c r="Y242" s="144"/>
      <c r="Z242" s="144"/>
    </row>
    <row r="243" spans="1:26" ht="12" customHeight="1" x14ac:dyDescent="0.4">
      <c r="A243" s="144"/>
      <c r="B243" s="144"/>
      <c r="C243" s="144"/>
      <c r="D243" s="144"/>
      <c r="E243" s="144"/>
      <c r="F243" s="144"/>
      <c r="G243" s="144"/>
      <c r="H243" s="144"/>
      <c r="I243" s="144"/>
      <c r="J243" s="144"/>
      <c r="K243" s="144"/>
      <c r="L243" s="144"/>
      <c r="M243" s="144"/>
      <c r="N243" s="144"/>
      <c r="O243" s="144"/>
      <c r="P243" s="144"/>
      <c r="Q243" s="144"/>
      <c r="R243" s="144"/>
      <c r="S243" s="144"/>
      <c r="T243" s="144"/>
      <c r="U243" s="144"/>
      <c r="V243" s="144"/>
      <c r="W243" s="144"/>
      <c r="X243" s="144"/>
      <c r="Y243" s="144"/>
      <c r="Z243" s="144"/>
    </row>
    <row r="244" spans="1:26" ht="12" customHeight="1" x14ac:dyDescent="0.4">
      <c r="A244" s="144"/>
      <c r="B244" s="144"/>
      <c r="C244" s="144"/>
      <c r="D244" s="144"/>
      <c r="E244" s="144"/>
      <c r="F244" s="144"/>
      <c r="G244" s="144"/>
      <c r="H244" s="144"/>
      <c r="I244" s="144"/>
      <c r="J244" s="144"/>
      <c r="K244" s="144"/>
      <c r="L244" s="144"/>
      <c r="M244" s="144"/>
      <c r="N244" s="144"/>
      <c r="O244" s="144"/>
      <c r="P244" s="144"/>
      <c r="Q244" s="144"/>
      <c r="R244" s="144"/>
      <c r="S244" s="144"/>
      <c r="T244" s="144"/>
      <c r="U244" s="144"/>
      <c r="V244" s="144"/>
      <c r="W244" s="144"/>
      <c r="X244" s="144"/>
      <c r="Y244" s="144"/>
      <c r="Z244" s="144"/>
    </row>
    <row r="245" spans="1:26" ht="12" customHeight="1" x14ac:dyDescent="0.4">
      <c r="A245" s="144"/>
      <c r="B245" s="144"/>
      <c r="C245" s="144"/>
      <c r="D245" s="144"/>
      <c r="E245" s="144"/>
      <c r="F245" s="144"/>
      <c r="G245" s="144"/>
      <c r="H245" s="144"/>
      <c r="I245" s="144"/>
      <c r="J245" s="144"/>
      <c r="K245" s="144"/>
      <c r="L245" s="144"/>
      <c r="M245" s="144"/>
      <c r="N245" s="144"/>
      <c r="O245" s="144"/>
      <c r="P245" s="144"/>
      <c r="Q245" s="144"/>
      <c r="R245" s="144"/>
      <c r="S245" s="144"/>
      <c r="T245" s="144"/>
      <c r="U245" s="144"/>
      <c r="V245" s="144"/>
      <c r="W245" s="144"/>
      <c r="X245" s="144"/>
      <c r="Y245" s="144"/>
      <c r="Z245" s="144"/>
    </row>
    <row r="246" spans="1:26" ht="12" customHeight="1" x14ac:dyDescent="0.4">
      <c r="A246" s="144"/>
      <c r="B246" s="144"/>
      <c r="C246" s="144"/>
      <c r="D246" s="144"/>
      <c r="E246" s="144"/>
      <c r="F246" s="144"/>
      <c r="G246" s="144"/>
      <c r="H246" s="144"/>
      <c r="I246" s="144"/>
      <c r="J246" s="144"/>
      <c r="K246" s="144"/>
      <c r="L246" s="144"/>
      <c r="M246" s="144"/>
      <c r="N246" s="144"/>
      <c r="O246" s="144"/>
      <c r="P246" s="144"/>
      <c r="Q246" s="144"/>
      <c r="R246" s="144"/>
      <c r="S246" s="144"/>
      <c r="T246" s="144"/>
      <c r="U246" s="144"/>
      <c r="V246" s="144"/>
      <c r="W246" s="144"/>
      <c r="X246" s="144"/>
      <c r="Y246" s="144"/>
      <c r="Z246" s="144"/>
    </row>
    <row r="247" spans="1:26" ht="12" customHeight="1" x14ac:dyDescent="0.4">
      <c r="A247" s="144"/>
      <c r="B247" s="144"/>
      <c r="C247" s="144"/>
      <c r="D247" s="144"/>
      <c r="E247" s="144"/>
      <c r="F247" s="144"/>
      <c r="G247" s="144"/>
      <c r="H247" s="144"/>
      <c r="I247" s="144"/>
      <c r="J247" s="144"/>
      <c r="K247" s="144"/>
      <c r="L247" s="144"/>
      <c r="M247" s="144"/>
      <c r="N247" s="144"/>
      <c r="O247" s="144"/>
      <c r="P247" s="144"/>
      <c r="Q247" s="144"/>
      <c r="R247" s="144"/>
      <c r="S247" s="144"/>
      <c r="T247" s="144"/>
      <c r="U247" s="144"/>
      <c r="V247" s="144"/>
      <c r="W247" s="144"/>
      <c r="X247" s="144"/>
      <c r="Y247" s="144"/>
      <c r="Z247" s="144"/>
    </row>
    <row r="248" spans="1:26" ht="12" customHeight="1" x14ac:dyDescent="0.4">
      <c r="A248" s="144"/>
      <c r="B248" s="144"/>
      <c r="C248" s="144"/>
      <c r="D248" s="144"/>
      <c r="E248" s="144"/>
      <c r="F248" s="144"/>
      <c r="G248" s="144"/>
      <c r="H248" s="144"/>
      <c r="I248" s="144"/>
      <c r="J248" s="144"/>
      <c r="K248" s="144"/>
      <c r="L248" s="144"/>
      <c r="M248" s="144"/>
      <c r="N248" s="144"/>
      <c r="O248" s="144"/>
      <c r="P248" s="144"/>
      <c r="Q248" s="144"/>
      <c r="R248" s="144"/>
      <c r="S248" s="144"/>
      <c r="T248" s="144"/>
      <c r="U248" s="144"/>
      <c r="V248" s="144"/>
      <c r="W248" s="144"/>
      <c r="X248" s="144"/>
      <c r="Y248" s="144"/>
      <c r="Z248" s="144"/>
    </row>
    <row r="249" spans="1:26" ht="12" customHeight="1" x14ac:dyDescent="0.4">
      <c r="A249" s="144"/>
      <c r="B249" s="144"/>
      <c r="C249" s="144"/>
      <c r="D249" s="144"/>
      <c r="E249" s="144"/>
      <c r="F249" s="144"/>
      <c r="G249" s="144"/>
      <c r="H249" s="144"/>
      <c r="I249" s="144"/>
      <c r="J249" s="144"/>
      <c r="K249" s="144"/>
      <c r="L249" s="144"/>
      <c r="M249" s="144"/>
      <c r="N249" s="144"/>
      <c r="O249" s="144"/>
      <c r="P249" s="144"/>
      <c r="Q249" s="144"/>
      <c r="R249" s="144"/>
      <c r="S249" s="144"/>
      <c r="T249" s="144"/>
      <c r="U249" s="144"/>
      <c r="V249" s="144"/>
      <c r="W249" s="144"/>
      <c r="X249" s="144"/>
      <c r="Y249" s="144"/>
      <c r="Z249" s="144"/>
    </row>
    <row r="250" spans="1:26" ht="12" customHeight="1" x14ac:dyDescent="0.4">
      <c r="A250" s="144"/>
      <c r="B250" s="144"/>
      <c r="C250" s="144"/>
      <c r="D250" s="144"/>
      <c r="E250" s="144"/>
      <c r="F250" s="144"/>
      <c r="G250" s="144"/>
      <c r="H250" s="144"/>
      <c r="I250" s="144"/>
      <c r="J250" s="144"/>
      <c r="K250" s="144"/>
      <c r="L250" s="144"/>
      <c r="M250" s="144"/>
      <c r="N250" s="144"/>
      <c r="O250" s="144"/>
      <c r="P250" s="144"/>
      <c r="Q250" s="144"/>
      <c r="R250" s="144"/>
      <c r="S250" s="144"/>
      <c r="T250" s="144"/>
      <c r="U250" s="144"/>
      <c r="V250" s="144"/>
      <c r="W250" s="144"/>
      <c r="X250" s="144"/>
      <c r="Y250" s="144"/>
      <c r="Z250" s="144"/>
    </row>
    <row r="251" spans="1:26" ht="12" customHeight="1" x14ac:dyDescent="0.4">
      <c r="A251" s="144"/>
      <c r="B251" s="144"/>
      <c r="C251" s="144"/>
      <c r="D251" s="144"/>
      <c r="E251" s="144"/>
      <c r="F251" s="144"/>
      <c r="G251" s="144"/>
      <c r="H251" s="144"/>
      <c r="I251" s="144"/>
      <c r="J251" s="144"/>
      <c r="K251" s="144"/>
      <c r="L251" s="144"/>
      <c r="M251" s="144"/>
      <c r="N251" s="144"/>
      <c r="O251" s="144"/>
      <c r="P251" s="144"/>
      <c r="Q251" s="144"/>
      <c r="R251" s="144"/>
      <c r="S251" s="144"/>
      <c r="T251" s="144"/>
      <c r="U251" s="144"/>
      <c r="V251" s="144"/>
      <c r="W251" s="144"/>
      <c r="X251" s="144"/>
      <c r="Y251" s="144"/>
      <c r="Z251" s="144"/>
    </row>
    <row r="252" spans="1:26" ht="12" customHeight="1" x14ac:dyDescent="0.4">
      <c r="A252" s="144"/>
      <c r="B252" s="144"/>
      <c r="C252" s="144"/>
      <c r="D252" s="144"/>
      <c r="E252" s="144"/>
      <c r="F252" s="144"/>
      <c r="G252" s="144"/>
      <c r="H252" s="144"/>
      <c r="I252" s="144"/>
      <c r="J252" s="144"/>
      <c r="K252" s="144"/>
      <c r="L252" s="144"/>
      <c r="M252" s="144"/>
      <c r="N252" s="144"/>
      <c r="O252" s="144"/>
      <c r="P252" s="144"/>
      <c r="Q252" s="144"/>
      <c r="R252" s="144"/>
      <c r="S252" s="144"/>
      <c r="T252" s="144"/>
      <c r="U252" s="144"/>
      <c r="V252" s="144"/>
      <c r="W252" s="144"/>
      <c r="X252" s="144"/>
      <c r="Y252" s="144"/>
      <c r="Z252" s="144"/>
    </row>
    <row r="253" spans="1:26" ht="12" customHeight="1" x14ac:dyDescent="0.4">
      <c r="A253" s="144"/>
      <c r="B253" s="144"/>
      <c r="C253" s="144"/>
      <c r="D253" s="144"/>
      <c r="E253" s="144"/>
      <c r="F253" s="144"/>
      <c r="G253" s="144"/>
      <c r="H253" s="144"/>
      <c r="I253" s="144"/>
      <c r="J253" s="144"/>
      <c r="K253" s="144"/>
      <c r="L253" s="144"/>
      <c r="M253" s="144"/>
      <c r="N253" s="144"/>
      <c r="O253" s="144"/>
      <c r="P253" s="144"/>
      <c r="Q253" s="144"/>
      <c r="R253" s="144"/>
      <c r="S253" s="144"/>
      <c r="T253" s="144"/>
      <c r="U253" s="144"/>
      <c r="V253" s="144"/>
      <c r="W253" s="144"/>
      <c r="X253" s="144"/>
      <c r="Y253" s="144"/>
      <c r="Z253" s="144"/>
    </row>
    <row r="254" spans="1:26" ht="12" customHeight="1" x14ac:dyDescent="0.4">
      <c r="A254" s="144"/>
      <c r="B254" s="144"/>
      <c r="C254" s="144"/>
      <c r="D254" s="144"/>
      <c r="E254" s="144"/>
      <c r="F254" s="144"/>
      <c r="G254" s="144"/>
      <c r="H254" s="144"/>
      <c r="I254" s="144"/>
      <c r="J254" s="144"/>
      <c r="K254" s="144"/>
      <c r="L254" s="144"/>
      <c r="M254" s="144"/>
      <c r="N254" s="144"/>
      <c r="O254" s="144"/>
      <c r="P254" s="144"/>
      <c r="Q254" s="144"/>
      <c r="R254" s="144"/>
      <c r="S254" s="144"/>
      <c r="T254" s="144"/>
      <c r="U254" s="144"/>
      <c r="V254" s="144"/>
      <c r="W254" s="144"/>
      <c r="X254" s="144"/>
      <c r="Y254" s="144"/>
      <c r="Z254" s="144"/>
    </row>
    <row r="255" spans="1:26" ht="12" customHeight="1" x14ac:dyDescent="0.4">
      <c r="A255" s="144"/>
      <c r="B255" s="144"/>
      <c r="C255" s="144"/>
      <c r="D255" s="144"/>
      <c r="E255" s="144"/>
      <c r="F255" s="144"/>
      <c r="G255" s="144"/>
      <c r="H255" s="144"/>
      <c r="I255" s="144"/>
      <c r="J255" s="144"/>
      <c r="K255" s="144"/>
      <c r="L255" s="144"/>
      <c r="M255" s="144"/>
      <c r="N255" s="144"/>
      <c r="O255" s="144"/>
      <c r="P255" s="144"/>
      <c r="Q255" s="144"/>
      <c r="R255" s="144"/>
      <c r="S255" s="144"/>
      <c r="T255" s="144"/>
      <c r="U255" s="144"/>
      <c r="V255" s="144"/>
      <c r="W255" s="144"/>
      <c r="X255" s="144"/>
      <c r="Y255" s="144"/>
      <c r="Z255" s="144"/>
    </row>
    <row r="256" spans="1:26" ht="12" customHeight="1" x14ac:dyDescent="0.4">
      <c r="A256" s="144"/>
      <c r="B256" s="144"/>
      <c r="C256" s="144"/>
      <c r="D256" s="144"/>
      <c r="E256" s="144"/>
      <c r="F256" s="144"/>
      <c r="G256" s="144"/>
      <c r="H256" s="144"/>
      <c r="I256" s="144"/>
      <c r="J256" s="144"/>
      <c r="K256" s="144"/>
      <c r="L256" s="144"/>
      <c r="M256" s="144"/>
      <c r="N256" s="144"/>
      <c r="O256" s="144"/>
      <c r="P256" s="144"/>
      <c r="Q256" s="144"/>
      <c r="R256" s="144"/>
      <c r="S256" s="144"/>
      <c r="T256" s="144"/>
      <c r="U256" s="144"/>
      <c r="V256" s="144"/>
      <c r="W256" s="144"/>
      <c r="X256" s="144"/>
      <c r="Y256" s="144"/>
      <c r="Z256" s="144"/>
    </row>
    <row r="257" spans="1:26" ht="12" customHeight="1" x14ac:dyDescent="0.4">
      <c r="A257" s="144"/>
      <c r="B257" s="144"/>
      <c r="C257" s="144"/>
      <c r="D257" s="144"/>
      <c r="E257" s="144"/>
      <c r="F257" s="144"/>
      <c r="G257" s="144"/>
      <c r="H257" s="144"/>
      <c r="I257" s="144"/>
      <c r="J257" s="144"/>
      <c r="K257" s="144"/>
      <c r="L257" s="144"/>
      <c r="M257" s="144"/>
      <c r="N257" s="144"/>
      <c r="O257" s="144"/>
      <c r="P257" s="144"/>
      <c r="Q257" s="144"/>
      <c r="R257" s="144"/>
      <c r="S257" s="144"/>
      <c r="T257" s="144"/>
      <c r="U257" s="144"/>
      <c r="V257" s="144"/>
      <c r="W257" s="144"/>
      <c r="X257" s="144"/>
      <c r="Y257" s="144"/>
      <c r="Z257" s="144"/>
    </row>
    <row r="258" spans="1:26" ht="12" customHeight="1" x14ac:dyDescent="0.4">
      <c r="A258" s="144"/>
      <c r="B258" s="144"/>
      <c r="C258" s="144"/>
      <c r="D258" s="144"/>
      <c r="E258" s="144"/>
      <c r="F258" s="144"/>
      <c r="G258" s="144"/>
      <c r="H258" s="144"/>
      <c r="I258" s="144"/>
      <c r="J258" s="144"/>
      <c r="K258" s="144"/>
      <c r="L258" s="144"/>
      <c r="M258" s="144"/>
      <c r="N258" s="144"/>
      <c r="O258" s="144"/>
      <c r="P258" s="144"/>
      <c r="Q258" s="144"/>
      <c r="R258" s="144"/>
      <c r="S258" s="144"/>
      <c r="T258" s="144"/>
      <c r="U258" s="144"/>
      <c r="V258" s="144"/>
      <c r="W258" s="144"/>
      <c r="X258" s="144"/>
      <c r="Y258" s="144"/>
      <c r="Z258" s="144"/>
    </row>
    <row r="259" spans="1:26" ht="12" customHeight="1" x14ac:dyDescent="0.4">
      <c r="A259" s="144"/>
      <c r="B259" s="144"/>
      <c r="C259" s="144"/>
      <c r="D259" s="144"/>
      <c r="E259" s="144"/>
      <c r="F259" s="144"/>
      <c r="G259" s="144"/>
      <c r="H259" s="144"/>
      <c r="I259" s="144"/>
      <c r="J259" s="144"/>
      <c r="K259" s="144"/>
      <c r="L259" s="144"/>
      <c r="M259" s="144"/>
      <c r="N259" s="144"/>
      <c r="O259" s="144"/>
      <c r="P259" s="144"/>
      <c r="Q259" s="144"/>
      <c r="R259" s="144"/>
      <c r="S259" s="144"/>
      <c r="T259" s="144"/>
      <c r="U259" s="144"/>
      <c r="V259" s="144"/>
      <c r="W259" s="144"/>
      <c r="X259" s="144"/>
      <c r="Y259" s="144"/>
      <c r="Z259" s="144"/>
    </row>
    <row r="260" spans="1:26" ht="12" customHeight="1" x14ac:dyDescent="0.4">
      <c r="A260" s="144"/>
      <c r="B260" s="144"/>
      <c r="C260" s="144"/>
      <c r="D260" s="144"/>
      <c r="E260" s="144"/>
      <c r="F260" s="144"/>
      <c r="G260" s="144"/>
      <c r="H260" s="144"/>
      <c r="I260" s="144"/>
      <c r="J260" s="144"/>
      <c r="K260" s="144"/>
      <c r="L260" s="144"/>
      <c r="M260" s="144"/>
      <c r="N260" s="144"/>
      <c r="O260" s="144"/>
      <c r="P260" s="144"/>
      <c r="Q260" s="144"/>
      <c r="R260" s="144"/>
      <c r="S260" s="144"/>
      <c r="T260" s="144"/>
      <c r="U260" s="144"/>
      <c r="V260" s="144"/>
      <c r="W260" s="144"/>
      <c r="X260" s="144"/>
      <c r="Y260" s="144"/>
      <c r="Z260" s="144"/>
    </row>
    <row r="261" spans="1:26" ht="12" customHeight="1" x14ac:dyDescent="0.4">
      <c r="A261" s="144"/>
      <c r="B261" s="144"/>
      <c r="C261" s="144"/>
      <c r="D261" s="144"/>
      <c r="E261" s="144"/>
      <c r="F261" s="144"/>
      <c r="G261" s="144"/>
      <c r="H261" s="144"/>
      <c r="I261" s="144"/>
      <c r="J261" s="144"/>
      <c r="K261" s="144"/>
      <c r="L261" s="144"/>
      <c r="M261" s="144"/>
      <c r="N261" s="144"/>
      <c r="O261" s="144"/>
      <c r="P261" s="144"/>
      <c r="Q261" s="144"/>
      <c r="R261" s="144"/>
      <c r="S261" s="144"/>
      <c r="T261" s="144"/>
      <c r="U261" s="144"/>
      <c r="V261" s="144"/>
      <c r="W261" s="144"/>
      <c r="X261" s="144"/>
      <c r="Y261" s="144"/>
      <c r="Z261" s="144"/>
    </row>
    <row r="262" spans="1:26" ht="12" customHeight="1" x14ac:dyDescent="0.4">
      <c r="A262" s="144"/>
      <c r="B262" s="144"/>
      <c r="C262" s="144"/>
      <c r="D262" s="144"/>
      <c r="E262" s="144"/>
      <c r="F262" s="144"/>
      <c r="G262" s="144"/>
      <c r="H262" s="144"/>
      <c r="I262" s="144"/>
      <c r="J262" s="144"/>
      <c r="K262" s="144"/>
      <c r="L262" s="144"/>
      <c r="M262" s="144"/>
      <c r="N262" s="144"/>
      <c r="O262" s="144"/>
      <c r="P262" s="144"/>
      <c r="Q262" s="144"/>
      <c r="R262" s="144"/>
      <c r="S262" s="144"/>
      <c r="T262" s="144"/>
      <c r="U262" s="144"/>
      <c r="V262" s="144"/>
      <c r="W262" s="144"/>
      <c r="X262" s="144"/>
      <c r="Y262" s="144"/>
      <c r="Z262" s="144"/>
    </row>
    <row r="263" spans="1:26" ht="12" customHeight="1" x14ac:dyDescent="0.4">
      <c r="A263" s="144"/>
      <c r="B263" s="144"/>
      <c r="C263" s="144"/>
      <c r="D263" s="144"/>
      <c r="E263" s="144"/>
      <c r="F263" s="144"/>
      <c r="G263" s="144"/>
      <c r="H263" s="144"/>
      <c r="I263" s="144"/>
      <c r="J263" s="144"/>
      <c r="K263" s="144"/>
      <c r="L263" s="144"/>
      <c r="M263" s="144"/>
      <c r="N263" s="144"/>
      <c r="O263" s="144"/>
      <c r="P263" s="144"/>
      <c r="Q263" s="144"/>
      <c r="R263" s="144"/>
      <c r="S263" s="144"/>
      <c r="T263" s="144"/>
      <c r="U263" s="144"/>
      <c r="V263" s="144"/>
      <c r="W263" s="144"/>
      <c r="X263" s="144"/>
      <c r="Y263" s="144"/>
      <c r="Z263" s="144"/>
    </row>
    <row r="264" spans="1:26" ht="12" customHeight="1" x14ac:dyDescent="0.4">
      <c r="A264" s="144"/>
      <c r="B264" s="144"/>
      <c r="C264" s="144"/>
      <c r="D264" s="144"/>
      <c r="E264" s="144"/>
      <c r="F264" s="144"/>
      <c r="G264" s="144"/>
      <c r="H264" s="144"/>
      <c r="I264" s="144"/>
      <c r="J264" s="144"/>
      <c r="K264" s="144"/>
      <c r="L264" s="144"/>
      <c r="M264" s="144"/>
      <c r="N264" s="144"/>
      <c r="O264" s="144"/>
      <c r="P264" s="144"/>
      <c r="Q264" s="144"/>
      <c r="R264" s="144"/>
      <c r="S264" s="144"/>
      <c r="T264" s="144"/>
      <c r="U264" s="144"/>
      <c r="V264" s="144"/>
      <c r="W264" s="144"/>
      <c r="X264" s="144"/>
      <c r="Y264" s="144"/>
      <c r="Z264" s="144"/>
    </row>
    <row r="265" spans="1:26" ht="12" customHeight="1" x14ac:dyDescent="0.4">
      <c r="A265" s="144"/>
      <c r="B265" s="144"/>
      <c r="C265" s="144"/>
      <c r="D265" s="144"/>
      <c r="E265" s="144"/>
      <c r="F265" s="144"/>
      <c r="G265" s="144"/>
      <c r="H265" s="144"/>
      <c r="I265" s="144"/>
      <c r="J265" s="144"/>
      <c r="K265" s="144"/>
      <c r="L265" s="144"/>
      <c r="M265" s="144"/>
      <c r="N265" s="144"/>
      <c r="O265" s="144"/>
      <c r="P265" s="144"/>
      <c r="Q265" s="144"/>
      <c r="R265" s="144"/>
      <c r="S265" s="144"/>
      <c r="T265" s="144"/>
      <c r="U265" s="144"/>
      <c r="V265" s="144"/>
      <c r="W265" s="144"/>
      <c r="X265" s="144"/>
      <c r="Y265" s="144"/>
      <c r="Z265" s="144"/>
    </row>
    <row r="266" spans="1:26" ht="12" customHeight="1" x14ac:dyDescent="0.4">
      <c r="A266" s="144"/>
      <c r="B266" s="144"/>
      <c r="C266" s="144"/>
      <c r="D266" s="144"/>
      <c r="E266" s="144"/>
      <c r="F266" s="144"/>
      <c r="G266" s="144"/>
      <c r="H266" s="144"/>
      <c r="I266" s="144"/>
      <c r="J266" s="144"/>
      <c r="K266" s="144"/>
      <c r="L266" s="144"/>
      <c r="M266" s="144"/>
      <c r="N266" s="144"/>
      <c r="O266" s="144"/>
      <c r="P266" s="144"/>
      <c r="Q266" s="144"/>
      <c r="R266" s="144"/>
      <c r="S266" s="144"/>
      <c r="T266" s="144"/>
      <c r="U266" s="144"/>
      <c r="V266" s="144"/>
      <c r="W266" s="144"/>
      <c r="X266" s="144"/>
      <c r="Y266" s="144"/>
      <c r="Z266" s="144"/>
    </row>
    <row r="267" spans="1:26" ht="12" customHeight="1" x14ac:dyDescent="0.4">
      <c r="A267" s="144"/>
      <c r="B267" s="144"/>
      <c r="C267" s="144"/>
      <c r="D267" s="144"/>
      <c r="E267" s="144"/>
      <c r="F267" s="144"/>
      <c r="G267" s="144"/>
      <c r="H267" s="144"/>
      <c r="I267" s="144"/>
      <c r="J267" s="144"/>
      <c r="K267" s="144"/>
      <c r="L267" s="144"/>
      <c r="M267" s="144"/>
      <c r="N267" s="144"/>
      <c r="O267" s="144"/>
      <c r="P267" s="144"/>
      <c r="Q267" s="144"/>
      <c r="R267" s="144"/>
      <c r="S267" s="144"/>
      <c r="T267" s="144"/>
      <c r="U267" s="144"/>
      <c r="V267" s="144"/>
      <c r="W267" s="144"/>
      <c r="X267" s="144"/>
      <c r="Y267" s="144"/>
      <c r="Z267" s="144"/>
    </row>
    <row r="268" spans="1:26" ht="12" customHeight="1" x14ac:dyDescent="0.4">
      <c r="A268" s="144"/>
      <c r="B268" s="144"/>
      <c r="C268" s="144"/>
      <c r="D268" s="144"/>
      <c r="E268" s="144"/>
      <c r="F268" s="144"/>
      <c r="G268" s="144"/>
      <c r="H268" s="144"/>
      <c r="I268" s="144"/>
      <c r="J268" s="144"/>
      <c r="K268" s="144"/>
      <c r="L268" s="144"/>
      <c r="M268" s="144"/>
      <c r="N268" s="144"/>
      <c r="O268" s="144"/>
      <c r="P268" s="144"/>
      <c r="Q268" s="144"/>
      <c r="R268" s="144"/>
      <c r="S268" s="144"/>
      <c r="T268" s="144"/>
      <c r="U268" s="144"/>
      <c r="V268" s="144"/>
      <c r="W268" s="144"/>
      <c r="X268" s="144"/>
      <c r="Y268" s="144"/>
      <c r="Z268" s="144"/>
    </row>
    <row r="269" spans="1:26" ht="12" customHeight="1" x14ac:dyDescent="0.4">
      <c r="A269" s="144"/>
      <c r="B269" s="144"/>
      <c r="C269" s="144"/>
      <c r="D269" s="144"/>
      <c r="E269" s="144"/>
      <c r="F269" s="144"/>
      <c r="G269" s="144"/>
      <c r="H269" s="144"/>
      <c r="I269" s="144"/>
      <c r="J269" s="144"/>
      <c r="K269" s="144"/>
      <c r="L269" s="144"/>
      <c r="M269" s="144"/>
      <c r="N269" s="144"/>
      <c r="O269" s="144"/>
      <c r="P269" s="144"/>
      <c r="Q269" s="144"/>
      <c r="R269" s="144"/>
      <c r="S269" s="144"/>
      <c r="T269" s="144"/>
      <c r="U269" s="144"/>
      <c r="V269" s="144"/>
      <c r="W269" s="144"/>
      <c r="X269" s="144"/>
      <c r="Y269" s="144"/>
      <c r="Z269" s="144"/>
    </row>
    <row r="270" spans="1:26" ht="12" customHeight="1" x14ac:dyDescent="0.4">
      <c r="A270" s="144"/>
      <c r="B270" s="144"/>
      <c r="C270" s="144"/>
      <c r="D270" s="144"/>
      <c r="E270" s="144"/>
      <c r="F270" s="144"/>
      <c r="G270" s="144"/>
      <c r="H270" s="144"/>
      <c r="I270" s="144"/>
      <c r="J270" s="144"/>
      <c r="K270" s="144"/>
      <c r="L270" s="144"/>
      <c r="M270" s="144"/>
      <c r="N270" s="144"/>
      <c r="O270" s="144"/>
      <c r="P270" s="144"/>
      <c r="Q270" s="144"/>
      <c r="R270" s="144"/>
      <c r="S270" s="144"/>
      <c r="T270" s="144"/>
      <c r="U270" s="144"/>
      <c r="V270" s="144"/>
      <c r="W270" s="144"/>
      <c r="X270" s="144"/>
      <c r="Y270" s="144"/>
      <c r="Z270" s="144"/>
    </row>
    <row r="271" spans="1:26" ht="12" customHeight="1" x14ac:dyDescent="0.4">
      <c r="A271" s="144"/>
      <c r="B271" s="144"/>
      <c r="C271" s="144"/>
      <c r="D271" s="144"/>
      <c r="E271" s="144"/>
      <c r="F271" s="144"/>
      <c r="G271" s="144"/>
      <c r="H271" s="144"/>
      <c r="I271" s="144"/>
      <c r="J271" s="144"/>
      <c r="K271" s="144"/>
      <c r="L271" s="144"/>
      <c r="M271" s="144"/>
      <c r="N271" s="144"/>
      <c r="O271" s="144"/>
      <c r="P271" s="144"/>
      <c r="Q271" s="144"/>
      <c r="R271" s="144"/>
      <c r="S271" s="144"/>
      <c r="T271" s="144"/>
      <c r="U271" s="144"/>
      <c r="V271" s="144"/>
      <c r="W271" s="144"/>
      <c r="X271" s="144"/>
      <c r="Y271" s="144"/>
      <c r="Z271" s="144"/>
    </row>
    <row r="272" spans="1:26" ht="12" customHeight="1" x14ac:dyDescent="0.4">
      <c r="A272" s="144"/>
      <c r="B272" s="144"/>
      <c r="C272" s="144"/>
      <c r="D272" s="144"/>
      <c r="E272" s="144"/>
      <c r="F272" s="144"/>
      <c r="G272" s="144"/>
      <c r="H272" s="144"/>
      <c r="I272" s="144"/>
      <c r="J272" s="144"/>
      <c r="K272" s="144"/>
      <c r="L272" s="144"/>
      <c r="M272" s="144"/>
      <c r="N272" s="144"/>
      <c r="O272" s="144"/>
      <c r="P272" s="144"/>
      <c r="Q272" s="144"/>
      <c r="R272" s="144"/>
      <c r="S272" s="144"/>
      <c r="T272" s="144"/>
      <c r="U272" s="144"/>
      <c r="V272" s="144"/>
      <c r="W272" s="144"/>
      <c r="X272" s="144"/>
      <c r="Y272" s="144"/>
      <c r="Z272" s="144"/>
    </row>
    <row r="273" spans="1:26" ht="12" customHeight="1" x14ac:dyDescent="0.4">
      <c r="A273" s="144"/>
      <c r="B273" s="144"/>
      <c r="C273" s="144"/>
      <c r="D273" s="144"/>
      <c r="E273" s="144"/>
      <c r="F273" s="144"/>
      <c r="G273" s="144"/>
      <c r="H273" s="144"/>
      <c r="I273" s="144"/>
      <c r="J273" s="144"/>
      <c r="K273" s="144"/>
      <c r="L273" s="144"/>
      <c r="M273" s="144"/>
      <c r="N273" s="144"/>
      <c r="O273" s="144"/>
      <c r="P273" s="144"/>
      <c r="Q273" s="144"/>
      <c r="R273" s="144"/>
      <c r="S273" s="144"/>
      <c r="T273" s="144"/>
      <c r="U273" s="144"/>
      <c r="V273" s="144"/>
      <c r="W273" s="144"/>
      <c r="X273" s="144"/>
      <c r="Y273" s="144"/>
      <c r="Z273" s="144"/>
    </row>
    <row r="274" spans="1:26" ht="12" customHeight="1" x14ac:dyDescent="0.4">
      <c r="A274" s="144"/>
      <c r="B274" s="144"/>
      <c r="C274" s="144"/>
      <c r="D274" s="144"/>
      <c r="E274" s="144"/>
      <c r="F274" s="144"/>
      <c r="G274" s="144"/>
      <c r="H274" s="144"/>
      <c r="I274" s="144"/>
      <c r="J274" s="144"/>
      <c r="K274" s="144"/>
      <c r="L274" s="144"/>
      <c r="M274" s="144"/>
      <c r="N274" s="144"/>
      <c r="O274" s="144"/>
      <c r="P274" s="144"/>
      <c r="Q274" s="144"/>
      <c r="R274" s="144"/>
      <c r="S274" s="144"/>
      <c r="T274" s="144"/>
      <c r="U274" s="144"/>
      <c r="V274" s="144"/>
      <c r="W274" s="144"/>
      <c r="X274" s="144"/>
      <c r="Y274" s="144"/>
      <c r="Z274" s="144"/>
    </row>
    <row r="275" spans="1:26" ht="12" customHeight="1" x14ac:dyDescent="0.4">
      <c r="A275" s="144"/>
      <c r="B275" s="144"/>
      <c r="C275" s="144"/>
      <c r="D275" s="144"/>
      <c r="E275" s="144"/>
      <c r="F275" s="144"/>
      <c r="G275" s="144"/>
      <c r="H275" s="144"/>
      <c r="I275" s="144"/>
      <c r="J275" s="144"/>
      <c r="K275" s="144"/>
      <c r="L275" s="144"/>
      <c r="M275" s="144"/>
      <c r="N275" s="144"/>
      <c r="O275" s="144"/>
      <c r="P275" s="144"/>
      <c r="Q275" s="144"/>
      <c r="R275" s="144"/>
      <c r="S275" s="144"/>
      <c r="T275" s="144"/>
      <c r="U275" s="144"/>
      <c r="V275" s="144"/>
      <c r="W275" s="144"/>
      <c r="X275" s="144"/>
      <c r="Y275" s="144"/>
      <c r="Z275" s="144"/>
    </row>
    <row r="276" spans="1:26" ht="12" customHeight="1" x14ac:dyDescent="0.4">
      <c r="A276" s="144"/>
      <c r="B276" s="144"/>
      <c r="C276" s="144"/>
      <c r="D276" s="144"/>
      <c r="E276" s="144"/>
      <c r="F276" s="144"/>
      <c r="G276" s="144"/>
      <c r="H276" s="144"/>
      <c r="I276" s="144"/>
      <c r="J276" s="144"/>
      <c r="K276" s="144"/>
      <c r="L276" s="144"/>
      <c r="M276" s="144"/>
      <c r="N276" s="144"/>
      <c r="O276" s="144"/>
      <c r="P276" s="144"/>
      <c r="Q276" s="144"/>
      <c r="R276" s="144"/>
      <c r="S276" s="144"/>
      <c r="T276" s="144"/>
      <c r="U276" s="144"/>
      <c r="V276" s="144"/>
      <c r="W276" s="144"/>
      <c r="X276" s="144"/>
      <c r="Y276" s="144"/>
      <c r="Z276" s="144"/>
    </row>
    <row r="277" spans="1:26" ht="12" customHeight="1" x14ac:dyDescent="0.4">
      <c r="A277" s="144"/>
      <c r="B277" s="144"/>
      <c r="C277" s="144"/>
      <c r="D277" s="144"/>
      <c r="E277" s="144"/>
      <c r="F277" s="144"/>
      <c r="G277" s="144"/>
      <c r="H277" s="144"/>
      <c r="I277" s="144"/>
      <c r="J277" s="144"/>
      <c r="K277" s="144"/>
      <c r="L277" s="144"/>
      <c r="M277" s="144"/>
      <c r="N277" s="144"/>
      <c r="O277" s="144"/>
      <c r="P277" s="144"/>
      <c r="Q277" s="144"/>
      <c r="R277" s="144"/>
      <c r="S277" s="144"/>
      <c r="T277" s="144"/>
      <c r="U277" s="144"/>
      <c r="V277" s="144"/>
      <c r="W277" s="144"/>
      <c r="X277" s="144"/>
      <c r="Y277" s="144"/>
      <c r="Z277" s="144"/>
    </row>
    <row r="278" spans="1:26" ht="12" customHeight="1" x14ac:dyDescent="0.4">
      <c r="A278" s="144"/>
      <c r="B278" s="144"/>
      <c r="C278" s="144"/>
      <c r="D278" s="144"/>
      <c r="E278" s="144"/>
      <c r="F278" s="144"/>
      <c r="G278" s="144"/>
      <c r="H278" s="144"/>
      <c r="I278" s="144"/>
      <c r="J278" s="144"/>
      <c r="K278" s="144"/>
      <c r="L278" s="144"/>
      <c r="M278" s="144"/>
      <c r="N278" s="144"/>
      <c r="O278" s="144"/>
      <c r="P278" s="144"/>
      <c r="Q278" s="144"/>
      <c r="R278" s="144"/>
      <c r="S278" s="144"/>
      <c r="T278" s="144"/>
      <c r="U278" s="144"/>
      <c r="V278" s="144"/>
      <c r="W278" s="144"/>
      <c r="X278" s="144"/>
      <c r="Y278" s="144"/>
      <c r="Z278" s="144"/>
    </row>
    <row r="279" spans="1:26" ht="12" customHeight="1" x14ac:dyDescent="0.4">
      <c r="A279" s="144"/>
      <c r="B279" s="144"/>
      <c r="C279" s="144"/>
      <c r="D279" s="144"/>
      <c r="E279" s="144"/>
      <c r="F279" s="144"/>
      <c r="G279" s="144"/>
      <c r="H279" s="144"/>
      <c r="I279" s="144"/>
      <c r="J279" s="144"/>
      <c r="K279" s="144"/>
      <c r="L279" s="144"/>
      <c r="M279" s="144"/>
      <c r="N279" s="144"/>
      <c r="O279" s="144"/>
      <c r="P279" s="144"/>
      <c r="Q279" s="144"/>
      <c r="R279" s="144"/>
      <c r="S279" s="144"/>
      <c r="T279" s="144"/>
      <c r="U279" s="144"/>
      <c r="V279" s="144"/>
      <c r="W279" s="144"/>
      <c r="X279" s="144"/>
      <c r="Y279" s="144"/>
      <c r="Z279" s="144"/>
    </row>
    <row r="280" spans="1:26" ht="12" customHeight="1" x14ac:dyDescent="0.4">
      <c r="A280" s="144"/>
      <c r="B280" s="144"/>
      <c r="C280" s="144"/>
      <c r="D280" s="144"/>
      <c r="E280" s="144"/>
      <c r="F280" s="144"/>
      <c r="G280" s="144"/>
      <c r="H280" s="144"/>
      <c r="I280" s="144"/>
      <c r="J280" s="144"/>
      <c r="K280" s="144"/>
      <c r="L280" s="144"/>
      <c r="M280" s="144"/>
      <c r="N280" s="144"/>
      <c r="O280" s="144"/>
      <c r="P280" s="144"/>
      <c r="Q280" s="144"/>
      <c r="R280" s="144"/>
      <c r="S280" s="144"/>
      <c r="T280" s="144"/>
      <c r="U280" s="144"/>
      <c r="V280" s="144"/>
      <c r="W280" s="144"/>
      <c r="X280" s="144"/>
      <c r="Y280" s="144"/>
      <c r="Z280" s="144"/>
    </row>
    <row r="281" spans="1:26" ht="12" customHeight="1" x14ac:dyDescent="0.4">
      <c r="A281" s="144"/>
      <c r="B281" s="144"/>
      <c r="C281" s="144"/>
      <c r="D281" s="144"/>
      <c r="E281" s="144"/>
      <c r="F281" s="144"/>
      <c r="G281" s="144"/>
      <c r="H281" s="144"/>
      <c r="I281" s="144"/>
      <c r="J281" s="144"/>
      <c r="K281" s="144"/>
      <c r="L281" s="144"/>
      <c r="M281" s="144"/>
      <c r="N281" s="144"/>
      <c r="O281" s="144"/>
      <c r="P281" s="144"/>
      <c r="Q281" s="144"/>
      <c r="R281" s="144"/>
      <c r="S281" s="144"/>
      <c r="T281" s="144"/>
      <c r="U281" s="144"/>
      <c r="V281" s="144"/>
      <c r="W281" s="144"/>
      <c r="X281" s="144"/>
      <c r="Y281" s="144"/>
      <c r="Z281" s="144"/>
    </row>
    <row r="282" spans="1:26" ht="12" customHeight="1" x14ac:dyDescent="0.4">
      <c r="A282" s="144"/>
      <c r="B282" s="144"/>
      <c r="C282" s="144"/>
      <c r="D282" s="144"/>
      <c r="E282" s="144"/>
      <c r="F282" s="144"/>
      <c r="G282" s="144"/>
      <c r="H282" s="144"/>
      <c r="I282" s="144"/>
      <c r="J282" s="144"/>
      <c r="K282" s="144"/>
      <c r="L282" s="144"/>
      <c r="M282" s="144"/>
      <c r="N282" s="144"/>
      <c r="O282" s="144"/>
      <c r="P282" s="144"/>
      <c r="Q282" s="144"/>
      <c r="R282" s="144"/>
      <c r="S282" s="144"/>
      <c r="T282" s="144"/>
      <c r="U282" s="144"/>
      <c r="V282" s="144"/>
      <c r="W282" s="144"/>
      <c r="X282" s="144"/>
      <c r="Y282" s="144"/>
      <c r="Z282" s="144"/>
    </row>
    <row r="283" spans="1:26" ht="12" customHeight="1" x14ac:dyDescent="0.4">
      <c r="A283" s="144"/>
      <c r="B283" s="144"/>
      <c r="C283" s="144"/>
      <c r="D283" s="144"/>
      <c r="E283" s="144"/>
      <c r="F283" s="144"/>
      <c r="G283" s="144"/>
      <c r="H283" s="144"/>
      <c r="I283" s="144"/>
      <c r="J283" s="144"/>
      <c r="K283" s="144"/>
      <c r="L283" s="144"/>
      <c r="M283" s="144"/>
      <c r="N283" s="144"/>
      <c r="O283" s="144"/>
      <c r="P283" s="144"/>
      <c r="Q283" s="144"/>
      <c r="R283" s="144"/>
      <c r="S283" s="144"/>
      <c r="T283" s="144"/>
      <c r="U283" s="144"/>
      <c r="V283" s="144"/>
      <c r="W283" s="144"/>
      <c r="X283" s="144"/>
      <c r="Y283" s="144"/>
      <c r="Z283" s="144"/>
    </row>
    <row r="284" spans="1:26" ht="12" customHeight="1" x14ac:dyDescent="0.4">
      <c r="A284" s="144"/>
      <c r="B284" s="144"/>
      <c r="C284" s="144"/>
      <c r="D284" s="144"/>
      <c r="E284" s="144"/>
      <c r="F284" s="144"/>
      <c r="G284" s="144"/>
      <c r="H284" s="144"/>
      <c r="I284" s="144"/>
      <c r="J284" s="144"/>
      <c r="K284" s="144"/>
      <c r="L284" s="144"/>
      <c r="M284" s="144"/>
      <c r="N284" s="144"/>
      <c r="O284" s="144"/>
      <c r="P284" s="144"/>
      <c r="Q284" s="144"/>
      <c r="R284" s="144"/>
      <c r="S284" s="144"/>
      <c r="T284" s="144"/>
      <c r="U284" s="144"/>
      <c r="V284" s="144"/>
      <c r="W284" s="144"/>
      <c r="X284" s="144"/>
      <c r="Y284" s="144"/>
      <c r="Z284" s="144"/>
    </row>
    <row r="285" spans="1:26" ht="12" customHeight="1" x14ac:dyDescent="0.4">
      <c r="A285" s="144"/>
      <c r="B285" s="144"/>
      <c r="C285" s="144"/>
      <c r="D285" s="144"/>
      <c r="E285" s="144"/>
      <c r="F285" s="144"/>
      <c r="G285" s="144"/>
      <c r="H285" s="144"/>
      <c r="I285" s="144"/>
      <c r="J285" s="144"/>
      <c r="K285" s="144"/>
      <c r="L285" s="144"/>
      <c r="M285" s="144"/>
      <c r="N285" s="144"/>
      <c r="O285" s="144"/>
      <c r="P285" s="144"/>
      <c r="Q285" s="144"/>
      <c r="R285" s="144"/>
      <c r="S285" s="144"/>
      <c r="T285" s="144"/>
      <c r="U285" s="144"/>
      <c r="V285" s="144"/>
      <c r="W285" s="144"/>
      <c r="X285" s="144"/>
      <c r="Y285" s="144"/>
      <c r="Z285" s="144"/>
    </row>
    <row r="286" spans="1:26" ht="12" customHeight="1" x14ac:dyDescent="0.4">
      <c r="A286" s="144"/>
      <c r="B286" s="144"/>
      <c r="C286" s="144"/>
      <c r="D286" s="144"/>
      <c r="E286" s="144"/>
      <c r="F286" s="144"/>
      <c r="G286" s="144"/>
      <c r="H286" s="144"/>
      <c r="I286" s="144"/>
      <c r="J286" s="144"/>
      <c r="K286" s="144"/>
      <c r="L286" s="144"/>
      <c r="M286" s="144"/>
      <c r="N286" s="144"/>
      <c r="O286" s="144"/>
      <c r="P286" s="144"/>
      <c r="Q286" s="144"/>
      <c r="R286" s="144"/>
      <c r="S286" s="144"/>
      <c r="T286" s="144"/>
      <c r="U286" s="144"/>
      <c r="V286" s="144"/>
      <c r="W286" s="144"/>
      <c r="X286" s="144"/>
      <c r="Y286" s="144"/>
      <c r="Z286" s="144"/>
    </row>
    <row r="287" spans="1:26" ht="12" customHeight="1" x14ac:dyDescent="0.4">
      <c r="A287" s="144"/>
      <c r="B287" s="144"/>
      <c r="C287" s="144"/>
      <c r="D287" s="144"/>
      <c r="E287" s="144"/>
      <c r="F287" s="144"/>
      <c r="G287" s="144"/>
      <c r="H287" s="144"/>
      <c r="I287" s="144"/>
      <c r="J287" s="144"/>
      <c r="K287" s="144"/>
      <c r="L287" s="144"/>
      <c r="M287" s="144"/>
      <c r="N287" s="144"/>
      <c r="O287" s="144"/>
      <c r="P287" s="144"/>
      <c r="Q287" s="144"/>
      <c r="R287" s="144"/>
      <c r="S287" s="144"/>
      <c r="T287" s="144"/>
      <c r="U287" s="144"/>
      <c r="V287" s="144"/>
      <c r="W287" s="144"/>
      <c r="X287" s="144"/>
      <c r="Y287" s="144"/>
      <c r="Z287" s="144"/>
    </row>
    <row r="288" spans="1:26" ht="12" customHeight="1" x14ac:dyDescent="0.4">
      <c r="A288" s="144"/>
      <c r="B288" s="144"/>
      <c r="C288" s="144"/>
      <c r="D288" s="144"/>
      <c r="E288" s="144"/>
      <c r="F288" s="144"/>
      <c r="G288" s="144"/>
      <c r="H288" s="144"/>
      <c r="I288" s="144"/>
      <c r="J288" s="144"/>
      <c r="K288" s="144"/>
      <c r="L288" s="144"/>
      <c r="M288" s="144"/>
      <c r="N288" s="144"/>
      <c r="O288" s="144"/>
      <c r="P288" s="144"/>
      <c r="Q288" s="144"/>
      <c r="R288" s="144"/>
      <c r="S288" s="144"/>
      <c r="T288" s="144"/>
      <c r="U288" s="144"/>
      <c r="V288" s="144"/>
      <c r="W288" s="144"/>
      <c r="X288" s="144"/>
      <c r="Y288" s="144"/>
      <c r="Z288" s="144"/>
    </row>
    <row r="289" spans="1:26" ht="12" customHeight="1" x14ac:dyDescent="0.4">
      <c r="A289" s="144"/>
      <c r="B289" s="144"/>
      <c r="C289" s="144"/>
      <c r="D289" s="144"/>
      <c r="E289" s="144"/>
      <c r="F289" s="144"/>
      <c r="G289" s="144"/>
      <c r="H289" s="144"/>
      <c r="I289" s="144"/>
      <c r="J289" s="144"/>
      <c r="K289" s="144"/>
      <c r="L289" s="144"/>
      <c r="M289" s="144"/>
      <c r="N289" s="144"/>
      <c r="O289" s="144"/>
      <c r="P289" s="144"/>
      <c r="Q289" s="144"/>
      <c r="R289" s="144"/>
      <c r="S289" s="144"/>
      <c r="T289" s="144"/>
      <c r="U289" s="144"/>
      <c r="V289" s="144"/>
      <c r="W289" s="144"/>
      <c r="X289" s="144"/>
      <c r="Y289" s="144"/>
      <c r="Z289" s="144"/>
    </row>
    <row r="290" spans="1:26" ht="12" customHeight="1" x14ac:dyDescent="0.4">
      <c r="A290" s="144"/>
      <c r="B290" s="144"/>
      <c r="C290" s="144"/>
      <c r="D290" s="144"/>
      <c r="E290" s="144"/>
      <c r="F290" s="144"/>
      <c r="G290" s="144"/>
      <c r="H290" s="144"/>
      <c r="I290" s="144"/>
      <c r="J290" s="144"/>
      <c r="K290" s="144"/>
      <c r="L290" s="144"/>
      <c r="M290" s="144"/>
      <c r="N290" s="144"/>
      <c r="O290" s="144"/>
      <c r="P290" s="144"/>
      <c r="Q290" s="144"/>
      <c r="R290" s="144"/>
      <c r="S290" s="144"/>
      <c r="T290" s="144"/>
      <c r="U290" s="144"/>
      <c r="V290" s="144"/>
      <c r="W290" s="144"/>
      <c r="X290" s="144"/>
      <c r="Y290" s="144"/>
      <c r="Z290" s="144"/>
    </row>
    <row r="291" spans="1:26" ht="12" customHeight="1" x14ac:dyDescent="0.4">
      <c r="A291" s="144"/>
      <c r="B291" s="144"/>
      <c r="C291" s="144"/>
      <c r="D291" s="144"/>
      <c r="E291" s="144"/>
      <c r="F291" s="144"/>
      <c r="G291" s="144"/>
      <c r="H291" s="144"/>
      <c r="I291" s="144"/>
      <c r="J291" s="144"/>
      <c r="K291" s="144"/>
      <c r="L291" s="144"/>
      <c r="M291" s="144"/>
      <c r="N291" s="144"/>
      <c r="O291" s="144"/>
      <c r="P291" s="144"/>
      <c r="Q291" s="144"/>
      <c r="R291" s="144"/>
      <c r="S291" s="144"/>
      <c r="T291" s="144"/>
      <c r="U291" s="144"/>
      <c r="V291" s="144"/>
      <c r="W291" s="144"/>
      <c r="X291" s="144"/>
      <c r="Y291" s="144"/>
      <c r="Z291" s="144"/>
    </row>
    <row r="292" spans="1:26" ht="12" customHeight="1" x14ac:dyDescent="0.4">
      <c r="A292" s="144"/>
      <c r="B292" s="144"/>
      <c r="C292" s="144"/>
      <c r="D292" s="144"/>
      <c r="E292" s="144"/>
      <c r="F292" s="144"/>
      <c r="G292" s="144"/>
      <c r="H292" s="144"/>
      <c r="I292" s="144"/>
      <c r="J292" s="144"/>
      <c r="K292" s="144"/>
      <c r="L292" s="144"/>
      <c r="M292" s="144"/>
      <c r="N292" s="144"/>
      <c r="O292" s="144"/>
      <c r="P292" s="144"/>
      <c r="Q292" s="144"/>
      <c r="R292" s="144"/>
      <c r="S292" s="144"/>
      <c r="T292" s="144"/>
      <c r="U292" s="144"/>
      <c r="V292" s="144"/>
      <c r="W292" s="144"/>
      <c r="X292" s="144"/>
      <c r="Y292" s="144"/>
      <c r="Z292" s="144"/>
    </row>
    <row r="293" spans="1:26" ht="12" customHeight="1" x14ac:dyDescent="0.4">
      <c r="A293" s="144"/>
      <c r="B293" s="144"/>
      <c r="C293" s="144"/>
      <c r="D293" s="144"/>
      <c r="E293" s="144"/>
      <c r="F293" s="144"/>
      <c r="G293" s="144"/>
      <c r="H293" s="144"/>
      <c r="I293" s="144"/>
      <c r="J293" s="144"/>
      <c r="K293" s="144"/>
      <c r="L293" s="144"/>
      <c r="M293" s="144"/>
      <c r="N293" s="144"/>
      <c r="O293" s="144"/>
      <c r="P293" s="144"/>
      <c r="Q293" s="144"/>
      <c r="R293" s="144"/>
      <c r="S293" s="144"/>
      <c r="T293" s="144"/>
      <c r="U293" s="144"/>
      <c r="V293" s="144"/>
      <c r="W293" s="144"/>
      <c r="X293" s="144"/>
      <c r="Y293" s="144"/>
      <c r="Z293" s="144"/>
    </row>
    <row r="294" spans="1:26" ht="12" customHeight="1" x14ac:dyDescent="0.4">
      <c r="A294" s="144"/>
      <c r="B294" s="144"/>
      <c r="C294" s="144"/>
      <c r="D294" s="144"/>
      <c r="E294" s="144"/>
      <c r="F294" s="144"/>
      <c r="G294" s="144"/>
      <c r="H294" s="144"/>
      <c r="I294" s="144"/>
      <c r="J294" s="144"/>
      <c r="K294" s="144"/>
      <c r="L294" s="144"/>
      <c r="M294" s="144"/>
      <c r="N294" s="144"/>
      <c r="O294" s="144"/>
      <c r="P294" s="144"/>
      <c r="Q294" s="144"/>
      <c r="R294" s="144"/>
      <c r="S294" s="144"/>
      <c r="T294" s="144"/>
      <c r="U294" s="144"/>
      <c r="V294" s="144"/>
      <c r="W294" s="144"/>
      <c r="X294" s="144"/>
      <c r="Y294" s="144"/>
      <c r="Z294" s="144"/>
    </row>
    <row r="295" spans="1:26" ht="12" customHeight="1" x14ac:dyDescent="0.4">
      <c r="A295" s="144"/>
      <c r="B295" s="144"/>
      <c r="C295" s="144"/>
      <c r="D295" s="144"/>
      <c r="E295" s="144"/>
      <c r="F295" s="144"/>
      <c r="G295" s="144"/>
      <c r="H295" s="144"/>
      <c r="I295" s="144"/>
      <c r="J295" s="144"/>
      <c r="K295" s="144"/>
      <c r="L295" s="144"/>
      <c r="M295" s="144"/>
      <c r="N295" s="144"/>
      <c r="O295" s="144"/>
      <c r="P295" s="144"/>
      <c r="Q295" s="144"/>
      <c r="R295" s="144"/>
      <c r="S295" s="144"/>
      <c r="T295" s="144"/>
      <c r="U295" s="144"/>
      <c r="V295" s="144"/>
      <c r="W295" s="144"/>
      <c r="X295" s="144"/>
      <c r="Y295" s="144"/>
      <c r="Z295" s="144"/>
    </row>
    <row r="296" spans="1:26" ht="12" customHeight="1" x14ac:dyDescent="0.4">
      <c r="A296" s="144"/>
      <c r="B296" s="144"/>
      <c r="C296" s="144"/>
      <c r="D296" s="144"/>
      <c r="E296" s="144"/>
      <c r="F296" s="144"/>
      <c r="G296" s="144"/>
      <c r="H296" s="144"/>
      <c r="I296" s="144"/>
      <c r="J296" s="144"/>
      <c r="K296" s="144"/>
      <c r="L296" s="144"/>
      <c r="M296" s="144"/>
      <c r="N296" s="144"/>
      <c r="O296" s="144"/>
      <c r="P296" s="144"/>
      <c r="Q296" s="144"/>
      <c r="R296" s="144"/>
      <c r="S296" s="144"/>
      <c r="T296" s="144"/>
      <c r="U296" s="144"/>
      <c r="V296" s="144"/>
      <c r="W296" s="144"/>
      <c r="X296" s="144"/>
      <c r="Y296" s="144"/>
      <c r="Z296" s="144"/>
    </row>
    <row r="297" spans="1:26" ht="12" customHeight="1" x14ac:dyDescent="0.4">
      <c r="A297" s="144"/>
      <c r="B297" s="144"/>
      <c r="C297" s="144"/>
      <c r="D297" s="144"/>
      <c r="E297" s="144"/>
      <c r="F297" s="144"/>
      <c r="G297" s="144"/>
      <c r="H297" s="144"/>
      <c r="I297" s="144"/>
      <c r="J297" s="144"/>
      <c r="K297" s="144"/>
      <c r="L297" s="144"/>
      <c r="M297" s="144"/>
      <c r="N297" s="144"/>
      <c r="O297" s="144"/>
      <c r="P297" s="144"/>
      <c r="Q297" s="144"/>
      <c r="R297" s="144"/>
      <c r="S297" s="144"/>
      <c r="T297" s="144"/>
      <c r="U297" s="144"/>
      <c r="V297" s="144"/>
      <c r="W297" s="144"/>
      <c r="X297" s="144"/>
      <c r="Y297" s="144"/>
      <c r="Z297" s="144"/>
    </row>
    <row r="298" spans="1:26" ht="12" customHeight="1" x14ac:dyDescent="0.4">
      <c r="A298" s="144"/>
      <c r="B298" s="144"/>
      <c r="C298" s="144"/>
      <c r="D298" s="144"/>
      <c r="E298" s="144"/>
      <c r="F298" s="144"/>
      <c r="G298" s="144"/>
      <c r="H298" s="144"/>
      <c r="I298" s="144"/>
      <c r="J298" s="144"/>
      <c r="K298" s="144"/>
      <c r="L298" s="144"/>
      <c r="M298" s="144"/>
      <c r="N298" s="144"/>
      <c r="O298" s="144"/>
      <c r="P298" s="144"/>
      <c r="Q298" s="144"/>
      <c r="R298" s="144"/>
      <c r="S298" s="144"/>
      <c r="T298" s="144"/>
      <c r="U298" s="144"/>
      <c r="V298" s="144"/>
      <c r="W298" s="144"/>
      <c r="X298" s="144"/>
      <c r="Y298" s="144"/>
      <c r="Z298" s="144"/>
    </row>
    <row r="299" spans="1:26" ht="12" customHeight="1" x14ac:dyDescent="0.4">
      <c r="A299" s="144"/>
      <c r="B299" s="144"/>
      <c r="C299" s="144"/>
      <c r="D299" s="144"/>
      <c r="E299" s="144"/>
      <c r="F299" s="144"/>
      <c r="G299" s="144"/>
      <c r="H299" s="144"/>
      <c r="I299" s="144"/>
      <c r="J299" s="144"/>
      <c r="K299" s="144"/>
      <c r="L299" s="144"/>
      <c r="M299" s="144"/>
      <c r="N299" s="144"/>
      <c r="O299" s="144"/>
      <c r="P299" s="144"/>
      <c r="Q299" s="144"/>
      <c r="R299" s="144"/>
      <c r="S299" s="144"/>
      <c r="T299" s="144"/>
      <c r="U299" s="144"/>
      <c r="V299" s="144"/>
      <c r="W299" s="144"/>
      <c r="X299" s="144"/>
      <c r="Y299" s="144"/>
      <c r="Z299" s="144"/>
    </row>
    <row r="300" spans="1:26" ht="12" customHeight="1" x14ac:dyDescent="0.4">
      <c r="A300" s="144"/>
      <c r="B300" s="144"/>
      <c r="C300" s="144"/>
      <c r="D300" s="144"/>
      <c r="E300" s="144"/>
      <c r="F300" s="144"/>
      <c r="G300" s="144"/>
      <c r="H300" s="144"/>
      <c r="I300" s="144"/>
      <c r="J300" s="144"/>
      <c r="K300" s="144"/>
      <c r="L300" s="144"/>
      <c r="M300" s="144"/>
      <c r="N300" s="144"/>
      <c r="O300" s="144"/>
      <c r="P300" s="144"/>
      <c r="Q300" s="144"/>
      <c r="R300" s="144"/>
      <c r="S300" s="144"/>
      <c r="T300" s="144"/>
      <c r="U300" s="144"/>
      <c r="V300" s="144"/>
      <c r="W300" s="144"/>
      <c r="X300" s="144"/>
      <c r="Y300" s="144"/>
      <c r="Z300" s="144"/>
    </row>
    <row r="301" spans="1:26" ht="12" customHeight="1" x14ac:dyDescent="0.4">
      <c r="A301" s="144"/>
      <c r="B301" s="144"/>
      <c r="C301" s="144"/>
      <c r="D301" s="144"/>
      <c r="E301" s="144"/>
      <c r="F301" s="144"/>
      <c r="G301" s="144"/>
      <c r="H301" s="144"/>
      <c r="I301" s="144"/>
      <c r="J301" s="144"/>
      <c r="K301" s="144"/>
      <c r="L301" s="144"/>
      <c r="M301" s="144"/>
      <c r="N301" s="144"/>
      <c r="O301" s="144"/>
      <c r="P301" s="144"/>
      <c r="Q301" s="144"/>
      <c r="R301" s="144"/>
      <c r="S301" s="144"/>
      <c r="T301" s="144"/>
      <c r="U301" s="144"/>
      <c r="V301" s="144"/>
      <c r="W301" s="144"/>
      <c r="X301" s="144"/>
      <c r="Y301" s="144"/>
      <c r="Z301" s="144"/>
    </row>
    <row r="302" spans="1:26" ht="12" customHeight="1" x14ac:dyDescent="0.4">
      <c r="A302" s="144"/>
      <c r="B302" s="144"/>
      <c r="C302" s="144"/>
      <c r="D302" s="144"/>
      <c r="E302" s="144"/>
      <c r="F302" s="144"/>
      <c r="G302" s="144"/>
      <c r="H302" s="144"/>
      <c r="I302" s="144"/>
      <c r="J302" s="144"/>
      <c r="K302" s="144"/>
      <c r="L302" s="144"/>
      <c r="M302" s="144"/>
      <c r="N302" s="144"/>
      <c r="O302" s="144"/>
      <c r="P302" s="144"/>
      <c r="Q302" s="144"/>
      <c r="R302" s="144"/>
      <c r="S302" s="144"/>
      <c r="T302" s="144"/>
      <c r="U302" s="144"/>
      <c r="V302" s="144"/>
      <c r="W302" s="144"/>
      <c r="X302" s="144"/>
      <c r="Y302" s="144"/>
      <c r="Z302" s="144"/>
    </row>
    <row r="303" spans="1:26" ht="12" customHeight="1" x14ac:dyDescent="0.4">
      <c r="A303" s="144"/>
      <c r="B303" s="144"/>
      <c r="C303" s="144"/>
      <c r="D303" s="144"/>
      <c r="E303" s="144"/>
      <c r="F303" s="144"/>
      <c r="G303" s="144"/>
      <c r="H303" s="144"/>
      <c r="I303" s="144"/>
      <c r="J303" s="144"/>
      <c r="K303" s="144"/>
      <c r="L303" s="144"/>
      <c r="M303" s="144"/>
      <c r="N303" s="144"/>
      <c r="O303" s="144"/>
      <c r="P303" s="144"/>
      <c r="Q303" s="144"/>
      <c r="R303" s="144"/>
      <c r="S303" s="144"/>
      <c r="T303" s="144"/>
      <c r="U303" s="144"/>
      <c r="V303" s="144"/>
      <c r="W303" s="144"/>
      <c r="X303" s="144"/>
      <c r="Y303" s="144"/>
      <c r="Z303" s="144"/>
    </row>
    <row r="304" spans="1:26" ht="12" customHeight="1" x14ac:dyDescent="0.4">
      <c r="A304" s="144"/>
      <c r="B304" s="144"/>
      <c r="C304" s="144"/>
      <c r="D304" s="144"/>
      <c r="E304" s="144"/>
      <c r="F304" s="144"/>
      <c r="G304" s="144"/>
      <c r="H304" s="144"/>
      <c r="I304" s="144"/>
      <c r="J304" s="144"/>
      <c r="K304" s="144"/>
      <c r="L304" s="144"/>
      <c r="M304" s="144"/>
      <c r="N304" s="144"/>
      <c r="O304" s="144"/>
      <c r="P304" s="144"/>
      <c r="Q304" s="144"/>
      <c r="R304" s="144"/>
      <c r="S304" s="144"/>
      <c r="T304" s="144"/>
      <c r="U304" s="144"/>
      <c r="V304" s="144"/>
      <c r="W304" s="144"/>
      <c r="X304" s="144"/>
      <c r="Y304" s="144"/>
      <c r="Z304" s="144"/>
    </row>
    <row r="305" spans="1:26" ht="12" customHeight="1" x14ac:dyDescent="0.4">
      <c r="A305" s="144"/>
      <c r="B305" s="144"/>
      <c r="C305" s="144"/>
      <c r="D305" s="144"/>
      <c r="E305" s="144"/>
      <c r="F305" s="144"/>
      <c r="G305" s="144"/>
      <c r="H305" s="144"/>
      <c r="I305" s="144"/>
      <c r="J305" s="144"/>
      <c r="K305" s="144"/>
      <c r="L305" s="144"/>
      <c r="M305" s="144"/>
      <c r="N305" s="144"/>
      <c r="O305" s="144"/>
      <c r="P305" s="144"/>
      <c r="Q305" s="144"/>
      <c r="R305" s="144"/>
      <c r="S305" s="144"/>
      <c r="T305" s="144"/>
      <c r="U305" s="144"/>
      <c r="V305" s="144"/>
      <c r="W305" s="144"/>
      <c r="X305" s="144"/>
      <c r="Y305" s="144"/>
      <c r="Z305" s="144"/>
    </row>
    <row r="306" spans="1:26" ht="12" customHeight="1" x14ac:dyDescent="0.4">
      <c r="A306" s="144"/>
      <c r="B306" s="144"/>
      <c r="C306" s="144"/>
      <c r="D306" s="144"/>
      <c r="E306" s="144"/>
      <c r="F306" s="144"/>
      <c r="G306" s="144"/>
      <c r="H306" s="144"/>
      <c r="I306" s="144"/>
      <c r="J306" s="144"/>
      <c r="K306" s="144"/>
      <c r="L306" s="144"/>
      <c r="M306" s="144"/>
      <c r="N306" s="144"/>
      <c r="O306" s="144"/>
      <c r="P306" s="144"/>
      <c r="Q306" s="144"/>
      <c r="R306" s="144"/>
      <c r="S306" s="144"/>
      <c r="T306" s="144"/>
      <c r="U306" s="144"/>
      <c r="V306" s="144"/>
      <c r="W306" s="144"/>
      <c r="X306" s="144"/>
      <c r="Y306" s="144"/>
      <c r="Z306" s="144"/>
    </row>
    <row r="307" spans="1:26" ht="12" customHeight="1" x14ac:dyDescent="0.4">
      <c r="A307" s="144"/>
      <c r="B307" s="144"/>
      <c r="C307" s="144"/>
      <c r="D307" s="144"/>
      <c r="E307" s="144"/>
      <c r="F307" s="144"/>
      <c r="G307" s="144"/>
      <c r="H307" s="144"/>
      <c r="I307" s="144"/>
      <c r="J307" s="144"/>
      <c r="K307" s="144"/>
      <c r="L307" s="144"/>
      <c r="M307" s="144"/>
      <c r="N307" s="144"/>
      <c r="O307" s="144"/>
      <c r="P307" s="144"/>
      <c r="Q307" s="144"/>
      <c r="R307" s="144"/>
      <c r="S307" s="144"/>
      <c r="T307" s="144"/>
      <c r="U307" s="144"/>
      <c r="V307" s="144"/>
      <c r="W307" s="144"/>
      <c r="X307" s="144"/>
      <c r="Y307" s="144"/>
      <c r="Z307" s="144"/>
    </row>
    <row r="308" spans="1:26" ht="12" customHeight="1" x14ac:dyDescent="0.4">
      <c r="A308" s="144"/>
      <c r="B308" s="144"/>
      <c r="C308" s="144"/>
      <c r="D308" s="144"/>
      <c r="E308" s="144"/>
      <c r="F308" s="144"/>
      <c r="G308" s="144"/>
      <c r="H308" s="144"/>
      <c r="I308" s="144"/>
      <c r="J308" s="144"/>
      <c r="K308" s="144"/>
      <c r="L308" s="144"/>
      <c r="M308" s="144"/>
      <c r="N308" s="144"/>
      <c r="O308" s="144"/>
      <c r="P308" s="144"/>
      <c r="Q308" s="144"/>
      <c r="R308" s="144"/>
      <c r="S308" s="144"/>
      <c r="T308" s="144"/>
      <c r="U308" s="144"/>
      <c r="V308" s="144"/>
      <c r="W308" s="144"/>
      <c r="X308" s="144"/>
      <c r="Y308" s="144"/>
      <c r="Z308" s="144"/>
    </row>
    <row r="309" spans="1:26" ht="12" customHeight="1" x14ac:dyDescent="0.4">
      <c r="A309" s="144"/>
      <c r="B309" s="144"/>
      <c r="C309" s="144"/>
      <c r="D309" s="144"/>
      <c r="E309" s="144"/>
      <c r="F309" s="144"/>
      <c r="G309" s="144"/>
      <c r="H309" s="144"/>
      <c r="I309" s="144"/>
      <c r="J309" s="144"/>
      <c r="K309" s="144"/>
      <c r="L309" s="144"/>
      <c r="M309" s="144"/>
      <c r="N309" s="144"/>
      <c r="O309" s="144"/>
      <c r="P309" s="144"/>
      <c r="Q309" s="144"/>
      <c r="R309" s="144"/>
      <c r="S309" s="144"/>
      <c r="T309" s="144"/>
      <c r="U309" s="144"/>
      <c r="V309" s="144"/>
      <c r="W309" s="144"/>
      <c r="X309" s="144"/>
      <c r="Y309" s="144"/>
      <c r="Z309" s="144"/>
    </row>
    <row r="310" spans="1:26" ht="12" customHeight="1" x14ac:dyDescent="0.4">
      <c r="A310" s="144"/>
      <c r="B310" s="144"/>
      <c r="C310" s="144"/>
      <c r="D310" s="144"/>
      <c r="E310" s="144"/>
      <c r="F310" s="144"/>
      <c r="G310" s="144"/>
      <c r="H310" s="144"/>
      <c r="I310" s="144"/>
      <c r="J310" s="144"/>
      <c r="K310" s="144"/>
      <c r="L310" s="144"/>
      <c r="M310" s="144"/>
      <c r="N310" s="144"/>
      <c r="O310" s="144"/>
      <c r="P310" s="144"/>
      <c r="Q310" s="144"/>
      <c r="R310" s="144"/>
      <c r="S310" s="144"/>
      <c r="T310" s="144"/>
      <c r="U310" s="144"/>
      <c r="V310" s="144"/>
      <c r="W310" s="144"/>
      <c r="X310" s="144"/>
      <c r="Y310" s="144"/>
      <c r="Z310" s="144"/>
    </row>
    <row r="311" spans="1:26" ht="12" customHeight="1" x14ac:dyDescent="0.4">
      <c r="A311" s="144"/>
      <c r="B311" s="144"/>
      <c r="C311" s="144"/>
      <c r="D311" s="144"/>
      <c r="E311" s="144"/>
      <c r="F311" s="144"/>
      <c r="G311" s="144"/>
      <c r="H311" s="144"/>
      <c r="I311" s="144"/>
      <c r="J311" s="144"/>
      <c r="K311" s="144"/>
      <c r="L311" s="144"/>
      <c r="M311" s="144"/>
      <c r="N311" s="144"/>
      <c r="O311" s="144"/>
      <c r="P311" s="144"/>
      <c r="Q311" s="144"/>
      <c r="R311" s="144"/>
      <c r="S311" s="144"/>
      <c r="T311" s="144"/>
      <c r="U311" s="144"/>
      <c r="V311" s="144"/>
      <c r="W311" s="144"/>
      <c r="X311" s="144"/>
      <c r="Y311" s="144"/>
      <c r="Z311" s="144"/>
    </row>
    <row r="312" spans="1:26" ht="12" customHeight="1" x14ac:dyDescent="0.4">
      <c r="A312" s="144"/>
      <c r="B312" s="144"/>
      <c r="C312" s="144"/>
      <c r="D312" s="144"/>
      <c r="E312" s="144"/>
      <c r="F312" s="144"/>
      <c r="G312" s="144"/>
      <c r="H312" s="144"/>
      <c r="I312" s="144"/>
      <c r="J312" s="144"/>
      <c r="K312" s="144"/>
      <c r="L312" s="144"/>
      <c r="M312" s="144"/>
      <c r="N312" s="144"/>
      <c r="O312" s="144"/>
      <c r="P312" s="144"/>
      <c r="Q312" s="144"/>
      <c r="R312" s="144"/>
      <c r="S312" s="144"/>
      <c r="T312" s="144"/>
      <c r="U312" s="144"/>
      <c r="V312" s="144"/>
      <c r="W312" s="144"/>
      <c r="X312" s="144"/>
      <c r="Y312" s="144"/>
      <c r="Z312" s="144"/>
    </row>
    <row r="313" spans="1:26" ht="12" customHeight="1" x14ac:dyDescent="0.4">
      <c r="A313" s="144"/>
      <c r="B313" s="144"/>
      <c r="C313" s="144"/>
      <c r="D313" s="144"/>
      <c r="E313" s="144"/>
      <c r="F313" s="144"/>
      <c r="G313" s="144"/>
      <c r="H313" s="144"/>
      <c r="I313" s="144"/>
      <c r="J313" s="144"/>
      <c r="K313" s="144"/>
      <c r="L313" s="144"/>
      <c r="M313" s="144"/>
      <c r="N313" s="144"/>
      <c r="O313" s="144"/>
      <c r="P313" s="144"/>
      <c r="Q313" s="144"/>
      <c r="R313" s="144"/>
      <c r="S313" s="144"/>
      <c r="T313" s="144"/>
      <c r="U313" s="144"/>
      <c r="V313" s="144"/>
      <c r="W313" s="144"/>
      <c r="X313" s="144"/>
      <c r="Y313" s="144"/>
      <c r="Z313" s="144"/>
    </row>
    <row r="314" spans="1:26" ht="12" customHeight="1" x14ac:dyDescent="0.4">
      <c r="A314" s="144"/>
      <c r="B314" s="144"/>
      <c r="C314" s="144"/>
      <c r="D314" s="144"/>
      <c r="E314" s="144"/>
      <c r="F314" s="144"/>
      <c r="G314" s="144"/>
      <c r="H314" s="144"/>
      <c r="I314" s="144"/>
      <c r="J314" s="144"/>
      <c r="K314" s="144"/>
      <c r="L314" s="144"/>
      <c r="M314" s="144"/>
      <c r="N314" s="144"/>
      <c r="O314" s="144"/>
      <c r="P314" s="144"/>
      <c r="Q314" s="144"/>
      <c r="R314" s="144"/>
      <c r="S314" s="144"/>
      <c r="T314" s="144"/>
      <c r="U314" s="144"/>
      <c r="V314" s="144"/>
      <c r="W314" s="144"/>
      <c r="X314" s="144"/>
      <c r="Y314" s="144"/>
      <c r="Z314" s="144"/>
    </row>
    <row r="315" spans="1:26" ht="12" customHeight="1" x14ac:dyDescent="0.4">
      <c r="A315" s="144"/>
      <c r="B315" s="144"/>
      <c r="C315" s="144"/>
      <c r="D315" s="144"/>
      <c r="E315" s="144"/>
      <c r="F315" s="144"/>
      <c r="G315" s="144"/>
      <c r="H315" s="144"/>
      <c r="I315" s="144"/>
      <c r="J315" s="144"/>
      <c r="K315" s="144"/>
      <c r="L315" s="144"/>
      <c r="M315" s="144"/>
      <c r="N315" s="144"/>
      <c r="O315" s="144"/>
      <c r="P315" s="144"/>
      <c r="Q315" s="144"/>
      <c r="R315" s="144"/>
      <c r="S315" s="144"/>
      <c r="T315" s="144"/>
      <c r="U315" s="144"/>
      <c r="V315" s="144"/>
      <c r="W315" s="144"/>
      <c r="X315" s="144"/>
      <c r="Y315" s="144"/>
      <c r="Z315" s="144"/>
    </row>
    <row r="316" spans="1:26" ht="12" customHeight="1" x14ac:dyDescent="0.4">
      <c r="A316" s="144"/>
      <c r="B316" s="144"/>
      <c r="C316" s="144"/>
      <c r="D316" s="144"/>
      <c r="E316" s="144"/>
      <c r="F316" s="144"/>
      <c r="G316" s="144"/>
      <c r="H316" s="144"/>
      <c r="I316" s="144"/>
      <c r="J316" s="144"/>
      <c r="K316" s="144"/>
      <c r="L316" s="144"/>
      <c r="M316" s="144"/>
      <c r="N316" s="144"/>
      <c r="O316" s="144"/>
      <c r="P316" s="144"/>
      <c r="Q316" s="144"/>
      <c r="R316" s="144"/>
      <c r="S316" s="144"/>
      <c r="T316" s="144"/>
      <c r="U316" s="144"/>
      <c r="V316" s="144"/>
      <c r="W316" s="144"/>
      <c r="X316" s="144"/>
      <c r="Y316" s="144"/>
      <c r="Z316" s="144"/>
    </row>
    <row r="317" spans="1:26" ht="12" customHeight="1" x14ac:dyDescent="0.4">
      <c r="A317" s="144"/>
      <c r="B317" s="144"/>
      <c r="C317" s="144"/>
      <c r="D317" s="144"/>
      <c r="E317" s="144"/>
      <c r="F317" s="144"/>
      <c r="G317" s="144"/>
      <c r="H317" s="144"/>
      <c r="I317" s="144"/>
      <c r="J317" s="144"/>
      <c r="K317" s="144"/>
      <c r="L317" s="144"/>
      <c r="M317" s="144"/>
      <c r="N317" s="144"/>
      <c r="O317" s="144"/>
      <c r="P317" s="144"/>
      <c r="Q317" s="144"/>
      <c r="R317" s="144"/>
      <c r="S317" s="144"/>
      <c r="T317" s="144"/>
      <c r="U317" s="144"/>
      <c r="V317" s="144"/>
      <c r="W317" s="144"/>
      <c r="X317" s="144"/>
      <c r="Y317" s="144"/>
      <c r="Z317" s="144"/>
    </row>
    <row r="318" spans="1:26" ht="12" customHeight="1" x14ac:dyDescent="0.4">
      <c r="A318" s="144"/>
      <c r="B318" s="144"/>
      <c r="C318" s="144"/>
      <c r="D318" s="144"/>
      <c r="E318" s="144"/>
      <c r="F318" s="144"/>
      <c r="G318" s="144"/>
      <c r="H318" s="144"/>
      <c r="I318" s="144"/>
      <c r="J318" s="144"/>
      <c r="K318" s="144"/>
      <c r="L318" s="144"/>
      <c r="M318" s="144"/>
      <c r="N318" s="144"/>
      <c r="O318" s="144"/>
      <c r="P318" s="144"/>
      <c r="Q318" s="144"/>
      <c r="R318" s="144"/>
      <c r="S318" s="144"/>
      <c r="T318" s="144"/>
      <c r="U318" s="144"/>
      <c r="V318" s="144"/>
      <c r="W318" s="144"/>
      <c r="X318" s="144"/>
      <c r="Y318" s="144"/>
      <c r="Z318" s="144"/>
    </row>
    <row r="319" spans="1:26" ht="12" customHeight="1" x14ac:dyDescent="0.4">
      <c r="A319" s="144"/>
      <c r="B319" s="144"/>
      <c r="C319" s="144"/>
      <c r="D319" s="144"/>
      <c r="E319" s="144"/>
      <c r="F319" s="144"/>
      <c r="G319" s="144"/>
      <c r="H319" s="144"/>
      <c r="I319" s="144"/>
      <c r="J319" s="144"/>
      <c r="K319" s="144"/>
      <c r="L319" s="144"/>
      <c r="M319" s="144"/>
      <c r="N319" s="144"/>
      <c r="O319" s="144"/>
      <c r="P319" s="144"/>
      <c r="Q319" s="144"/>
      <c r="R319" s="144"/>
      <c r="S319" s="144"/>
      <c r="T319" s="144"/>
      <c r="U319" s="144"/>
      <c r="V319" s="144"/>
      <c r="W319" s="144"/>
      <c r="X319" s="144"/>
      <c r="Y319" s="144"/>
      <c r="Z319" s="144"/>
    </row>
    <row r="320" spans="1:26" ht="12" customHeight="1" x14ac:dyDescent="0.4">
      <c r="A320" s="144"/>
      <c r="B320" s="144"/>
      <c r="C320" s="144"/>
      <c r="D320" s="144"/>
      <c r="E320" s="144"/>
      <c r="F320" s="144"/>
      <c r="G320" s="144"/>
      <c r="H320" s="144"/>
      <c r="I320" s="144"/>
      <c r="J320" s="144"/>
      <c r="K320" s="144"/>
      <c r="L320" s="144"/>
      <c r="M320" s="144"/>
      <c r="N320" s="144"/>
      <c r="O320" s="144"/>
      <c r="P320" s="144"/>
      <c r="Q320" s="144"/>
      <c r="R320" s="144"/>
      <c r="S320" s="144"/>
      <c r="T320" s="144"/>
      <c r="U320" s="144"/>
      <c r="V320" s="144"/>
      <c r="W320" s="144"/>
      <c r="X320" s="144"/>
      <c r="Y320" s="144"/>
      <c r="Z320" s="144"/>
    </row>
    <row r="321" spans="1:26" ht="12" customHeight="1" x14ac:dyDescent="0.4">
      <c r="A321" s="144"/>
      <c r="B321" s="144"/>
      <c r="C321" s="144"/>
      <c r="D321" s="144"/>
      <c r="E321" s="144"/>
      <c r="F321" s="144"/>
      <c r="G321" s="144"/>
      <c r="H321" s="144"/>
      <c r="I321" s="144"/>
      <c r="J321" s="144"/>
      <c r="K321" s="144"/>
      <c r="L321" s="144"/>
      <c r="M321" s="144"/>
      <c r="N321" s="144"/>
      <c r="O321" s="144"/>
      <c r="P321" s="144"/>
      <c r="Q321" s="144"/>
      <c r="R321" s="144"/>
      <c r="S321" s="144"/>
      <c r="T321" s="144"/>
      <c r="U321" s="144"/>
      <c r="V321" s="144"/>
      <c r="W321" s="144"/>
      <c r="X321" s="144"/>
      <c r="Y321" s="144"/>
      <c r="Z321" s="144"/>
    </row>
    <row r="322" spans="1:26" ht="12" customHeight="1" x14ac:dyDescent="0.4">
      <c r="A322" s="144"/>
      <c r="B322" s="144"/>
      <c r="C322" s="144"/>
      <c r="D322" s="144"/>
      <c r="E322" s="144"/>
      <c r="F322" s="144"/>
      <c r="G322" s="144"/>
      <c r="H322" s="144"/>
      <c r="I322" s="144"/>
      <c r="J322" s="144"/>
      <c r="K322" s="144"/>
      <c r="L322" s="144"/>
      <c r="M322" s="144"/>
      <c r="N322" s="144"/>
      <c r="O322" s="144"/>
      <c r="P322" s="144"/>
      <c r="Q322" s="144"/>
      <c r="R322" s="144"/>
      <c r="S322" s="144"/>
      <c r="T322" s="144"/>
      <c r="U322" s="144"/>
      <c r="V322" s="144"/>
      <c r="W322" s="144"/>
      <c r="X322" s="144"/>
      <c r="Y322" s="144"/>
      <c r="Z322" s="144"/>
    </row>
    <row r="323" spans="1:26" ht="12" customHeight="1" x14ac:dyDescent="0.4">
      <c r="A323" s="144"/>
      <c r="B323" s="144"/>
      <c r="C323" s="144"/>
      <c r="D323" s="144"/>
      <c r="E323" s="144"/>
      <c r="F323" s="144"/>
      <c r="G323" s="144"/>
      <c r="H323" s="144"/>
      <c r="I323" s="144"/>
      <c r="J323" s="144"/>
      <c r="K323" s="144"/>
      <c r="L323" s="144"/>
      <c r="M323" s="144"/>
      <c r="N323" s="144"/>
      <c r="O323" s="144"/>
      <c r="P323" s="144"/>
      <c r="Q323" s="144"/>
      <c r="R323" s="144"/>
      <c r="S323" s="144"/>
      <c r="T323" s="144"/>
      <c r="U323" s="144"/>
      <c r="V323" s="144"/>
      <c r="W323" s="144"/>
      <c r="X323" s="144"/>
      <c r="Y323" s="144"/>
      <c r="Z323" s="144"/>
    </row>
    <row r="324" spans="1:26" ht="12" customHeight="1" x14ac:dyDescent="0.4">
      <c r="A324" s="144"/>
      <c r="B324" s="144"/>
      <c r="C324" s="144"/>
      <c r="D324" s="144"/>
      <c r="E324" s="144"/>
      <c r="F324" s="144"/>
      <c r="G324" s="144"/>
      <c r="H324" s="144"/>
      <c r="I324" s="144"/>
      <c r="J324" s="144"/>
      <c r="K324" s="144"/>
      <c r="L324" s="144"/>
      <c r="M324" s="144"/>
      <c r="N324" s="144"/>
      <c r="O324" s="144"/>
      <c r="P324" s="144"/>
      <c r="Q324" s="144"/>
      <c r="R324" s="144"/>
      <c r="S324" s="144"/>
      <c r="T324" s="144"/>
      <c r="U324" s="144"/>
      <c r="V324" s="144"/>
      <c r="W324" s="144"/>
      <c r="X324" s="144"/>
      <c r="Y324" s="144"/>
      <c r="Z324" s="144"/>
    </row>
    <row r="325" spans="1:26" ht="12" customHeight="1" x14ac:dyDescent="0.4">
      <c r="A325" s="144"/>
      <c r="B325" s="144"/>
      <c r="C325" s="144"/>
      <c r="D325" s="144"/>
      <c r="E325" s="144"/>
      <c r="F325" s="144"/>
      <c r="G325" s="144"/>
      <c r="H325" s="144"/>
      <c r="I325" s="144"/>
      <c r="J325" s="144"/>
      <c r="K325" s="144"/>
      <c r="L325" s="144"/>
      <c r="M325" s="144"/>
      <c r="N325" s="144"/>
      <c r="O325" s="144"/>
      <c r="P325" s="144"/>
      <c r="Q325" s="144"/>
      <c r="R325" s="144"/>
      <c r="S325" s="144"/>
      <c r="T325" s="144"/>
      <c r="U325" s="144"/>
      <c r="V325" s="144"/>
      <c r="W325" s="144"/>
      <c r="X325" s="144"/>
      <c r="Y325" s="144"/>
      <c r="Z325" s="144"/>
    </row>
    <row r="326" spans="1:26" ht="12" customHeight="1" x14ac:dyDescent="0.4">
      <c r="A326" s="144"/>
      <c r="B326" s="144"/>
      <c r="C326" s="144"/>
      <c r="D326" s="144"/>
      <c r="E326" s="144"/>
      <c r="F326" s="144"/>
      <c r="G326" s="144"/>
      <c r="H326" s="144"/>
      <c r="I326" s="144"/>
      <c r="J326" s="144"/>
      <c r="K326" s="144"/>
      <c r="L326" s="144"/>
      <c r="M326" s="144"/>
      <c r="N326" s="144"/>
      <c r="O326" s="144"/>
      <c r="P326" s="144"/>
      <c r="Q326" s="144"/>
      <c r="R326" s="144"/>
      <c r="S326" s="144"/>
      <c r="T326" s="144"/>
      <c r="U326" s="144"/>
      <c r="V326" s="144"/>
      <c r="W326" s="144"/>
      <c r="X326" s="144"/>
      <c r="Y326" s="144"/>
      <c r="Z326" s="144"/>
    </row>
    <row r="327" spans="1:26" ht="12" customHeight="1" x14ac:dyDescent="0.4">
      <c r="A327" s="144"/>
      <c r="B327" s="144"/>
      <c r="C327" s="144"/>
      <c r="D327" s="144"/>
      <c r="E327" s="144"/>
      <c r="F327" s="144"/>
      <c r="G327" s="144"/>
      <c r="H327" s="144"/>
      <c r="I327" s="144"/>
      <c r="J327" s="144"/>
      <c r="K327" s="144"/>
      <c r="L327" s="144"/>
      <c r="M327" s="144"/>
      <c r="N327" s="144"/>
      <c r="O327" s="144"/>
      <c r="P327" s="144"/>
      <c r="Q327" s="144"/>
      <c r="R327" s="144"/>
      <c r="S327" s="144"/>
      <c r="T327" s="144"/>
      <c r="U327" s="144"/>
      <c r="V327" s="144"/>
      <c r="W327" s="144"/>
      <c r="X327" s="144"/>
      <c r="Y327" s="144"/>
      <c r="Z327" s="144"/>
    </row>
    <row r="328" spans="1:26" ht="12" customHeight="1" x14ac:dyDescent="0.4">
      <c r="A328" s="144"/>
      <c r="B328" s="144"/>
      <c r="C328" s="144"/>
      <c r="D328" s="144"/>
      <c r="E328" s="144"/>
      <c r="F328" s="144"/>
      <c r="G328" s="144"/>
      <c r="H328" s="144"/>
      <c r="I328" s="144"/>
      <c r="J328" s="144"/>
      <c r="K328" s="144"/>
      <c r="L328" s="144"/>
      <c r="M328" s="144"/>
      <c r="N328" s="144"/>
      <c r="O328" s="144"/>
      <c r="P328" s="144"/>
      <c r="Q328" s="144"/>
      <c r="R328" s="144"/>
      <c r="S328" s="144"/>
      <c r="T328" s="144"/>
      <c r="U328" s="144"/>
      <c r="V328" s="144"/>
      <c r="W328" s="144"/>
      <c r="X328" s="144"/>
      <c r="Y328" s="144"/>
      <c r="Z328" s="144"/>
    </row>
    <row r="329" spans="1:26" ht="12" customHeight="1" x14ac:dyDescent="0.4">
      <c r="A329" s="144"/>
      <c r="B329" s="144"/>
      <c r="C329" s="144"/>
      <c r="D329" s="144"/>
      <c r="E329" s="144"/>
      <c r="F329" s="144"/>
      <c r="G329" s="144"/>
      <c r="H329" s="144"/>
      <c r="I329" s="144"/>
      <c r="J329" s="144"/>
      <c r="K329" s="144"/>
      <c r="L329" s="144"/>
      <c r="M329" s="144"/>
      <c r="N329" s="144"/>
      <c r="O329" s="144"/>
      <c r="P329" s="144"/>
      <c r="Q329" s="144"/>
      <c r="R329" s="144"/>
      <c r="S329" s="144"/>
      <c r="T329" s="144"/>
      <c r="U329" s="144"/>
      <c r="V329" s="144"/>
      <c r="W329" s="144"/>
      <c r="X329" s="144"/>
      <c r="Y329" s="144"/>
      <c r="Z329" s="144"/>
    </row>
    <row r="330" spans="1:26" ht="12" customHeight="1" x14ac:dyDescent="0.4">
      <c r="A330" s="144"/>
      <c r="B330" s="144"/>
      <c r="C330" s="144"/>
      <c r="D330" s="144"/>
      <c r="E330" s="144"/>
      <c r="F330" s="144"/>
      <c r="G330" s="144"/>
      <c r="H330" s="144"/>
      <c r="I330" s="144"/>
      <c r="J330" s="144"/>
      <c r="K330" s="144"/>
      <c r="L330" s="144"/>
      <c r="M330" s="144"/>
      <c r="N330" s="144"/>
      <c r="O330" s="144"/>
      <c r="P330" s="144"/>
      <c r="Q330" s="144"/>
      <c r="R330" s="144"/>
      <c r="S330" s="144"/>
      <c r="T330" s="144"/>
      <c r="U330" s="144"/>
      <c r="V330" s="144"/>
      <c r="W330" s="144"/>
      <c r="X330" s="144"/>
      <c r="Y330" s="144"/>
      <c r="Z330" s="144"/>
    </row>
    <row r="331" spans="1:26" ht="12" customHeight="1" x14ac:dyDescent="0.4">
      <c r="A331" s="144"/>
      <c r="B331" s="144"/>
      <c r="C331" s="144"/>
      <c r="D331" s="144"/>
      <c r="E331" s="144"/>
      <c r="F331" s="144"/>
      <c r="G331" s="144"/>
      <c r="H331" s="144"/>
      <c r="I331" s="144"/>
      <c r="J331" s="144"/>
      <c r="K331" s="144"/>
      <c r="L331" s="144"/>
      <c r="M331" s="144"/>
      <c r="N331" s="144"/>
      <c r="O331" s="144"/>
      <c r="P331" s="144"/>
      <c r="Q331" s="144"/>
      <c r="R331" s="144"/>
      <c r="S331" s="144"/>
      <c r="T331" s="144"/>
      <c r="U331" s="144"/>
      <c r="V331" s="144"/>
      <c r="W331" s="144"/>
      <c r="X331" s="144"/>
      <c r="Y331" s="144"/>
      <c r="Z331" s="144"/>
    </row>
    <row r="332" spans="1:26" ht="12" customHeight="1" x14ac:dyDescent="0.4">
      <c r="A332" s="144"/>
      <c r="B332" s="144"/>
      <c r="C332" s="144"/>
      <c r="D332" s="144"/>
      <c r="E332" s="144"/>
      <c r="F332" s="144"/>
      <c r="G332" s="144"/>
      <c r="H332" s="144"/>
      <c r="I332" s="144"/>
      <c r="J332" s="144"/>
      <c r="K332" s="144"/>
      <c r="L332" s="144"/>
      <c r="M332" s="144"/>
      <c r="N332" s="144"/>
      <c r="O332" s="144"/>
      <c r="P332" s="144"/>
      <c r="Q332" s="144"/>
      <c r="R332" s="144"/>
      <c r="S332" s="144"/>
      <c r="T332" s="144"/>
      <c r="U332" s="144"/>
      <c r="V332" s="144"/>
      <c r="W332" s="144"/>
      <c r="X332" s="144"/>
      <c r="Y332" s="144"/>
      <c r="Z332" s="144"/>
    </row>
    <row r="333" spans="1:26" ht="12" customHeight="1" x14ac:dyDescent="0.4">
      <c r="A333" s="144"/>
      <c r="B333" s="144"/>
      <c r="C333" s="144"/>
      <c r="D333" s="144"/>
      <c r="E333" s="144"/>
      <c r="F333" s="144"/>
      <c r="G333" s="144"/>
      <c r="H333" s="144"/>
      <c r="I333" s="144"/>
      <c r="J333" s="144"/>
      <c r="K333" s="144"/>
      <c r="L333" s="144"/>
      <c r="M333" s="144"/>
      <c r="N333" s="144"/>
      <c r="O333" s="144"/>
      <c r="P333" s="144"/>
      <c r="Q333" s="144"/>
      <c r="R333" s="144"/>
      <c r="S333" s="144"/>
      <c r="T333" s="144"/>
      <c r="U333" s="144"/>
      <c r="V333" s="144"/>
      <c r="W333" s="144"/>
      <c r="X333" s="144"/>
      <c r="Y333" s="144"/>
      <c r="Z333" s="144"/>
    </row>
    <row r="334" spans="1:26" ht="12" customHeight="1" x14ac:dyDescent="0.4">
      <c r="A334" s="144"/>
      <c r="B334" s="144"/>
      <c r="C334" s="144"/>
      <c r="D334" s="144"/>
      <c r="E334" s="144"/>
      <c r="F334" s="144"/>
      <c r="G334" s="144"/>
      <c r="H334" s="144"/>
      <c r="I334" s="144"/>
      <c r="J334" s="144"/>
      <c r="K334" s="144"/>
      <c r="L334" s="144"/>
      <c r="M334" s="144"/>
      <c r="N334" s="144"/>
      <c r="O334" s="144"/>
      <c r="P334" s="144"/>
      <c r="Q334" s="144"/>
      <c r="R334" s="144"/>
      <c r="S334" s="144"/>
      <c r="T334" s="144"/>
      <c r="U334" s="144"/>
      <c r="V334" s="144"/>
      <c r="W334" s="144"/>
      <c r="X334" s="144"/>
      <c r="Y334" s="144"/>
      <c r="Z334" s="144"/>
    </row>
    <row r="335" spans="1:26" ht="12" customHeight="1" x14ac:dyDescent="0.4">
      <c r="A335" s="144"/>
      <c r="B335" s="144"/>
      <c r="C335" s="144"/>
      <c r="D335" s="144"/>
      <c r="E335" s="144"/>
      <c r="F335" s="144"/>
      <c r="G335" s="144"/>
      <c r="H335" s="144"/>
      <c r="I335" s="144"/>
      <c r="J335" s="144"/>
      <c r="K335" s="144"/>
      <c r="L335" s="144"/>
      <c r="M335" s="144"/>
      <c r="N335" s="144"/>
      <c r="O335" s="144"/>
      <c r="P335" s="144"/>
      <c r="Q335" s="144"/>
      <c r="R335" s="144"/>
      <c r="S335" s="144"/>
      <c r="T335" s="144"/>
      <c r="U335" s="144"/>
      <c r="V335" s="144"/>
      <c r="W335" s="144"/>
      <c r="X335" s="144"/>
      <c r="Y335" s="144"/>
      <c r="Z335" s="144"/>
    </row>
    <row r="336" spans="1:26" ht="12" customHeight="1" x14ac:dyDescent="0.4">
      <c r="A336" s="144"/>
      <c r="B336" s="144"/>
      <c r="C336" s="144"/>
      <c r="D336" s="144"/>
      <c r="E336" s="144"/>
      <c r="F336" s="144"/>
      <c r="G336" s="144"/>
      <c r="H336" s="144"/>
      <c r="I336" s="144"/>
      <c r="J336" s="144"/>
      <c r="K336" s="144"/>
      <c r="L336" s="144"/>
      <c r="M336" s="144"/>
      <c r="N336" s="144"/>
      <c r="O336" s="144"/>
      <c r="P336" s="144"/>
      <c r="Q336" s="144"/>
      <c r="R336" s="144"/>
      <c r="S336" s="144"/>
      <c r="T336" s="144"/>
      <c r="U336" s="144"/>
      <c r="V336" s="144"/>
      <c r="W336" s="144"/>
      <c r="X336" s="144"/>
      <c r="Y336" s="144"/>
      <c r="Z336" s="144"/>
    </row>
    <row r="337" spans="1:26" ht="12" customHeight="1" x14ac:dyDescent="0.4">
      <c r="A337" s="144"/>
      <c r="B337" s="144"/>
      <c r="C337" s="144"/>
      <c r="D337" s="144"/>
      <c r="E337" s="144"/>
      <c r="F337" s="144"/>
      <c r="G337" s="144"/>
      <c r="H337" s="144"/>
      <c r="I337" s="144"/>
      <c r="J337" s="144"/>
      <c r="K337" s="144"/>
      <c r="L337" s="144"/>
      <c r="M337" s="144"/>
      <c r="N337" s="144"/>
      <c r="O337" s="144"/>
      <c r="P337" s="144"/>
      <c r="Q337" s="144"/>
      <c r="R337" s="144"/>
      <c r="S337" s="144"/>
      <c r="T337" s="144"/>
      <c r="U337" s="144"/>
      <c r="V337" s="144"/>
      <c r="W337" s="144"/>
      <c r="X337" s="144"/>
      <c r="Y337" s="144"/>
      <c r="Z337" s="144"/>
    </row>
    <row r="338" spans="1:26" ht="12" customHeight="1" x14ac:dyDescent="0.4">
      <c r="A338" s="144"/>
      <c r="B338" s="144"/>
      <c r="C338" s="144"/>
      <c r="D338" s="144"/>
      <c r="E338" s="144"/>
      <c r="F338" s="144"/>
      <c r="G338" s="144"/>
      <c r="H338" s="144"/>
      <c r="I338" s="144"/>
      <c r="J338" s="144"/>
      <c r="K338" s="144"/>
      <c r="L338" s="144"/>
      <c r="M338" s="144"/>
      <c r="N338" s="144"/>
      <c r="O338" s="144"/>
      <c r="P338" s="144"/>
      <c r="Q338" s="144"/>
      <c r="R338" s="144"/>
      <c r="S338" s="144"/>
      <c r="T338" s="144"/>
      <c r="U338" s="144"/>
      <c r="V338" s="144"/>
      <c r="W338" s="144"/>
      <c r="X338" s="144"/>
      <c r="Y338" s="144"/>
      <c r="Z338" s="144"/>
    </row>
    <row r="339" spans="1:26" ht="12" customHeight="1" x14ac:dyDescent="0.4">
      <c r="A339" s="144"/>
      <c r="B339" s="144"/>
      <c r="C339" s="144"/>
      <c r="D339" s="144"/>
      <c r="E339" s="144"/>
      <c r="F339" s="144"/>
      <c r="G339" s="144"/>
      <c r="H339" s="144"/>
      <c r="I339" s="144"/>
      <c r="J339" s="144"/>
      <c r="K339" s="144"/>
      <c r="L339" s="144"/>
      <c r="M339" s="144"/>
      <c r="N339" s="144"/>
      <c r="O339" s="144"/>
      <c r="P339" s="144"/>
      <c r="Q339" s="144"/>
      <c r="R339" s="144"/>
      <c r="S339" s="144"/>
      <c r="T339" s="144"/>
      <c r="U339" s="144"/>
      <c r="V339" s="144"/>
      <c r="W339" s="144"/>
      <c r="X339" s="144"/>
      <c r="Y339" s="144"/>
      <c r="Z339" s="144"/>
    </row>
    <row r="340" spans="1:26" ht="12" customHeight="1" x14ac:dyDescent="0.4">
      <c r="A340" s="144"/>
      <c r="B340" s="144"/>
      <c r="C340" s="144"/>
      <c r="D340" s="144"/>
      <c r="E340" s="144"/>
      <c r="F340" s="144"/>
      <c r="G340" s="144"/>
      <c r="H340" s="144"/>
      <c r="I340" s="144"/>
      <c r="J340" s="144"/>
      <c r="K340" s="144"/>
      <c r="L340" s="144"/>
      <c r="M340" s="144"/>
      <c r="N340" s="144"/>
      <c r="O340" s="144"/>
      <c r="P340" s="144"/>
      <c r="Q340" s="144"/>
      <c r="R340" s="144"/>
      <c r="S340" s="144"/>
      <c r="T340" s="144"/>
      <c r="U340" s="144"/>
      <c r="V340" s="144"/>
      <c r="W340" s="144"/>
      <c r="X340" s="144"/>
      <c r="Y340" s="144"/>
      <c r="Z340" s="144"/>
    </row>
    <row r="341" spans="1:26" ht="12" customHeight="1" x14ac:dyDescent="0.4">
      <c r="A341" s="144"/>
      <c r="B341" s="144"/>
      <c r="C341" s="144"/>
      <c r="D341" s="144"/>
      <c r="E341" s="144"/>
      <c r="F341" s="144"/>
      <c r="G341" s="144"/>
      <c r="H341" s="144"/>
      <c r="I341" s="144"/>
      <c r="J341" s="144"/>
      <c r="K341" s="144"/>
      <c r="L341" s="144"/>
      <c r="M341" s="144"/>
      <c r="N341" s="144"/>
      <c r="O341" s="144"/>
      <c r="P341" s="144"/>
      <c r="Q341" s="144"/>
      <c r="R341" s="144"/>
      <c r="S341" s="144"/>
      <c r="T341" s="144"/>
      <c r="U341" s="144"/>
      <c r="V341" s="144"/>
      <c r="W341" s="144"/>
      <c r="X341" s="144"/>
      <c r="Y341" s="144"/>
      <c r="Z341" s="144"/>
    </row>
    <row r="342" spans="1:26" ht="12" customHeight="1" x14ac:dyDescent="0.4">
      <c r="A342" s="144"/>
      <c r="B342" s="144"/>
      <c r="C342" s="144"/>
      <c r="D342" s="144"/>
      <c r="E342" s="144"/>
      <c r="F342" s="144"/>
      <c r="G342" s="144"/>
      <c r="H342" s="144"/>
      <c r="I342" s="144"/>
      <c r="J342" s="144"/>
      <c r="K342" s="144"/>
      <c r="L342" s="144"/>
      <c r="M342" s="144"/>
      <c r="N342" s="144"/>
      <c r="O342" s="144"/>
      <c r="P342" s="144"/>
      <c r="Q342" s="144"/>
      <c r="R342" s="144"/>
      <c r="S342" s="144"/>
      <c r="T342" s="144"/>
      <c r="U342" s="144"/>
      <c r="V342" s="144"/>
      <c r="W342" s="144"/>
      <c r="X342" s="144"/>
      <c r="Y342" s="144"/>
      <c r="Z342" s="144"/>
    </row>
    <row r="343" spans="1:26" ht="12" customHeight="1" x14ac:dyDescent="0.4">
      <c r="A343" s="144"/>
      <c r="B343" s="144"/>
      <c r="C343" s="144"/>
      <c r="D343" s="144"/>
      <c r="E343" s="144"/>
      <c r="F343" s="144"/>
      <c r="G343" s="144"/>
      <c r="H343" s="144"/>
      <c r="I343" s="144"/>
      <c r="J343" s="144"/>
      <c r="K343" s="144"/>
      <c r="L343" s="144"/>
      <c r="M343" s="144"/>
      <c r="N343" s="144"/>
      <c r="O343" s="144"/>
      <c r="P343" s="144"/>
      <c r="Q343" s="144"/>
      <c r="R343" s="144"/>
      <c r="S343" s="144"/>
      <c r="T343" s="144"/>
      <c r="U343" s="144"/>
      <c r="V343" s="144"/>
      <c r="W343" s="144"/>
      <c r="X343" s="144"/>
      <c r="Y343" s="144"/>
      <c r="Z343" s="144"/>
    </row>
    <row r="344" spans="1:26" ht="12" customHeight="1" x14ac:dyDescent="0.4">
      <c r="A344" s="144"/>
      <c r="B344" s="144"/>
      <c r="C344" s="144"/>
      <c r="D344" s="144"/>
      <c r="E344" s="144"/>
      <c r="F344" s="144"/>
      <c r="G344" s="144"/>
      <c r="H344" s="144"/>
      <c r="I344" s="144"/>
      <c r="J344" s="144"/>
      <c r="K344" s="144"/>
      <c r="L344" s="144"/>
      <c r="M344" s="144"/>
      <c r="N344" s="144"/>
      <c r="O344" s="144"/>
      <c r="P344" s="144"/>
      <c r="Q344" s="144"/>
      <c r="R344" s="144"/>
      <c r="S344" s="144"/>
      <c r="T344" s="144"/>
      <c r="U344" s="144"/>
      <c r="V344" s="144"/>
      <c r="W344" s="144"/>
      <c r="X344" s="144"/>
      <c r="Y344" s="144"/>
      <c r="Z344" s="144"/>
    </row>
    <row r="345" spans="1:26" ht="12" customHeight="1" x14ac:dyDescent="0.4">
      <c r="A345" s="144"/>
      <c r="B345" s="144"/>
      <c r="C345" s="144"/>
      <c r="D345" s="144"/>
      <c r="E345" s="144"/>
      <c r="F345" s="144"/>
      <c r="G345" s="144"/>
      <c r="H345" s="144"/>
      <c r="I345" s="144"/>
      <c r="J345" s="144"/>
      <c r="K345" s="144"/>
      <c r="L345" s="144"/>
      <c r="M345" s="144"/>
      <c r="N345" s="144"/>
      <c r="O345" s="144"/>
      <c r="P345" s="144"/>
      <c r="Q345" s="144"/>
      <c r="R345" s="144"/>
      <c r="S345" s="144"/>
      <c r="T345" s="144"/>
      <c r="U345" s="144"/>
      <c r="V345" s="144"/>
      <c r="W345" s="144"/>
      <c r="X345" s="144"/>
      <c r="Y345" s="144"/>
      <c r="Z345" s="144"/>
    </row>
    <row r="346" spans="1:26" ht="12" customHeight="1" x14ac:dyDescent="0.4">
      <c r="A346" s="144"/>
      <c r="B346" s="144"/>
      <c r="C346" s="144"/>
      <c r="D346" s="144"/>
      <c r="E346" s="144"/>
      <c r="F346" s="144"/>
      <c r="G346" s="144"/>
      <c r="H346" s="144"/>
      <c r="I346" s="144"/>
      <c r="J346" s="144"/>
      <c r="K346" s="144"/>
      <c r="L346" s="144"/>
      <c r="M346" s="144"/>
      <c r="N346" s="144"/>
      <c r="O346" s="144"/>
      <c r="P346" s="144"/>
      <c r="Q346" s="144"/>
      <c r="R346" s="144"/>
      <c r="S346" s="144"/>
      <c r="T346" s="144"/>
      <c r="U346" s="144"/>
      <c r="V346" s="144"/>
      <c r="W346" s="144"/>
      <c r="X346" s="144"/>
      <c r="Y346" s="144"/>
      <c r="Z346" s="144"/>
    </row>
    <row r="347" spans="1:26" ht="12" customHeight="1" x14ac:dyDescent="0.4">
      <c r="A347" s="144"/>
      <c r="B347" s="144"/>
      <c r="C347" s="144"/>
      <c r="D347" s="144"/>
      <c r="E347" s="144"/>
      <c r="F347" s="144"/>
      <c r="G347" s="144"/>
      <c r="H347" s="144"/>
      <c r="I347" s="144"/>
      <c r="J347" s="144"/>
      <c r="K347" s="144"/>
      <c r="L347" s="144"/>
      <c r="M347" s="144"/>
      <c r="N347" s="144"/>
      <c r="O347" s="144"/>
      <c r="P347" s="144"/>
      <c r="Q347" s="144"/>
      <c r="R347" s="144"/>
      <c r="S347" s="144"/>
      <c r="T347" s="144"/>
      <c r="U347" s="144"/>
      <c r="V347" s="144"/>
      <c r="W347" s="144"/>
      <c r="X347" s="144"/>
      <c r="Y347" s="144"/>
      <c r="Z347" s="144"/>
    </row>
    <row r="348" spans="1:26" ht="12" customHeight="1" x14ac:dyDescent="0.4">
      <c r="A348" s="144"/>
      <c r="B348" s="144"/>
      <c r="C348" s="144"/>
      <c r="D348" s="144"/>
      <c r="E348" s="144"/>
      <c r="F348" s="144"/>
      <c r="G348" s="144"/>
      <c r="H348" s="144"/>
      <c r="I348" s="144"/>
      <c r="J348" s="144"/>
      <c r="K348" s="144"/>
      <c r="L348" s="144"/>
      <c r="M348" s="144"/>
      <c r="N348" s="144"/>
      <c r="O348" s="144"/>
      <c r="P348" s="144"/>
      <c r="Q348" s="144"/>
      <c r="R348" s="144"/>
      <c r="S348" s="144"/>
      <c r="T348" s="144"/>
      <c r="U348" s="144"/>
      <c r="V348" s="144"/>
      <c r="W348" s="144"/>
      <c r="X348" s="144"/>
      <c r="Y348" s="144"/>
      <c r="Z348" s="144"/>
    </row>
    <row r="349" spans="1:26" ht="12" customHeight="1" x14ac:dyDescent="0.4">
      <c r="A349" s="144"/>
      <c r="B349" s="144"/>
      <c r="C349" s="144"/>
      <c r="D349" s="144"/>
      <c r="E349" s="144"/>
      <c r="F349" s="144"/>
      <c r="G349" s="144"/>
      <c r="H349" s="144"/>
      <c r="I349" s="144"/>
      <c r="J349" s="144"/>
      <c r="K349" s="144"/>
      <c r="L349" s="144"/>
      <c r="M349" s="144"/>
      <c r="N349" s="144"/>
      <c r="O349" s="144"/>
      <c r="P349" s="144"/>
      <c r="Q349" s="144"/>
      <c r="R349" s="144"/>
      <c r="S349" s="144"/>
      <c r="T349" s="144"/>
      <c r="U349" s="144"/>
      <c r="V349" s="144"/>
      <c r="W349" s="144"/>
      <c r="X349" s="144"/>
      <c r="Y349" s="144"/>
      <c r="Z349" s="144"/>
    </row>
    <row r="350" spans="1:26" ht="12" customHeight="1" x14ac:dyDescent="0.4">
      <c r="A350" s="144"/>
      <c r="B350" s="144"/>
      <c r="C350" s="144"/>
      <c r="D350" s="144"/>
      <c r="E350" s="144"/>
      <c r="F350" s="144"/>
      <c r="G350" s="144"/>
      <c r="H350" s="144"/>
      <c r="I350" s="144"/>
      <c r="J350" s="144"/>
      <c r="K350" s="144"/>
      <c r="L350" s="144"/>
      <c r="M350" s="144"/>
      <c r="N350" s="144"/>
      <c r="O350" s="144"/>
      <c r="P350" s="144"/>
      <c r="Q350" s="144"/>
      <c r="R350" s="144"/>
      <c r="S350" s="144"/>
      <c r="T350" s="144"/>
      <c r="U350" s="144"/>
      <c r="V350" s="144"/>
      <c r="W350" s="144"/>
      <c r="X350" s="144"/>
      <c r="Y350" s="144"/>
      <c r="Z350" s="144"/>
    </row>
    <row r="351" spans="1:26" ht="12" customHeight="1" x14ac:dyDescent="0.4">
      <c r="A351" s="144"/>
      <c r="B351" s="144"/>
      <c r="C351" s="144"/>
      <c r="D351" s="144"/>
      <c r="E351" s="144"/>
      <c r="F351" s="144"/>
      <c r="G351" s="144"/>
      <c r="H351" s="144"/>
      <c r="I351" s="144"/>
      <c r="J351" s="144"/>
      <c r="K351" s="144"/>
      <c r="L351" s="144"/>
      <c r="M351" s="144"/>
      <c r="N351" s="144"/>
      <c r="O351" s="144"/>
      <c r="P351" s="144"/>
      <c r="Q351" s="144"/>
      <c r="R351" s="144"/>
      <c r="S351" s="144"/>
      <c r="T351" s="144"/>
      <c r="U351" s="144"/>
      <c r="V351" s="144"/>
      <c r="W351" s="144"/>
      <c r="X351" s="144"/>
      <c r="Y351" s="144"/>
      <c r="Z351" s="144"/>
    </row>
    <row r="352" spans="1:26" ht="12" customHeight="1" x14ac:dyDescent="0.4">
      <c r="A352" s="144"/>
      <c r="B352" s="144"/>
      <c r="C352" s="144"/>
      <c r="D352" s="144"/>
      <c r="E352" s="144"/>
      <c r="F352" s="144"/>
      <c r="G352" s="144"/>
      <c r="H352" s="144"/>
      <c r="I352" s="144"/>
      <c r="J352" s="144"/>
      <c r="K352" s="144"/>
      <c r="L352" s="144"/>
      <c r="M352" s="144"/>
      <c r="N352" s="144"/>
      <c r="O352" s="144"/>
      <c r="P352" s="144"/>
      <c r="Q352" s="144"/>
      <c r="R352" s="144"/>
      <c r="S352" s="144"/>
      <c r="T352" s="144"/>
      <c r="U352" s="144"/>
      <c r="V352" s="144"/>
      <c r="W352" s="144"/>
      <c r="X352" s="144"/>
      <c r="Y352" s="144"/>
      <c r="Z352" s="144"/>
    </row>
    <row r="353" spans="1:26" ht="12" customHeight="1" x14ac:dyDescent="0.4">
      <c r="A353" s="144"/>
      <c r="B353" s="144"/>
      <c r="C353" s="144"/>
      <c r="D353" s="144"/>
      <c r="E353" s="144"/>
      <c r="F353" s="144"/>
      <c r="G353" s="144"/>
      <c r="H353" s="144"/>
      <c r="I353" s="144"/>
      <c r="J353" s="144"/>
      <c r="K353" s="144"/>
      <c r="L353" s="144"/>
      <c r="M353" s="144"/>
      <c r="N353" s="144"/>
      <c r="O353" s="144"/>
      <c r="P353" s="144"/>
      <c r="Q353" s="144"/>
      <c r="R353" s="144"/>
      <c r="S353" s="144"/>
      <c r="T353" s="144"/>
      <c r="U353" s="144"/>
      <c r="V353" s="144"/>
      <c r="W353" s="144"/>
      <c r="X353" s="144"/>
      <c r="Y353" s="144"/>
      <c r="Z353" s="144"/>
    </row>
    <row r="354" spans="1:26" ht="12" customHeight="1" x14ac:dyDescent="0.4">
      <c r="A354" s="144"/>
      <c r="B354" s="144"/>
      <c r="C354" s="144"/>
      <c r="D354" s="144"/>
      <c r="E354" s="144"/>
      <c r="F354" s="144"/>
      <c r="G354" s="144"/>
      <c r="H354" s="144"/>
      <c r="I354" s="144"/>
      <c r="J354" s="144"/>
      <c r="K354" s="144"/>
      <c r="L354" s="144"/>
      <c r="M354" s="144"/>
      <c r="N354" s="144"/>
      <c r="O354" s="144"/>
      <c r="P354" s="144"/>
      <c r="Q354" s="144"/>
      <c r="R354" s="144"/>
      <c r="S354" s="144"/>
      <c r="T354" s="144"/>
      <c r="U354" s="144"/>
      <c r="V354" s="144"/>
      <c r="W354" s="144"/>
      <c r="X354" s="144"/>
      <c r="Y354" s="144"/>
      <c r="Z354" s="144"/>
    </row>
    <row r="355" spans="1:26" ht="12" customHeight="1" x14ac:dyDescent="0.4">
      <c r="A355" s="144"/>
      <c r="B355" s="144"/>
      <c r="C355" s="144"/>
      <c r="D355" s="144"/>
      <c r="E355" s="144"/>
      <c r="F355" s="144"/>
      <c r="G355" s="144"/>
      <c r="H355" s="144"/>
      <c r="I355" s="144"/>
      <c r="J355" s="144"/>
      <c r="K355" s="144"/>
      <c r="L355" s="144"/>
      <c r="M355" s="144"/>
      <c r="N355" s="144"/>
      <c r="O355" s="144"/>
      <c r="P355" s="144"/>
      <c r="Q355" s="144"/>
      <c r="R355" s="144"/>
      <c r="S355" s="144"/>
      <c r="T355" s="144"/>
      <c r="U355" s="144"/>
      <c r="V355" s="144"/>
      <c r="W355" s="144"/>
      <c r="X355" s="144"/>
      <c r="Y355" s="144"/>
      <c r="Z355" s="144"/>
    </row>
    <row r="356" spans="1:26" ht="12" customHeight="1" x14ac:dyDescent="0.4">
      <c r="A356" s="144"/>
      <c r="B356" s="144"/>
      <c r="C356" s="144"/>
      <c r="D356" s="144"/>
      <c r="E356" s="144"/>
      <c r="F356" s="144"/>
      <c r="G356" s="144"/>
      <c r="H356" s="144"/>
      <c r="I356" s="144"/>
      <c r="J356" s="144"/>
      <c r="K356" s="144"/>
      <c r="L356" s="144"/>
      <c r="M356" s="144"/>
      <c r="N356" s="144"/>
      <c r="O356" s="144"/>
      <c r="P356" s="144"/>
      <c r="Q356" s="144"/>
      <c r="R356" s="144"/>
      <c r="S356" s="144"/>
      <c r="T356" s="144"/>
      <c r="U356" s="144"/>
      <c r="V356" s="144"/>
      <c r="W356" s="144"/>
      <c r="X356" s="144"/>
      <c r="Y356" s="144"/>
      <c r="Z356" s="144"/>
    </row>
    <row r="357" spans="1:26" ht="12" customHeight="1" x14ac:dyDescent="0.4">
      <c r="A357" s="144"/>
      <c r="B357" s="144"/>
      <c r="C357" s="144"/>
      <c r="D357" s="144"/>
      <c r="E357" s="144"/>
      <c r="F357" s="144"/>
      <c r="G357" s="144"/>
      <c r="H357" s="144"/>
      <c r="I357" s="144"/>
      <c r="J357" s="144"/>
      <c r="K357" s="144"/>
      <c r="L357" s="144"/>
      <c r="M357" s="144"/>
      <c r="N357" s="144"/>
      <c r="O357" s="144"/>
      <c r="P357" s="144"/>
      <c r="Q357" s="144"/>
      <c r="R357" s="144"/>
      <c r="S357" s="144"/>
      <c r="T357" s="144"/>
      <c r="U357" s="144"/>
      <c r="V357" s="144"/>
      <c r="W357" s="144"/>
      <c r="X357" s="144"/>
      <c r="Y357" s="144"/>
      <c r="Z357" s="144"/>
    </row>
    <row r="358" spans="1:26" ht="12" customHeight="1" x14ac:dyDescent="0.4">
      <c r="A358" s="144"/>
      <c r="B358" s="144"/>
      <c r="C358" s="144"/>
      <c r="D358" s="144"/>
      <c r="E358" s="144"/>
      <c r="F358" s="144"/>
      <c r="G358" s="144"/>
      <c r="H358" s="144"/>
      <c r="I358" s="144"/>
      <c r="J358" s="144"/>
      <c r="K358" s="144"/>
      <c r="L358" s="144"/>
      <c r="M358" s="144"/>
      <c r="N358" s="144"/>
      <c r="O358" s="144"/>
      <c r="P358" s="144"/>
      <c r="Q358" s="144"/>
      <c r="R358" s="144"/>
      <c r="S358" s="144"/>
      <c r="T358" s="144"/>
      <c r="U358" s="144"/>
      <c r="V358" s="144"/>
      <c r="W358" s="144"/>
      <c r="X358" s="144"/>
      <c r="Y358" s="144"/>
      <c r="Z358" s="144"/>
    </row>
    <row r="359" spans="1:26" ht="12" customHeight="1" x14ac:dyDescent="0.4">
      <c r="A359" s="144"/>
      <c r="B359" s="144"/>
      <c r="C359" s="144"/>
      <c r="D359" s="144"/>
      <c r="E359" s="144"/>
      <c r="F359" s="144"/>
      <c r="G359" s="144"/>
      <c r="H359" s="144"/>
      <c r="I359" s="144"/>
      <c r="J359" s="144"/>
      <c r="K359" s="144"/>
      <c r="L359" s="144"/>
      <c r="M359" s="144"/>
      <c r="N359" s="144"/>
      <c r="O359" s="144"/>
      <c r="P359" s="144"/>
      <c r="Q359" s="144"/>
      <c r="R359" s="144"/>
      <c r="S359" s="144"/>
      <c r="T359" s="144"/>
      <c r="U359" s="144"/>
      <c r="V359" s="144"/>
      <c r="W359" s="144"/>
      <c r="X359" s="144"/>
      <c r="Y359" s="144"/>
      <c r="Z359" s="144"/>
    </row>
    <row r="360" spans="1:26" ht="12" customHeight="1" x14ac:dyDescent="0.4">
      <c r="A360" s="144"/>
      <c r="B360" s="144"/>
      <c r="C360" s="144"/>
      <c r="D360" s="144"/>
      <c r="E360" s="144"/>
      <c r="F360" s="144"/>
      <c r="G360" s="144"/>
      <c r="H360" s="144"/>
      <c r="I360" s="144"/>
      <c r="J360" s="144"/>
      <c r="K360" s="144"/>
      <c r="L360" s="144"/>
      <c r="M360" s="144"/>
      <c r="N360" s="144"/>
      <c r="O360" s="144"/>
      <c r="P360" s="144"/>
      <c r="Q360" s="144"/>
      <c r="R360" s="144"/>
      <c r="S360" s="144"/>
      <c r="T360" s="144"/>
      <c r="U360" s="144"/>
      <c r="V360" s="144"/>
      <c r="W360" s="144"/>
      <c r="X360" s="144"/>
      <c r="Y360" s="144"/>
      <c r="Z360" s="144"/>
    </row>
    <row r="361" spans="1:26" ht="12" customHeight="1" x14ac:dyDescent="0.4">
      <c r="A361" s="144"/>
      <c r="B361" s="144"/>
      <c r="C361" s="144"/>
      <c r="D361" s="144"/>
      <c r="E361" s="144"/>
      <c r="F361" s="144"/>
      <c r="G361" s="144"/>
      <c r="H361" s="144"/>
      <c r="I361" s="144"/>
      <c r="J361" s="144"/>
      <c r="K361" s="144"/>
      <c r="L361" s="144"/>
      <c r="M361" s="144"/>
      <c r="N361" s="144"/>
      <c r="O361" s="144"/>
      <c r="P361" s="144"/>
      <c r="Q361" s="144"/>
      <c r="R361" s="144"/>
      <c r="S361" s="144"/>
      <c r="T361" s="144"/>
      <c r="U361" s="144"/>
      <c r="V361" s="144"/>
      <c r="W361" s="144"/>
      <c r="X361" s="144"/>
      <c r="Y361" s="144"/>
      <c r="Z361" s="144"/>
    </row>
    <row r="362" spans="1:26" ht="12" customHeight="1" x14ac:dyDescent="0.4">
      <c r="A362" s="144"/>
      <c r="B362" s="144"/>
      <c r="C362" s="144"/>
      <c r="D362" s="144"/>
      <c r="E362" s="144"/>
      <c r="F362" s="144"/>
      <c r="G362" s="144"/>
      <c r="H362" s="144"/>
      <c r="I362" s="144"/>
      <c r="J362" s="144"/>
      <c r="K362" s="144"/>
      <c r="L362" s="144"/>
      <c r="M362" s="144"/>
      <c r="N362" s="144"/>
      <c r="O362" s="144"/>
      <c r="P362" s="144"/>
      <c r="Q362" s="144"/>
      <c r="R362" s="144"/>
      <c r="S362" s="144"/>
      <c r="T362" s="144"/>
      <c r="U362" s="144"/>
      <c r="V362" s="144"/>
      <c r="W362" s="144"/>
      <c r="X362" s="144"/>
      <c r="Y362" s="144"/>
      <c r="Z362" s="144"/>
    </row>
    <row r="363" spans="1:26" ht="12" customHeight="1" x14ac:dyDescent="0.4">
      <c r="A363" s="144"/>
      <c r="B363" s="144"/>
      <c r="C363" s="144"/>
      <c r="D363" s="144"/>
      <c r="E363" s="144"/>
      <c r="F363" s="144"/>
      <c r="G363" s="144"/>
      <c r="H363" s="144"/>
      <c r="I363" s="144"/>
      <c r="J363" s="144"/>
      <c r="K363" s="144"/>
      <c r="L363" s="144"/>
      <c r="M363" s="144"/>
      <c r="N363" s="144"/>
      <c r="O363" s="144"/>
      <c r="P363" s="144"/>
      <c r="Q363" s="144"/>
      <c r="R363" s="144"/>
      <c r="S363" s="144"/>
      <c r="T363" s="144"/>
      <c r="U363" s="144"/>
      <c r="V363" s="144"/>
      <c r="W363" s="144"/>
      <c r="X363" s="144"/>
      <c r="Y363" s="144"/>
      <c r="Z363" s="144"/>
    </row>
    <row r="364" spans="1:26" ht="12" customHeight="1" x14ac:dyDescent="0.4">
      <c r="A364" s="144"/>
      <c r="B364" s="144"/>
      <c r="C364" s="144"/>
      <c r="D364" s="144"/>
      <c r="E364" s="144"/>
      <c r="F364" s="144"/>
      <c r="G364" s="144"/>
      <c r="H364" s="144"/>
      <c r="I364" s="144"/>
      <c r="J364" s="144"/>
      <c r="K364" s="144"/>
      <c r="L364" s="144"/>
      <c r="M364" s="144"/>
      <c r="N364" s="144"/>
      <c r="O364" s="144"/>
      <c r="P364" s="144"/>
      <c r="Q364" s="144"/>
      <c r="R364" s="144"/>
      <c r="S364" s="144"/>
      <c r="T364" s="144"/>
      <c r="U364" s="144"/>
      <c r="V364" s="144"/>
      <c r="W364" s="144"/>
      <c r="X364" s="144"/>
      <c r="Y364" s="144"/>
      <c r="Z364" s="144"/>
    </row>
    <row r="365" spans="1:26" ht="12" customHeight="1" x14ac:dyDescent="0.4">
      <c r="A365" s="144"/>
      <c r="B365" s="144"/>
      <c r="C365" s="144"/>
      <c r="D365" s="144"/>
      <c r="E365" s="144"/>
      <c r="F365" s="144"/>
      <c r="G365" s="144"/>
      <c r="H365" s="144"/>
      <c r="I365" s="144"/>
      <c r="J365" s="144"/>
      <c r="K365" s="144"/>
      <c r="L365" s="144"/>
      <c r="M365" s="144"/>
      <c r="N365" s="144"/>
      <c r="O365" s="144"/>
      <c r="P365" s="144"/>
      <c r="Q365" s="144"/>
      <c r="R365" s="144"/>
      <c r="S365" s="144"/>
      <c r="T365" s="144"/>
      <c r="U365" s="144"/>
      <c r="V365" s="144"/>
      <c r="W365" s="144"/>
      <c r="X365" s="144"/>
      <c r="Y365" s="144"/>
      <c r="Z365" s="144"/>
    </row>
    <row r="366" spans="1:26" ht="12" customHeight="1" x14ac:dyDescent="0.4">
      <c r="A366" s="144"/>
      <c r="B366" s="144"/>
      <c r="C366" s="144"/>
      <c r="D366" s="144"/>
      <c r="E366" s="144"/>
      <c r="F366" s="144"/>
      <c r="G366" s="144"/>
      <c r="H366" s="144"/>
      <c r="I366" s="144"/>
      <c r="J366" s="144"/>
      <c r="K366" s="144"/>
      <c r="L366" s="144"/>
      <c r="M366" s="144"/>
      <c r="N366" s="144"/>
      <c r="O366" s="144"/>
      <c r="P366" s="144"/>
      <c r="Q366" s="144"/>
      <c r="R366" s="144"/>
      <c r="S366" s="144"/>
      <c r="T366" s="144"/>
      <c r="U366" s="144"/>
      <c r="V366" s="144"/>
      <c r="W366" s="144"/>
      <c r="X366" s="144"/>
      <c r="Y366" s="144"/>
      <c r="Z366" s="144"/>
    </row>
    <row r="367" spans="1:26" ht="12" customHeight="1" x14ac:dyDescent="0.4">
      <c r="A367" s="144"/>
      <c r="B367" s="144"/>
      <c r="C367" s="144"/>
      <c r="D367" s="144"/>
      <c r="E367" s="144"/>
      <c r="F367" s="144"/>
      <c r="G367" s="144"/>
      <c r="H367" s="144"/>
      <c r="I367" s="144"/>
      <c r="J367" s="144"/>
      <c r="K367" s="144"/>
      <c r="L367" s="144"/>
      <c r="M367" s="144"/>
      <c r="N367" s="144"/>
      <c r="O367" s="144"/>
      <c r="P367" s="144"/>
      <c r="Q367" s="144"/>
      <c r="R367" s="144"/>
      <c r="S367" s="144"/>
      <c r="T367" s="144"/>
      <c r="U367" s="144"/>
      <c r="V367" s="144"/>
      <c r="W367" s="144"/>
      <c r="X367" s="144"/>
      <c r="Y367" s="144"/>
      <c r="Z367" s="144"/>
    </row>
    <row r="368" spans="1:26" ht="12" customHeight="1" x14ac:dyDescent="0.4">
      <c r="A368" s="144"/>
      <c r="B368" s="144"/>
      <c r="C368" s="144"/>
      <c r="D368" s="144"/>
      <c r="E368" s="144"/>
      <c r="F368" s="144"/>
      <c r="G368" s="144"/>
      <c r="H368" s="144"/>
      <c r="I368" s="144"/>
      <c r="J368" s="144"/>
      <c r="K368" s="144"/>
      <c r="L368" s="144"/>
      <c r="M368" s="144"/>
      <c r="N368" s="144"/>
      <c r="O368" s="144"/>
      <c r="P368" s="144"/>
      <c r="Q368" s="144"/>
      <c r="R368" s="144"/>
      <c r="S368" s="144"/>
      <c r="T368" s="144"/>
      <c r="U368" s="144"/>
      <c r="V368" s="144"/>
      <c r="W368" s="144"/>
      <c r="X368" s="144"/>
      <c r="Y368" s="144"/>
      <c r="Z368" s="144"/>
    </row>
    <row r="369" spans="1:26" ht="12" customHeight="1" x14ac:dyDescent="0.4">
      <c r="A369" s="144"/>
      <c r="B369" s="144"/>
      <c r="C369" s="144"/>
      <c r="D369" s="144"/>
      <c r="E369" s="144"/>
      <c r="F369" s="144"/>
      <c r="G369" s="144"/>
      <c r="H369" s="144"/>
      <c r="I369" s="144"/>
      <c r="J369" s="144"/>
      <c r="K369" s="144"/>
      <c r="L369" s="144"/>
      <c r="M369" s="144"/>
      <c r="N369" s="144"/>
      <c r="O369" s="144"/>
      <c r="P369" s="144"/>
      <c r="Q369" s="144"/>
      <c r="R369" s="144"/>
      <c r="S369" s="144"/>
      <c r="T369" s="144"/>
      <c r="U369" s="144"/>
      <c r="V369" s="144"/>
      <c r="W369" s="144"/>
      <c r="X369" s="144"/>
      <c r="Y369" s="144"/>
      <c r="Z369" s="144"/>
    </row>
    <row r="370" spans="1:26" ht="12" customHeight="1" x14ac:dyDescent="0.4">
      <c r="A370" s="144"/>
      <c r="B370" s="144"/>
      <c r="C370" s="144"/>
      <c r="D370" s="144"/>
      <c r="E370" s="144"/>
      <c r="F370" s="144"/>
      <c r="G370" s="144"/>
      <c r="H370" s="144"/>
      <c r="I370" s="144"/>
      <c r="J370" s="144"/>
      <c r="K370" s="144"/>
      <c r="L370" s="144"/>
      <c r="M370" s="144"/>
      <c r="N370" s="144"/>
      <c r="O370" s="144"/>
      <c r="P370" s="144"/>
      <c r="Q370" s="144"/>
      <c r="R370" s="144"/>
      <c r="S370" s="144"/>
      <c r="T370" s="144"/>
      <c r="U370" s="144"/>
      <c r="V370" s="144"/>
      <c r="W370" s="144"/>
      <c r="X370" s="144"/>
      <c r="Y370" s="144"/>
      <c r="Z370" s="144"/>
    </row>
    <row r="371" spans="1:26" ht="12" customHeight="1" x14ac:dyDescent="0.4">
      <c r="A371" s="144"/>
      <c r="B371" s="144"/>
      <c r="C371" s="144"/>
      <c r="D371" s="144"/>
      <c r="E371" s="144"/>
      <c r="F371" s="144"/>
      <c r="G371" s="144"/>
      <c r="H371" s="144"/>
      <c r="I371" s="144"/>
      <c r="J371" s="144"/>
      <c r="K371" s="144"/>
      <c r="L371" s="144"/>
      <c r="M371" s="144"/>
      <c r="N371" s="144"/>
      <c r="O371" s="144"/>
      <c r="P371" s="144"/>
      <c r="Q371" s="144"/>
      <c r="R371" s="144"/>
      <c r="S371" s="144"/>
      <c r="T371" s="144"/>
      <c r="U371" s="144"/>
      <c r="V371" s="144"/>
      <c r="W371" s="144"/>
      <c r="X371" s="144"/>
      <c r="Y371" s="144"/>
      <c r="Z371" s="144"/>
    </row>
    <row r="372" spans="1:26" ht="12" customHeight="1" x14ac:dyDescent="0.4">
      <c r="A372" s="144"/>
      <c r="B372" s="144"/>
      <c r="C372" s="144"/>
      <c r="D372" s="144"/>
      <c r="E372" s="144"/>
      <c r="F372" s="144"/>
      <c r="G372" s="144"/>
      <c r="H372" s="144"/>
      <c r="I372" s="144"/>
      <c r="J372" s="144"/>
      <c r="K372" s="144"/>
      <c r="L372" s="144"/>
      <c r="M372" s="144"/>
      <c r="N372" s="144"/>
      <c r="O372" s="144"/>
      <c r="P372" s="144"/>
      <c r="Q372" s="144"/>
      <c r="R372" s="144"/>
      <c r="S372" s="144"/>
      <c r="T372" s="144"/>
      <c r="U372" s="144"/>
      <c r="V372" s="144"/>
      <c r="W372" s="144"/>
      <c r="X372" s="144"/>
      <c r="Y372" s="144"/>
      <c r="Z372" s="144"/>
    </row>
    <row r="373" spans="1:26" ht="12" customHeight="1" x14ac:dyDescent="0.4">
      <c r="A373" s="144"/>
      <c r="B373" s="144"/>
      <c r="C373" s="144"/>
      <c r="D373" s="144"/>
      <c r="E373" s="144"/>
      <c r="F373" s="144"/>
      <c r="G373" s="144"/>
      <c r="H373" s="144"/>
      <c r="I373" s="144"/>
      <c r="J373" s="144"/>
      <c r="K373" s="144"/>
      <c r="L373" s="144"/>
      <c r="M373" s="144"/>
      <c r="N373" s="144"/>
      <c r="O373" s="144"/>
      <c r="P373" s="144"/>
      <c r="Q373" s="144"/>
      <c r="R373" s="144"/>
      <c r="S373" s="144"/>
      <c r="T373" s="144"/>
      <c r="U373" s="144"/>
      <c r="V373" s="144"/>
      <c r="W373" s="144"/>
      <c r="X373" s="144"/>
      <c r="Y373" s="144"/>
      <c r="Z373" s="144"/>
    </row>
    <row r="374" spans="1:26" ht="12" customHeight="1" x14ac:dyDescent="0.4">
      <c r="A374" s="144"/>
      <c r="B374" s="144"/>
      <c r="C374" s="144"/>
      <c r="D374" s="144"/>
      <c r="E374" s="144"/>
      <c r="F374" s="144"/>
      <c r="G374" s="144"/>
      <c r="H374" s="144"/>
      <c r="I374" s="144"/>
      <c r="J374" s="144"/>
      <c r="K374" s="144"/>
      <c r="L374" s="144"/>
      <c r="M374" s="144"/>
      <c r="N374" s="144"/>
      <c r="O374" s="144"/>
      <c r="P374" s="144"/>
      <c r="Q374" s="144"/>
      <c r="R374" s="144"/>
      <c r="S374" s="144"/>
      <c r="T374" s="144"/>
      <c r="U374" s="144"/>
      <c r="V374" s="144"/>
      <c r="W374" s="144"/>
      <c r="X374" s="144"/>
      <c r="Y374" s="144"/>
      <c r="Z374" s="144"/>
    </row>
    <row r="375" spans="1:26" ht="12" customHeight="1" x14ac:dyDescent="0.4">
      <c r="A375" s="144"/>
      <c r="B375" s="144"/>
      <c r="C375" s="144"/>
      <c r="D375" s="144"/>
      <c r="E375" s="144"/>
      <c r="F375" s="144"/>
      <c r="G375" s="144"/>
      <c r="H375" s="144"/>
      <c r="I375" s="144"/>
      <c r="J375" s="144"/>
      <c r="K375" s="144"/>
      <c r="L375" s="144"/>
      <c r="M375" s="144"/>
      <c r="N375" s="144"/>
      <c r="O375" s="144"/>
      <c r="P375" s="144"/>
      <c r="Q375" s="144"/>
      <c r="R375" s="144"/>
      <c r="S375" s="144"/>
      <c r="T375" s="144"/>
      <c r="U375" s="144"/>
      <c r="V375" s="144"/>
      <c r="W375" s="144"/>
      <c r="X375" s="144"/>
      <c r="Y375" s="144"/>
      <c r="Z375" s="144"/>
    </row>
    <row r="376" spans="1:26" ht="12" customHeight="1" x14ac:dyDescent="0.4">
      <c r="A376" s="144"/>
      <c r="B376" s="144"/>
      <c r="C376" s="144"/>
      <c r="D376" s="144"/>
      <c r="E376" s="144"/>
      <c r="F376" s="144"/>
      <c r="G376" s="144"/>
      <c r="H376" s="144"/>
      <c r="I376" s="144"/>
      <c r="J376" s="144"/>
      <c r="K376" s="144"/>
      <c r="L376" s="144"/>
      <c r="M376" s="144"/>
      <c r="N376" s="144"/>
      <c r="O376" s="144"/>
      <c r="P376" s="144"/>
      <c r="Q376" s="144"/>
      <c r="R376" s="144"/>
      <c r="S376" s="144"/>
      <c r="T376" s="144"/>
      <c r="U376" s="144"/>
      <c r="V376" s="144"/>
      <c r="W376" s="144"/>
      <c r="X376" s="144"/>
      <c r="Y376" s="144"/>
      <c r="Z376" s="144"/>
    </row>
    <row r="377" spans="1:26" ht="12" customHeight="1" x14ac:dyDescent="0.4">
      <c r="A377" s="144"/>
      <c r="B377" s="144"/>
      <c r="C377" s="144"/>
      <c r="D377" s="144"/>
      <c r="E377" s="144"/>
      <c r="F377" s="144"/>
      <c r="G377" s="144"/>
      <c r="H377" s="144"/>
      <c r="I377" s="144"/>
      <c r="J377" s="144"/>
      <c r="K377" s="144"/>
      <c r="L377" s="144"/>
      <c r="M377" s="144"/>
      <c r="N377" s="144"/>
      <c r="O377" s="144"/>
      <c r="P377" s="144"/>
      <c r="Q377" s="144"/>
      <c r="R377" s="144"/>
      <c r="S377" s="144"/>
      <c r="T377" s="144"/>
      <c r="U377" s="144"/>
      <c r="V377" s="144"/>
      <c r="W377" s="144"/>
      <c r="X377" s="144"/>
      <c r="Y377" s="144"/>
      <c r="Z377" s="144"/>
    </row>
    <row r="378" spans="1:26" ht="15.75" customHeight="1" x14ac:dyDescent="0.4">
      <c r="A378" s="80"/>
      <c r="B378" s="80"/>
      <c r="C378" s="80"/>
      <c r="D378" s="80"/>
      <c r="E378" s="80"/>
      <c r="F378" s="80"/>
      <c r="G378" s="80"/>
      <c r="H378" s="80"/>
      <c r="I378" s="80"/>
      <c r="J378" s="80"/>
      <c r="K378" s="80"/>
      <c r="L378" s="80"/>
      <c r="M378" s="80"/>
      <c r="N378" s="80"/>
      <c r="O378" s="80"/>
      <c r="P378" s="80"/>
      <c r="Q378" s="80"/>
      <c r="R378" s="80"/>
      <c r="S378" s="80"/>
      <c r="T378" s="80"/>
      <c r="U378" s="80"/>
      <c r="V378" s="80"/>
      <c r="W378" s="80"/>
      <c r="X378" s="80"/>
      <c r="Y378" s="80"/>
      <c r="Z378" s="80"/>
    </row>
    <row r="379" spans="1:26" ht="15.75" customHeight="1" x14ac:dyDescent="0.4">
      <c r="A379" s="80"/>
      <c r="B379" s="80"/>
      <c r="C379" s="80"/>
      <c r="D379" s="80"/>
      <c r="E379" s="80"/>
      <c r="F379" s="80"/>
      <c r="G379" s="80"/>
      <c r="H379" s="80"/>
      <c r="I379" s="80"/>
      <c r="J379" s="80"/>
      <c r="K379" s="80"/>
      <c r="L379" s="80"/>
      <c r="M379" s="80"/>
      <c r="N379" s="80"/>
      <c r="O379" s="80"/>
      <c r="P379" s="80"/>
      <c r="Q379" s="80"/>
      <c r="R379" s="80"/>
      <c r="S379" s="80"/>
      <c r="T379" s="80"/>
      <c r="U379" s="80"/>
      <c r="V379" s="80"/>
      <c r="W379" s="80"/>
      <c r="X379" s="80"/>
      <c r="Y379" s="80"/>
      <c r="Z379" s="80"/>
    </row>
    <row r="380" spans="1:26" ht="15.75" customHeight="1" x14ac:dyDescent="0.4">
      <c r="A380" s="80"/>
      <c r="B380" s="80"/>
      <c r="C380" s="80"/>
      <c r="D380" s="80"/>
      <c r="E380" s="80"/>
      <c r="F380" s="80"/>
      <c r="G380" s="80"/>
      <c r="H380" s="80"/>
      <c r="I380" s="80"/>
      <c r="J380" s="80"/>
      <c r="K380" s="80"/>
      <c r="L380" s="80"/>
      <c r="M380" s="80"/>
      <c r="N380" s="80"/>
      <c r="O380" s="80"/>
      <c r="P380" s="80"/>
      <c r="Q380" s="80"/>
      <c r="R380" s="80"/>
      <c r="S380" s="80"/>
      <c r="T380" s="80"/>
      <c r="U380" s="80"/>
      <c r="V380" s="80"/>
      <c r="W380" s="80"/>
      <c r="X380" s="80"/>
      <c r="Y380" s="80"/>
      <c r="Z380" s="80"/>
    </row>
    <row r="381" spans="1:26" ht="15.75" customHeight="1" x14ac:dyDescent="0.4">
      <c r="A381" s="80"/>
      <c r="B381" s="80"/>
      <c r="C381" s="80"/>
      <c r="D381" s="80"/>
      <c r="E381" s="80"/>
      <c r="F381" s="80"/>
      <c r="G381" s="80"/>
      <c r="H381" s="80"/>
      <c r="I381" s="80"/>
      <c r="J381" s="80"/>
      <c r="K381" s="80"/>
      <c r="L381" s="80"/>
      <c r="M381" s="80"/>
      <c r="N381" s="80"/>
      <c r="O381" s="80"/>
      <c r="P381" s="80"/>
      <c r="Q381" s="80"/>
      <c r="R381" s="80"/>
      <c r="S381" s="80"/>
      <c r="T381" s="80"/>
      <c r="U381" s="80"/>
      <c r="V381" s="80"/>
      <c r="W381" s="80"/>
      <c r="X381" s="80"/>
      <c r="Y381" s="80"/>
      <c r="Z381" s="80"/>
    </row>
    <row r="382" spans="1:26" ht="15.75" customHeight="1" x14ac:dyDescent="0.4">
      <c r="A382" s="80"/>
      <c r="B382" s="80"/>
      <c r="C382" s="80"/>
      <c r="D382" s="80"/>
      <c r="E382" s="80"/>
      <c r="F382" s="80"/>
      <c r="G382" s="80"/>
      <c r="H382" s="80"/>
      <c r="I382" s="80"/>
      <c r="J382" s="80"/>
      <c r="K382" s="80"/>
      <c r="L382" s="80"/>
      <c r="M382" s="80"/>
      <c r="N382" s="80"/>
      <c r="O382" s="80"/>
      <c r="P382" s="80"/>
      <c r="Q382" s="80"/>
      <c r="R382" s="80"/>
      <c r="S382" s="80"/>
      <c r="T382" s="80"/>
      <c r="U382" s="80"/>
      <c r="V382" s="80"/>
      <c r="W382" s="80"/>
      <c r="X382" s="80"/>
      <c r="Y382" s="80"/>
      <c r="Z382" s="80"/>
    </row>
    <row r="383" spans="1:26" ht="15.75" customHeight="1" x14ac:dyDescent="0.4">
      <c r="A383" s="80"/>
      <c r="B383" s="80"/>
      <c r="C383" s="80"/>
      <c r="D383" s="80"/>
      <c r="E383" s="80"/>
      <c r="F383" s="80"/>
      <c r="G383" s="80"/>
      <c r="H383" s="80"/>
      <c r="I383" s="80"/>
      <c r="J383" s="80"/>
      <c r="K383" s="80"/>
      <c r="L383" s="80"/>
      <c r="M383" s="80"/>
      <c r="N383" s="80"/>
      <c r="O383" s="80"/>
      <c r="P383" s="80"/>
      <c r="Q383" s="80"/>
      <c r="R383" s="80"/>
      <c r="S383" s="80"/>
      <c r="T383" s="80"/>
      <c r="U383" s="80"/>
      <c r="V383" s="80"/>
      <c r="W383" s="80"/>
      <c r="X383" s="80"/>
      <c r="Y383" s="80"/>
      <c r="Z383" s="80"/>
    </row>
    <row r="384" spans="1:26" ht="15.75" customHeight="1" x14ac:dyDescent="0.4">
      <c r="A384" s="80"/>
      <c r="B384" s="80"/>
      <c r="C384" s="80"/>
      <c r="D384" s="80"/>
      <c r="E384" s="80"/>
      <c r="F384" s="80"/>
      <c r="G384" s="80"/>
      <c r="H384" s="80"/>
      <c r="I384" s="80"/>
      <c r="J384" s="80"/>
      <c r="K384" s="80"/>
      <c r="L384" s="80"/>
      <c r="M384" s="80"/>
      <c r="N384" s="80"/>
      <c r="O384" s="80"/>
      <c r="P384" s="80"/>
      <c r="Q384" s="80"/>
      <c r="R384" s="80"/>
      <c r="S384" s="80"/>
      <c r="T384" s="80"/>
      <c r="U384" s="80"/>
      <c r="V384" s="80"/>
      <c r="W384" s="80"/>
      <c r="X384" s="80"/>
      <c r="Y384" s="80"/>
      <c r="Z384" s="80"/>
    </row>
    <row r="385" spans="1:26" ht="15.75" customHeight="1" x14ac:dyDescent="0.4">
      <c r="A385" s="80"/>
      <c r="B385" s="80"/>
      <c r="C385" s="80"/>
      <c r="D385" s="80"/>
      <c r="E385" s="80"/>
      <c r="F385" s="80"/>
      <c r="G385" s="80"/>
      <c r="H385" s="80"/>
      <c r="I385" s="80"/>
      <c r="J385" s="80"/>
      <c r="K385" s="80"/>
      <c r="L385" s="80"/>
      <c r="M385" s="80"/>
      <c r="N385" s="80"/>
      <c r="O385" s="80"/>
      <c r="P385" s="80"/>
      <c r="Q385" s="80"/>
      <c r="R385" s="80"/>
      <c r="S385" s="80"/>
      <c r="T385" s="80"/>
      <c r="U385" s="80"/>
      <c r="V385" s="80"/>
      <c r="W385" s="80"/>
      <c r="X385" s="80"/>
      <c r="Y385" s="80"/>
      <c r="Z385" s="80"/>
    </row>
    <row r="386" spans="1:26" ht="15.75" customHeight="1" x14ac:dyDescent="0.4">
      <c r="A386" s="80"/>
      <c r="B386" s="80"/>
      <c r="C386" s="80"/>
      <c r="D386" s="80"/>
      <c r="E386" s="80"/>
      <c r="F386" s="80"/>
      <c r="G386" s="80"/>
      <c r="H386" s="80"/>
      <c r="I386" s="80"/>
      <c r="J386" s="80"/>
      <c r="K386" s="80"/>
      <c r="L386" s="80"/>
      <c r="M386" s="80"/>
      <c r="N386" s="80"/>
      <c r="O386" s="80"/>
      <c r="P386" s="80"/>
      <c r="Q386" s="80"/>
      <c r="R386" s="80"/>
      <c r="S386" s="80"/>
      <c r="T386" s="80"/>
      <c r="U386" s="80"/>
      <c r="V386" s="80"/>
      <c r="W386" s="80"/>
      <c r="X386" s="80"/>
      <c r="Y386" s="80"/>
      <c r="Z386" s="80"/>
    </row>
    <row r="387" spans="1:26" ht="15.75" customHeight="1" x14ac:dyDescent="0.4"/>
    <row r="388" spans="1:26" ht="15.75" customHeight="1" x14ac:dyDescent="0.4"/>
    <row r="389" spans="1:26" ht="15.75" customHeight="1" x14ac:dyDescent="0.4"/>
    <row r="390" spans="1:26" ht="15.75" customHeight="1" x14ac:dyDescent="0.4"/>
    <row r="391" spans="1:26" ht="15.75" customHeight="1" x14ac:dyDescent="0.4"/>
    <row r="392" spans="1:26" ht="15.75" customHeight="1" x14ac:dyDescent="0.4"/>
    <row r="393" spans="1:26" ht="15.75" customHeight="1" x14ac:dyDescent="0.4"/>
    <row r="394" spans="1:26" ht="15.75" customHeight="1" x14ac:dyDescent="0.4"/>
    <row r="395" spans="1:26" ht="15.75" customHeight="1" x14ac:dyDescent="0.4"/>
    <row r="396" spans="1:26" ht="15.75" customHeight="1" x14ac:dyDescent="0.4"/>
    <row r="397" spans="1:26" ht="15.75" customHeight="1" x14ac:dyDescent="0.4"/>
    <row r="398" spans="1:26" ht="15.75" customHeight="1" x14ac:dyDescent="0.4"/>
    <row r="399" spans="1:26" ht="15.75" customHeight="1" x14ac:dyDescent="0.4"/>
    <row r="400" spans="1:26" ht="15.75" customHeight="1" x14ac:dyDescent="0.4"/>
    <row r="401" ht="15.75" customHeight="1" x14ac:dyDescent="0.4"/>
    <row r="402" ht="15.75" customHeight="1" x14ac:dyDescent="0.4"/>
    <row r="403" ht="15.75" customHeight="1" x14ac:dyDescent="0.4"/>
    <row r="404" ht="15.75" customHeight="1" x14ac:dyDescent="0.4"/>
    <row r="405" ht="15.75" customHeight="1" x14ac:dyDescent="0.4"/>
    <row r="406" ht="15.75" customHeight="1" x14ac:dyDescent="0.4"/>
    <row r="407" ht="15.75" customHeight="1" x14ac:dyDescent="0.4"/>
    <row r="408" ht="15.75" customHeight="1" x14ac:dyDescent="0.4"/>
    <row r="409" ht="15.75" customHeight="1" x14ac:dyDescent="0.4"/>
    <row r="410" ht="15.75" customHeight="1" x14ac:dyDescent="0.4"/>
    <row r="411" ht="15.75" customHeight="1" x14ac:dyDescent="0.4"/>
    <row r="412" ht="15.75" customHeight="1" x14ac:dyDescent="0.4"/>
    <row r="413" ht="15.75" customHeight="1" x14ac:dyDescent="0.4"/>
    <row r="414" ht="15.75" customHeight="1" x14ac:dyDescent="0.4"/>
    <row r="415" ht="15.75" customHeight="1" x14ac:dyDescent="0.4"/>
    <row r="416" ht="15.75" customHeight="1" x14ac:dyDescent="0.4"/>
    <row r="417" ht="15.75" customHeight="1" x14ac:dyDescent="0.4"/>
    <row r="418" ht="15.75" customHeight="1" x14ac:dyDescent="0.4"/>
    <row r="419" ht="15.75" customHeight="1" x14ac:dyDescent="0.4"/>
    <row r="420" ht="15.75" customHeight="1" x14ac:dyDescent="0.4"/>
    <row r="421" ht="15.75" customHeight="1" x14ac:dyDescent="0.4"/>
    <row r="422" ht="15.75" customHeight="1" x14ac:dyDescent="0.4"/>
    <row r="423" ht="15.75" customHeight="1" x14ac:dyDescent="0.4"/>
    <row r="424" ht="15.75" customHeight="1" x14ac:dyDescent="0.4"/>
    <row r="425" ht="15.75" customHeight="1" x14ac:dyDescent="0.4"/>
    <row r="426" ht="15.75" customHeight="1" x14ac:dyDescent="0.4"/>
    <row r="427" ht="15.75" customHeight="1" x14ac:dyDescent="0.4"/>
    <row r="428" ht="15.75" customHeight="1" x14ac:dyDescent="0.4"/>
    <row r="429" ht="15.75" customHeight="1" x14ac:dyDescent="0.4"/>
    <row r="430" ht="15.75" customHeight="1" x14ac:dyDescent="0.4"/>
    <row r="431" ht="15.75" customHeight="1" x14ac:dyDescent="0.4"/>
    <row r="432" ht="15.75" customHeight="1" x14ac:dyDescent="0.4"/>
    <row r="433" ht="15.75" customHeight="1" x14ac:dyDescent="0.4"/>
    <row r="434" ht="15.75" customHeight="1" x14ac:dyDescent="0.4"/>
    <row r="435" ht="15.75" customHeight="1" x14ac:dyDescent="0.4"/>
    <row r="436" ht="15.75" customHeight="1" x14ac:dyDescent="0.4"/>
    <row r="437" ht="15.75" customHeight="1" x14ac:dyDescent="0.4"/>
    <row r="438" ht="15.75" customHeight="1" x14ac:dyDescent="0.4"/>
    <row r="439" ht="15.75" customHeight="1" x14ac:dyDescent="0.4"/>
    <row r="440" ht="15.75" customHeight="1" x14ac:dyDescent="0.4"/>
    <row r="441" ht="15.75" customHeight="1" x14ac:dyDescent="0.4"/>
    <row r="442" ht="15.75" customHeight="1" x14ac:dyDescent="0.4"/>
    <row r="443" ht="15.75" customHeight="1" x14ac:dyDescent="0.4"/>
    <row r="444" ht="15.75" customHeight="1" x14ac:dyDescent="0.4"/>
    <row r="445" ht="15.75" customHeight="1" x14ac:dyDescent="0.4"/>
    <row r="446" ht="15.75" customHeight="1" x14ac:dyDescent="0.4"/>
    <row r="447" ht="15.75" customHeight="1" x14ac:dyDescent="0.4"/>
    <row r="448" ht="15.75" customHeight="1" x14ac:dyDescent="0.4"/>
    <row r="449" ht="15.75" customHeight="1" x14ac:dyDescent="0.4"/>
    <row r="450" ht="15.75" customHeight="1" x14ac:dyDescent="0.4"/>
    <row r="451" ht="15.75" customHeight="1" x14ac:dyDescent="0.4"/>
    <row r="452" ht="15.75" customHeight="1" x14ac:dyDescent="0.4"/>
    <row r="453" ht="15.75" customHeight="1" x14ac:dyDescent="0.4"/>
    <row r="454" ht="15.75" customHeight="1" x14ac:dyDescent="0.4"/>
    <row r="455" ht="15.75" customHeight="1" x14ac:dyDescent="0.4"/>
    <row r="456" ht="15.75" customHeight="1" x14ac:dyDescent="0.4"/>
    <row r="457" ht="15.75" customHeight="1" x14ac:dyDescent="0.4"/>
    <row r="458" ht="15.75" customHeight="1" x14ac:dyDescent="0.4"/>
    <row r="459" ht="15.75" customHeight="1" x14ac:dyDescent="0.4"/>
    <row r="460" ht="15.75" customHeight="1" x14ac:dyDescent="0.4"/>
    <row r="461" ht="15.75" customHeight="1" x14ac:dyDescent="0.4"/>
    <row r="462" ht="15.75" customHeight="1" x14ac:dyDescent="0.4"/>
    <row r="463" ht="15.75" customHeight="1" x14ac:dyDescent="0.4"/>
    <row r="464" ht="15.75" customHeight="1" x14ac:dyDescent="0.4"/>
    <row r="465" ht="15.75" customHeight="1" x14ac:dyDescent="0.4"/>
    <row r="466" ht="15.75" customHeight="1" x14ac:dyDescent="0.4"/>
    <row r="467" ht="15.75" customHeight="1" x14ac:dyDescent="0.4"/>
    <row r="468" ht="15.75" customHeight="1" x14ac:dyDescent="0.4"/>
    <row r="469" ht="15.75" customHeight="1" x14ac:dyDescent="0.4"/>
    <row r="470" ht="15.75" customHeight="1" x14ac:dyDescent="0.4"/>
    <row r="471" ht="15.75" customHeight="1" x14ac:dyDescent="0.4"/>
    <row r="472" ht="15.75" customHeight="1" x14ac:dyDescent="0.4"/>
    <row r="473" ht="15.75" customHeight="1" x14ac:dyDescent="0.4"/>
    <row r="474" ht="15.75" customHeight="1" x14ac:dyDescent="0.4"/>
    <row r="475" ht="15.75" customHeight="1" x14ac:dyDescent="0.4"/>
    <row r="476" ht="15.75" customHeight="1" x14ac:dyDescent="0.4"/>
    <row r="477" ht="15.75" customHeight="1" x14ac:dyDescent="0.4"/>
    <row r="478" ht="15.75" customHeight="1" x14ac:dyDescent="0.4"/>
    <row r="479" ht="15.75" customHeight="1" x14ac:dyDescent="0.4"/>
    <row r="480" ht="15.75" customHeight="1" x14ac:dyDescent="0.4"/>
    <row r="481" ht="15.75" customHeight="1" x14ac:dyDescent="0.4"/>
    <row r="482" ht="15.75" customHeight="1" x14ac:dyDescent="0.4"/>
    <row r="483" ht="15.75" customHeight="1" x14ac:dyDescent="0.4"/>
    <row r="484" ht="15.75" customHeight="1" x14ac:dyDescent="0.4"/>
    <row r="485" ht="15.75" customHeight="1" x14ac:dyDescent="0.4"/>
    <row r="486" ht="15.75" customHeight="1" x14ac:dyDescent="0.4"/>
    <row r="487" ht="15.75" customHeight="1" x14ac:dyDescent="0.4"/>
    <row r="488" ht="15.75" customHeight="1" x14ac:dyDescent="0.4"/>
    <row r="489" ht="15.75" customHeight="1" x14ac:dyDescent="0.4"/>
    <row r="490" ht="15.75" customHeight="1" x14ac:dyDescent="0.4"/>
    <row r="491" ht="15.75" customHeight="1" x14ac:dyDescent="0.4"/>
    <row r="492" ht="15.75" customHeight="1" x14ac:dyDescent="0.4"/>
    <row r="493" ht="15.75" customHeight="1" x14ac:dyDescent="0.4"/>
    <row r="494" ht="15.75" customHeight="1" x14ac:dyDescent="0.4"/>
    <row r="495" ht="15.75" customHeight="1" x14ac:dyDescent="0.4"/>
    <row r="496" ht="15.75" customHeight="1" x14ac:dyDescent="0.4"/>
    <row r="497" ht="15.75" customHeight="1" x14ac:dyDescent="0.4"/>
    <row r="498" ht="15.75" customHeight="1" x14ac:dyDescent="0.4"/>
    <row r="499" ht="15.75" customHeight="1" x14ac:dyDescent="0.4"/>
    <row r="500" ht="15.75" customHeight="1" x14ac:dyDescent="0.4"/>
    <row r="501" ht="15.75" customHeight="1" x14ac:dyDescent="0.4"/>
    <row r="502" ht="15.75" customHeight="1" x14ac:dyDescent="0.4"/>
    <row r="503" ht="15.75" customHeight="1" x14ac:dyDescent="0.4"/>
    <row r="504" ht="15.75" customHeight="1" x14ac:dyDescent="0.4"/>
    <row r="505" ht="15.75" customHeight="1" x14ac:dyDescent="0.4"/>
    <row r="506" ht="15.75" customHeight="1" x14ac:dyDescent="0.4"/>
    <row r="507" ht="15.75" customHeight="1" x14ac:dyDescent="0.4"/>
    <row r="508" ht="15.75" customHeight="1" x14ac:dyDescent="0.4"/>
    <row r="509" ht="15.75" customHeight="1" x14ac:dyDescent="0.4"/>
    <row r="510" ht="15.75" customHeight="1" x14ac:dyDescent="0.4"/>
    <row r="511" ht="15.75" customHeight="1" x14ac:dyDescent="0.4"/>
    <row r="512" ht="15.75" customHeight="1" x14ac:dyDescent="0.4"/>
    <row r="513" ht="15.75" customHeight="1" x14ac:dyDescent="0.4"/>
    <row r="514" ht="15.75" customHeight="1" x14ac:dyDescent="0.4"/>
    <row r="515" ht="15.75" customHeight="1" x14ac:dyDescent="0.4"/>
    <row r="516" ht="15.75" customHeight="1" x14ac:dyDescent="0.4"/>
    <row r="517" ht="15.75" customHeight="1" x14ac:dyDescent="0.4"/>
    <row r="518" ht="15.75" customHeight="1" x14ac:dyDescent="0.4"/>
    <row r="519" ht="15.75" customHeight="1" x14ac:dyDescent="0.4"/>
    <row r="520" ht="15.75" customHeight="1" x14ac:dyDescent="0.4"/>
    <row r="521" ht="15.75" customHeight="1" x14ac:dyDescent="0.4"/>
    <row r="522" ht="15.75" customHeight="1" x14ac:dyDescent="0.4"/>
    <row r="523" ht="15.75" customHeight="1" x14ac:dyDescent="0.4"/>
    <row r="524" ht="15.75" customHeight="1" x14ac:dyDescent="0.4"/>
    <row r="525" ht="15.75" customHeight="1" x14ac:dyDescent="0.4"/>
    <row r="526" ht="15.75" customHeight="1" x14ac:dyDescent="0.4"/>
    <row r="527" ht="15.75" customHeight="1" x14ac:dyDescent="0.4"/>
    <row r="528" ht="15.75" customHeight="1" x14ac:dyDescent="0.4"/>
    <row r="529" ht="15.75" customHeight="1" x14ac:dyDescent="0.4"/>
    <row r="530" ht="15.75" customHeight="1" x14ac:dyDescent="0.4"/>
    <row r="531" ht="15.75" customHeight="1" x14ac:dyDescent="0.4"/>
    <row r="532" ht="15.75" customHeight="1" x14ac:dyDescent="0.4"/>
    <row r="533" ht="15.75" customHeight="1" x14ac:dyDescent="0.4"/>
    <row r="534" ht="15.75" customHeight="1" x14ac:dyDescent="0.4"/>
    <row r="535" ht="15.75" customHeight="1" x14ac:dyDescent="0.4"/>
    <row r="536" ht="15.75" customHeight="1" x14ac:dyDescent="0.4"/>
    <row r="537" ht="15.75" customHeight="1" x14ac:dyDescent="0.4"/>
    <row r="538" ht="15.75" customHeight="1" x14ac:dyDescent="0.4"/>
    <row r="539" ht="15.75" customHeight="1" x14ac:dyDescent="0.4"/>
    <row r="540" ht="15.75" customHeight="1" x14ac:dyDescent="0.4"/>
    <row r="541" ht="15.75" customHeight="1" x14ac:dyDescent="0.4"/>
    <row r="542" ht="15.75" customHeight="1" x14ac:dyDescent="0.4"/>
    <row r="543" ht="15.75" customHeight="1" x14ac:dyDescent="0.4"/>
    <row r="544" ht="15.75" customHeight="1" x14ac:dyDescent="0.4"/>
    <row r="545" ht="15.75" customHeight="1" x14ac:dyDescent="0.4"/>
    <row r="546" ht="15.75" customHeight="1" x14ac:dyDescent="0.4"/>
    <row r="547" ht="15.75" customHeight="1" x14ac:dyDescent="0.4"/>
    <row r="548" ht="15.75" customHeight="1" x14ac:dyDescent="0.4"/>
    <row r="549" ht="15.75" customHeight="1" x14ac:dyDescent="0.4"/>
    <row r="550" ht="15.75" customHeight="1" x14ac:dyDescent="0.4"/>
    <row r="551" ht="15.75" customHeight="1" x14ac:dyDescent="0.4"/>
    <row r="552" ht="15.75" customHeight="1" x14ac:dyDescent="0.4"/>
    <row r="553" ht="15.75" customHeight="1" x14ac:dyDescent="0.4"/>
    <row r="554" ht="15.75" customHeight="1" x14ac:dyDescent="0.4"/>
    <row r="555" ht="15.75" customHeight="1" x14ac:dyDescent="0.4"/>
    <row r="556" ht="15.75" customHeight="1" x14ac:dyDescent="0.4"/>
    <row r="557" ht="15.75" customHeight="1" x14ac:dyDescent="0.4"/>
    <row r="558" ht="15.75" customHeight="1" x14ac:dyDescent="0.4"/>
    <row r="559" ht="15.75" customHeight="1" x14ac:dyDescent="0.4"/>
    <row r="560" ht="15.75" customHeight="1" x14ac:dyDescent="0.4"/>
    <row r="561" ht="15.75" customHeight="1" x14ac:dyDescent="0.4"/>
    <row r="562" ht="15.75" customHeight="1" x14ac:dyDescent="0.4"/>
    <row r="563" ht="15.75" customHeight="1" x14ac:dyDescent="0.4"/>
    <row r="564" ht="15.75" customHeight="1" x14ac:dyDescent="0.4"/>
    <row r="565" ht="15.75" customHeight="1" x14ac:dyDescent="0.4"/>
    <row r="566" ht="15.75" customHeight="1" x14ac:dyDescent="0.4"/>
    <row r="567" ht="15.75" customHeight="1" x14ac:dyDescent="0.4"/>
    <row r="568" ht="15.75" customHeight="1" x14ac:dyDescent="0.4"/>
    <row r="569" ht="15.75" customHeight="1" x14ac:dyDescent="0.4"/>
    <row r="570" ht="15.75" customHeight="1" x14ac:dyDescent="0.4"/>
    <row r="571" ht="15.75" customHeight="1" x14ac:dyDescent="0.4"/>
    <row r="572" ht="15.75" customHeight="1" x14ac:dyDescent="0.4"/>
    <row r="573" ht="15.75" customHeight="1" x14ac:dyDescent="0.4"/>
    <row r="574" ht="15.75" customHeight="1" x14ac:dyDescent="0.4"/>
    <row r="575" ht="15.75" customHeight="1" x14ac:dyDescent="0.4"/>
    <row r="576" ht="15.75" customHeight="1" x14ac:dyDescent="0.4"/>
    <row r="577" ht="15.75" customHeight="1" x14ac:dyDescent="0.4"/>
    <row r="578" ht="15.75" customHeight="1" x14ac:dyDescent="0.4"/>
    <row r="579" ht="15.75" customHeight="1" x14ac:dyDescent="0.4"/>
    <row r="580" ht="15.75" customHeight="1" x14ac:dyDescent="0.4"/>
    <row r="581" ht="15.75" customHeight="1" x14ac:dyDescent="0.4"/>
    <row r="582" ht="15.75" customHeight="1" x14ac:dyDescent="0.4"/>
    <row r="583" ht="15.75" customHeight="1" x14ac:dyDescent="0.4"/>
    <row r="584" ht="15.75" customHeight="1" x14ac:dyDescent="0.4"/>
    <row r="585" ht="15.75" customHeight="1" x14ac:dyDescent="0.4"/>
    <row r="586" ht="15.75" customHeight="1" x14ac:dyDescent="0.4"/>
    <row r="587" ht="15.75" customHeight="1" x14ac:dyDescent="0.4"/>
    <row r="588" ht="15.75" customHeight="1" x14ac:dyDescent="0.4"/>
    <row r="589" ht="15.75" customHeight="1" x14ac:dyDescent="0.4"/>
    <row r="590" ht="15.75" customHeight="1" x14ac:dyDescent="0.4"/>
    <row r="591" ht="15.75" customHeight="1" x14ac:dyDescent="0.4"/>
    <row r="592" ht="15.75" customHeight="1" x14ac:dyDescent="0.4"/>
    <row r="593" ht="15.75" customHeight="1" x14ac:dyDescent="0.4"/>
    <row r="594" ht="15.75" customHeight="1" x14ac:dyDescent="0.4"/>
    <row r="595" ht="15.75" customHeight="1" x14ac:dyDescent="0.4"/>
    <row r="596" ht="15.75" customHeight="1" x14ac:dyDescent="0.4"/>
    <row r="597" ht="15.75" customHeight="1" x14ac:dyDescent="0.4"/>
    <row r="598" ht="15.75" customHeight="1" x14ac:dyDescent="0.4"/>
    <row r="599" ht="15.75" customHeight="1" x14ac:dyDescent="0.4"/>
    <row r="600" ht="15.75" customHeight="1" x14ac:dyDescent="0.4"/>
    <row r="601" ht="15.75" customHeight="1" x14ac:dyDescent="0.4"/>
    <row r="602" ht="15.75" customHeight="1" x14ac:dyDescent="0.4"/>
    <row r="603" ht="15.75" customHeight="1" x14ac:dyDescent="0.4"/>
    <row r="604" ht="15.75" customHeight="1" x14ac:dyDescent="0.4"/>
    <row r="605" ht="15.75" customHeight="1" x14ac:dyDescent="0.4"/>
    <row r="606" ht="15.75" customHeight="1" x14ac:dyDescent="0.4"/>
    <row r="607" ht="15.75" customHeight="1" x14ac:dyDescent="0.4"/>
    <row r="608" ht="15.75" customHeight="1" x14ac:dyDescent="0.4"/>
    <row r="609" ht="15.75" customHeight="1" x14ac:dyDescent="0.4"/>
    <row r="610" ht="15.75" customHeight="1" x14ac:dyDescent="0.4"/>
    <row r="611" ht="15.75" customHeight="1" x14ac:dyDescent="0.4"/>
    <row r="612" ht="15.75" customHeight="1" x14ac:dyDescent="0.4"/>
    <row r="613" ht="15.75" customHeight="1" x14ac:dyDescent="0.4"/>
    <row r="614" ht="15.75" customHeight="1" x14ac:dyDescent="0.4"/>
    <row r="615" ht="15.75" customHeight="1" x14ac:dyDescent="0.4"/>
    <row r="616" ht="15.75" customHeight="1" x14ac:dyDescent="0.4"/>
    <row r="617" ht="15.75" customHeight="1" x14ac:dyDescent="0.4"/>
    <row r="618" ht="15.75" customHeight="1" x14ac:dyDescent="0.4"/>
    <row r="619" ht="15.75" customHeight="1" x14ac:dyDescent="0.4"/>
    <row r="620" ht="15.75" customHeight="1" x14ac:dyDescent="0.4"/>
    <row r="621" ht="15.75" customHeight="1" x14ac:dyDescent="0.4"/>
    <row r="622" ht="15.75" customHeight="1" x14ac:dyDescent="0.4"/>
    <row r="623" ht="15.75" customHeight="1" x14ac:dyDescent="0.4"/>
    <row r="624" ht="15.75" customHeight="1" x14ac:dyDescent="0.4"/>
    <row r="625" ht="15.75" customHeight="1" x14ac:dyDescent="0.4"/>
    <row r="626" ht="15.75" customHeight="1" x14ac:dyDescent="0.4"/>
    <row r="627" ht="15.75" customHeight="1" x14ac:dyDescent="0.4"/>
    <row r="628" ht="15.75" customHeight="1" x14ac:dyDescent="0.4"/>
    <row r="629" ht="15.75" customHeight="1" x14ac:dyDescent="0.4"/>
    <row r="630" ht="15.75" customHeight="1" x14ac:dyDescent="0.4"/>
    <row r="631" ht="15.75" customHeight="1" x14ac:dyDescent="0.4"/>
    <row r="632" ht="15.75" customHeight="1" x14ac:dyDescent="0.4"/>
    <row r="633" ht="15.75" customHeight="1" x14ac:dyDescent="0.4"/>
    <row r="634" ht="15.75" customHeight="1" x14ac:dyDescent="0.4"/>
    <row r="635" ht="15.75" customHeight="1" x14ac:dyDescent="0.4"/>
    <row r="636" ht="15.75" customHeight="1" x14ac:dyDescent="0.4"/>
    <row r="637" ht="15.75" customHeight="1" x14ac:dyDescent="0.4"/>
    <row r="638" ht="15.75" customHeight="1" x14ac:dyDescent="0.4"/>
    <row r="639" ht="15.75" customHeight="1" x14ac:dyDescent="0.4"/>
    <row r="640" ht="15.75" customHeight="1" x14ac:dyDescent="0.4"/>
    <row r="641" ht="15.75" customHeight="1" x14ac:dyDescent="0.4"/>
    <row r="642" ht="15.75" customHeight="1" x14ac:dyDescent="0.4"/>
    <row r="643" ht="15.75" customHeight="1" x14ac:dyDescent="0.4"/>
    <row r="644" ht="15.75" customHeight="1" x14ac:dyDescent="0.4"/>
    <row r="645" ht="15.75" customHeight="1" x14ac:dyDescent="0.4"/>
    <row r="646" ht="15.75" customHeight="1" x14ac:dyDescent="0.4"/>
    <row r="647" ht="15.75" customHeight="1" x14ac:dyDescent="0.4"/>
    <row r="648" ht="15.75" customHeight="1" x14ac:dyDescent="0.4"/>
    <row r="649" ht="15.75" customHeight="1" x14ac:dyDescent="0.4"/>
    <row r="650" ht="15.75" customHeight="1" x14ac:dyDescent="0.4"/>
    <row r="651" ht="15.75" customHeight="1" x14ac:dyDescent="0.4"/>
    <row r="652" ht="15.75" customHeight="1" x14ac:dyDescent="0.4"/>
    <row r="653" ht="15.75" customHeight="1" x14ac:dyDescent="0.4"/>
    <row r="654" ht="15.75" customHeight="1" x14ac:dyDescent="0.4"/>
    <row r="655" ht="15.75" customHeight="1" x14ac:dyDescent="0.4"/>
    <row r="656" ht="15.75" customHeight="1" x14ac:dyDescent="0.4"/>
    <row r="657" ht="15.75" customHeight="1" x14ac:dyDescent="0.4"/>
    <row r="658" ht="15.75" customHeight="1" x14ac:dyDescent="0.4"/>
    <row r="659" ht="15.75" customHeight="1" x14ac:dyDescent="0.4"/>
    <row r="660" ht="15.75" customHeight="1" x14ac:dyDescent="0.4"/>
    <row r="661" ht="15.75" customHeight="1" x14ac:dyDescent="0.4"/>
    <row r="662" ht="15.75" customHeight="1" x14ac:dyDescent="0.4"/>
    <row r="663" ht="15.75" customHeight="1" x14ac:dyDescent="0.4"/>
    <row r="664" ht="15.75" customHeight="1" x14ac:dyDescent="0.4"/>
    <row r="665" ht="15.75" customHeight="1" x14ac:dyDescent="0.4"/>
    <row r="666" ht="15.75" customHeight="1" x14ac:dyDescent="0.4"/>
    <row r="667" ht="15.75" customHeight="1" x14ac:dyDescent="0.4"/>
    <row r="668" ht="15.75" customHeight="1" x14ac:dyDescent="0.4"/>
    <row r="669" ht="15.75" customHeight="1" x14ac:dyDescent="0.4"/>
    <row r="670" ht="15.75" customHeight="1" x14ac:dyDescent="0.4"/>
    <row r="671" ht="15.75" customHeight="1" x14ac:dyDescent="0.4"/>
    <row r="672" ht="15.75" customHeight="1" x14ac:dyDescent="0.4"/>
    <row r="673" ht="15.75" customHeight="1" x14ac:dyDescent="0.4"/>
    <row r="674" ht="15.75" customHeight="1" x14ac:dyDescent="0.4"/>
    <row r="675" ht="15.75" customHeight="1" x14ac:dyDescent="0.4"/>
    <row r="676" ht="15.75" customHeight="1" x14ac:dyDescent="0.4"/>
    <row r="677" ht="15.75" customHeight="1" x14ac:dyDescent="0.4"/>
    <row r="678" ht="15.75" customHeight="1" x14ac:dyDescent="0.4"/>
    <row r="679" ht="15.75" customHeight="1" x14ac:dyDescent="0.4"/>
    <row r="680" ht="15.75" customHeight="1" x14ac:dyDescent="0.4"/>
    <row r="681" ht="15.75" customHeight="1" x14ac:dyDescent="0.4"/>
    <row r="682" ht="15.75" customHeight="1" x14ac:dyDescent="0.4"/>
    <row r="683" ht="15.75" customHeight="1" x14ac:dyDescent="0.4"/>
    <row r="684" ht="15.75" customHeight="1" x14ac:dyDescent="0.4"/>
    <row r="685" ht="15.75" customHeight="1" x14ac:dyDescent="0.4"/>
    <row r="686" ht="15.75" customHeight="1" x14ac:dyDescent="0.4"/>
    <row r="687" ht="15.75" customHeight="1" x14ac:dyDescent="0.4"/>
    <row r="688" ht="15.75" customHeight="1" x14ac:dyDescent="0.4"/>
    <row r="689" ht="15.75" customHeight="1" x14ac:dyDescent="0.4"/>
    <row r="690" ht="15.75" customHeight="1" x14ac:dyDescent="0.4"/>
    <row r="691" ht="15.75" customHeight="1" x14ac:dyDescent="0.4"/>
    <row r="692" ht="15.75" customHeight="1" x14ac:dyDescent="0.4"/>
    <row r="693" ht="15.75" customHeight="1" x14ac:dyDescent="0.4"/>
    <row r="694" ht="15.75" customHeight="1" x14ac:dyDescent="0.4"/>
    <row r="695" ht="15.75" customHeight="1" x14ac:dyDescent="0.4"/>
    <row r="696" ht="15.75" customHeight="1" x14ac:dyDescent="0.4"/>
    <row r="697" ht="15.75" customHeight="1" x14ac:dyDescent="0.4"/>
    <row r="698" ht="15.75" customHeight="1" x14ac:dyDescent="0.4"/>
    <row r="699" ht="15.75" customHeight="1" x14ac:dyDescent="0.4"/>
    <row r="700" ht="15.75" customHeight="1" x14ac:dyDescent="0.4"/>
    <row r="701" ht="15.75" customHeight="1" x14ac:dyDescent="0.4"/>
    <row r="702" ht="15.75" customHeight="1" x14ac:dyDescent="0.4"/>
    <row r="703" ht="15.75" customHeight="1" x14ac:dyDescent="0.4"/>
    <row r="704" ht="15.75" customHeight="1" x14ac:dyDescent="0.4"/>
    <row r="705" ht="15.75" customHeight="1" x14ac:dyDescent="0.4"/>
    <row r="706" ht="15.75" customHeight="1" x14ac:dyDescent="0.4"/>
    <row r="707" ht="15.75" customHeight="1" x14ac:dyDescent="0.4"/>
    <row r="708" ht="15.75" customHeight="1" x14ac:dyDescent="0.4"/>
    <row r="709" ht="15.75" customHeight="1" x14ac:dyDescent="0.4"/>
    <row r="710" ht="15.75" customHeight="1" x14ac:dyDescent="0.4"/>
    <row r="711" ht="15.75" customHeight="1" x14ac:dyDescent="0.4"/>
    <row r="712" ht="15.75" customHeight="1" x14ac:dyDescent="0.4"/>
    <row r="713" ht="15.75" customHeight="1" x14ac:dyDescent="0.4"/>
    <row r="714" ht="15.75" customHeight="1" x14ac:dyDescent="0.4"/>
    <row r="715" ht="15.75" customHeight="1" x14ac:dyDescent="0.4"/>
    <row r="716" ht="15.75" customHeight="1" x14ac:dyDescent="0.4"/>
    <row r="717" ht="15.75" customHeight="1" x14ac:dyDescent="0.4"/>
    <row r="718" ht="15.75" customHeight="1" x14ac:dyDescent="0.4"/>
    <row r="719" ht="15.75" customHeight="1" x14ac:dyDescent="0.4"/>
    <row r="720" ht="15.75" customHeight="1" x14ac:dyDescent="0.4"/>
    <row r="721" ht="15.75" customHeight="1" x14ac:dyDescent="0.4"/>
    <row r="722" ht="15.75" customHeight="1" x14ac:dyDescent="0.4"/>
    <row r="723" ht="15.75" customHeight="1" x14ac:dyDescent="0.4"/>
    <row r="724" ht="15.75" customHeight="1" x14ac:dyDescent="0.4"/>
    <row r="725" ht="15.75" customHeight="1" x14ac:dyDescent="0.4"/>
    <row r="726" ht="15.75" customHeight="1" x14ac:dyDescent="0.4"/>
    <row r="727" ht="15.75" customHeight="1" x14ac:dyDescent="0.4"/>
    <row r="728" ht="15.75" customHeight="1" x14ac:dyDescent="0.4"/>
    <row r="729" ht="15.75" customHeight="1" x14ac:dyDescent="0.4"/>
    <row r="730" ht="15.75" customHeight="1" x14ac:dyDescent="0.4"/>
    <row r="731" ht="15.75" customHeight="1" x14ac:dyDescent="0.4"/>
    <row r="732" ht="15.75" customHeight="1" x14ac:dyDescent="0.4"/>
    <row r="733" ht="15.75" customHeight="1" x14ac:dyDescent="0.4"/>
    <row r="734" ht="15.75" customHeight="1" x14ac:dyDescent="0.4"/>
    <row r="735" ht="15.75" customHeight="1" x14ac:dyDescent="0.4"/>
    <row r="736" ht="15.75" customHeight="1" x14ac:dyDescent="0.4"/>
    <row r="737" ht="15.75" customHeight="1" x14ac:dyDescent="0.4"/>
    <row r="738" ht="15.75" customHeight="1" x14ac:dyDescent="0.4"/>
    <row r="739" ht="15.75" customHeight="1" x14ac:dyDescent="0.4"/>
    <row r="740" ht="15.75" customHeight="1" x14ac:dyDescent="0.4"/>
    <row r="741" ht="15.75" customHeight="1" x14ac:dyDescent="0.4"/>
    <row r="742" ht="15.75" customHeight="1" x14ac:dyDescent="0.4"/>
    <row r="743" ht="15.75" customHeight="1" x14ac:dyDescent="0.4"/>
    <row r="744" ht="15.75" customHeight="1" x14ac:dyDescent="0.4"/>
    <row r="745" ht="15.75" customHeight="1" x14ac:dyDescent="0.4"/>
    <row r="746" ht="15.75" customHeight="1" x14ac:dyDescent="0.4"/>
    <row r="747" ht="15.75" customHeight="1" x14ac:dyDescent="0.4"/>
    <row r="748" ht="15.75" customHeight="1" x14ac:dyDescent="0.4"/>
    <row r="749" ht="15.75" customHeight="1" x14ac:dyDescent="0.4"/>
    <row r="750" ht="15.75" customHeight="1" x14ac:dyDescent="0.4"/>
    <row r="751" ht="15.75" customHeight="1" x14ac:dyDescent="0.4"/>
    <row r="752" ht="15.75" customHeight="1" x14ac:dyDescent="0.4"/>
    <row r="753" ht="15.75" customHeight="1" x14ac:dyDescent="0.4"/>
    <row r="754" ht="15.75" customHeight="1" x14ac:dyDescent="0.4"/>
    <row r="755" ht="15.75" customHeight="1" x14ac:dyDescent="0.4"/>
    <row r="756" ht="15.75" customHeight="1" x14ac:dyDescent="0.4"/>
    <row r="757" ht="15.75" customHeight="1" x14ac:dyDescent="0.4"/>
    <row r="758" ht="15.75" customHeight="1" x14ac:dyDescent="0.4"/>
    <row r="759" ht="15.75" customHeight="1" x14ac:dyDescent="0.4"/>
    <row r="760" ht="15.75" customHeight="1" x14ac:dyDescent="0.4"/>
    <row r="761" ht="15.75" customHeight="1" x14ac:dyDescent="0.4"/>
    <row r="762" ht="15.75" customHeight="1" x14ac:dyDescent="0.4"/>
    <row r="763" ht="15.75" customHeight="1" x14ac:dyDescent="0.4"/>
    <row r="764" ht="15.75" customHeight="1" x14ac:dyDescent="0.4"/>
    <row r="765" ht="15.75" customHeight="1" x14ac:dyDescent="0.4"/>
    <row r="766" ht="15.75" customHeight="1" x14ac:dyDescent="0.4"/>
    <row r="767" ht="15.75" customHeight="1" x14ac:dyDescent="0.4"/>
    <row r="768" ht="15.75" customHeight="1" x14ac:dyDescent="0.4"/>
    <row r="769" ht="15.75" customHeight="1" x14ac:dyDescent="0.4"/>
    <row r="770" ht="15.75" customHeight="1" x14ac:dyDescent="0.4"/>
    <row r="771" ht="15.75" customHeight="1" x14ac:dyDescent="0.4"/>
    <row r="772" ht="15.75" customHeight="1" x14ac:dyDescent="0.4"/>
    <row r="773" ht="15.75" customHeight="1" x14ac:dyDescent="0.4"/>
    <row r="774" ht="15.75" customHeight="1" x14ac:dyDescent="0.4"/>
    <row r="775" ht="15.75" customHeight="1" x14ac:dyDescent="0.4"/>
    <row r="776" ht="15.75" customHeight="1" x14ac:dyDescent="0.4"/>
    <row r="777" ht="15.75" customHeight="1" x14ac:dyDescent="0.4"/>
    <row r="778" ht="15.75" customHeight="1" x14ac:dyDescent="0.4"/>
    <row r="779" ht="15.75" customHeight="1" x14ac:dyDescent="0.4"/>
    <row r="780" ht="15.75" customHeight="1" x14ac:dyDescent="0.4"/>
    <row r="781" ht="15.75" customHeight="1" x14ac:dyDescent="0.4"/>
    <row r="782" ht="15.75" customHeight="1" x14ac:dyDescent="0.4"/>
    <row r="783" ht="15.75" customHeight="1" x14ac:dyDescent="0.4"/>
    <row r="784" ht="15.75" customHeight="1" x14ac:dyDescent="0.4"/>
    <row r="785" ht="15.75" customHeight="1" x14ac:dyDescent="0.4"/>
    <row r="786" ht="15.75" customHeight="1" x14ac:dyDescent="0.4"/>
    <row r="787" ht="15.75" customHeight="1" x14ac:dyDescent="0.4"/>
    <row r="788" ht="15.75" customHeight="1" x14ac:dyDescent="0.4"/>
    <row r="789" ht="15.75" customHeight="1" x14ac:dyDescent="0.4"/>
    <row r="790" ht="15.75" customHeight="1" x14ac:dyDescent="0.4"/>
    <row r="791" ht="15.75" customHeight="1" x14ac:dyDescent="0.4"/>
    <row r="792" ht="15.75" customHeight="1" x14ac:dyDescent="0.4"/>
    <row r="793" ht="15.75" customHeight="1" x14ac:dyDescent="0.4"/>
    <row r="794" ht="15.75" customHeight="1" x14ac:dyDescent="0.4"/>
    <row r="795" ht="15.75" customHeight="1" x14ac:dyDescent="0.4"/>
    <row r="796" ht="15.75" customHeight="1" x14ac:dyDescent="0.4"/>
    <row r="797" ht="15.75" customHeight="1" x14ac:dyDescent="0.4"/>
    <row r="798" ht="15.75" customHeight="1" x14ac:dyDescent="0.4"/>
    <row r="799" ht="15.75" customHeight="1" x14ac:dyDescent="0.4"/>
    <row r="800" ht="15.75" customHeight="1" x14ac:dyDescent="0.4"/>
    <row r="801" ht="15.75" customHeight="1" x14ac:dyDescent="0.4"/>
    <row r="802" ht="15.75" customHeight="1" x14ac:dyDescent="0.4"/>
    <row r="803" ht="15.75" customHeight="1" x14ac:dyDescent="0.4"/>
    <row r="804" ht="15.75" customHeight="1" x14ac:dyDescent="0.4"/>
    <row r="805" ht="15.75" customHeight="1" x14ac:dyDescent="0.4"/>
    <row r="806" ht="15.75" customHeight="1" x14ac:dyDescent="0.4"/>
    <row r="807" ht="15.75" customHeight="1" x14ac:dyDescent="0.4"/>
    <row r="808" ht="15.75" customHeight="1" x14ac:dyDescent="0.4"/>
    <row r="809" ht="15.75" customHeight="1" x14ac:dyDescent="0.4"/>
    <row r="810" ht="15.75" customHeight="1" x14ac:dyDescent="0.4"/>
    <row r="811" ht="15.75" customHeight="1" x14ac:dyDescent="0.4"/>
    <row r="812" ht="15.75" customHeight="1" x14ac:dyDescent="0.4"/>
    <row r="813" ht="15.75" customHeight="1" x14ac:dyDescent="0.4"/>
    <row r="814" ht="15.75" customHeight="1" x14ac:dyDescent="0.4"/>
    <row r="815" ht="15.75" customHeight="1" x14ac:dyDescent="0.4"/>
    <row r="816" ht="15.75" customHeight="1" x14ac:dyDescent="0.4"/>
    <row r="817" ht="15.75" customHeight="1" x14ac:dyDescent="0.4"/>
    <row r="818" ht="15.75" customHeight="1" x14ac:dyDescent="0.4"/>
    <row r="819" ht="15.75" customHeight="1" x14ac:dyDescent="0.4"/>
    <row r="820" ht="15.75" customHeight="1" x14ac:dyDescent="0.4"/>
    <row r="821" ht="15.75" customHeight="1" x14ac:dyDescent="0.4"/>
    <row r="822" ht="15.75" customHeight="1" x14ac:dyDescent="0.4"/>
    <row r="823" ht="15.75" customHeight="1" x14ac:dyDescent="0.4"/>
    <row r="824" ht="15.75" customHeight="1" x14ac:dyDescent="0.4"/>
    <row r="825" ht="15.75" customHeight="1" x14ac:dyDescent="0.4"/>
    <row r="826" ht="15.75" customHeight="1" x14ac:dyDescent="0.4"/>
    <row r="827" ht="15.75" customHeight="1" x14ac:dyDescent="0.4"/>
    <row r="828" ht="15.75" customHeight="1" x14ac:dyDescent="0.4"/>
    <row r="829" ht="15.75" customHeight="1" x14ac:dyDescent="0.4"/>
    <row r="830" ht="15.75" customHeight="1" x14ac:dyDescent="0.4"/>
    <row r="831" ht="15.75" customHeight="1" x14ac:dyDescent="0.4"/>
    <row r="832" ht="15.75" customHeight="1" x14ac:dyDescent="0.4"/>
    <row r="833" ht="15.75" customHeight="1" x14ac:dyDescent="0.4"/>
    <row r="834" ht="15.75" customHeight="1" x14ac:dyDescent="0.4"/>
    <row r="835" ht="15.75" customHeight="1" x14ac:dyDescent="0.4"/>
    <row r="836" ht="15.75" customHeight="1" x14ac:dyDescent="0.4"/>
    <row r="837" ht="15.75" customHeight="1" x14ac:dyDescent="0.4"/>
    <row r="838" ht="15.75" customHeight="1" x14ac:dyDescent="0.4"/>
    <row r="839" ht="15.75" customHeight="1" x14ac:dyDescent="0.4"/>
    <row r="840" ht="15.75" customHeight="1" x14ac:dyDescent="0.4"/>
    <row r="841" ht="15.75" customHeight="1" x14ac:dyDescent="0.4"/>
    <row r="842" ht="15.75" customHeight="1" x14ac:dyDescent="0.4"/>
    <row r="843" ht="15.75" customHeight="1" x14ac:dyDescent="0.4"/>
    <row r="844" ht="15.75" customHeight="1" x14ac:dyDescent="0.4"/>
    <row r="845" ht="15.75" customHeight="1" x14ac:dyDescent="0.4"/>
    <row r="846" ht="15.75" customHeight="1" x14ac:dyDescent="0.4"/>
    <row r="847" ht="15.75" customHeight="1" x14ac:dyDescent="0.4"/>
    <row r="848" ht="15.75" customHeight="1" x14ac:dyDescent="0.4"/>
    <row r="849" ht="15.75" customHeight="1" x14ac:dyDescent="0.4"/>
    <row r="850" ht="15.75" customHeight="1" x14ac:dyDescent="0.4"/>
    <row r="851" ht="15.75" customHeight="1" x14ac:dyDescent="0.4"/>
    <row r="852" ht="15.75" customHeight="1" x14ac:dyDescent="0.4"/>
    <row r="853" ht="15.75" customHeight="1" x14ac:dyDescent="0.4"/>
    <row r="854" ht="15.75" customHeight="1" x14ac:dyDescent="0.4"/>
    <row r="855" ht="15.75" customHeight="1" x14ac:dyDescent="0.4"/>
    <row r="856" ht="15.75" customHeight="1" x14ac:dyDescent="0.4"/>
    <row r="857" ht="15.75" customHeight="1" x14ac:dyDescent="0.4"/>
    <row r="858" ht="15.75" customHeight="1" x14ac:dyDescent="0.4"/>
    <row r="859" ht="15.75" customHeight="1" x14ac:dyDescent="0.4"/>
    <row r="860" ht="15.75" customHeight="1" x14ac:dyDescent="0.4"/>
    <row r="861" ht="15.75" customHeight="1" x14ac:dyDescent="0.4"/>
    <row r="862" ht="15.75" customHeight="1" x14ac:dyDescent="0.4"/>
    <row r="863" ht="15.75" customHeight="1" x14ac:dyDescent="0.4"/>
    <row r="864" ht="15.75" customHeight="1" x14ac:dyDescent="0.4"/>
    <row r="865" ht="15.75" customHeight="1" x14ac:dyDescent="0.4"/>
    <row r="866" ht="15.75" customHeight="1" x14ac:dyDescent="0.4"/>
    <row r="867" ht="15.75" customHeight="1" x14ac:dyDescent="0.4"/>
    <row r="868" ht="15.75" customHeight="1" x14ac:dyDescent="0.4"/>
    <row r="869" ht="15.75" customHeight="1" x14ac:dyDescent="0.4"/>
    <row r="870" ht="15.75" customHeight="1" x14ac:dyDescent="0.4"/>
    <row r="871" ht="15.75" customHeight="1" x14ac:dyDescent="0.4"/>
    <row r="872" ht="15.75" customHeight="1" x14ac:dyDescent="0.4"/>
    <row r="873" ht="15.75" customHeight="1" x14ac:dyDescent="0.4"/>
    <row r="874" ht="15.75" customHeight="1" x14ac:dyDescent="0.4"/>
    <row r="875" ht="15.75" customHeight="1" x14ac:dyDescent="0.4"/>
    <row r="876" ht="15.75" customHeight="1" x14ac:dyDescent="0.4"/>
    <row r="877" ht="15.75" customHeight="1" x14ac:dyDescent="0.4"/>
    <row r="878" ht="15.75" customHeight="1" x14ac:dyDescent="0.4"/>
    <row r="879" ht="15.75" customHeight="1" x14ac:dyDescent="0.4"/>
    <row r="880" ht="15.75" customHeight="1" x14ac:dyDescent="0.4"/>
    <row r="881" ht="15.75" customHeight="1" x14ac:dyDescent="0.4"/>
    <row r="882" ht="15.75" customHeight="1" x14ac:dyDescent="0.4"/>
    <row r="883" ht="15.75" customHeight="1" x14ac:dyDescent="0.4"/>
    <row r="884" ht="15.75" customHeight="1" x14ac:dyDescent="0.4"/>
    <row r="885" ht="15.75" customHeight="1" x14ac:dyDescent="0.4"/>
    <row r="886" ht="15.75" customHeight="1" x14ac:dyDescent="0.4"/>
    <row r="887" ht="15.75" customHeight="1" x14ac:dyDescent="0.4"/>
    <row r="888" ht="15.75" customHeight="1" x14ac:dyDescent="0.4"/>
    <row r="889" ht="15.75" customHeight="1" x14ac:dyDescent="0.4"/>
    <row r="890" ht="15.75" customHeight="1" x14ac:dyDescent="0.4"/>
    <row r="891" ht="15.75" customHeight="1" x14ac:dyDescent="0.4"/>
    <row r="892" ht="15.75" customHeight="1" x14ac:dyDescent="0.4"/>
    <row r="893" ht="15.75" customHeight="1" x14ac:dyDescent="0.4"/>
    <row r="894" ht="15.75" customHeight="1" x14ac:dyDescent="0.4"/>
    <row r="895" ht="15.75" customHeight="1" x14ac:dyDescent="0.4"/>
    <row r="896" ht="15.75" customHeight="1" x14ac:dyDescent="0.4"/>
    <row r="897" ht="15.75" customHeight="1" x14ac:dyDescent="0.4"/>
    <row r="898" ht="15.75" customHeight="1" x14ac:dyDescent="0.4"/>
    <row r="899" ht="15.75" customHeight="1" x14ac:dyDescent="0.4"/>
    <row r="900" ht="15.75" customHeight="1" x14ac:dyDescent="0.4"/>
    <row r="901" ht="15.75" customHeight="1" x14ac:dyDescent="0.4"/>
    <row r="902" ht="15.75" customHeight="1" x14ac:dyDescent="0.4"/>
    <row r="903" ht="15.75" customHeight="1" x14ac:dyDescent="0.4"/>
    <row r="904" ht="15.75" customHeight="1" x14ac:dyDescent="0.4"/>
    <row r="905" ht="15.75" customHeight="1" x14ac:dyDescent="0.4"/>
    <row r="906" ht="15.75" customHeight="1" x14ac:dyDescent="0.4"/>
    <row r="907" ht="15.75" customHeight="1" x14ac:dyDescent="0.4"/>
    <row r="908" ht="15.75" customHeight="1" x14ac:dyDescent="0.4"/>
    <row r="909" ht="15.75" customHeight="1" x14ac:dyDescent="0.4"/>
    <row r="910" ht="15.75" customHeight="1" x14ac:dyDescent="0.4"/>
    <row r="911" ht="15.75" customHeight="1" x14ac:dyDescent="0.4"/>
    <row r="912" ht="15.75" customHeight="1" x14ac:dyDescent="0.4"/>
    <row r="913" ht="15.75" customHeight="1" x14ac:dyDescent="0.4"/>
    <row r="914" ht="15.75" customHeight="1" x14ac:dyDescent="0.4"/>
    <row r="915" ht="15.75" customHeight="1" x14ac:dyDescent="0.4"/>
    <row r="916" ht="15.75" customHeight="1" x14ac:dyDescent="0.4"/>
    <row r="917" ht="15.75" customHeight="1" x14ac:dyDescent="0.4"/>
    <row r="918" ht="15.75" customHeight="1" x14ac:dyDescent="0.4"/>
    <row r="919" ht="15.75" customHeight="1" x14ac:dyDescent="0.4"/>
    <row r="920" ht="15.75" customHeight="1" x14ac:dyDescent="0.4"/>
    <row r="921" ht="15.75" customHeight="1" x14ac:dyDescent="0.4"/>
    <row r="922" ht="15.75" customHeight="1" x14ac:dyDescent="0.4"/>
    <row r="923" ht="15.75" customHeight="1" x14ac:dyDescent="0.4"/>
    <row r="924" ht="15.75" customHeight="1" x14ac:dyDescent="0.4"/>
    <row r="925" ht="15.75" customHeight="1" x14ac:dyDescent="0.4"/>
    <row r="926" ht="15.75" customHeight="1" x14ac:dyDescent="0.4"/>
    <row r="927" ht="15.75" customHeight="1" x14ac:dyDescent="0.4"/>
    <row r="928" ht="15.75" customHeight="1" x14ac:dyDescent="0.4"/>
    <row r="929" ht="15.75" customHeight="1" x14ac:dyDescent="0.4"/>
    <row r="930" ht="15.75" customHeight="1" x14ac:dyDescent="0.4"/>
    <row r="931" ht="15.75" customHeight="1" x14ac:dyDescent="0.4"/>
    <row r="932" ht="15.75" customHeight="1" x14ac:dyDescent="0.4"/>
    <row r="933" ht="15.75" customHeight="1" x14ac:dyDescent="0.4"/>
    <row r="934" ht="15.75" customHeight="1" x14ac:dyDescent="0.4"/>
    <row r="935" ht="15.75" customHeight="1" x14ac:dyDescent="0.4"/>
    <row r="936" ht="15.75" customHeight="1" x14ac:dyDescent="0.4"/>
    <row r="937" ht="15.75" customHeight="1" x14ac:dyDescent="0.4"/>
    <row r="938" ht="15.75" customHeight="1" x14ac:dyDescent="0.4"/>
    <row r="939" ht="15.75" customHeight="1" x14ac:dyDescent="0.4"/>
    <row r="940" ht="15.75" customHeight="1" x14ac:dyDescent="0.4"/>
    <row r="941" ht="15.75" customHeight="1" x14ac:dyDescent="0.4"/>
    <row r="942" ht="15.75" customHeight="1" x14ac:dyDescent="0.4"/>
    <row r="943" ht="15.75" customHeight="1" x14ac:dyDescent="0.4"/>
    <row r="944" ht="15.75" customHeight="1" x14ac:dyDescent="0.4"/>
    <row r="945" ht="15.75" customHeight="1" x14ac:dyDescent="0.4"/>
    <row r="946" ht="15.75" customHeight="1" x14ac:dyDescent="0.4"/>
    <row r="947" ht="15.75" customHeight="1" x14ac:dyDescent="0.4"/>
    <row r="948" ht="15.75" customHeight="1" x14ac:dyDescent="0.4"/>
    <row r="949" ht="15.75" customHeight="1" x14ac:dyDescent="0.4"/>
    <row r="950" ht="15.75" customHeight="1" x14ac:dyDescent="0.4"/>
    <row r="951" ht="15.75" customHeight="1" x14ac:dyDescent="0.4"/>
    <row r="952" ht="15.75" customHeight="1" x14ac:dyDescent="0.4"/>
    <row r="953" ht="15.75" customHeight="1" x14ac:dyDescent="0.4"/>
    <row r="954" ht="15.75" customHeight="1" x14ac:dyDescent="0.4"/>
    <row r="955" ht="15.75" customHeight="1" x14ac:dyDescent="0.4"/>
    <row r="956" ht="15.75" customHeight="1" x14ac:dyDescent="0.4"/>
    <row r="957" ht="15.75" customHeight="1" x14ac:dyDescent="0.4"/>
    <row r="958" ht="15.75" customHeight="1" x14ac:dyDescent="0.4"/>
    <row r="959" ht="15.75" customHeight="1" x14ac:dyDescent="0.4"/>
    <row r="960" ht="15.75" customHeight="1" x14ac:dyDescent="0.4"/>
    <row r="961" ht="15.75" customHeight="1" x14ac:dyDescent="0.4"/>
    <row r="962" ht="15.75" customHeight="1" x14ac:dyDescent="0.4"/>
    <row r="963" ht="15.75" customHeight="1" x14ac:dyDescent="0.4"/>
    <row r="964" ht="15.75" customHeight="1" x14ac:dyDescent="0.4"/>
    <row r="965" ht="15.75" customHeight="1" x14ac:dyDescent="0.4"/>
    <row r="966" ht="15.75" customHeight="1" x14ac:dyDescent="0.4"/>
    <row r="967" ht="15.75" customHeight="1" x14ac:dyDescent="0.4"/>
    <row r="968" ht="15.75" customHeight="1" x14ac:dyDescent="0.4"/>
    <row r="969" ht="15.75" customHeight="1" x14ac:dyDescent="0.4"/>
    <row r="970" ht="15.75" customHeight="1" x14ac:dyDescent="0.4"/>
    <row r="971" ht="15.75" customHeight="1" x14ac:dyDescent="0.4"/>
    <row r="972" ht="15.75" customHeight="1" x14ac:dyDescent="0.4"/>
    <row r="973" ht="15.75" customHeight="1" x14ac:dyDescent="0.4"/>
    <row r="974" ht="15.75" customHeight="1" x14ac:dyDescent="0.4"/>
    <row r="975" ht="15.75" customHeight="1" x14ac:dyDescent="0.4"/>
    <row r="976" ht="15.75" customHeight="1" x14ac:dyDescent="0.4"/>
    <row r="977" ht="15.75" customHeight="1" x14ac:dyDescent="0.4"/>
    <row r="978" ht="15.75" customHeight="1" x14ac:dyDescent="0.4"/>
    <row r="979" ht="15.75" customHeight="1" x14ac:dyDescent="0.4"/>
    <row r="980" ht="15.75" customHeight="1" x14ac:dyDescent="0.4"/>
    <row r="981" ht="15.75" customHeight="1" x14ac:dyDescent="0.4"/>
    <row r="982" ht="15.75" customHeight="1" x14ac:dyDescent="0.4"/>
    <row r="983" ht="15.75" customHeight="1" x14ac:dyDescent="0.4"/>
    <row r="984" ht="15.75" customHeight="1" x14ac:dyDescent="0.4"/>
    <row r="985" ht="15.75" customHeight="1" x14ac:dyDescent="0.4"/>
    <row r="986" ht="15.75" customHeight="1" x14ac:dyDescent="0.4"/>
    <row r="987" ht="15.75" customHeight="1" x14ac:dyDescent="0.4"/>
    <row r="988" ht="15.75" customHeight="1" x14ac:dyDescent="0.4"/>
    <row r="989" ht="15.75" customHeight="1" x14ac:dyDescent="0.4"/>
    <row r="990" ht="15.75" customHeight="1" x14ac:dyDescent="0.4"/>
    <row r="991" ht="15.75" customHeight="1" x14ac:dyDescent="0.4"/>
    <row r="992" ht="15.75" customHeight="1" x14ac:dyDescent="0.4"/>
    <row r="993" ht="15.75" customHeight="1" x14ac:dyDescent="0.4"/>
    <row r="994" ht="15.75" customHeight="1" x14ac:dyDescent="0.4"/>
    <row r="995" ht="15.75" customHeight="1" x14ac:dyDescent="0.4"/>
    <row r="996" ht="15.75" customHeight="1" x14ac:dyDescent="0.4"/>
    <row r="997" ht="15.75" customHeight="1" x14ac:dyDescent="0.4"/>
    <row r="998" ht="15.75" customHeight="1" x14ac:dyDescent="0.4"/>
    <row r="999" ht="15.75" customHeight="1" x14ac:dyDescent="0.4"/>
    <row r="1000" ht="15.75" customHeight="1" x14ac:dyDescent="0.4"/>
    <row r="1001" ht="15.75" customHeight="1" x14ac:dyDescent="0.4"/>
    <row r="1002" ht="15.75" customHeight="1" x14ac:dyDescent="0.4"/>
  </sheetData>
  <mergeCells count="3">
    <mergeCell ref="A1:S1"/>
    <mergeCell ref="A2:S2"/>
    <mergeCell ref="C4:S4"/>
  </mergeCells>
  <pageMargins left="0.7" right="0.7" top="0.75" bottom="0.75" header="0" footer="0"/>
  <pageSetup orientation="landscape"/>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A981"/>
  <sheetViews>
    <sheetView showGridLines="0" workbookViewId="0">
      <pane xSplit="3" ySplit="7" topLeftCell="D9" activePane="bottomRight" state="frozen"/>
      <selection pane="topRight" activeCell="D1" sqref="D1"/>
      <selection pane="bottomLeft" activeCell="A8" sqref="A8"/>
      <selection pane="bottomRight" activeCell="B4" sqref="B4"/>
    </sheetView>
  </sheetViews>
  <sheetFormatPr defaultColWidth="14.453125" defaultRowHeight="15" customHeight="1" x14ac:dyDescent="0.4"/>
  <cols>
    <col min="1" max="1" width="2.1796875" customWidth="1"/>
    <col min="2" max="2" width="21.453125" customWidth="1"/>
    <col min="3" max="3" width="8.81640625" customWidth="1"/>
    <col min="4" max="19" width="5.453125" customWidth="1"/>
    <col min="20" max="20" width="6" customWidth="1"/>
    <col min="21" max="24" width="8" customWidth="1"/>
    <col min="25" max="25" width="8" hidden="1" customWidth="1"/>
    <col min="26" max="27" width="8" customWidth="1"/>
  </cols>
  <sheetData>
    <row r="1" spans="1:27" ht="14.25" customHeight="1" x14ac:dyDescent="0.4">
      <c r="A1" s="80"/>
      <c r="B1" s="368" t="str">
        <f>Key!A1</f>
        <v>University of California San Diego: Survey of Pedestrian and Vehicular Traffic, Winter 2023</v>
      </c>
      <c r="C1" s="66"/>
      <c r="D1" s="66"/>
      <c r="E1" s="66"/>
      <c r="F1" s="66"/>
      <c r="G1" s="66"/>
      <c r="H1" s="66"/>
      <c r="I1" s="66"/>
      <c r="J1" s="66"/>
      <c r="K1" s="66"/>
      <c r="L1" s="66"/>
      <c r="M1" s="66"/>
      <c r="N1" s="66"/>
      <c r="O1" s="66"/>
      <c r="P1" s="66"/>
      <c r="Q1" s="66"/>
      <c r="R1" s="66"/>
      <c r="S1" s="66"/>
      <c r="T1" s="66"/>
      <c r="U1" s="67"/>
      <c r="V1" s="67"/>
      <c r="W1" s="67"/>
      <c r="X1" s="67"/>
      <c r="Y1" s="67"/>
      <c r="Z1" s="67"/>
      <c r="AA1" s="67"/>
    </row>
    <row r="2" spans="1:27" ht="14.25" customHeight="1" x14ac:dyDescent="0.4">
      <c r="A2" s="80"/>
      <c r="B2" s="368" t="s">
        <v>344</v>
      </c>
      <c r="C2" s="66"/>
      <c r="D2" s="66"/>
      <c r="E2" s="66"/>
      <c r="F2" s="66"/>
      <c r="G2" s="66"/>
      <c r="H2" s="66"/>
      <c r="I2" s="66"/>
      <c r="J2" s="66"/>
      <c r="K2" s="66"/>
      <c r="L2" s="66"/>
      <c r="M2" s="66"/>
      <c r="N2" s="66"/>
      <c r="O2" s="66"/>
      <c r="P2" s="66"/>
      <c r="Q2" s="66"/>
      <c r="R2" s="66"/>
      <c r="S2" s="66"/>
      <c r="T2" s="66"/>
      <c r="U2" s="67"/>
      <c r="V2" s="67"/>
      <c r="W2" s="67"/>
      <c r="X2" s="67"/>
      <c r="Y2" s="67"/>
      <c r="Z2" s="67"/>
      <c r="AA2" s="67"/>
    </row>
    <row r="3" spans="1:27" ht="12" customHeight="1" x14ac:dyDescent="0.4">
      <c r="A3" s="80"/>
      <c r="B3" s="140"/>
      <c r="C3" s="140"/>
      <c r="D3" s="140"/>
      <c r="E3" s="140"/>
      <c r="F3" s="140"/>
      <c r="G3" s="140"/>
      <c r="H3" s="140"/>
      <c r="I3" s="140"/>
      <c r="J3" s="140"/>
      <c r="K3" s="140"/>
      <c r="L3" s="140"/>
      <c r="M3" s="140"/>
      <c r="N3" s="140"/>
      <c r="O3" s="140"/>
      <c r="P3" s="140"/>
      <c r="Q3" s="140"/>
      <c r="R3" s="140"/>
      <c r="S3" s="140"/>
      <c r="T3" s="140"/>
      <c r="U3" s="67"/>
      <c r="V3" s="67"/>
      <c r="W3" s="67"/>
      <c r="X3" s="67"/>
      <c r="Y3" s="67"/>
      <c r="Z3" s="67"/>
      <c r="AA3" s="67"/>
    </row>
    <row r="4" spans="1:27" ht="12" customHeight="1" x14ac:dyDescent="0.4">
      <c r="A4" s="80"/>
      <c r="B4" s="383" t="s">
        <v>317</v>
      </c>
      <c r="C4" s="383" t="s">
        <v>71</v>
      </c>
      <c r="D4" s="667" t="s">
        <v>229</v>
      </c>
      <c r="E4" s="668"/>
      <c r="F4" s="668"/>
      <c r="G4" s="668"/>
      <c r="H4" s="668"/>
      <c r="I4" s="668"/>
      <c r="J4" s="668"/>
      <c r="K4" s="668"/>
      <c r="L4" s="668"/>
      <c r="M4" s="668"/>
      <c r="N4" s="668"/>
      <c r="O4" s="668"/>
      <c r="P4" s="668"/>
      <c r="Q4" s="668"/>
      <c r="R4" s="668"/>
      <c r="S4" s="668"/>
      <c r="T4" s="669"/>
      <c r="U4" s="67"/>
      <c r="V4" s="67"/>
      <c r="W4" s="67"/>
      <c r="X4" s="67"/>
      <c r="Y4" s="67"/>
      <c r="Z4" s="67"/>
      <c r="AA4" s="67"/>
    </row>
    <row r="5" spans="1:27" ht="12" customHeight="1" x14ac:dyDescent="0.4">
      <c r="A5" s="80"/>
      <c r="B5" s="385" t="s">
        <v>319</v>
      </c>
      <c r="C5" s="385"/>
      <c r="D5" s="386" t="s">
        <v>159</v>
      </c>
      <c r="E5" s="387" t="s">
        <v>160</v>
      </c>
      <c r="F5" s="387" t="s">
        <v>161</v>
      </c>
      <c r="G5" s="387" t="s">
        <v>162</v>
      </c>
      <c r="H5" s="387" t="s">
        <v>163</v>
      </c>
      <c r="I5" s="387" t="s">
        <v>164</v>
      </c>
      <c r="J5" s="387" t="s">
        <v>165</v>
      </c>
      <c r="K5" s="387" t="s">
        <v>166</v>
      </c>
      <c r="L5" s="387" t="s">
        <v>167</v>
      </c>
      <c r="M5" s="387" t="s">
        <v>168</v>
      </c>
      <c r="N5" s="387" t="s">
        <v>169</v>
      </c>
      <c r="O5" s="387" t="s">
        <v>170</v>
      </c>
      <c r="P5" s="387" t="s">
        <v>171</v>
      </c>
      <c r="Q5" s="387" t="s">
        <v>172</v>
      </c>
      <c r="R5" s="387" t="s">
        <v>173</v>
      </c>
      <c r="S5" s="387" t="s">
        <v>174</v>
      </c>
      <c r="T5" s="383" t="s">
        <v>175</v>
      </c>
      <c r="U5" s="67"/>
      <c r="V5" s="67"/>
      <c r="W5" s="67"/>
      <c r="X5" s="67"/>
      <c r="Y5" s="67"/>
      <c r="Z5" s="67"/>
      <c r="AA5" s="67"/>
    </row>
    <row r="6" spans="1:27" ht="12" customHeight="1" x14ac:dyDescent="0.4">
      <c r="A6" s="80"/>
      <c r="B6" s="385"/>
      <c r="C6" s="385"/>
      <c r="D6" s="386" t="s">
        <v>176</v>
      </c>
      <c r="E6" s="387" t="s">
        <v>176</v>
      </c>
      <c r="F6" s="387" t="s">
        <v>176</v>
      </c>
      <c r="G6" s="387" t="s">
        <v>176</v>
      </c>
      <c r="H6" s="387" t="s">
        <v>176</v>
      </c>
      <c r="I6" s="387" t="s">
        <v>176</v>
      </c>
      <c r="J6" s="387" t="s">
        <v>176</v>
      </c>
      <c r="K6" s="387" t="s">
        <v>176</v>
      </c>
      <c r="L6" s="387" t="s">
        <v>176</v>
      </c>
      <c r="M6" s="387" t="s">
        <v>176</v>
      </c>
      <c r="N6" s="387" t="s">
        <v>176</v>
      </c>
      <c r="O6" s="387" t="s">
        <v>176</v>
      </c>
      <c r="P6" s="387" t="s">
        <v>176</v>
      </c>
      <c r="Q6" s="387" t="s">
        <v>176</v>
      </c>
      <c r="R6" s="387" t="s">
        <v>176</v>
      </c>
      <c r="S6" s="387" t="s">
        <v>176</v>
      </c>
      <c r="T6" s="385"/>
      <c r="U6" s="67"/>
      <c r="V6" s="67"/>
      <c r="W6" s="67"/>
      <c r="X6" s="67"/>
      <c r="Y6" s="67"/>
      <c r="Z6" s="67"/>
      <c r="AA6" s="67"/>
    </row>
    <row r="7" spans="1:27" ht="12" customHeight="1" x14ac:dyDescent="0.4">
      <c r="A7" s="80"/>
      <c r="B7" s="385"/>
      <c r="C7" s="388" t="s">
        <v>71</v>
      </c>
      <c r="D7" s="386" t="s">
        <v>160</v>
      </c>
      <c r="E7" s="387" t="s">
        <v>161</v>
      </c>
      <c r="F7" s="387" t="s">
        <v>162</v>
      </c>
      <c r="G7" s="387" t="s">
        <v>163</v>
      </c>
      <c r="H7" s="387" t="s">
        <v>164</v>
      </c>
      <c r="I7" s="387" t="s">
        <v>165</v>
      </c>
      <c r="J7" s="387" t="s">
        <v>166</v>
      </c>
      <c r="K7" s="387" t="s">
        <v>167</v>
      </c>
      <c r="L7" s="387" t="s">
        <v>168</v>
      </c>
      <c r="M7" s="387" t="s">
        <v>169</v>
      </c>
      <c r="N7" s="387" t="s">
        <v>170</v>
      </c>
      <c r="O7" s="387" t="s">
        <v>171</v>
      </c>
      <c r="P7" s="387" t="s">
        <v>172</v>
      </c>
      <c r="Q7" s="387" t="s">
        <v>173</v>
      </c>
      <c r="R7" s="387" t="s">
        <v>174</v>
      </c>
      <c r="S7" s="387" t="s">
        <v>177</v>
      </c>
      <c r="T7" s="388" t="s">
        <v>175</v>
      </c>
      <c r="U7" s="67"/>
      <c r="V7" s="67"/>
      <c r="W7" s="67"/>
      <c r="X7" s="67"/>
      <c r="Y7" s="67"/>
      <c r="Z7" s="67"/>
      <c r="AA7" s="67"/>
    </row>
    <row r="8" spans="1:27" ht="12" hidden="1" customHeight="1" x14ac:dyDescent="0.4">
      <c r="A8" s="80"/>
      <c r="B8" s="230" t="s">
        <v>84</v>
      </c>
      <c r="C8" s="481" t="s">
        <v>71</v>
      </c>
      <c r="D8" s="231" t="s">
        <v>345</v>
      </c>
      <c r="E8" s="232" t="s">
        <v>346</v>
      </c>
      <c r="F8" s="232" t="s">
        <v>347</v>
      </c>
      <c r="G8" s="232" t="s">
        <v>348</v>
      </c>
      <c r="H8" s="232" t="s">
        <v>349</v>
      </c>
      <c r="I8" s="232" t="s">
        <v>350</v>
      </c>
      <c r="J8" s="232" t="s">
        <v>351</v>
      </c>
      <c r="K8" s="232" t="s">
        <v>352</v>
      </c>
      <c r="L8" s="232" t="s">
        <v>353</v>
      </c>
      <c r="M8" s="232" t="s">
        <v>354</v>
      </c>
      <c r="N8" s="232" t="s">
        <v>355</v>
      </c>
      <c r="O8" s="232" t="s">
        <v>356</v>
      </c>
      <c r="P8" s="232" t="s">
        <v>345</v>
      </c>
      <c r="Q8" s="232" t="s">
        <v>346</v>
      </c>
      <c r="R8" s="232" t="s">
        <v>347</v>
      </c>
      <c r="S8" s="233" t="s">
        <v>348</v>
      </c>
      <c r="T8" s="233" t="s">
        <v>175</v>
      </c>
      <c r="U8" s="67"/>
      <c r="V8" s="67"/>
      <c r="W8" s="67"/>
      <c r="X8" s="67"/>
      <c r="Y8" s="67"/>
      <c r="Z8" s="67"/>
      <c r="AA8" s="67"/>
    </row>
    <row r="9" spans="1:27" ht="12" customHeight="1" x14ac:dyDescent="0.4">
      <c r="A9" s="80"/>
      <c r="B9" s="108" t="s">
        <v>320</v>
      </c>
      <c r="C9" s="179">
        <v>30</v>
      </c>
      <c r="D9" s="482"/>
      <c r="E9" s="483"/>
      <c r="F9" s="483"/>
      <c r="G9" s="484">
        <v>0</v>
      </c>
      <c r="H9" s="484">
        <v>0</v>
      </c>
      <c r="I9" s="484">
        <v>0</v>
      </c>
      <c r="J9" s="484">
        <v>0</v>
      </c>
      <c r="K9" s="484">
        <v>0</v>
      </c>
      <c r="L9" s="484">
        <v>0</v>
      </c>
      <c r="M9" s="484">
        <v>1</v>
      </c>
      <c r="N9" s="484">
        <v>0</v>
      </c>
      <c r="O9" s="484">
        <v>2</v>
      </c>
      <c r="P9" s="484">
        <v>0</v>
      </c>
      <c r="Q9" s="484">
        <v>0</v>
      </c>
      <c r="R9" s="484">
        <v>0</v>
      </c>
      <c r="S9" s="416">
        <v>0</v>
      </c>
      <c r="T9" s="234">
        <f t="shared" ref="T9:T130" si="0">SUM(D9:S9)</f>
        <v>3</v>
      </c>
      <c r="U9" s="67"/>
      <c r="V9" s="67"/>
      <c r="W9" s="67"/>
      <c r="X9" s="67"/>
      <c r="Y9" s="67">
        <f t="shared" ref="Y9:Y121" si="1">IF(C9="Total", T9, 0)</f>
        <v>0</v>
      </c>
      <c r="Z9" s="67"/>
      <c r="AA9" s="67"/>
    </row>
    <row r="10" spans="1:27" ht="12" customHeight="1" x14ac:dyDescent="0.4">
      <c r="A10" s="80"/>
      <c r="B10" s="376" t="s">
        <v>321</v>
      </c>
      <c r="C10" s="314">
        <v>41</v>
      </c>
      <c r="D10" s="485"/>
      <c r="E10" s="484"/>
      <c r="F10" s="484"/>
      <c r="G10" s="484"/>
      <c r="H10" s="484"/>
      <c r="I10" s="484"/>
      <c r="J10" s="484"/>
      <c r="K10" s="484"/>
      <c r="L10" s="484"/>
      <c r="M10" s="484"/>
      <c r="N10" s="484"/>
      <c r="O10" s="484"/>
      <c r="P10" s="484"/>
      <c r="Q10" s="484"/>
      <c r="R10" s="484"/>
      <c r="S10" s="416"/>
      <c r="T10" s="416">
        <f t="shared" si="0"/>
        <v>0</v>
      </c>
      <c r="U10" s="67"/>
      <c r="V10" s="67"/>
      <c r="W10" s="67"/>
      <c r="X10" s="67"/>
      <c r="Y10" s="67">
        <f t="shared" si="1"/>
        <v>0</v>
      </c>
      <c r="Z10" s="67"/>
      <c r="AA10" s="67"/>
    </row>
    <row r="11" spans="1:27" ht="12" customHeight="1" x14ac:dyDescent="0.4">
      <c r="A11" s="80"/>
      <c r="B11" s="376" t="s">
        <v>322</v>
      </c>
      <c r="C11" s="314">
        <v>101</v>
      </c>
      <c r="D11" s="485"/>
      <c r="E11" s="484"/>
      <c r="F11" s="484"/>
      <c r="G11" s="484"/>
      <c r="H11" s="484"/>
      <c r="I11" s="484"/>
      <c r="J11" s="484"/>
      <c r="K11" s="484"/>
      <c r="L11" s="484"/>
      <c r="M11" s="484"/>
      <c r="N11" s="484"/>
      <c r="O11" s="484"/>
      <c r="P11" s="484"/>
      <c r="Q11" s="484"/>
      <c r="R11" s="484"/>
      <c r="S11" s="416"/>
      <c r="T11" s="416">
        <f t="shared" si="0"/>
        <v>0</v>
      </c>
      <c r="U11" s="235" t="s">
        <v>357</v>
      </c>
      <c r="V11" s="67"/>
      <c r="W11" s="67"/>
      <c r="X11" s="67"/>
      <c r="Y11" s="67">
        <f t="shared" si="1"/>
        <v>0</v>
      </c>
      <c r="Z11" s="67"/>
      <c r="AA11" s="67"/>
    </row>
    <row r="12" spans="1:27" ht="12" customHeight="1" x14ac:dyDescent="0.4">
      <c r="A12" s="80"/>
      <c r="B12" s="376" t="s">
        <v>323</v>
      </c>
      <c r="C12" s="314">
        <v>150</v>
      </c>
      <c r="D12" s="485"/>
      <c r="E12" s="484"/>
      <c r="F12" s="484"/>
      <c r="G12" s="484"/>
      <c r="H12" s="484"/>
      <c r="I12" s="484"/>
      <c r="J12" s="484"/>
      <c r="K12" s="484"/>
      <c r="L12" s="484"/>
      <c r="M12" s="484"/>
      <c r="N12" s="484"/>
      <c r="O12" s="484"/>
      <c r="P12" s="484"/>
      <c r="Q12" s="484"/>
      <c r="R12" s="484"/>
      <c r="S12" s="416"/>
      <c r="T12" s="416">
        <f t="shared" si="0"/>
        <v>0</v>
      </c>
      <c r="U12" s="67"/>
      <c r="V12" s="67"/>
      <c r="W12" s="67"/>
      <c r="X12" s="67"/>
      <c r="Y12" s="67">
        <f t="shared" si="1"/>
        <v>0</v>
      </c>
      <c r="Z12" s="67"/>
      <c r="AA12" s="67"/>
    </row>
    <row r="13" spans="1:27" ht="12" customHeight="1" x14ac:dyDescent="0.4">
      <c r="A13" s="80"/>
      <c r="B13" s="376" t="s">
        <v>324</v>
      </c>
      <c r="C13" s="314">
        <v>201</v>
      </c>
      <c r="D13" s="485"/>
      <c r="E13" s="484"/>
      <c r="F13" s="484"/>
      <c r="G13" s="484"/>
      <c r="H13" s="484"/>
      <c r="I13" s="484"/>
      <c r="J13" s="484"/>
      <c r="K13" s="484"/>
      <c r="L13" s="484"/>
      <c r="M13" s="484"/>
      <c r="N13" s="484"/>
      <c r="O13" s="484"/>
      <c r="P13" s="484"/>
      <c r="Q13" s="484"/>
      <c r="R13" s="484"/>
      <c r="S13" s="416"/>
      <c r="T13" s="416">
        <f t="shared" si="0"/>
        <v>0</v>
      </c>
      <c r="U13" s="67"/>
      <c r="V13" s="67"/>
      <c r="W13" s="67"/>
      <c r="X13" s="67"/>
      <c r="Y13" s="67">
        <f t="shared" si="1"/>
        <v>0</v>
      </c>
      <c r="Z13" s="67"/>
      <c r="AA13" s="67"/>
    </row>
    <row r="14" spans="1:27" ht="12" customHeight="1" x14ac:dyDescent="0.4">
      <c r="A14" s="80"/>
      <c r="B14" s="472"/>
      <c r="C14" s="314">
        <v>202</v>
      </c>
      <c r="D14" s="485"/>
      <c r="E14" s="484"/>
      <c r="F14" s="484"/>
      <c r="G14" s="484"/>
      <c r="H14" s="484"/>
      <c r="I14" s="484"/>
      <c r="J14" s="484"/>
      <c r="K14" s="484"/>
      <c r="L14" s="484"/>
      <c r="M14" s="484"/>
      <c r="N14" s="484"/>
      <c r="O14" s="484"/>
      <c r="P14" s="484"/>
      <c r="Q14" s="484"/>
      <c r="R14" s="484"/>
      <c r="S14" s="416"/>
      <c r="T14" s="416">
        <f t="shared" si="0"/>
        <v>0</v>
      </c>
      <c r="U14" s="67"/>
      <c r="V14" s="67"/>
      <c r="W14" s="67"/>
      <c r="X14" s="67"/>
      <c r="Y14" s="67">
        <f t="shared" si="1"/>
        <v>0</v>
      </c>
      <c r="Z14" s="67"/>
      <c r="AA14" s="67"/>
    </row>
    <row r="15" spans="1:27" ht="12" customHeight="1" x14ac:dyDescent="0.4">
      <c r="A15" s="80"/>
      <c r="B15" s="472"/>
      <c r="C15" s="314">
        <v>237</v>
      </c>
      <c r="D15" s="242"/>
      <c r="E15" s="236"/>
      <c r="F15" s="236"/>
      <c r="G15" s="236"/>
      <c r="H15" s="236"/>
      <c r="I15" s="236"/>
      <c r="J15" s="236"/>
      <c r="K15" s="236"/>
      <c r="L15" s="236"/>
      <c r="M15" s="236"/>
      <c r="N15" s="236"/>
      <c r="O15" s="236"/>
      <c r="P15" s="236"/>
      <c r="Q15" s="236"/>
      <c r="R15" s="236"/>
      <c r="S15" s="237"/>
      <c r="T15" s="237">
        <f t="shared" si="0"/>
        <v>0</v>
      </c>
      <c r="U15" s="67"/>
      <c r="V15" s="67"/>
      <c r="W15" s="67"/>
      <c r="X15" s="67"/>
      <c r="Y15" s="67">
        <f t="shared" si="1"/>
        <v>0</v>
      </c>
      <c r="Z15" s="67"/>
      <c r="AA15" s="67"/>
    </row>
    <row r="16" spans="1:27" ht="12" customHeight="1" x14ac:dyDescent="0.4">
      <c r="A16" s="80"/>
      <c r="B16" s="376"/>
      <c r="C16" s="238" t="s">
        <v>175</v>
      </c>
      <c r="D16" s="486">
        <f t="shared" ref="D16:S16" si="2">SUM(D9:D15)</f>
        <v>0</v>
      </c>
      <c r="E16" s="239">
        <f t="shared" si="2"/>
        <v>0</v>
      </c>
      <c r="F16" s="239">
        <f t="shared" si="2"/>
        <v>0</v>
      </c>
      <c r="G16" s="239">
        <f t="shared" si="2"/>
        <v>0</v>
      </c>
      <c r="H16" s="239">
        <f t="shared" si="2"/>
        <v>0</v>
      </c>
      <c r="I16" s="239">
        <f t="shared" si="2"/>
        <v>0</v>
      </c>
      <c r="J16" s="239">
        <f t="shared" si="2"/>
        <v>0</v>
      </c>
      <c r="K16" s="239">
        <f t="shared" si="2"/>
        <v>0</v>
      </c>
      <c r="L16" s="239">
        <f t="shared" si="2"/>
        <v>0</v>
      </c>
      <c r="M16" s="239">
        <f t="shared" si="2"/>
        <v>1</v>
      </c>
      <c r="N16" s="239">
        <f t="shared" si="2"/>
        <v>0</v>
      </c>
      <c r="O16" s="239">
        <f t="shared" si="2"/>
        <v>2</v>
      </c>
      <c r="P16" s="239">
        <f t="shared" si="2"/>
        <v>0</v>
      </c>
      <c r="Q16" s="239">
        <f t="shared" si="2"/>
        <v>0</v>
      </c>
      <c r="R16" s="239">
        <f t="shared" si="2"/>
        <v>0</v>
      </c>
      <c r="S16" s="239">
        <f t="shared" si="2"/>
        <v>0</v>
      </c>
      <c r="T16" s="487">
        <f t="shared" si="0"/>
        <v>3</v>
      </c>
      <c r="U16" s="67"/>
      <c r="V16" s="67"/>
      <c r="W16" s="67"/>
      <c r="X16" s="67"/>
      <c r="Y16" s="70">
        <f t="shared" si="1"/>
        <v>3</v>
      </c>
      <c r="Z16" s="67"/>
      <c r="AA16" s="67"/>
    </row>
    <row r="17" spans="1:27" ht="12" customHeight="1" x14ac:dyDescent="0.4">
      <c r="A17" s="80"/>
      <c r="B17" s="108" t="s">
        <v>325</v>
      </c>
      <c r="C17" s="240">
        <v>30</v>
      </c>
      <c r="D17" s="241">
        <v>1</v>
      </c>
      <c r="E17" s="173">
        <v>0</v>
      </c>
      <c r="F17" s="173">
        <v>3</v>
      </c>
      <c r="G17" s="173">
        <v>4</v>
      </c>
      <c r="H17" s="173">
        <v>0</v>
      </c>
      <c r="I17" s="173">
        <v>0</v>
      </c>
      <c r="J17" s="173">
        <v>0</v>
      </c>
      <c r="K17" s="173">
        <v>1</v>
      </c>
      <c r="L17" s="173">
        <v>0</v>
      </c>
      <c r="M17" s="173">
        <v>0</v>
      </c>
      <c r="N17" s="173">
        <v>0</v>
      </c>
      <c r="O17" s="173">
        <v>0</v>
      </c>
      <c r="P17" s="173">
        <v>0</v>
      </c>
      <c r="Q17" s="173">
        <v>0</v>
      </c>
      <c r="R17" s="173">
        <v>0</v>
      </c>
      <c r="S17" s="173">
        <v>0</v>
      </c>
      <c r="T17" s="175">
        <f t="shared" si="0"/>
        <v>9</v>
      </c>
      <c r="U17" s="67"/>
      <c r="V17" s="67"/>
      <c r="W17" s="67"/>
      <c r="X17" s="67"/>
      <c r="Y17" s="67">
        <f t="shared" si="1"/>
        <v>0</v>
      </c>
      <c r="Z17" s="67"/>
      <c r="AA17" s="67"/>
    </row>
    <row r="18" spans="1:27" ht="12" customHeight="1" x14ac:dyDescent="0.4">
      <c r="A18" s="80"/>
      <c r="B18" s="376" t="s">
        <v>321</v>
      </c>
      <c r="C18" s="314">
        <v>41</v>
      </c>
      <c r="D18" s="485"/>
      <c r="E18" s="70"/>
      <c r="F18" s="70"/>
      <c r="G18" s="70"/>
      <c r="H18" s="70"/>
      <c r="I18" s="70"/>
      <c r="J18" s="70"/>
      <c r="K18" s="70"/>
      <c r="L18" s="70"/>
      <c r="M18" s="70"/>
      <c r="N18" s="70"/>
      <c r="O18" s="70"/>
      <c r="P18" s="70"/>
      <c r="Q18" s="70"/>
      <c r="R18" s="70"/>
      <c r="S18" s="416"/>
      <c r="T18" s="396">
        <f t="shared" si="0"/>
        <v>0</v>
      </c>
      <c r="U18" s="67"/>
      <c r="V18" s="67"/>
      <c r="W18" s="67"/>
      <c r="X18" s="67"/>
      <c r="Y18" s="67">
        <f t="shared" si="1"/>
        <v>0</v>
      </c>
      <c r="Z18" s="67"/>
      <c r="AA18" s="67"/>
    </row>
    <row r="19" spans="1:27" ht="12" customHeight="1" x14ac:dyDescent="0.4">
      <c r="A19" s="80"/>
      <c r="B19" s="376" t="s">
        <v>326</v>
      </c>
      <c r="C19" s="488">
        <v>101</v>
      </c>
      <c r="D19" s="485">
        <v>0</v>
      </c>
      <c r="E19" s="70">
        <v>2</v>
      </c>
      <c r="F19" s="70">
        <v>0</v>
      </c>
      <c r="G19" s="70">
        <v>0</v>
      </c>
      <c r="H19" s="70">
        <v>0</v>
      </c>
      <c r="I19" s="70">
        <v>0</v>
      </c>
      <c r="J19" s="70">
        <v>0</v>
      </c>
      <c r="K19" s="70">
        <v>1</v>
      </c>
      <c r="L19" s="70">
        <v>0</v>
      </c>
      <c r="M19" s="70">
        <v>0</v>
      </c>
      <c r="N19" s="70">
        <v>0</v>
      </c>
      <c r="O19" s="70">
        <v>0</v>
      </c>
      <c r="P19" s="70">
        <v>0</v>
      </c>
      <c r="Q19" s="70">
        <v>0</v>
      </c>
      <c r="R19" s="70">
        <v>0</v>
      </c>
      <c r="S19" s="70">
        <v>0</v>
      </c>
      <c r="T19" s="396">
        <f t="shared" si="0"/>
        <v>3</v>
      </c>
      <c r="U19" s="67"/>
      <c r="V19" s="67"/>
      <c r="W19" s="67"/>
      <c r="X19" s="67"/>
      <c r="Y19" s="67">
        <f t="shared" si="1"/>
        <v>0</v>
      </c>
      <c r="Z19" s="67"/>
      <c r="AA19" s="67"/>
    </row>
    <row r="20" spans="1:27" ht="12" customHeight="1" x14ac:dyDescent="0.4">
      <c r="A20" s="80"/>
      <c r="B20" s="376" t="s">
        <v>323</v>
      </c>
      <c r="C20" s="314">
        <v>150</v>
      </c>
      <c r="D20" s="485"/>
      <c r="E20" s="70"/>
      <c r="F20" s="70"/>
      <c r="G20" s="70"/>
      <c r="H20" s="70"/>
      <c r="I20" s="70"/>
      <c r="J20" s="70"/>
      <c r="K20" s="70"/>
      <c r="L20" s="70"/>
      <c r="M20" s="70"/>
      <c r="N20" s="70"/>
      <c r="O20" s="70"/>
      <c r="P20" s="70"/>
      <c r="Q20" s="70"/>
      <c r="R20" s="70"/>
      <c r="S20" s="416"/>
      <c r="T20" s="396">
        <f t="shared" si="0"/>
        <v>0</v>
      </c>
      <c r="U20" s="67"/>
      <c r="V20" s="67"/>
      <c r="W20" s="67"/>
      <c r="X20" s="67"/>
      <c r="Y20" s="67">
        <f t="shared" si="1"/>
        <v>0</v>
      </c>
      <c r="Z20" s="67"/>
      <c r="AA20" s="67"/>
    </row>
    <row r="21" spans="1:27" ht="12" customHeight="1" x14ac:dyDescent="0.4">
      <c r="A21" s="80"/>
      <c r="B21" s="376" t="s">
        <v>327</v>
      </c>
      <c r="C21" s="314">
        <v>201</v>
      </c>
      <c r="D21" s="485"/>
      <c r="E21" s="70"/>
      <c r="F21" s="70"/>
      <c r="G21" s="70"/>
      <c r="H21" s="70"/>
      <c r="I21" s="70"/>
      <c r="J21" s="70"/>
      <c r="K21" s="70"/>
      <c r="L21" s="70"/>
      <c r="M21" s="70"/>
      <c r="N21" s="70"/>
      <c r="O21" s="70"/>
      <c r="P21" s="70"/>
      <c r="Q21" s="70"/>
      <c r="R21" s="70"/>
      <c r="S21" s="416"/>
      <c r="T21" s="396">
        <f t="shared" si="0"/>
        <v>0</v>
      </c>
      <c r="U21" s="67"/>
      <c r="V21" s="67"/>
      <c r="W21" s="67"/>
      <c r="X21" s="67"/>
      <c r="Y21" s="67">
        <f t="shared" si="1"/>
        <v>0</v>
      </c>
      <c r="Z21" s="67"/>
      <c r="AA21" s="67"/>
    </row>
    <row r="22" spans="1:27" ht="12" customHeight="1" x14ac:dyDescent="0.4">
      <c r="A22" s="80"/>
      <c r="B22" s="376"/>
      <c r="C22" s="314">
        <v>202</v>
      </c>
      <c r="D22" s="485"/>
      <c r="E22" s="70"/>
      <c r="F22" s="70"/>
      <c r="G22" s="70"/>
      <c r="H22" s="70"/>
      <c r="I22" s="70"/>
      <c r="J22" s="70"/>
      <c r="K22" s="70"/>
      <c r="L22" s="70"/>
      <c r="M22" s="70"/>
      <c r="N22" s="70"/>
      <c r="O22" s="70"/>
      <c r="P22" s="70"/>
      <c r="Q22" s="70"/>
      <c r="R22" s="70"/>
      <c r="S22" s="416"/>
      <c r="T22" s="396">
        <f t="shared" si="0"/>
        <v>0</v>
      </c>
      <c r="U22" s="67"/>
      <c r="V22" s="67"/>
      <c r="W22" s="67"/>
      <c r="X22" s="67"/>
      <c r="Y22" s="67">
        <f t="shared" si="1"/>
        <v>0</v>
      </c>
      <c r="Z22" s="67"/>
      <c r="AA22" s="67"/>
    </row>
    <row r="23" spans="1:27" ht="12" customHeight="1" x14ac:dyDescent="0.4">
      <c r="A23" s="80"/>
      <c r="B23" s="376"/>
      <c r="C23" s="314">
        <v>237</v>
      </c>
      <c r="D23" s="242"/>
      <c r="E23" s="236"/>
      <c r="F23" s="236"/>
      <c r="G23" s="236"/>
      <c r="H23" s="236"/>
      <c r="I23" s="236"/>
      <c r="J23" s="236"/>
      <c r="K23" s="236"/>
      <c r="L23" s="236"/>
      <c r="M23" s="236"/>
      <c r="N23" s="236"/>
      <c r="O23" s="236"/>
      <c r="P23" s="236"/>
      <c r="Q23" s="236"/>
      <c r="R23" s="236"/>
      <c r="S23" s="237"/>
      <c r="T23" s="243">
        <f t="shared" si="0"/>
        <v>0</v>
      </c>
      <c r="U23" s="67"/>
      <c r="V23" s="67"/>
      <c r="W23" s="67"/>
      <c r="X23" s="67"/>
      <c r="Y23" s="67">
        <f t="shared" si="1"/>
        <v>0</v>
      </c>
      <c r="Z23" s="67"/>
      <c r="AA23" s="67"/>
    </row>
    <row r="24" spans="1:27" ht="12" customHeight="1" x14ac:dyDescent="0.4">
      <c r="A24" s="80"/>
      <c r="B24" s="109"/>
      <c r="C24" s="244" t="s">
        <v>175</v>
      </c>
      <c r="D24" s="420">
        <f t="shared" ref="D24:S24" si="3">SUM(D17:D23)</f>
        <v>1</v>
      </c>
      <c r="E24" s="76">
        <f t="shared" si="3"/>
        <v>2</v>
      </c>
      <c r="F24" s="76">
        <f t="shared" si="3"/>
        <v>3</v>
      </c>
      <c r="G24" s="76">
        <f t="shared" si="3"/>
        <v>4</v>
      </c>
      <c r="H24" s="76">
        <f t="shared" si="3"/>
        <v>0</v>
      </c>
      <c r="I24" s="76">
        <f t="shared" si="3"/>
        <v>0</v>
      </c>
      <c r="J24" s="76">
        <f t="shared" si="3"/>
        <v>0</v>
      </c>
      <c r="K24" s="76">
        <f t="shared" si="3"/>
        <v>2</v>
      </c>
      <c r="L24" s="76">
        <f t="shared" si="3"/>
        <v>0</v>
      </c>
      <c r="M24" s="76">
        <f t="shared" si="3"/>
        <v>0</v>
      </c>
      <c r="N24" s="76">
        <f t="shared" si="3"/>
        <v>0</v>
      </c>
      <c r="O24" s="76">
        <f t="shared" si="3"/>
        <v>0</v>
      </c>
      <c r="P24" s="76">
        <f t="shared" si="3"/>
        <v>0</v>
      </c>
      <c r="Q24" s="76">
        <f t="shared" si="3"/>
        <v>0</v>
      </c>
      <c r="R24" s="76">
        <f t="shared" si="3"/>
        <v>0</v>
      </c>
      <c r="S24" s="76">
        <f t="shared" si="3"/>
        <v>0</v>
      </c>
      <c r="T24" s="421">
        <f t="shared" si="0"/>
        <v>12</v>
      </c>
      <c r="U24" s="67"/>
      <c r="V24" s="67"/>
      <c r="W24" s="67"/>
      <c r="X24" s="67"/>
      <c r="Y24" s="70">
        <f t="shared" si="1"/>
        <v>12</v>
      </c>
      <c r="Z24" s="67"/>
      <c r="AA24" s="67"/>
    </row>
    <row r="25" spans="1:27" ht="12" customHeight="1" x14ac:dyDescent="0.4">
      <c r="A25" s="80"/>
      <c r="B25" s="108" t="s">
        <v>328</v>
      </c>
      <c r="C25" s="240">
        <v>30</v>
      </c>
      <c r="D25" s="241">
        <v>0</v>
      </c>
      <c r="E25" s="173">
        <v>0</v>
      </c>
      <c r="F25" s="173">
        <v>0</v>
      </c>
      <c r="G25" s="173">
        <v>0</v>
      </c>
      <c r="H25" s="173">
        <v>0</v>
      </c>
      <c r="I25" s="173">
        <v>0</v>
      </c>
      <c r="J25" s="173">
        <v>2</v>
      </c>
      <c r="K25" s="173">
        <v>0</v>
      </c>
      <c r="L25" s="173">
        <v>0</v>
      </c>
      <c r="M25" s="173">
        <v>0</v>
      </c>
      <c r="N25" s="173">
        <v>0</v>
      </c>
      <c r="O25" s="173">
        <v>0</v>
      </c>
      <c r="P25" s="173">
        <v>0</v>
      </c>
      <c r="Q25" s="173">
        <v>0</v>
      </c>
      <c r="R25" s="173">
        <v>0</v>
      </c>
      <c r="S25" s="173">
        <v>0</v>
      </c>
      <c r="T25" s="175">
        <f t="shared" si="0"/>
        <v>2</v>
      </c>
      <c r="U25" s="67"/>
      <c r="V25" s="67"/>
      <c r="W25" s="67"/>
      <c r="X25" s="67"/>
      <c r="Y25" s="67">
        <f t="shared" si="1"/>
        <v>0</v>
      </c>
      <c r="Z25" s="67"/>
      <c r="AA25" s="67"/>
    </row>
    <row r="26" spans="1:27" ht="12" customHeight="1" x14ac:dyDescent="0.4">
      <c r="A26" s="80"/>
      <c r="B26" s="376" t="s">
        <v>321</v>
      </c>
      <c r="C26" s="314">
        <v>41</v>
      </c>
      <c r="D26" s="485"/>
      <c r="E26" s="70"/>
      <c r="F26" s="70"/>
      <c r="G26" s="70"/>
      <c r="H26" s="70"/>
      <c r="I26" s="70"/>
      <c r="J26" s="70"/>
      <c r="K26" s="70"/>
      <c r="L26" s="70"/>
      <c r="M26" s="70"/>
      <c r="N26" s="70"/>
      <c r="O26" s="70"/>
      <c r="P26" s="70"/>
      <c r="Q26" s="70"/>
      <c r="R26" s="70"/>
      <c r="S26" s="416"/>
      <c r="T26" s="396">
        <f t="shared" si="0"/>
        <v>0</v>
      </c>
      <c r="U26" s="67"/>
      <c r="V26" s="67"/>
      <c r="W26" s="67"/>
      <c r="X26" s="67"/>
      <c r="Y26" s="67">
        <f t="shared" si="1"/>
        <v>0</v>
      </c>
      <c r="Z26" s="67"/>
      <c r="AA26" s="67"/>
    </row>
    <row r="27" spans="1:27" ht="12" customHeight="1" x14ac:dyDescent="0.4">
      <c r="A27" s="80"/>
      <c r="B27" s="376" t="s">
        <v>326</v>
      </c>
      <c r="C27" s="314">
        <v>101</v>
      </c>
      <c r="D27" s="485"/>
      <c r="E27" s="70"/>
      <c r="F27" s="70"/>
      <c r="G27" s="70"/>
      <c r="H27" s="70"/>
      <c r="I27" s="70"/>
      <c r="J27" s="70"/>
      <c r="K27" s="70"/>
      <c r="L27" s="70"/>
      <c r="M27" s="70"/>
      <c r="N27" s="70"/>
      <c r="O27" s="70"/>
      <c r="P27" s="70"/>
      <c r="Q27" s="70"/>
      <c r="R27" s="70"/>
      <c r="S27" s="416"/>
      <c r="T27" s="396">
        <f t="shared" si="0"/>
        <v>0</v>
      </c>
      <c r="U27" s="67"/>
      <c r="V27" s="67"/>
      <c r="W27" s="67"/>
      <c r="X27" s="67"/>
      <c r="Y27" s="67">
        <f t="shared" si="1"/>
        <v>0</v>
      </c>
      <c r="Z27" s="67"/>
      <c r="AA27" s="67"/>
    </row>
    <row r="28" spans="1:27" ht="12" customHeight="1" x14ac:dyDescent="0.4">
      <c r="A28" s="80"/>
      <c r="B28" s="376" t="s">
        <v>323</v>
      </c>
      <c r="C28" s="314">
        <v>150</v>
      </c>
      <c r="D28" s="485"/>
      <c r="E28" s="70"/>
      <c r="F28" s="70"/>
      <c r="G28" s="70"/>
      <c r="H28" s="70"/>
      <c r="I28" s="70"/>
      <c r="J28" s="70"/>
      <c r="K28" s="70"/>
      <c r="L28" s="70"/>
      <c r="M28" s="70"/>
      <c r="N28" s="70"/>
      <c r="O28" s="70"/>
      <c r="P28" s="70"/>
      <c r="Q28" s="70"/>
      <c r="R28" s="70"/>
      <c r="S28" s="416"/>
      <c r="T28" s="396">
        <f t="shared" si="0"/>
        <v>0</v>
      </c>
      <c r="U28" s="67"/>
      <c r="V28" s="67"/>
      <c r="W28" s="67"/>
      <c r="X28" s="67"/>
      <c r="Y28" s="67">
        <f t="shared" si="1"/>
        <v>0</v>
      </c>
      <c r="Z28" s="67"/>
      <c r="AA28" s="67"/>
    </row>
    <row r="29" spans="1:27" ht="12" customHeight="1" x14ac:dyDescent="0.4">
      <c r="A29" s="80"/>
      <c r="B29" s="376" t="s">
        <v>327</v>
      </c>
      <c r="C29" s="314">
        <v>201</v>
      </c>
      <c r="D29" s="485"/>
      <c r="E29" s="70"/>
      <c r="F29" s="70"/>
      <c r="G29" s="70"/>
      <c r="H29" s="70"/>
      <c r="I29" s="70"/>
      <c r="J29" s="70"/>
      <c r="K29" s="70"/>
      <c r="L29" s="70"/>
      <c r="M29" s="70"/>
      <c r="N29" s="70"/>
      <c r="O29" s="70"/>
      <c r="P29" s="70"/>
      <c r="Q29" s="70"/>
      <c r="R29" s="70"/>
      <c r="S29" s="416"/>
      <c r="T29" s="396">
        <f t="shared" si="0"/>
        <v>0</v>
      </c>
      <c r="U29" s="67"/>
      <c r="V29" s="67"/>
      <c r="W29" s="67"/>
      <c r="X29" s="67"/>
      <c r="Y29" s="67">
        <f t="shared" si="1"/>
        <v>0</v>
      </c>
      <c r="Z29" s="67"/>
      <c r="AA29" s="67"/>
    </row>
    <row r="30" spans="1:27" ht="12" customHeight="1" x14ac:dyDescent="0.4">
      <c r="A30" s="80"/>
      <c r="B30" s="376"/>
      <c r="C30" s="314">
        <v>202</v>
      </c>
      <c r="D30" s="485"/>
      <c r="E30" s="70"/>
      <c r="F30" s="70"/>
      <c r="G30" s="70"/>
      <c r="H30" s="70"/>
      <c r="I30" s="70"/>
      <c r="J30" s="70"/>
      <c r="K30" s="70"/>
      <c r="L30" s="70"/>
      <c r="M30" s="70"/>
      <c r="N30" s="70"/>
      <c r="O30" s="70"/>
      <c r="P30" s="70"/>
      <c r="Q30" s="70"/>
      <c r="R30" s="70"/>
      <c r="S30" s="416"/>
      <c r="T30" s="396">
        <f t="shared" si="0"/>
        <v>0</v>
      </c>
      <c r="U30" s="67"/>
      <c r="V30" s="67"/>
      <c r="W30" s="67"/>
      <c r="X30" s="67"/>
      <c r="Y30" s="67">
        <f t="shared" si="1"/>
        <v>0</v>
      </c>
      <c r="Z30" s="67"/>
      <c r="AA30" s="67"/>
    </row>
    <row r="31" spans="1:27" ht="12" customHeight="1" x14ac:dyDescent="0.4">
      <c r="A31" s="80"/>
      <c r="B31" s="376"/>
      <c r="C31" s="314">
        <v>237</v>
      </c>
      <c r="D31" s="242"/>
      <c r="E31" s="236"/>
      <c r="F31" s="236"/>
      <c r="G31" s="236"/>
      <c r="H31" s="236"/>
      <c r="I31" s="236"/>
      <c r="J31" s="236"/>
      <c r="K31" s="236"/>
      <c r="L31" s="236"/>
      <c r="M31" s="236"/>
      <c r="N31" s="236"/>
      <c r="O31" s="236"/>
      <c r="P31" s="236"/>
      <c r="Q31" s="236"/>
      <c r="R31" s="236"/>
      <c r="S31" s="237"/>
      <c r="T31" s="243">
        <f t="shared" si="0"/>
        <v>0</v>
      </c>
      <c r="U31" s="67"/>
      <c r="V31" s="67"/>
      <c r="W31" s="67"/>
      <c r="X31" s="67"/>
      <c r="Y31" s="67">
        <f t="shared" si="1"/>
        <v>0</v>
      </c>
      <c r="Z31" s="67"/>
      <c r="AA31" s="67"/>
    </row>
    <row r="32" spans="1:27" ht="12" customHeight="1" x14ac:dyDescent="0.4">
      <c r="A32" s="80"/>
      <c r="B32" s="109"/>
      <c r="C32" s="244" t="s">
        <v>175</v>
      </c>
      <c r="D32" s="420">
        <f t="shared" ref="D32:S32" si="4">SUM(D25:D31)</f>
        <v>0</v>
      </c>
      <c r="E32" s="76">
        <f t="shared" si="4"/>
        <v>0</v>
      </c>
      <c r="F32" s="76">
        <f t="shared" si="4"/>
        <v>0</v>
      </c>
      <c r="G32" s="76">
        <f t="shared" si="4"/>
        <v>0</v>
      </c>
      <c r="H32" s="76">
        <f t="shared" si="4"/>
        <v>0</v>
      </c>
      <c r="I32" s="76">
        <f t="shared" si="4"/>
        <v>0</v>
      </c>
      <c r="J32" s="76">
        <f t="shared" si="4"/>
        <v>2</v>
      </c>
      <c r="K32" s="76">
        <f t="shared" si="4"/>
        <v>0</v>
      </c>
      <c r="L32" s="76">
        <f t="shared" si="4"/>
        <v>0</v>
      </c>
      <c r="M32" s="76">
        <f t="shared" si="4"/>
        <v>0</v>
      </c>
      <c r="N32" s="76">
        <f t="shared" si="4"/>
        <v>0</v>
      </c>
      <c r="O32" s="76">
        <f t="shared" si="4"/>
        <v>0</v>
      </c>
      <c r="P32" s="76">
        <f t="shared" si="4"/>
        <v>0</v>
      </c>
      <c r="Q32" s="76">
        <f t="shared" si="4"/>
        <v>0</v>
      </c>
      <c r="R32" s="76">
        <f t="shared" si="4"/>
        <v>0</v>
      </c>
      <c r="S32" s="76">
        <f t="shared" si="4"/>
        <v>0</v>
      </c>
      <c r="T32" s="421">
        <f t="shared" si="0"/>
        <v>2</v>
      </c>
      <c r="U32" s="67"/>
      <c r="V32" s="67"/>
      <c r="W32" s="67"/>
      <c r="X32" s="67"/>
      <c r="Y32" s="70">
        <f t="shared" si="1"/>
        <v>2</v>
      </c>
      <c r="Z32" s="67"/>
      <c r="AA32" s="67"/>
    </row>
    <row r="33" spans="1:27" ht="12" customHeight="1" x14ac:dyDescent="0.4">
      <c r="A33" s="80"/>
      <c r="B33" s="108" t="s">
        <v>330</v>
      </c>
      <c r="C33" s="179">
        <v>30</v>
      </c>
      <c r="D33" s="241"/>
      <c r="E33" s="173"/>
      <c r="F33" s="173"/>
      <c r="G33" s="173"/>
      <c r="H33" s="173"/>
      <c r="I33" s="173"/>
      <c r="J33" s="173"/>
      <c r="K33" s="173"/>
      <c r="L33" s="173"/>
      <c r="M33" s="173"/>
      <c r="N33" s="173"/>
      <c r="O33" s="173"/>
      <c r="P33" s="173"/>
      <c r="Q33" s="173"/>
      <c r="R33" s="173"/>
      <c r="S33" s="234"/>
      <c r="T33" s="175">
        <f t="shared" si="0"/>
        <v>0</v>
      </c>
      <c r="U33" s="67"/>
      <c r="V33" s="67"/>
      <c r="W33" s="67"/>
      <c r="X33" s="67"/>
      <c r="Y33" s="67">
        <f t="shared" si="1"/>
        <v>0</v>
      </c>
      <c r="Z33" s="67"/>
      <c r="AA33" s="67"/>
    </row>
    <row r="34" spans="1:27" ht="12" customHeight="1" x14ac:dyDescent="0.4">
      <c r="A34" s="80"/>
      <c r="B34" s="376" t="s">
        <v>321</v>
      </c>
      <c r="C34" s="314">
        <v>41</v>
      </c>
      <c r="D34" s="485"/>
      <c r="E34" s="70"/>
      <c r="F34" s="70"/>
      <c r="G34" s="70"/>
      <c r="H34" s="70"/>
      <c r="I34" s="70"/>
      <c r="J34" s="70"/>
      <c r="K34" s="70"/>
      <c r="L34" s="70"/>
      <c r="M34" s="70"/>
      <c r="N34" s="70"/>
      <c r="O34" s="70"/>
      <c r="P34" s="70"/>
      <c r="Q34" s="70"/>
      <c r="R34" s="70"/>
      <c r="S34" s="416"/>
      <c r="T34" s="396">
        <f t="shared" si="0"/>
        <v>0</v>
      </c>
      <c r="U34" s="67"/>
      <c r="V34" s="67"/>
      <c r="W34" s="67"/>
      <c r="X34" s="67"/>
      <c r="Y34" s="67">
        <f t="shared" si="1"/>
        <v>0</v>
      </c>
      <c r="Z34" s="67"/>
      <c r="AA34" s="67"/>
    </row>
    <row r="35" spans="1:27" ht="12" customHeight="1" x14ac:dyDescent="0.4">
      <c r="A35" s="80"/>
      <c r="B35" s="376" t="s">
        <v>331</v>
      </c>
      <c r="C35" s="314">
        <v>101</v>
      </c>
      <c r="D35" s="485">
        <v>1</v>
      </c>
      <c r="E35" s="70">
        <v>1</v>
      </c>
      <c r="F35" s="70">
        <v>2</v>
      </c>
      <c r="G35" s="70">
        <v>0</v>
      </c>
      <c r="H35" s="70">
        <v>1</v>
      </c>
      <c r="I35" s="70">
        <v>0</v>
      </c>
      <c r="J35" s="70">
        <v>0</v>
      </c>
      <c r="K35" s="70">
        <v>0</v>
      </c>
      <c r="L35" s="70">
        <v>1</v>
      </c>
      <c r="M35" s="70">
        <v>2</v>
      </c>
      <c r="N35" s="70">
        <v>1</v>
      </c>
      <c r="O35" s="70">
        <v>0</v>
      </c>
      <c r="P35" s="70">
        <v>0</v>
      </c>
      <c r="Q35" s="70">
        <v>0</v>
      </c>
      <c r="R35" s="70">
        <v>0</v>
      </c>
      <c r="S35" s="416">
        <v>0</v>
      </c>
      <c r="T35" s="396">
        <f t="shared" si="0"/>
        <v>9</v>
      </c>
      <c r="U35" s="67"/>
      <c r="V35" s="67"/>
      <c r="W35" s="67"/>
      <c r="X35" s="67"/>
      <c r="Y35" s="67">
        <f t="shared" si="1"/>
        <v>0</v>
      </c>
      <c r="Z35" s="67"/>
      <c r="AA35" s="67"/>
    </row>
    <row r="36" spans="1:27" ht="12" customHeight="1" x14ac:dyDescent="0.4">
      <c r="A36" s="80"/>
      <c r="B36" s="376" t="s">
        <v>323</v>
      </c>
      <c r="C36" s="314">
        <v>150</v>
      </c>
      <c r="D36" s="485"/>
      <c r="E36" s="70"/>
      <c r="F36" s="70"/>
      <c r="G36" s="70"/>
      <c r="H36" s="70"/>
      <c r="I36" s="70"/>
      <c r="J36" s="70"/>
      <c r="K36" s="70"/>
      <c r="L36" s="70"/>
      <c r="M36" s="70"/>
      <c r="N36" s="70"/>
      <c r="O36" s="70"/>
      <c r="P36" s="70"/>
      <c r="Q36" s="70"/>
      <c r="R36" s="70"/>
      <c r="S36" s="416"/>
      <c r="T36" s="396">
        <f t="shared" si="0"/>
        <v>0</v>
      </c>
      <c r="U36" s="67"/>
      <c r="V36" s="67"/>
      <c r="W36" s="67"/>
      <c r="X36" s="67"/>
      <c r="Y36" s="67">
        <f t="shared" si="1"/>
        <v>0</v>
      </c>
      <c r="Z36" s="67"/>
      <c r="AA36" s="67"/>
    </row>
    <row r="37" spans="1:27" ht="12" customHeight="1" x14ac:dyDescent="0.4">
      <c r="A37" s="80"/>
      <c r="B37" s="376" t="s">
        <v>327</v>
      </c>
      <c r="C37" s="314">
        <v>201</v>
      </c>
      <c r="D37" s="485"/>
      <c r="E37" s="70"/>
      <c r="F37" s="70"/>
      <c r="G37" s="70"/>
      <c r="H37" s="70"/>
      <c r="I37" s="70"/>
      <c r="J37" s="70"/>
      <c r="K37" s="70"/>
      <c r="L37" s="70"/>
      <c r="M37" s="70"/>
      <c r="N37" s="70"/>
      <c r="O37" s="70"/>
      <c r="P37" s="70"/>
      <c r="Q37" s="70"/>
      <c r="R37" s="70"/>
      <c r="S37" s="416"/>
      <c r="T37" s="396">
        <f t="shared" si="0"/>
        <v>0</v>
      </c>
      <c r="U37" s="67"/>
      <c r="V37" s="67"/>
      <c r="W37" s="67"/>
      <c r="X37" s="67"/>
      <c r="Y37" s="67">
        <f t="shared" si="1"/>
        <v>0</v>
      </c>
      <c r="Z37" s="67"/>
      <c r="AA37" s="67"/>
    </row>
    <row r="38" spans="1:27" ht="12" customHeight="1" x14ac:dyDescent="0.4">
      <c r="A38" s="80"/>
      <c r="B38" s="376"/>
      <c r="C38" s="314">
        <v>202</v>
      </c>
      <c r="D38" s="485"/>
      <c r="E38" s="70"/>
      <c r="F38" s="70"/>
      <c r="G38" s="70"/>
      <c r="H38" s="70"/>
      <c r="I38" s="70"/>
      <c r="J38" s="70"/>
      <c r="K38" s="70"/>
      <c r="L38" s="70"/>
      <c r="M38" s="70"/>
      <c r="N38" s="70"/>
      <c r="O38" s="70"/>
      <c r="P38" s="70"/>
      <c r="Q38" s="70"/>
      <c r="R38" s="70"/>
      <c r="S38" s="416"/>
      <c r="T38" s="396">
        <f t="shared" si="0"/>
        <v>0</v>
      </c>
      <c r="U38" s="67"/>
      <c r="V38" s="67"/>
      <c r="W38" s="67"/>
      <c r="X38" s="67"/>
      <c r="Y38" s="67">
        <f t="shared" si="1"/>
        <v>0</v>
      </c>
      <c r="Z38" s="67"/>
      <c r="AA38" s="67"/>
    </row>
    <row r="39" spans="1:27" ht="12" customHeight="1" x14ac:dyDescent="0.4">
      <c r="A39" s="80"/>
      <c r="B39" s="376"/>
      <c r="C39" s="314">
        <v>237</v>
      </c>
      <c r="D39" s="242"/>
      <c r="E39" s="236"/>
      <c r="F39" s="236"/>
      <c r="G39" s="236"/>
      <c r="H39" s="236"/>
      <c r="I39" s="236"/>
      <c r="J39" s="236"/>
      <c r="K39" s="236"/>
      <c r="L39" s="236"/>
      <c r="M39" s="236"/>
      <c r="N39" s="236"/>
      <c r="O39" s="236"/>
      <c r="P39" s="236"/>
      <c r="Q39" s="236"/>
      <c r="R39" s="236"/>
      <c r="S39" s="237"/>
      <c r="T39" s="243">
        <f t="shared" si="0"/>
        <v>0</v>
      </c>
      <c r="U39" s="67"/>
      <c r="V39" s="67"/>
      <c r="W39" s="67"/>
      <c r="X39" s="67"/>
      <c r="Y39" s="67">
        <f t="shared" si="1"/>
        <v>0</v>
      </c>
      <c r="Z39" s="67"/>
      <c r="AA39" s="67"/>
    </row>
    <row r="40" spans="1:27" ht="12" customHeight="1" x14ac:dyDescent="0.4">
      <c r="A40" s="80"/>
      <c r="B40" s="109"/>
      <c r="C40" s="244" t="s">
        <v>175</v>
      </c>
      <c r="D40" s="420">
        <f t="shared" ref="D40:S40" si="5">SUM(D33:D39)</f>
        <v>1</v>
      </c>
      <c r="E40" s="76">
        <f t="shared" si="5"/>
        <v>1</v>
      </c>
      <c r="F40" s="76">
        <f t="shared" si="5"/>
        <v>2</v>
      </c>
      <c r="G40" s="76">
        <f t="shared" si="5"/>
        <v>0</v>
      </c>
      <c r="H40" s="76">
        <f t="shared" si="5"/>
        <v>1</v>
      </c>
      <c r="I40" s="76">
        <f t="shared" si="5"/>
        <v>0</v>
      </c>
      <c r="J40" s="76">
        <f t="shared" si="5"/>
        <v>0</v>
      </c>
      <c r="K40" s="76">
        <f t="shared" si="5"/>
        <v>0</v>
      </c>
      <c r="L40" s="76">
        <f t="shared" si="5"/>
        <v>1</v>
      </c>
      <c r="M40" s="76">
        <f t="shared" si="5"/>
        <v>2</v>
      </c>
      <c r="N40" s="76">
        <f t="shared" si="5"/>
        <v>1</v>
      </c>
      <c r="O40" s="76">
        <f t="shared" si="5"/>
        <v>0</v>
      </c>
      <c r="P40" s="76">
        <f t="shared" si="5"/>
        <v>0</v>
      </c>
      <c r="Q40" s="76">
        <f t="shared" si="5"/>
        <v>0</v>
      </c>
      <c r="R40" s="76">
        <f t="shared" si="5"/>
        <v>0</v>
      </c>
      <c r="S40" s="76">
        <f t="shared" si="5"/>
        <v>0</v>
      </c>
      <c r="T40" s="421">
        <f t="shared" si="0"/>
        <v>9</v>
      </c>
      <c r="U40" s="67"/>
      <c r="V40" s="67"/>
      <c r="W40" s="67"/>
      <c r="X40" s="67"/>
      <c r="Y40" s="70">
        <f t="shared" si="1"/>
        <v>9</v>
      </c>
      <c r="Z40" s="67"/>
      <c r="AA40" s="67"/>
    </row>
    <row r="41" spans="1:27" ht="12" customHeight="1" x14ac:dyDescent="0.4">
      <c r="A41" s="80"/>
      <c r="B41" s="108" t="s">
        <v>320</v>
      </c>
      <c r="C41" s="240">
        <v>30</v>
      </c>
      <c r="D41" s="241">
        <v>0</v>
      </c>
      <c r="E41" s="173">
        <v>0</v>
      </c>
      <c r="F41" s="173">
        <v>0</v>
      </c>
      <c r="G41" s="173">
        <v>0</v>
      </c>
      <c r="H41" s="173">
        <v>0</v>
      </c>
      <c r="I41" s="173">
        <v>0</v>
      </c>
      <c r="J41" s="173">
        <v>0</v>
      </c>
      <c r="K41" s="173">
        <v>0</v>
      </c>
      <c r="L41" s="173">
        <v>0</v>
      </c>
      <c r="M41" s="173">
        <v>0</v>
      </c>
      <c r="N41" s="173">
        <v>0</v>
      </c>
      <c r="O41" s="173">
        <v>0</v>
      </c>
      <c r="P41" s="245"/>
      <c r="Q41" s="245"/>
      <c r="R41" s="245"/>
      <c r="S41" s="245"/>
      <c r="T41" s="175">
        <f t="shared" si="0"/>
        <v>0</v>
      </c>
      <c r="U41" s="235" t="s">
        <v>358</v>
      </c>
      <c r="V41" s="67"/>
      <c r="W41" s="67"/>
      <c r="X41" s="67"/>
      <c r="Y41" s="67">
        <f t="shared" si="1"/>
        <v>0</v>
      </c>
      <c r="Z41" s="67"/>
      <c r="AA41" s="67"/>
    </row>
    <row r="42" spans="1:27" ht="12" customHeight="1" x14ac:dyDescent="0.4">
      <c r="A42" s="80"/>
      <c r="B42" s="376" t="s">
        <v>321</v>
      </c>
      <c r="C42" s="314">
        <v>41</v>
      </c>
      <c r="D42" s="485"/>
      <c r="E42" s="70"/>
      <c r="F42" s="70"/>
      <c r="G42" s="70"/>
      <c r="H42" s="70"/>
      <c r="I42" s="70"/>
      <c r="J42" s="70"/>
      <c r="K42" s="70"/>
      <c r="L42" s="70"/>
      <c r="M42" s="70"/>
      <c r="N42" s="70"/>
      <c r="O42" s="70"/>
      <c r="P42" s="70"/>
      <c r="Q42" s="70"/>
      <c r="R42" s="70"/>
      <c r="S42" s="416"/>
      <c r="T42" s="396">
        <f t="shared" si="0"/>
        <v>0</v>
      </c>
      <c r="U42" s="67"/>
      <c r="V42" s="67"/>
      <c r="W42" s="67"/>
      <c r="X42" s="67"/>
      <c r="Y42" s="67">
        <f t="shared" si="1"/>
        <v>0</v>
      </c>
      <c r="Z42" s="67"/>
      <c r="AA42" s="67"/>
    </row>
    <row r="43" spans="1:27" ht="12" customHeight="1" x14ac:dyDescent="0.4">
      <c r="A43" s="80"/>
      <c r="B43" s="376" t="s">
        <v>331</v>
      </c>
      <c r="C43" s="314">
        <v>101</v>
      </c>
      <c r="D43" s="485"/>
      <c r="E43" s="70"/>
      <c r="F43" s="70"/>
      <c r="G43" s="70"/>
      <c r="H43" s="70"/>
      <c r="I43" s="70"/>
      <c r="J43" s="70"/>
      <c r="K43" s="70"/>
      <c r="L43" s="70"/>
      <c r="M43" s="70"/>
      <c r="N43" s="70"/>
      <c r="O43" s="70"/>
      <c r="P43" s="70"/>
      <c r="Q43" s="70"/>
      <c r="R43" s="70"/>
      <c r="S43" s="416"/>
      <c r="T43" s="396">
        <f t="shared" si="0"/>
        <v>0</v>
      </c>
      <c r="U43" s="67"/>
      <c r="V43" s="67"/>
      <c r="W43" s="67"/>
      <c r="X43" s="67"/>
      <c r="Y43" s="67">
        <f t="shared" si="1"/>
        <v>0</v>
      </c>
      <c r="Z43" s="67"/>
      <c r="AA43" s="67"/>
    </row>
    <row r="44" spans="1:27" ht="12" customHeight="1" x14ac:dyDescent="0.4">
      <c r="A44" s="80"/>
      <c r="B44" s="376" t="s">
        <v>323</v>
      </c>
      <c r="C44" s="314">
        <v>150</v>
      </c>
      <c r="D44" s="485"/>
      <c r="E44" s="70"/>
      <c r="F44" s="70"/>
      <c r="G44" s="70"/>
      <c r="H44" s="70"/>
      <c r="I44" s="70"/>
      <c r="J44" s="70"/>
      <c r="K44" s="70"/>
      <c r="L44" s="70"/>
      <c r="M44" s="70"/>
      <c r="N44" s="70"/>
      <c r="O44" s="70"/>
      <c r="P44" s="70"/>
      <c r="Q44" s="70"/>
      <c r="R44" s="70"/>
      <c r="S44" s="416"/>
      <c r="T44" s="396">
        <f t="shared" si="0"/>
        <v>0</v>
      </c>
      <c r="U44" s="67"/>
      <c r="V44" s="67"/>
      <c r="W44" s="67"/>
      <c r="X44" s="67"/>
      <c r="Y44" s="67">
        <f t="shared" si="1"/>
        <v>0</v>
      </c>
      <c r="Z44" s="67"/>
      <c r="AA44" s="67"/>
    </row>
    <row r="45" spans="1:27" ht="12" customHeight="1" x14ac:dyDescent="0.4">
      <c r="A45" s="80"/>
      <c r="B45" s="376" t="s">
        <v>327</v>
      </c>
      <c r="C45" s="314">
        <v>201</v>
      </c>
      <c r="D45" s="485"/>
      <c r="E45" s="70"/>
      <c r="F45" s="70"/>
      <c r="G45" s="70"/>
      <c r="H45" s="70"/>
      <c r="I45" s="70"/>
      <c r="J45" s="70"/>
      <c r="K45" s="70"/>
      <c r="L45" s="70"/>
      <c r="M45" s="70"/>
      <c r="N45" s="70"/>
      <c r="O45" s="70"/>
      <c r="P45" s="70"/>
      <c r="Q45" s="70"/>
      <c r="R45" s="70"/>
      <c r="S45" s="416"/>
      <c r="T45" s="396">
        <f t="shared" si="0"/>
        <v>0</v>
      </c>
      <c r="U45" s="67"/>
      <c r="V45" s="67"/>
      <c r="W45" s="67"/>
      <c r="X45" s="67"/>
      <c r="Y45" s="67">
        <f t="shared" si="1"/>
        <v>0</v>
      </c>
      <c r="Z45" s="67"/>
      <c r="AA45" s="67"/>
    </row>
    <row r="46" spans="1:27" ht="12" customHeight="1" x14ac:dyDescent="0.4">
      <c r="A46" s="80"/>
      <c r="B46" s="376"/>
      <c r="C46" s="314">
        <v>202</v>
      </c>
      <c r="D46" s="485"/>
      <c r="E46" s="70"/>
      <c r="F46" s="70"/>
      <c r="G46" s="70"/>
      <c r="H46" s="70"/>
      <c r="I46" s="70"/>
      <c r="J46" s="70"/>
      <c r="K46" s="70"/>
      <c r="L46" s="70"/>
      <c r="M46" s="70"/>
      <c r="N46" s="70"/>
      <c r="O46" s="70"/>
      <c r="P46" s="70"/>
      <c r="Q46" s="70"/>
      <c r="R46" s="70"/>
      <c r="S46" s="416"/>
      <c r="T46" s="396">
        <f t="shared" si="0"/>
        <v>0</v>
      </c>
      <c r="U46" s="67"/>
      <c r="V46" s="67"/>
      <c r="W46" s="67"/>
      <c r="X46" s="67"/>
      <c r="Y46" s="67">
        <f t="shared" si="1"/>
        <v>0</v>
      </c>
      <c r="Z46" s="67"/>
      <c r="AA46" s="67"/>
    </row>
    <row r="47" spans="1:27" ht="12" customHeight="1" x14ac:dyDescent="0.4">
      <c r="A47" s="80"/>
      <c r="B47" s="376"/>
      <c r="C47" s="314">
        <v>237</v>
      </c>
      <c r="D47" s="242"/>
      <c r="E47" s="236"/>
      <c r="F47" s="236"/>
      <c r="G47" s="236"/>
      <c r="H47" s="236"/>
      <c r="I47" s="236"/>
      <c r="J47" s="236"/>
      <c r="K47" s="236"/>
      <c r="L47" s="236"/>
      <c r="M47" s="236"/>
      <c r="N47" s="236"/>
      <c r="O47" s="236"/>
      <c r="P47" s="236"/>
      <c r="Q47" s="236"/>
      <c r="R47" s="236"/>
      <c r="S47" s="237"/>
      <c r="T47" s="243">
        <f t="shared" si="0"/>
        <v>0</v>
      </c>
      <c r="U47" s="67"/>
      <c r="V47" s="67"/>
      <c r="W47" s="67"/>
      <c r="X47" s="67"/>
      <c r="Y47" s="67">
        <f t="shared" si="1"/>
        <v>0</v>
      </c>
      <c r="Z47" s="67"/>
      <c r="AA47" s="67"/>
    </row>
    <row r="48" spans="1:27" ht="12" customHeight="1" x14ac:dyDescent="0.4">
      <c r="A48" s="80"/>
      <c r="B48" s="109"/>
      <c r="C48" s="244" t="s">
        <v>175</v>
      </c>
      <c r="D48" s="420">
        <f t="shared" ref="D48:S48" si="6">SUM(D41:D47)</f>
        <v>0</v>
      </c>
      <c r="E48" s="76">
        <f t="shared" si="6"/>
        <v>0</v>
      </c>
      <c r="F48" s="76">
        <f t="shared" si="6"/>
        <v>0</v>
      </c>
      <c r="G48" s="76">
        <f t="shared" si="6"/>
        <v>0</v>
      </c>
      <c r="H48" s="76">
        <f t="shared" si="6"/>
        <v>0</v>
      </c>
      <c r="I48" s="76">
        <f t="shared" si="6"/>
        <v>0</v>
      </c>
      <c r="J48" s="76">
        <f t="shared" si="6"/>
        <v>0</v>
      </c>
      <c r="K48" s="76">
        <f t="shared" si="6"/>
        <v>0</v>
      </c>
      <c r="L48" s="76">
        <f t="shared" si="6"/>
        <v>0</v>
      </c>
      <c r="M48" s="76">
        <f t="shared" si="6"/>
        <v>0</v>
      </c>
      <c r="N48" s="76">
        <f t="shared" si="6"/>
        <v>0</v>
      </c>
      <c r="O48" s="76">
        <f t="shared" si="6"/>
        <v>0</v>
      </c>
      <c r="P48" s="76">
        <f t="shared" si="6"/>
        <v>0</v>
      </c>
      <c r="Q48" s="76">
        <f t="shared" si="6"/>
        <v>0</v>
      </c>
      <c r="R48" s="76">
        <f t="shared" si="6"/>
        <v>0</v>
      </c>
      <c r="S48" s="76">
        <f t="shared" si="6"/>
        <v>0</v>
      </c>
      <c r="T48" s="421">
        <f t="shared" si="0"/>
        <v>0</v>
      </c>
      <c r="U48" s="67"/>
      <c r="V48" s="67"/>
      <c r="W48" s="67"/>
      <c r="X48" s="67"/>
      <c r="Y48" s="70">
        <f t="shared" si="1"/>
        <v>0</v>
      </c>
      <c r="Z48" s="67"/>
      <c r="AA48" s="67"/>
    </row>
    <row r="49" spans="1:27" ht="12" customHeight="1" x14ac:dyDescent="0.4">
      <c r="A49" s="80"/>
      <c r="B49" s="108" t="s">
        <v>325</v>
      </c>
      <c r="C49" s="179">
        <v>30</v>
      </c>
      <c r="D49" s="241">
        <v>1</v>
      </c>
      <c r="E49" s="173">
        <v>3</v>
      </c>
      <c r="F49" s="173">
        <v>3</v>
      </c>
      <c r="G49" s="173">
        <v>2</v>
      </c>
      <c r="H49" s="173">
        <v>1</v>
      </c>
      <c r="I49" s="173">
        <v>1</v>
      </c>
      <c r="J49" s="173">
        <v>3</v>
      </c>
      <c r="K49" s="173">
        <v>1</v>
      </c>
      <c r="L49" s="173">
        <v>0</v>
      </c>
      <c r="M49" s="173">
        <v>0</v>
      </c>
      <c r="N49" s="173">
        <v>0</v>
      </c>
      <c r="O49" s="173">
        <v>1</v>
      </c>
      <c r="P49" s="173">
        <v>4</v>
      </c>
      <c r="Q49" s="173">
        <v>1</v>
      </c>
      <c r="R49" s="173">
        <v>0</v>
      </c>
      <c r="S49" s="234">
        <v>2</v>
      </c>
      <c r="T49" s="175">
        <f t="shared" si="0"/>
        <v>23</v>
      </c>
      <c r="U49" s="67"/>
      <c r="V49" s="67"/>
      <c r="W49" s="67"/>
      <c r="X49" s="67"/>
      <c r="Y49" s="67">
        <f t="shared" si="1"/>
        <v>0</v>
      </c>
      <c r="Z49" s="67"/>
      <c r="AA49" s="67"/>
    </row>
    <row r="50" spans="1:27" ht="12" customHeight="1" x14ac:dyDescent="0.4">
      <c r="A50" s="80"/>
      <c r="B50" s="376" t="s">
        <v>321</v>
      </c>
      <c r="C50" s="314">
        <v>41</v>
      </c>
      <c r="D50" s="485"/>
      <c r="E50" s="70"/>
      <c r="F50" s="70"/>
      <c r="G50" s="70"/>
      <c r="H50" s="70"/>
      <c r="I50" s="70"/>
      <c r="J50" s="70"/>
      <c r="K50" s="70"/>
      <c r="L50" s="70"/>
      <c r="M50" s="70"/>
      <c r="N50" s="70"/>
      <c r="O50" s="70"/>
      <c r="P50" s="70"/>
      <c r="Q50" s="70"/>
      <c r="R50" s="70"/>
      <c r="S50" s="416"/>
      <c r="T50" s="396">
        <f t="shared" si="0"/>
        <v>0</v>
      </c>
      <c r="U50" s="67"/>
      <c r="V50" s="67"/>
      <c r="W50" s="67"/>
      <c r="X50" s="67"/>
      <c r="Y50" s="67">
        <f t="shared" si="1"/>
        <v>0</v>
      </c>
      <c r="Z50" s="67"/>
      <c r="AA50" s="67"/>
    </row>
    <row r="51" spans="1:27" ht="12" customHeight="1" x14ac:dyDescent="0.4">
      <c r="A51" s="80"/>
      <c r="B51" s="376" t="s">
        <v>326</v>
      </c>
      <c r="C51" s="314">
        <v>101</v>
      </c>
      <c r="D51" s="485">
        <v>1</v>
      </c>
      <c r="E51" s="70">
        <v>0</v>
      </c>
      <c r="F51" s="70">
        <v>0</v>
      </c>
      <c r="G51" s="70">
        <v>2</v>
      </c>
      <c r="H51" s="70">
        <v>0</v>
      </c>
      <c r="I51" s="70">
        <v>0</v>
      </c>
      <c r="J51" s="70">
        <v>2</v>
      </c>
      <c r="K51" s="70">
        <v>0</v>
      </c>
      <c r="L51" s="70">
        <v>1</v>
      </c>
      <c r="M51" s="70">
        <v>0</v>
      </c>
      <c r="N51" s="70">
        <v>0</v>
      </c>
      <c r="O51" s="70">
        <v>1</v>
      </c>
      <c r="P51" s="70">
        <v>1</v>
      </c>
      <c r="Q51" s="70">
        <v>1</v>
      </c>
      <c r="R51" s="70">
        <v>0</v>
      </c>
      <c r="S51" s="416">
        <v>0</v>
      </c>
      <c r="T51" s="396">
        <f t="shared" si="0"/>
        <v>9</v>
      </c>
      <c r="U51" s="67"/>
      <c r="V51" s="67"/>
      <c r="W51" s="67"/>
      <c r="X51" s="67"/>
      <c r="Y51" s="67">
        <f t="shared" si="1"/>
        <v>0</v>
      </c>
      <c r="Z51" s="67"/>
      <c r="AA51" s="67"/>
    </row>
    <row r="52" spans="1:27" ht="12" customHeight="1" x14ac:dyDescent="0.4">
      <c r="A52" s="80"/>
      <c r="B52" s="376" t="s">
        <v>323</v>
      </c>
      <c r="C52" s="314">
        <v>150</v>
      </c>
      <c r="D52" s="485"/>
      <c r="E52" s="70"/>
      <c r="F52" s="70"/>
      <c r="G52" s="70"/>
      <c r="H52" s="70"/>
      <c r="I52" s="70"/>
      <c r="J52" s="70"/>
      <c r="K52" s="70"/>
      <c r="L52" s="70"/>
      <c r="M52" s="70"/>
      <c r="N52" s="70"/>
      <c r="O52" s="70"/>
      <c r="P52" s="70"/>
      <c r="Q52" s="70"/>
      <c r="R52" s="70"/>
      <c r="S52" s="416"/>
      <c r="T52" s="396">
        <f t="shared" si="0"/>
        <v>0</v>
      </c>
      <c r="U52" s="67"/>
      <c r="V52" s="67"/>
      <c r="W52" s="67"/>
      <c r="X52" s="67"/>
      <c r="Y52" s="67">
        <f t="shared" si="1"/>
        <v>0</v>
      </c>
      <c r="Z52" s="67"/>
      <c r="AA52" s="67"/>
    </row>
    <row r="53" spans="1:27" ht="12" customHeight="1" x14ac:dyDescent="0.4">
      <c r="A53" s="80"/>
      <c r="B53" s="376" t="s">
        <v>332</v>
      </c>
      <c r="C53" s="314">
        <v>201</v>
      </c>
      <c r="D53" s="485"/>
      <c r="E53" s="70"/>
      <c r="F53" s="70"/>
      <c r="G53" s="70"/>
      <c r="H53" s="70"/>
      <c r="I53" s="70"/>
      <c r="J53" s="70"/>
      <c r="K53" s="70"/>
      <c r="L53" s="70"/>
      <c r="M53" s="70"/>
      <c r="N53" s="70"/>
      <c r="O53" s="70"/>
      <c r="P53" s="70"/>
      <c r="Q53" s="70"/>
      <c r="R53" s="70"/>
      <c r="S53" s="416"/>
      <c r="T53" s="396">
        <f t="shared" si="0"/>
        <v>0</v>
      </c>
      <c r="U53" s="67"/>
      <c r="V53" s="67"/>
      <c r="W53" s="67"/>
      <c r="X53" s="67"/>
      <c r="Y53" s="67">
        <f t="shared" si="1"/>
        <v>0</v>
      </c>
      <c r="Z53" s="67"/>
      <c r="AA53" s="67"/>
    </row>
    <row r="54" spans="1:27" ht="12" customHeight="1" x14ac:dyDescent="0.4">
      <c r="A54" s="80"/>
      <c r="B54" s="376"/>
      <c r="C54" s="314">
        <v>202</v>
      </c>
      <c r="D54" s="485"/>
      <c r="E54" s="70"/>
      <c r="F54" s="70"/>
      <c r="G54" s="70"/>
      <c r="H54" s="70"/>
      <c r="I54" s="70"/>
      <c r="J54" s="70"/>
      <c r="K54" s="70"/>
      <c r="L54" s="70"/>
      <c r="M54" s="70"/>
      <c r="N54" s="70"/>
      <c r="O54" s="70"/>
      <c r="P54" s="70"/>
      <c r="Q54" s="70"/>
      <c r="R54" s="70"/>
      <c r="S54" s="416"/>
      <c r="T54" s="396">
        <f t="shared" si="0"/>
        <v>0</v>
      </c>
      <c r="U54" s="67"/>
      <c r="V54" s="67"/>
      <c r="W54" s="67"/>
      <c r="X54" s="67"/>
      <c r="Y54" s="67">
        <f t="shared" si="1"/>
        <v>0</v>
      </c>
      <c r="Z54" s="67"/>
      <c r="AA54" s="67"/>
    </row>
    <row r="55" spans="1:27" ht="12" customHeight="1" x14ac:dyDescent="0.4">
      <c r="A55" s="80"/>
      <c r="B55" s="376"/>
      <c r="C55" s="314">
        <v>237</v>
      </c>
      <c r="D55" s="242"/>
      <c r="E55" s="236"/>
      <c r="F55" s="236"/>
      <c r="G55" s="236"/>
      <c r="H55" s="236"/>
      <c r="I55" s="236"/>
      <c r="J55" s="236"/>
      <c r="K55" s="236"/>
      <c r="L55" s="236"/>
      <c r="M55" s="236"/>
      <c r="N55" s="236"/>
      <c r="O55" s="236"/>
      <c r="P55" s="236"/>
      <c r="Q55" s="236"/>
      <c r="R55" s="236"/>
      <c r="S55" s="237"/>
      <c r="T55" s="243">
        <f t="shared" si="0"/>
        <v>0</v>
      </c>
      <c r="U55" s="67"/>
      <c r="V55" s="67"/>
      <c r="W55" s="67"/>
      <c r="X55" s="67"/>
      <c r="Y55" s="67">
        <f t="shared" si="1"/>
        <v>0</v>
      </c>
      <c r="Z55" s="67"/>
      <c r="AA55" s="67"/>
    </row>
    <row r="56" spans="1:27" ht="12" customHeight="1" x14ac:dyDescent="0.4">
      <c r="A56" s="80"/>
      <c r="B56" s="109"/>
      <c r="C56" s="244" t="s">
        <v>175</v>
      </c>
      <c r="D56" s="420">
        <f t="shared" ref="D56:S56" si="7">SUM(D49:D55)</f>
        <v>2</v>
      </c>
      <c r="E56" s="76">
        <f t="shared" si="7"/>
        <v>3</v>
      </c>
      <c r="F56" s="76">
        <f t="shared" si="7"/>
        <v>3</v>
      </c>
      <c r="G56" s="76">
        <f t="shared" si="7"/>
        <v>4</v>
      </c>
      <c r="H56" s="76">
        <f t="shared" si="7"/>
        <v>1</v>
      </c>
      <c r="I56" s="76">
        <f t="shared" si="7"/>
        <v>1</v>
      </c>
      <c r="J56" s="76">
        <f t="shared" si="7"/>
        <v>5</v>
      </c>
      <c r="K56" s="76">
        <f t="shared" si="7"/>
        <v>1</v>
      </c>
      <c r="L56" s="76">
        <f t="shared" si="7"/>
        <v>1</v>
      </c>
      <c r="M56" s="76">
        <f t="shared" si="7"/>
        <v>0</v>
      </c>
      <c r="N56" s="76">
        <f t="shared" si="7"/>
        <v>0</v>
      </c>
      <c r="O56" s="76">
        <f t="shared" si="7"/>
        <v>2</v>
      </c>
      <c r="P56" s="76">
        <f t="shared" si="7"/>
        <v>5</v>
      </c>
      <c r="Q56" s="76">
        <f t="shared" si="7"/>
        <v>2</v>
      </c>
      <c r="R56" s="76">
        <f t="shared" si="7"/>
        <v>0</v>
      </c>
      <c r="S56" s="76">
        <f t="shared" si="7"/>
        <v>2</v>
      </c>
      <c r="T56" s="421">
        <f t="shared" si="0"/>
        <v>32</v>
      </c>
      <c r="U56" s="67"/>
      <c r="V56" s="67"/>
      <c r="W56" s="67"/>
      <c r="X56" s="67"/>
      <c r="Y56" s="70">
        <f t="shared" si="1"/>
        <v>32</v>
      </c>
      <c r="Z56" s="67"/>
      <c r="AA56" s="67"/>
    </row>
    <row r="57" spans="1:27" ht="12" customHeight="1" x14ac:dyDescent="0.4">
      <c r="A57" s="80"/>
      <c r="B57" s="108" t="s">
        <v>328</v>
      </c>
      <c r="C57" s="179">
        <v>30</v>
      </c>
      <c r="D57" s="241">
        <v>6</v>
      </c>
      <c r="E57" s="173">
        <v>5</v>
      </c>
      <c r="F57" s="173">
        <v>11</v>
      </c>
      <c r="G57" s="173">
        <v>12</v>
      </c>
      <c r="H57" s="173">
        <v>8</v>
      </c>
      <c r="I57" s="173">
        <v>7</v>
      </c>
      <c r="J57" s="173">
        <v>6</v>
      </c>
      <c r="K57" s="173">
        <v>10</v>
      </c>
      <c r="L57" s="173">
        <v>10</v>
      </c>
      <c r="M57" s="173">
        <v>7</v>
      </c>
      <c r="N57" s="173">
        <v>11</v>
      </c>
      <c r="O57" s="173">
        <v>20</v>
      </c>
      <c r="P57" s="173">
        <v>3</v>
      </c>
      <c r="Q57" s="173">
        <v>3</v>
      </c>
      <c r="R57" s="173">
        <v>3</v>
      </c>
      <c r="S57" s="234">
        <v>5</v>
      </c>
      <c r="T57" s="175">
        <f t="shared" si="0"/>
        <v>127</v>
      </c>
      <c r="U57" s="67"/>
      <c r="V57" s="67"/>
      <c r="W57" s="67"/>
      <c r="X57" s="67"/>
      <c r="Y57" s="67">
        <f t="shared" si="1"/>
        <v>0</v>
      </c>
      <c r="Z57" s="67"/>
      <c r="AA57" s="67"/>
    </row>
    <row r="58" spans="1:27" ht="12" customHeight="1" x14ac:dyDescent="0.4">
      <c r="A58" s="80"/>
      <c r="B58" s="376" t="s">
        <v>321</v>
      </c>
      <c r="C58" s="314">
        <v>41</v>
      </c>
      <c r="D58" s="485"/>
      <c r="E58" s="70"/>
      <c r="F58" s="70"/>
      <c r="G58" s="70"/>
      <c r="H58" s="70"/>
      <c r="I58" s="70"/>
      <c r="J58" s="70"/>
      <c r="K58" s="70"/>
      <c r="L58" s="70"/>
      <c r="M58" s="70"/>
      <c r="N58" s="70"/>
      <c r="O58" s="70"/>
      <c r="P58" s="70"/>
      <c r="Q58" s="70"/>
      <c r="R58" s="70"/>
      <c r="S58" s="416"/>
      <c r="T58" s="396">
        <f t="shared" si="0"/>
        <v>0</v>
      </c>
      <c r="U58" s="67"/>
      <c r="V58" s="67"/>
      <c r="W58" s="67"/>
      <c r="X58" s="67"/>
      <c r="Y58" s="67">
        <f t="shared" si="1"/>
        <v>0</v>
      </c>
      <c r="Z58" s="67"/>
      <c r="AA58" s="67"/>
    </row>
    <row r="59" spans="1:27" ht="12" customHeight="1" x14ac:dyDescent="0.4">
      <c r="A59" s="80"/>
      <c r="B59" s="376" t="s">
        <v>326</v>
      </c>
      <c r="C59" s="314">
        <v>101</v>
      </c>
      <c r="D59" s="485">
        <v>1</v>
      </c>
      <c r="E59" s="70">
        <v>3</v>
      </c>
      <c r="F59" s="70">
        <v>0</v>
      </c>
      <c r="G59" s="70">
        <v>1</v>
      </c>
      <c r="H59" s="70">
        <v>1</v>
      </c>
      <c r="I59" s="70">
        <v>2</v>
      </c>
      <c r="J59" s="70">
        <v>0</v>
      </c>
      <c r="K59" s="70">
        <v>4</v>
      </c>
      <c r="L59" s="70">
        <v>3</v>
      </c>
      <c r="M59" s="70">
        <v>3</v>
      </c>
      <c r="N59" s="70">
        <v>3</v>
      </c>
      <c r="O59" s="70">
        <v>2</v>
      </c>
      <c r="P59" s="70">
        <v>0</v>
      </c>
      <c r="Q59" s="70">
        <v>0</v>
      </c>
      <c r="R59" s="70">
        <v>1</v>
      </c>
      <c r="S59" s="416">
        <v>0</v>
      </c>
      <c r="T59" s="396">
        <f t="shared" si="0"/>
        <v>24</v>
      </c>
      <c r="U59" s="67"/>
      <c r="V59" s="67"/>
      <c r="W59" s="67"/>
      <c r="X59" s="67"/>
      <c r="Y59" s="67">
        <f t="shared" si="1"/>
        <v>0</v>
      </c>
      <c r="Z59" s="67"/>
      <c r="AA59" s="67"/>
    </row>
    <row r="60" spans="1:27" ht="12" customHeight="1" x14ac:dyDescent="0.4">
      <c r="A60" s="80"/>
      <c r="B60" s="376" t="s">
        <v>323</v>
      </c>
      <c r="C60" s="314">
        <v>150</v>
      </c>
      <c r="D60" s="485"/>
      <c r="E60" s="70"/>
      <c r="F60" s="70"/>
      <c r="G60" s="70"/>
      <c r="H60" s="70"/>
      <c r="I60" s="70"/>
      <c r="J60" s="70"/>
      <c r="K60" s="70"/>
      <c r="L60" s="70"/>
      <c r="M60" s="70"/>
      <c r="N60" s="70"/>
      <c r="O60" s="70"/>
      <c r="P60" s="70"/>
      <c r="Q60" s="70"/>
      <c r="R60" s="70"/>
      <c r="S60" s="416"/>
      <c r="T60" s="396">
        <f t="shared" si="0"/>
        <v>0</v>
      </c>
      <c r="U60" s="67"/>
      <c r="V60" s="67"/>
      <c r="W60" s="67"/>
      <c r="X60" s="67"/>
      <c r="Y60" s="67">
        <f t="shared" si="1"/>
        <v>0</v>
      </c>
      <c r="Z60" s="67"/>
      <c r="AA60" s="67"/>
    </row>
    <row r="61" spans="1:27" ht="12" customHeight="1" x14ac:dyDescent="0.4">
      <c r="A61" s="80"/>
      <c r="B61" s="376" t="s">
        <v>332</v>
      </c>
      <c r="C61" s="314">
        <v>201</v>
      </c>
      <c r="D61" s="485"/>
      <c r="E61" s="70"/>
      <c r="F61" s="70"/>
      <c r="G61" s="70"/>
      <c r="H61" s="70"/>
      <c r="I61" s="70"/>
      <c r="J61" s="70"/>
      <c r="K61" s="70"/>
      <c r="L61" s="70"/>
      <c r="M61" s="70"/>
      <c r="N61" s="70"/>
      <c r="O61" s="70"/>
      <c r="P61" s="70"/>
      <c r="Q61" s="70"/>
      <c r="R61" s="70"/>
      <c r="S61" s="416"/>
      <c r="T61" s="396">
        <f t="shared" si="0"/>
        <v>0</v>
      </c>
      <c r="U61" s="67"/>
      <c r="V61" s="67"/>
      <c r="W61" s="67"/>
      <c r="X61" s="67"/>
      <c r="Y61" s="67">
        <f t="shared" si="1"/>
        <v>0</v>
      </c>
      <c r="Z61" s="67"/>
      <c r="AA61" s="67"/>
    </row>
    <row r="62" spans="1:27" ht="12" customHeight="1" x14ac:dyDescent="0.4">
      <c r="A62" s="80"/>
      <c r="B62" s="376"/>
      <c r="C62" s="314">
        <v>202</v>
      </c>
      <c r="D62" s="485"/>
      <c r="E62" s="70"/>
      <c r="F62" s="70"/>
      <c r="G62" s="70"/>
      <c r="H62" s="70"/>
      <c r="I62" s="70"/>
      <c r="J62" s="70"/>
      <c r="K62" s="70"/>
      <c r="L62" s="70"/>
      <c r="M62" s="70"/>
      <c r="N62" s="70"/>
      <c r="O62" s="70"/>
      <c r="P62" s="70"/>
      <c r="Q62" s="70"/>
      <c r="R62" s="70"/>
      <c r="S62" s="416"/>
      <c r="T62" s="396">
        <f t="shared" si="0"/>
        <v>0</v>
      </c>
      <c r="U62" s="67"/>
      <c r="V62" s="67"/>
      <c r="W62" s="67"/>
      <c r="X62" s="67"/>
      <c r="Y62" s="67">
        <f t="shared" si="1"/>
        <v>0</v>
      </c>
      <c r="Z62" s="67"/>
      <c r="AA62" s="67"/>
    </row>
    <row r="63" spans="1:27" ht="12" customHeight="1" x14ac:dyDescent="0.4">
      <c r="A63" s="80"/>
      <c r="B63" s="376"/>
      <c r="C63" s="314">
        <v>237</v>
      </c>
      <c r="D63" s="242"/>
      <c r="E63" s="236"/>
      <c r="F63" s="236"/>
      <c r="G63" s="236"/>
      <c r="H63" s="236"/>
      <c r="I63" s="236"/>
      <c r="J63" s="236"/>
      <c r="K63" s="236"/>
      <c r="L63" s="236"/>
      <c r="M63" s="236"/>
      <c r="N63" s="236"/>
      <c r="O63" s="236"/>
      <c r="P63" s="236"/>
      <c r="Q63" s="236"/>
      <c r="R63" s="236"/>
      <c r="S63" s="237"/>
      <c r="T63" s="243">
        <f t="shared" si="0"/>
        <v>0</v>
      </c>
      <c r="U63" s="67"/>
      <c r="V63" s="67"/>
      <c r="W63" s="67"/>
      <c r="X63" s="67"/>
      <c r="Y63" s="67">
        <f t="shared" si="1"/>
        <v>0</v>
      </c>
      <c r="Z63" s="67"/>
      <c r="AA63" s="67"/>
    </row>
    <row r="64" spans="1:27" ht="12" customHeight="1" x14ac:dyDescent="0.4">
      <c r="A64" s="80"/>
      <c r="B64" s="109"/>
      <c r="C64" s="244" t="s">
        <v>175</v>
      </c>
      <c r="D64" s="420">
        <f t="shared" ref="D64:S64" si="8">SUM(D57:D63)</f>
        <v>7</v>
      </c>
      <c r="E64" s="76">
        <f t="shared" si="8"/>
        <v>8</v>
      </c>
      <c r="F64" s="76">
        <f t="shared" si="8"/>
        <v>11</v>
      </c>
      <c r="G64" s="76">
        <f t="shared" si="8"/>
        <v>13</v>
      </c>
      <c r="H64" s="76">
        <f t="shared" si="8"/>
        <v>9</v>
      </c>
      <c r="I64" s="76">
        <f t="shared" si="8"/>
        <v>9</v>
      </c>
      <c r="J64" s="76">
        <f t="shared" si="8"/>
        <v>6</v>
      </c>
      <c r="K64" s="76">
        <f t="shared" si="8"/>
        <v>14</v>
      </c>
      <c r="L64" s="76">
        <f t="shared" si="8"/>
        <v>13</v>
      </c>
      <c r="M64" s="76">
        <f t="shared" si="8"/>
        <v>10</v>
      </c>
      <c r="N64" s="76">
        <f t="shared" si="8"/>
        <v>14</v>
      </c>
      <c r="O64" s="76">
        <f t="shared" si="8"/>
        <v>22</v>
      </c>
      <c r="P64" s="76">
        <f t="shared" si="8"/>
        <v>3</v>
      </c>
      <c r="Q64" s="76">
        <f t="shared" si="8"/>
        <v>3</v>
      </c>
      <c r="R64" s="76">
        <f t="shared" si="8"/>
        <v>4</v>
      </c>
      <c r="S64" s="76">
        <f t="shared" si="8"/>
        <v>5</v>
      </c>
      <c r="T64" s="421">
        <f t="shared" si="0"/>
        <v>151</v>
      </c>
      <c r="U64" s="67"/>
      <c r="V64" s="67"/>
      <c r="W64" s="67"/>
      <c r="X64" s="67"/>
      <c r="Y64" s="70">
        <f t="shared" si="1"/>
        <v>151</v>
      </c>
      <c r="Z64" s="67"/>
      <c r="AA64" s="67"/>
    </row>
    <row r="65" spans="1:27" ht="12" customHeight="1" x14ac:dyDescent="0.4">
      <c r="A65" s="80"/>
      <c r="B65" s="108" t="s">
        <v>325</v>
      </c>
      <c r="C65" s="179">
        <v>30</v>
      </c>
      <c r="D65" s="241"/>
      <c r="E65" s="173"/>
      <c r="F65" s="173"/>
      <c r="G65" s="173"/>
      <c r="H65" s="173"/>
      <c r="I65" s="173"/>
      <c r="J65" s="173"/>
      <c r="K65" s="173"/>
      <c r="L65" s="173"/>
      <c r="M65" s="173"/>
      <c r="N65" s="173"/>
      <c r="O65" s="173"/>
      <c r="P65" s="173"/>
      <c r="Q65" s="173"/>
      <c r="R65" s="173"/>
      <c r="S65" s="234"/>
      <c r="T65" s="175">
        <f t="shared" si="0"/>
        <v>0</v>
      </c>
      <c r="U65" s="67"/>
      <c r="V65" s="67"/>
      <c r="W65" s="67"/>
      <c r="X65" s="67"/>
      <c r="Y65" s="67">
        <f t="shared" si="1"/>
        <v>0</v>
      </c>
      <c r="Z65" s="67"/>
      <c r="AA65" s="67"/>
    </row>
    <row r="66" spans="1:27" ht="12" customHeight="1" x14ac:dyDescent="0.4">
      <c r="A66" s="80"/>
      <c r="B66" s="376" t="s">
        <v>321</v>
      </c>
      <c r="C66" s="314">
        <v>41</v>
      </c>
      <c r="D66" s="485"/>
      <c r="E66" s="70"/>
      <c r="F66" s="70"/>
      <c r="G66" s="70"/>
      <c r="H66" s="70"/>
      <c r="I66" s="70"/>
      <c r="J66" s="70"/>
      <c r="K66" s="70"/>
      <c r="L66" s="70"/>
      <c r="M66" s="70"/>
      <c r="N66" s="70"/>
      <c r="O66" s="70"/>
      <c r="P66" s="70"/>
      <c r="Q66" s="70"/>
      <c r="R66" s="70"/>
      <c r="S66" s="416"/>
      <c r="T66" s="396">
        <f t="shared" si="0"/>
        <v>0</v>
      </c>
      <c r="U66" s="67"/>
      <c r="V66" s="67"/>
      <c r="W66" s="67"/>
      <c r="X66" s="67"/>
      <c r="Y66" s="67">
        <f t="shared" si="1"/>
        <v>0</v>
      </c>
      <c r="Z66" s="67"/>
      <c r="AA66" s="67"/>
    </row>
    <row r="67" spans="1:27" ht="12" customHeight="1" x14ac:dyDescent="0.4">
      <c r="A67" s="80"/>
      <c r="B67" s="376" t="s">
        <v>326</v>
      </c>
      <c r="C67" s="488">
        <v>101</v>
      </c>
      <c r="D67" s="485">
        <v>0</v>
      </c>
      <c r="E67" s="70">
        <v>3</v>
      </c>
      <c r="F67" s="70">
        <v>2</v>
      </c>
      <c r="G67" s="70">
        <v>0</v>
      </c>
      <c r="H67" s="70">
        <v>5</v>
      </c>
      <c r="I67" s="70">
        <v>0</v>
      </c>
      <c r="J67" s="70">
        <v>1</v>
      </c>
      <c r="K67" s="70">
        <v>2</v>
      </c>
      <c r="L67" s="70">
        <v>2</v>
      </c>
      <c r="M67" s="70">
        <v>1</v>
      </c>
      <c r="N67" s="70">
        <v>0</v>
      </c>
      <c r="O67" s="70">
        <v>0</v>
      </c>
      <c r="P67" s="70">
        <v>0</v>
      </c>
      <c r="Q67" s="70">
        <v>0</v>
      </c>
      <c r="R67" s="70">
        <v>0</v>
      </c>
      <c r="S67" s="416">
        <v>4</v>
      </c>
      <c r="T67" s="396">
        <f t="shared" si="0"/>
        <v>20</v>
      </c>
      <c r="U67" s="67"/>
      <c r="V67" s="67"/>
      <c r="W67" s="67"/>
      <c r="X67" s="67"/>
      <c r="Y67" s="67">
        <f t="shared" si="1"/>
        <v>0</v>
      </c>
      <c r="Z67" s="67"/>
      <c r="AA67" s="67"/>
    </row>
    <row r="68" spans="1:27" ht="12" customHeight="1" x14ac:dyDescent="0.4">
      <c r="A68" s="80"/>
      <c r="B68" s="376" t="s">
        <v>323</v>
      </c>
      <c r="C68" s="314">
        <v>150</v>
      </c>
      <c r="D68" s="485"/>
      <c r="E68" s="70"/>
      <c r="F68" s="70"/>
      <c r="G68" s="70"/>
      <c r="H68" s="70"/>
      <c r="I68" s="70"/>
      <c r="J68" s="70"/>
      <c r="K68" s="70"/>
      <c r="L68" s="70"/>
      <c r="M68" s="70"/>
      <c r="N68" s="70"/>
      <c r="O68" s="70"/>
      <c r="P68" s="70"/>
      <c r="Q68" s="70"/>
      <c r="R68" s="70"/>
      <c r="S68" s="416"/>
      <c r="T68" s="396">
        <f t="shared" si="0"/>
        <v>0</v>
      </c>
      <c r="U68" s="67"/>
      <c r="V68" s="67"/>
      <c r="W68" s="67"/>
      <c r="X68" s="67"/>
      <c r="Y68" s="67">
        <f t="shared" si="1"/>
        <v>0</v>
      </c>
      <c r="Z68" s="67"/>
      <c r="AA68" s="67"/>
    </row>
    <row r="69" spans="1:27" ht="12" customHeight="1" x14ac:dyDescent="0.4">
      <c r="A69" s="80"/>
      <c r="B69" s="376" t="s">
        <v>333</v>
      </c>
      <c r="C69" s="314">
        <v>201</v>
      </c>
      <c r="D69" s="485"/>
      <c r="E69" s="70"/>
      <c r="F69" s="70"/>
      <c r="G69" s="70"/>
      <c r="H69" s="70"/>
      <c r="I69" s="70"/>
      <c r="J69" s="70"/>
      <c r="K69" s="70"/>
      <c r="L69" s="70"/>
      <c r="M69" s="70"/>
      <c r="N69" s="70"/>
      <c r="O69" s="70"/>
      <c r="P69" s="70"/>
      <c r="Q69" s="70"/>
      <c r="R69" s="70"/>
      <c r="S69" s="416"/>
      <c r="T69" s="396">
        <f t="shared" si="0"/>
        <v>0</v>
      </c>
      <c r="U69" s="67"/>
      <c r="V69" s="67"/>
      <c r="W69" s="67"/>
      <c r="X69" s="67"/>
      <c r="Y69" s="67">
        <f t="shared" si="1"/>
        <v>0</v>
      </c>
      <c r="Z69" s="67"/>
      <c r="AA69" s="67"/>
    </row>
    <row r="70" spans="1:27" ht="12" customHeight="1" x14ac:dyDescent="0.4">
      <c r="A70" s="80"/>
      <c r="B70" s="376"/>
      <c r="C70" s="314">
        <v>202</v>
      </c>
      <c r="D70" s="485"/>
      <c r="E70" s="70"/>
      <c r="F70" s="70"/>
      <c r="G70" s="70"/>
      <c r="H70" s="70"/>
      <c r="I70" s="70"/>
      <c r="J70" s="70"/>
      <c r="K70" s="70"/>
      <c r="L70" s="70"/>
      <c r="M70" s="70"/>
      <c r="N70" s="70"/>
      <c r="O70" s="70"/>
      <c r="P70" s="70"/>
      <c r="Q70" s="70"/>
      <c r="R70" s="70"/>
      <c r="S70" s="416"/>
      <c r="T70" s="396">
        <f t="shared" si="0"/>
        <v>0</v>
      </c>
      <c r="U70" s="67"/>
      <c r="V70" s="67"/>
      <c r="W70" s="67"/>
      <c r="X70" s="67"/>
      <c r="Y70" s="67">
        <f t="shared" si="1"/>
        <v>0</v>
      </c>
      <c r="Z70" s="67"/>
      <c r="AA70" s="67"/>
    </row>
    <row r="71" spans="1:27" ht="12" customHeight="1" x14ac:dyDescent="0.4">
      <c r="A71" s="80"/>
      <c r="B71" s="376"/>
      <c r="C71" s="314">
        <v>237</v>
      </c>
      <c r="D71" s="242"/>
      <c r="E71" s="236"/>
      <c r="F71" s="236"/>
      <c r="G71" s="236"/>
      <c r="H71" s="236"/>
      <c r="I71" s="236"/>
      <c r="J71" s="236"/>
      <c r="K71" s="236"/>
      <c r="L71" s="236"/>
      <c r="M71" s="236"/>
      <c r="N71" s="236"/>
      <c r="O71" s="236"/>
      <c r="P71" s="236"/>
      <c r="Q71" s="236"/>
      <c r="R71" s="236"/>
      <c r="S71" s="237"/>
      <c r="T71" s="243">
        <f t="shared" si="0"/>
        <v>0</v>
      </c>
      <c r="U71" s="67"/>
      <c r="V71" s="67"/>
      <c r="W71" s="67"/>
      <c r="X71" s="67"/>
      <c r="Y71" s="67">
        <f t="shared" si="1"/>
        <v>0</v>
      </c>
      <c r="Z71" s="67"/>
      <c r="AA71" s="67"/>
    </row>
    <row r="72" spans="1:27" ht="12" customHeight="1" x14ac:dyDescent="0.4">
      <c r="A72" s="80"/>
      <c r="B72" s="109"/>
      <c r="C72" s="244" t="s">
        <v>175</v>
      </c>
      <c r="D72" s="420">
        <f t="shared" ref="D72:S72" si="9">SUM(D65:D71)</f>
        <v>0</v>
      </c>
      <c r="E72" s="76">
        <f t="shared" si="9"/>
        <v>3</v>
      </c>
      <c r="F72" s="76">
        <f t="shared" si="9"/>
        <v>2</v>
      </c>
      <c r="G72" s="76">
        <f t="shared" si="9"/>
        <v>0</v>
      </c>
      <c r="H72" s="76">
        <f t="shared" si="9"/>
        <v>5</v>
      </c>
      <c r="I72" s="76">
        <f t="shared" si="9"/>
        <v>0</v>
      </c>
      <c r="J72" s="76">
        <f t="shared" si="9"/>
        <v>1</v>
      </c>
      <c r="K72" s="76">
        <f t="shared" si="9"/>
        <v>2</v>
      </c>
      <c r="L72" s="76">
        <f t="shared" si="9"/>
        <v>2</v>
      </c>
      <c r="M72" s="76">
        <f t="shared" si="9"/>
        <v>1</v>
      </c>
      <c r="N72" s="76">
        <f t="shared" si="9"/>
        <v>0</v>
      </c>
      <c r="O72" s="76">
        <f t="shared" si="9"/>
        <v>0</v>
      </c>
      <c r="P72" s="76">
        <f t="shared" si="9"/>
        <v>0</v>
      </c>
      <c r="Q72" s="76">
        <f t="shared" si="9"/>
        <v>0</v>
      </c>
      <c r="R72" s="76">
        <f t="shared" si="9"/>
        <v>0</v>
      </c>
      <c r="S72" s="76">
        <f t="shared" si="9"/>
        <v>4</v>
      </c>
      <c r="T72" s="421">
        <f t="shared" si="0"/>
        <v>20</v>
      </c>
      <c r="U72" s="67"/>
      <c r="V72" s="67"/>
      <c r="W72" s="67"/>
      <c r="X72" s="67"/>
      <c r="Y72" s="70">
        <f t="shared" si="1"/>
        <v>20</v>
      </c>
      <c r="Z72" s="67"/>
      <c r="AA72" s="67"/>
    </row>
    <row r="73" spans="1:27" ht="12" customHeight="1" x14ac:dyDescent="0.4">
      <c r="A73" s="80"/>
      <c r="B73" s="108" t="s">
        <v>328</v>
      </c>
      <c r="C73" s="179">
        <v>30</v>
      </c>
      <c r="D73" s="241"/>
      <c r="E73" s="173"/>
      <c r="F73" s="173"/>
      <c r="G73" s="173"/>
      <c r="H73" s="173"/>
      <c r="I73" s="173"/>
      <c r="J73" s="173"/>
      <c r="K73" s="173"/>
      <c r="L73" s="173"/>
      <c r="M73" s="173"/>
      <c r="N73" s="173"/>
      <c r="O73" s="173"/>
      <c r="P73" s="173"/>
      <c r="Q73" s="173"/>
      <c r="R73" s="173"/>
      <c r="S73" s="234"/>
      <c r="T73" s="175">
        <f t="shared" si="0"/>
        <v>0</v>
      </c>
      <c r="U73" s="67"/>
      <c r="V73" s="67"/>
      <c r="W73" s="67"/>
      <c r="X73" s="67"/>
      <c r="Y73" s="67">
        <f t="shared" si="1"/>
        <v>0</v>
      </c>
      <c r="Z73" s="67"/>
      <c r="AA73" s="67"/>
    </row>
    <row r="74" spans="1:27" ht="12" customHeight="1" x14ac:dyDescent="0.4">
      <c r="A74" s="80"/>
      <c r="B74" s="376" t="s">
        <v>321</v>
      </c>
      <c r="C74" s="314">
        <v>41</v>
      </c>
      <c r="D74" s="485"/>
      <c r="E74" s="70"/>
      <c r="F74" s="70"/>
      <c r="G74" s="70"/>
      <c r="H74" s="70"/>
      <c r="I74" s="70"/>
      <c r="J74" s="70"/>
      <c r="K74" s="70"/>
      <c r="L74" s="70"/>
      <c r="M74" s="70"/>
      <c r="N74" s="70"/>
      <c r="O74" s="70"/>
      <c r="P74" s="70"/>
      <c r="Q74" s="70"/>
      <c r="R74" s="70"/>
      <c r="S74" s="416"/>
      <c r="T74" s="396">
        <f t="shared" si="0"/>
        <v>0</v>
      </c>
      <c r="U74" s="67"/>
      <c r="V74" s="67"/>
      <c r="W74" s="67"/>
      <c r="X74" s="67"/>
      <c r="Y74" s="67">
        <f t="shared" si="1"/>
        <v>0</v>
      </c>
      <c r="Z74" s="67"/>
      <c r="AA74" s="67"/>
    </row>
    <row r="75" spans="1:27" ht="12" customHeight="1" x14ac:dyDescent="0.4">
      <c r="A75" s="80"/>
      <c r="B75" s="376" t="s">
        <v>326</v>
      </c>
      <c r="C75" s="314">
        <v>101</v>
      </c>
      <c r="D75" s="485">
        <v>0</v>
      </c>
      <c r="E75" s="70">
        <v>0</v>
      </c>
      <c r="F75" s="70">
        <v>1</v>
      </c>
      <c r="G75" s="70">
        <v>7</v>
      </c>
      <c r="H75" s="70">
        <v>3</v>
      </c>
      <c r="I75" s="70">
        <v>2</v>
      </c>
      <c r="J75" s="70">
        <v>0</v>
      </c>
      <c r="K75" s="70">
        <v>1</v>
      </c>
      <c r="L75" s="70">
        <v>2</v>
      </c>
      <c r="M75" s="70">
        <v>2</v>
      </c>
      <c r="N75" s="70">
        <v>0</v>
      </c>
      <c r="O75" s="70">
        <v>4</v>
      </c>
      <c r="P75" s="70">
        <v>1</v>
      </c>
      <c r="Q75" s="70">
        <v>1</v>
      </c>
      <c r="R75" s="70">
        <v>0</v>
      </c>
      <c r="S75" s="416">
        <v>0</v>
      </c>
      <c r="T75" s="396">
        <f t="shared" si="0"/>
        <v>24</v>
      </c>
      <c r="U75" s="67"/>
      <c r="V75" s="67"/>
      <c r="W75" s="67"/>
      <c r="X75" s="67"/>
      <c r="Y75" s="67">
        <f t="shared" si="1"/>
        <v>0</v>
      </c>
      <c r="Z75" s="67"/>
      <c r="AA75" s="67"/>
    </row>
    <row r="76" spans="1:27" ht="12" customHeight="1" x14ac:dyDescent="0.4">
      <c r="A76" s="80"/>
      <c r="B76" s="376" t="s">
        <v>323</v>
      </c>
      <c r="C76" s="314">
        <v>150</v>
      </c>
      <c r="D76" s="485"/>
      <c r="E76" s="70"/>
      <c r="F76" s="70"/>
      <c r="G76" s="70"/>
      <c r="H76" s="70"/>
      <c r="I76" s="70"/>
      <c r="J76" s="70"/>
      <c r="K76" s="70"/>
      <c r="L76" s="70"/>
      <c r="M76" s="70"/>
      <c r="N76" s="70"/>
      <c r="O76" s="70"/>
      <c r="P76" s="70"/>
      <c r="Q76" s="70"/>
      <c r="R76" s="70"/>
      <c r="S76" s="416"/>
      <c r="T76" s="396">
        <f t="shared" si="0"/>
        <v>0</v>
      </c>
      <c r="U76" s="67"/>
      <c r="V76" s="67"/>
      <c r="W76" s="67"/>
      <c r="X76" s="67"/>
      <c r="Y76" s="67">
        <f t="shared" si="1"/>
        <v>0</v>
      </c>
      <c r="Z76" s="67"/>
      <c r="AA76" s="67"/>
    </row>
    <row r="77" spans="1:27" ht="12" customHeight="1" x14ac:dyDescent="0.4">
      <c r="A77" s="80"/>
      <c r="B77" s="376" t="s">
        <v>333</v>
      </c>
      <c r="C77" s="314">
        <v>201</v>
      </c>
      <c r="D77" s="485"/>
      <c r="E77" s="70"/>
      <c r="F77" s="70"/>
      <c r="G77" s="70"/>
      <c r="H77" s="70"/>
      <c r="I77" s="70"/>
      <c r="J77" s="70"/>
      <c r="K77" s="70"/>
      <c r="L77" s="70"/>
      <c r="M77" s="70"/>
      <c r="N77" s="70"/>
      <c r="O77" s="70"/>
      <c r="P77" s="70"/>
      <c r="Q77" s="70"/>
      <c r="R77" s="70"/>
      <c r="S77" s="416"/>
      <c r="T77" s="396">
        <f t="shared" si="0"/>
        <v>0</v>
      </c>
      <c r="U77" s="67"/>
      <c r="V77" s="67"/>
      <c r="W77" s="67"/>
      <c r="X77" s="67"/>
      <c r="Y77" s="67">
        <f t="shared" si="1"/>
        <v>0</v>
      </c>
      <c r="Z77" s="67"/>
      <c r="AA77" s="67"/>
    </row>
    <row r="78" spans="1:27" ht="12" customHeight="1" x14ac:dyDescent="0.4">
      <c r="A78" s="80"/>
      <c r="B78" s="376"/>
      <c r="C78" s="314">
        <v>202</v>
      </c>
      <c r="D78" s="485"/>
      <c r="E78" s="70"/>
      <c r="F78" s="70"/>
      <c r="G78" s="70"/>
      <c r="H78" s="70"/>
      <c r="I78" s="70"/>
      <c r="J78" s="70"/>
      <c r="K78" s="70"/>
      <c r="L78" s="70"/>
      <c r="M78" s="70"/>
      <c r="N78" s="70"/>
      <c r="O78" s="70"/>
      <c r="P78" s="70"/>
      <c r="Q78" s="70"/>
      <c r="R78" s="70"/>
      <c r="S78" s="416"/>
      <c r="T78" s="396">
        <f t="shared" si="0"/>
        <v>0</v>
      </c>
      <c r="U78" s="67"/>
      <c r="V78" s="67"/>
      <c r="W78" s="67"/>
      <c r="X78" s="67"/>
      <c r="Y78" s="67">
        <f t="shared" si="1"/>
        <v>0</v>
      </c>
      <c r="Z78" s="67"/>
      <c r="AA78" s="67"/>
    </row>
    <row r="79" spans="1:27" ht="12" customHeight="1" x14ac:dyDescent="0.4">
      <c r="A79" s="80"/>
      <c r="B79" s="376"/>
      <c r="C79" s="314">
        <v>237</v>
      </c>
      <c r="D79" s="242"/>
      <c r="E79" s="236"/>
      <c r="F79" s="236"/>
      <c r="G79" s="236"/>
      <c r="H79" s="236"/>
      <c r="I79" s="236"/>
      <c r="J79" s="236"/>
      <c r="K79" s="236"/>
      <c r="L79" s="236"/>
      <c r="M79" s="236"/>
      <c r="N79" s="236"/>
      <c r="O79" s="236"/>
      <c r="P79" s="236"/>
      <c r="Q79" s="236"/>
      <c r="R79" s="236"/>
      <c r="S79" s="237"/>
      <c r="T79" s="243">
        <f t="shared" si="0"/>
        <v>0</v>
      </c>
      <c r="U79" s="67"/>
      <c r="V79" s="67"/>
      <c r="W79" s="67"/>
      <c r="X79" s="67"/>
      <c r="Y79" s="67">
        <f t="shared" si="1"/>
        <v>0</v>
      </c>
      <c r="Z79" s="67"/>
      <c r="AA79" s="67"/>
    </row>
    <row r="80" spans="1:27" ht="12" customHeight="1" x14ac:dyDescent="0.4">
      <c r="A80" s="80"/>
      <c r="B80" s="109"/>
      <c r="C80" s="244" t="s">
        <v>175</v>
      </c>
      <c r="D80" s="420">
        <f t="shared" ref="D80:S80" si="10">SUM(D73:D79)</f>
        <v>0</v>
      </c>
      <c r="E80" s="76">
        <f t="shared" si="10"/>
        <v>0</v>
      </c>
      <c r="F80" s="76">
        <f t="shared" si="10"/>
        <v>1</v>
      </c>
      <c r="G80" s="76">
        <f t="shared" si="10"/>
        <v>7</v>
      </c>
      <c r="H80" s="76">
        <f t="shared" si="10"/>
        <v>3</v>
      </c>
      <c r="I80" s="76">
        <f t="shared" si="10"/>
        <v>2</v>
      </c>
      <c r="J80" s="76">
        <f t="shared" si="10"/>
        <v>0</v>
      </c>
      <c r="K80" s="76">
        <f t="shared" si="10"/>
        <v>1</v>
      </c>
      <c r="L80" s="76">
        <f t="shared" si="10"/>
        <v>2</v>
      </c>
      <c r="M80" s="76">
        <f t="shared" si="10"/>
        <v>2</v>
      </c>
      <c r="N80" s="76">
        <f t="shared" si="10"/>
        <v>0</v>
      </c>
      <c r="O80" s="76">
        <f t="shared" si="10"/>
        <v>4</v>
      </c>
      <c r="P80" s="76">
        <f t="shared" si="10"/>
        <v>1</v>
      </c>
      <c r="Q80" s="76">
        <f t="shared" si="10"/>
        <v>1</v>
      </c>
      <c r="R80" s="76">
        <f t="shared" si="10"/>
        <v>0</v>
      </c>
      <c r="S80" s="76">
        <f t="shared" si="10"/>
        <v>0</v>
      </c>
      <c r="T80" s="421">
        <f t="shared" si="0"/>
        <v>24</v>
      </c>
      <c r="U80" s="67"/>
      <c r="V80" s="67"/>
      <c r="W80" s="67"/>
      <c r="X80" s="67"/>
      <c r="Y80" s="70">
        <f t="shared" si="1"/>
        <v>24</v>
      </c>
      <c r="Z80" s="67"/>
      <c r="AA80" s="67"/>
    </row>
    <row r="81" spans="1:27" ht="12" customHeight="1" x14ac:dyDescent="0.4">
      <c r="A81" s="80"/>
      <c r="B81" s="108" t="s">
        <v>325</v>
      </c>
      <c r="C81" s="179">
        <v>30</v>
      </c>
      <c r="D81" s="241"/>
      <c r="E81" s="173"/>
      <c r="F81" s="173"/>
      <c r="G81" s="173"/>
      <c r="H81" s="173"/>
      <c r="I81" s="173"/>
      <c r="J81" s="173"/>
      <c r="K81" s="173"/>
      <c r="L81" s="173"/>
      <c r="M81" s="173"/>
      <c r="N81" s="173"/>
      <c r="O81" s="173"/>
      <c r="P81" s="173"/>
      <c r="Q81" s="173"/>
      <c r="R81" s="173"/>
      <c r="S81" s="234"/>
      <c r="T81" s="175">
        <f t="shared" si="0"/>
        <v>0</v>
      </c>
      <c r="U81" s="67"/>
      <c r="V81" s="67"/>
      <c r="W81" s="67"/>
      <c r="X81" s="67"/>
      <c r="Y81" s="67">
        <f t="shared" si="1"/>
        <v>0</v>
      </c>
      <c r="Z81" s="67"/>
      <c r="AA81" s="67"/>
    </row>
    <row r="82" spans="1:27" ht="12" customHeight="1" x14ac:dyDescent="0.4">
      <c r="A82" s="80"/>
      <c r="B82" s="376" t="s">
        <v>321</v>
      </c>
      <c r="C82" s="314">
        <v>41</v>
      </c>
      <c r="D82" s="485"/>
      <c r="E82" s="70"/>
      <c r="F82" s="70"/>
      <c r="G82" s="70"/>
      <c r="H82" s="70"/>
      <c r="I82" s="70"/>
      <c r="J82" s="70"/>
      <c r="K82" s="70"/>
      <c r="L82" s="70"/>
      <c r="M82" s="70"/>
      <c r="N82" s="70"/>
      <c r="O82" s="70"/>
      <c r="P82" s="70"/>
      <c r="Q82" s="70"/>
      <c r="R82" s="70"/>
      <c r="S82" s="416"/>
      <c r="T82" s="396">
        <f t="shared" si="0"/>
        <v>0</v>
      </c>
      <c r="U82" s="67"/>
      <c r="V82" s="67"/>
      <c r="W82" s="67"/>
      <c r="X82" s="67"/>
      <c r="Y82" s="67">
        <f t="shared" si="1"/>
        <v>0</v>
      </c>
      <c r="Z82" s="67"/>
      <c r="AA82" s="67"/>
    </row>
    <row r="83" spans="1:27" ht="12" customHeight="1" x14ac:dyDescent="0.4">
      <c r="A83" s="80"/>
      <c r="B83" s="376" t="s">
        <v>326</v>
      </c>
      <c r="C83" s="488">
        <v>101</v>
      </c>
      <c r="D83" s="485">
        <v>3</v>
      </c>
      <c r="E83" s="70">
        <v>3</v>
      </c>
      <c r="F83" s="70">
        <v>11</v>
      </c>
      <c r="G83" s="70">
        <v>6</v>
      </c>
      <c r="H83" s="70">
        <v>18</v>
      </c>
      <c r="I83" s="70">
        <v>7</v>
      </c>
      <c r="J83" s="70">
        <v>8</v>
      </c>
      <c r="K83" s="70">
        <v>8</v>
      </c>
      <c r="L83" s="70">
        <v>4</v>
      </c>
      <c r="M83" s="70">
        <v>4</v>
      </c>
      <c r="N83" s="70">
        <v>3</v>
      </c>
      <c r="O83" s="70">
        <v>2</v>
      </c>
      <c r="P83" s="70">
        <v>5</v>
      </c>
      <c r="Q83" s="70">
        <v>2</v>
      </c>
      <c r="R83" s="70">
        <v>2</v>
      </c>
      <c r="S83" s="416">
        <v>0</v>
      </c>
      <c r="T83" s="396">
        <f t="shared" si="0"/>
        <v>86</v>
      </c>
      <c r="U83" s="67"/>
      <c r="V83" s="67"/>
      <c r="W83" s="67"/>
      <c r="X83" s="67"/>
      <c r="Y83" s="67">
        <f t="shared" si="1"/>
        <v>0</v>
      </c>
      <c r="Z83" s="67"/>
      <c r="AA83" s="67"/>
    </row>
    <row r="84" spans="1:27" ht="12" customHeight="1" x14ac:dyDescent="0.4">
      <c r="A84" s="80"/>
      <c r="B84" s="376" t="s">
        <v>323</v>
      </c>
      <c r="C84" s="314">
        <v>150</v>
      </c>
      <c r="D84" s="485"/>
      <c r="E84" s="70"/>
      <c r="F84" s="70"/>
      <c r="G84" s="70"/>
      <c r="H84" s="70"/>
      <c r="I84" s="70"/>
      <c r="J84" s="70"/>
      <c r="K84" s="70"/>
      <c r="L84" s="70"/>
      <c r="M84" s="70"/>
      <c r="N84" s="70"/>
      <c r="O84" s="70"/>
      <c r="P84" s="70"/>
      <c r="Q84" s="70"/>
      <c r="R84" s="70"/>
      <c r="S84" s="416"/>
      <c r="T84" s="396">
        <f t="shared" si="0"/>
        <v>0</v>
      </c>
      <c r="U84" s="67"/>
      <c r="V84" s="67"/>
      <c r="W84" s="67"/>
      <c r="X84" s="67"/>
      <c r="Y84" s="67">
        <f t="shared" si="1"/>
        <v>0</v>
      </c>
      <c r="Z84" s="67"/>
      <c r="AA84" s="67"/>
    </row>
    <row r="85" spans="1:27" ht="12" customHeight="1" x14ac:dyDescent="0.4">
      <c r="A85" s="80"/>
      <c r="B85" s="376" t="s">
        <v>334</v>
      </c>
      <c r="C85" s="314">
        <v>201</v>
      </c>
      <c r="D85" s="485"/>
      <c r="E85" s="70"/>
      <c r="F85" s="70"/>
      <c r="G85" s="70"/>
      <c r="H85" s="70"/>
      <c r="I85" s="70"/>
      <c r="J85" s="70"/>
      <c r="K85" s="70"/>
      <c r="L85" s="70"/>
      <c r="M85" s="70"/>
      <c r="N85" s="70"/>
      <c r="O85" s="70"/>
      <c r="P85" s="70"/>
      <c r="Q85" s="70"/>
      <c r="R85" s="70"/>
      <c r="S85" s="416"/>
      <c r="T85" s="396">
        <f t="shared" si="0"/>
        <v>0</v>
      </c>
      <c r="U85" s="67"/>
      <c r="V85" s="67"/>
      <c r="W85" s="67"/>
      <c r="X85" s="67"/>
      <c r="Y85" s="67">
        <f t="shared" si="1"/>
        <v>0</v>
      </c>
      <c r="Z85" s="67"/>
      <c r="AA85" s="67"/>
    </row>
    <row r="86" spans="1:27" ht="12" customHeight="1" x14ac:dyDescent="0.4">
      <c r="A86" s="80"/>
      <c r="B86" s="376"/>
      <c r="C86" s="314">
        <v>202</v>
      </c>
      <c r="D86" s="485"/>
      <c r="E86" s="70"/>
      <c r="F86" s="70"/>
      <c r="G86" s="70"/>
      <c r="H86" s="70"/>
      <c r="I86" s="70"/>
      <c r="J86" s="70"/>
      <c r="K86" s="70"/>
      <c r="L86" s="70"/>
      <c r="M86" s="70"/>
      <c r="N86" s="70"/>
      <c r="O86" s="70"/>
      <c r="P86" s="70"/>
      <c r="Q86" s="70"/>
      <c r="R86" s="70"/>
      <c r="S86" s="416"/>
      <c r="T86" s="396">
        <f t="shared" si="0"/>
        <v>0</v>
      </c>
      <c r="U86" s="67"/>
      <c r="V86" s="67"/>
      <c r="W86" s="67"/>
      <c r="X86" s="67"/>
      <c r="Y86" s="67">
        <f t="shared" si="1"/>
        <v>0</v>
      </c>
      <c r="Z86" s="67"/>
      <c r="AA86" s="67"/>
    </row>
    <row r="87" spans="1:27" ht="12" customHeight="1" x14ac:dyDescent="0.4">
      <c r="A87" s="80"/>
      <c r="B87" s="376"/>
      <c r="C87" s="314">
        <v>237</v>
      </c>
      <c r="D87" s="242"/>
      <c r="E87" s="236"/>
      <c r="F87" s="236"/>
      <c r="G87" s="236"/>
      <c r="H87" s="236"/>
      <c r="I87" s="236"/>
      <c r="J87" s="236"/>
      <c r="K87" s="236"/>
      <c r="L87" s="236"/>
      <c r="M87" s="236"/>
      <c r="N87" s="236"/>
      <c r="O87" s="236"/>
      <c r="P87" s="236"/>
      <c r="Q87" s="236"/>
      <c r="R87" s="236"/>
      <c r="S87" s="237"/>
      <c r="T87" s="243">
        <f t="shared" si="0"/>
        <v>0</v>
      </c>
      <c r="U87" s="67"/>
      <c r="V87" s="67"/>
      <c r="W87" s="67"/>
      <c r="X87" s="67"/>
      <c r="Y87" s="67">
        <f t="shared" si="1"/>
        <v>0</v>
      </c>
      <c r="Z87" s="67"/>
      <c r="AA87" s="67"/>
    </row>
    <row r="88" spans="1:27" ht="12" customHeight="1" x14ac:dyDescent="0.4">
      <c r="A88" s="80"/>
      <c r="B88" s="109"/>
      <c r="C88" s="244" t="s">
        <v>175</v>
      </c>
      <c r="D88" s="420">
        <f t="shared" ref="D88:S88" si="11">SUM(D81:D87)</f>
        <v>3</v>
      </c>
      <c r="E88" s="76">
        <f t="shared" si="11"/>
        <v>3</v>
      </c>
      <c r="F88" s="76">
        <f t="shared" si="11"/>
        <v>11</v>
      </c>
      <c r="G88" s="76">
        <f t="shared" si="11"/>
        <v>6</v>
      </c>
      <c r="H88" s="76">
        <f t="shared" si="11"/>
        <v>18</v>
      </c>
      <c r="I88" s="76">
        <f t="shared" si="11"/>
        <v>7</v>
      </c>
      <c r="J88" s="76">
        <f t="shared" si="11"/>
        <v>8</v>
      </c>
      <c r="K88" s="76">
        <f t="shared" si="11"/>
        <v>8</v>
      </c>
      <c r="L88" s="76">
        <f t="shared" si="11"/>
        <v>4</v>
      </c>
      <c r="M88" s="76">
        <f t="shared" si="11"/>
        <v>4</v>
      </c>
      <c r="N88" s="76">
        <f t="shared" si="11"/>
        <v>3</v>
      </c>
      <c r="O88" s="76">
        <f t="shared" si="11"/>
        <v>2</v>
      </c>
      <c r="P88" s="76">
        <f t="shared" si="11"/>
        <v>5</v>
      </c>
      <c r="Q88" s="76">
        <f t="shared" si="11"/>
        <v>2</v>
      </c>
      <c r="R88" s="76">
        <f t="shared" si="11"/>
        <v>2</v>
      </c>
      <c r="S88" s="76">
        <f t="shared" si="11"/>
        <v>0</v>
      </c>
      <c r="T88" s="421">
        <f t="shared" si="0"/>
        <v>86</v>
      </c>
      <c r="U88" s="67"/>
      <c r="V88" s="67"/>
      <c r="W88" s="67"/>
      <c r="X88" s="67"/>
      <c r="Y88" s="70">
        <f t="shared" si="1"/>
        <v>86</v>
      </c>
      <c r="Z88" s="67"/>
      <c r="AA88" s="67"/>
    </row>
    <row r="89" spans="1:27" ht="12" customHeight="1" x14ac:dyDescent="0.4">
      <c r="A89" s="80"/>
      <c r="B89" s="108" t="s">
        <v>328</v>
      </c>
      <c r="C89" s="179">
        <v>30</v>
      </c>
      <c r="D89" s="241"/>
      <c r="E89" s="173"/>
      <c r="F89" s="173"/>
      <c r="G89" s="173"/>
      <c r="H89" s="173"/>
      <c r="I89" s="173"/>
      <c r="J89" s="173"/>
      <c r="K89" s="173"/>
      <c r="L89" s="173"/>
      <c r="M89" s="173"/>
      <c r="N89" s="173"/>
      <c r="O89" s="173"/>
      <c r="P89" s="173"/>
      <c r="Q89" s="173"/>
      <c r="R89" s="173"/>
      <c r="S89" s="234"/>
      <c r="T89" s="175">
        <f t="shared" si="0"/>
        <v>0</v>
      </c>
      <c r="U89" s="67"/>
      <c r="V89" s="67"/>
      <c r="W89" s="67"/>
      <c r="X89" s="67"/>
      <c r="Y89" s="67">
        <f t="shared" si="1"/>
        <v>0</v>
      </c>
      <c r="Z89" s="67"/>
      <c r="AA89" s="67"/>
    </row>
    <row r="90" spans="1:27" ht="12" customHeight="1" x14ac:dyDescent="0.4">
      <c r="A90" s="80"/>
      <c r="B90" s="376" t="s">
        <v>321</v>
      </c>
      <c r="C90" s="314">
        <v>41</v>
      </c>
      <c r="D90" s="485"/>
      <c r="E90" s="70"/>
      <c r="F90" s="70"/>
      <c r="G90" s="70"/>
      <c r="H90" s="70"/>
      <c r="I90" s="70"/>
      <c r="J90" s="70"/>
      <c r="K90" s="70"/>
      <c r="L90" s="70"/>
      <c r="M90" s="70"/>
      <c r="N90" s="70"/>
      <c r="O90" s="70"/>
      <c r="P90" s="70"/>
      <c r="Q90" s="70"/>
      <c r="R90" s="70"/>
      <c r="S90" s="416"/>
      <c r="T90" s="396">
        <f t="shared" si="0"/>
        <v>0</v>
      </c>
      <c r="U90" s="67"/>
      <c r="V90" s="67"/>
      <c r="W90" s="67"/>
      <c r="X90" s="67"/>
      <c r="Y90" s="67">
        <f t="shared" si="1"/>
        <v>0</v>
      </c>
      <c r="Z90" s="67"/>
      <c r="AA90" s="67"/>
    </row>
    <row r="91" spans="1:27" ht="12" customHeight="1" x14ac:dyDescent="0.4">
      <c r="A91" s="80"/>
      <c r="B91" s="376" t="s">
        <v>326</v>
      </c>
      <c r="C91" s="488">
        <v>101</v>
      </c>
      <c r="D91" s="485">
        <v>1</v>
      </c>
      <c r="E91" s="70">
        <v>2</v>
      </c>
      <c r="F91" s="70">
        <v>0</v>
      </c>
      <c r="G91" s="70">
        <v>0</v>
      </c>
      <c r="H91" s="70">
        <v>1</v>
      </c>
      <c r="I91" s="70">
        <v>0</v>
      </c>
      <c r="J91" s="70">
        <v>6</v>
      </c>
      <c r="K91" s="70">
        <v>0</v>
      </c>
      <c r="L91" s="70">
        <v>0</v>
      </c>
      <c r="M91" s="70">
        <v>0</v>
      </c>
      <c r="N91" s="70">
        <v>0</v>
      </c>
      <c r="O91" s="70">
        <v>1</v>
      </c>
      <c r="P91" s="70">
        <v>1</v>
      </c>
      <c r="Q91" s="70">
        <v>0</v>
      </c>
      <c r="R91" s="70">
        <v>0</v>
      </c>
      <c r="S91" s="416">
        <v>0</v>
      </c>
      <c r="T91" s="396">
        <f t="shared" si="0"/>
        <v>12</v>
      </c>
      <c r="U91" s="67"/>
      <c r="V91" s="67"/>
      <c r="W91" s="67"/>
      <c r="X91" s="67"/>
      <c r="Y91" s="67">
        <f t="shared" si="1"/>
        <v>0</v>
      </c>
      <c r="Z91" s="67"/>
      <c r="AA91" s="67"/>
    </row>
    <row r="92" spans="1:27" ht="12" customHeight="1" x14ac:dyDescent="0.4">
      <c r="A92" s="80"/>
      <c r="B92" s="376" t="s">
        <v>323</v>
      </c>
      <c r="C92" s="314">
        <v>150</v>
      </c>
      <c r="D92" s="485"/>
      <c r="E92" s="70"/>
      <c r="F92" s="70"/>
      <c r="G92" s="70"/>
      <c r="H92" s="70"/>
      <c r="I92" s="70"/>
      <c r="J92" s="70"/>
      <c r="K92" s="70"/>
      <c r="L92" s="70"/>
      <c r="M92" s="70"/>
      <c r="N92" s="70"/>
      <c r="O92" s="70"/>
      <c r="P92" s="70"/>
      <c r="Q92" s="70"/>
      <c r="R92" s="70"/>
      <c r="S92" s="416"/>
      <c r="T92" s="396">
        <f t="shared" si="0"/>
        <v>0</v>
      </c>
      <c r="U92" s="67"/>
      <c r="V92" s="67"/>
      <c r="W92" s="67"/>
      <c r="X92" s="67"/>
      <c r="Y92" s="67">
        <f t="shared" si="1"/>
        <v>0</v>
      </c>
      <c r="Z92" s="67"/>
      <c r="AA92" s="67"/>
    </row>
    <row r="93" spans="1:27" ht="12" customHeight="1" x14ac:dyDescent="0.4">
      <c r="A93" s="80"/>
      <c r="B93" s="376" t="s">
        <v>334</v>
      </c>
      <c r="C93" s="314">
        <v>201</v>
      </c>
      <c r="D93" s="485"/>
      <c r="E93" s="70"/>
      <c r="F93" s="70"/>
      <c r="G93" s="70"/>
      <c r="H93" s="70"/>
      <c r="I93" s="70"/>
      <c r="J93" s="70"/>
      <c r="K93" s="70"/>
      <c r="L93" s="70"/>
      <c r="M93" s="70"/>
      <c r="N93" s="70"/>
      <c r="O93" s="70"/>
      <c r="P93" s="70"/>
      <c r="Q93" s="70"/>
      <c r="R93" s="70"/>
      <c r="S93" s="416"/>
      <c r="T93" s="396">
        <f t="shared" si="0"/>
        <v>0</v>
      </c>
      <c r="U93" s="67"/>
      <c r="V93" s="67"/>
      <c r="W93" s="67"/>
      <c r="X93" s="67"/>
      <c r="Y93" s="67">
        <f t="shared" si="1"/>
        <v>0</v>
      </c>
      <c r="Z93" s="67"/>
      <c r="AA93" s="67"/>
    </row>
    <row r="94" spans="1:27" ht="12" customHeight="1" x14ac:dyDescent="0.4">
      <c r="A94" s="80"/>
      <c r="B94" s="376"/>
      <c r="C94" s="314">
        <v>202</v>
      </c>
      <c r="D94" s="485"/>
      <c r="E94" s="70"/>
      <c r="F94" s="70"/>
      <c r="G94" s="70"/>
      <c r="H94" s="70"/>
      <c r="I94" s="70"/>
      <c r="J94" s="70"/>
      <c r="K94" s="70"/>
      <c r="L94" s="70"/>
      <c r="M94" s="70"/>
      <c r="N94" s="70"/>
      <c r="O94" s="70"/>
      <c r="P94" s="70"/>
      <c r="Q94" s="70"/>
      <c r="R94" s="70"/>
      <c r="S94" s="416"/>
      <c r="T94" s="396">
        <f t="shared" si="0"/>
        <v>0</v>
      </c>
      <c r="U94" s="67"/>
      <c r="V94" s="67"/>
      <c r="W94" s="67"/>
      <c r="X94" s="67" t="s">
        <v>226</v>
      </c>
      <c r="Y94" s="67">
        <f t="shared" si="1"/>
        <v>0</v>
      </c>
      <c r="Z94" s="67"/>
      <c r="AA94" s="67"/>
    </row>
    <row r="95" spans="1:27" ht="12" customHeight="1" x14ac:dyDescent="0.4">
      <c r="A95" s="80"/>
      <c r="B95" s="376"/>
      <c r="C95" s="314">
        <v>237</v>
      </c>
      <c r="D95" s="242"/>
      <c r="E95" s="236"/>
      <c r="F95" s="236"/>
      <c r="G95" s="236"/>
      <c r="H95" s="236"/>
      <c r="I95" s="236"/>
      <c r="J95" s="236"/>
      <c r="K95" s="236"/>
      <c r="L95" s="236"/>
      <c r="M95" s="236"/>
      <c r="N95" s="236"/>
      <c r="O95" s="236"/>
      <c r="P95" s="236"/>
      <c r="Q95" s="236"/>
      <c r="R95" s="236"/>
      <c r="S95" s="237"/>
      <c r="T95" s="243">
        <f t="shared" si="0"/>
        <v>0</v>
      </c>
      <c r="U95" s="67"/>
      <c r="V95" s="67"/>
      <c r="W95" s="67"/>
      <c r="X95" s="67"/>
      <c r="Y95" s="67">
        <f t="shared" si="1"/>
        <v>0</v>
      </c>
      <c r="Z95" s="67"/>
      <c r="AA95" s="67"/>
    </row>
    <row r="96" spans="1:27" ht="12" customHeight="1" x14ac:dyDescent="0.4">
      <c r="A96" s="80"/>
      <c r="B96" s="109"/>
      <c r="C96" s="244" t="s">
        <v>175</v>
      </c>
      <c r="D96" s="420">
        <f t="shared" ref="D96:S96" si="12">SUM(D89:D95)</f>
        <v>1</v>
      </c>
      <c r="E96" s="76">
        <f t="shared" si="12"/>
        <v>2</v>
      </c>
      <c r="F96" s="76">
        <f t="shared" si="12"/>
        <v>0</v>
      </c>
      <c r="G96" s="76">
        <f t="shared" si="12"/>
        <v>0</v>
      </c>
      <c r="H96" s="76">
        <f t="shared" si="12"/>
        <v>1</v>
      </c>
      <c r="I96" s="76">
        <f t="shared" si="12"/>
        <v>0</v>
      </c>
      <c r="J96" s="76">
        <f t="shared" si="12"/>
        <v>6</v>
      </c>
      <c r="K96" s="76">
        <f t="shared" si="12"/>
        <v>0</v>
      </c>
      <c r="L96" s="76">
        <f t="shared" si="12"/>
        <v>0</v>
      </c>
      <c r="M96" s="76">
        <f t="shared" si="12"/>
        <v>0</v>
      </c>
      <c r="N96" s="76">
        <f t="shared" si="12"/>
        <v>0</v>
      </c>
      <c r="O96" s="76">
        <f t="shared" si="12"/>
        <v>1</v>
      </c>
      <c r="P96" s="76">
        <f t="shared" si="12"/>
        <v>1</v>
      </c>
      <c r="Q96" s="76">
        <f t="shared" si="12"/>
        <v>0</v>
      </c>
      <c r="R96" s="76">
        <f t="shared" si="12"/>
        <v>0</v>
      </c>
      <c r="S96" s="76">
        <f t="shared" si="12"/>
        <v>0</v>
      </c>
      <c r="T96" s="421">
        <f t="shared" si="0"/>
        <v>12</v>
      </c>
      <c r="U96" s="67"/>
      <c r="V96" s="67"/>
      <c r="W96" s="67"/>
      <c r="X96" s="67"/>
      <c r="Y96" s="70">
        <f t="shared" si="1"/>
        <v>12</v>
      </c>
      <c r="Z96" s="67"/>
      <c r="AA96" s="67"/>
    </row>
    <row r="97" spans="1:27" ht="12" customHeight="1" x14ac:dyDescent="0.4">
      <c r="A97" s="80"/>
      <c r="B97" s="108" t="s">
        <v>328</v>
      </c>
      <c r="C97" s="179">
        <v>30</v>
      </c>
      <c r="D97" s="241"/>
      <c r="E97" s="173"/>
      <c r="F97" s="173"/>
      <c r="G97" s="173"/>
      <c r="H97" s="173"/>
      <c r="I97" s="173"/>
      <c r="J97" s="173"/>
      <c r="K97" s="173"/>
      <c r="L97" s="173"/>
      <c r="M97" s="173"/>
      <c r="N97" s="173"/>
      <c r="O97" s="173"/>
      <c r="P97" s="173"/>
      <c r="Q97" s="173"/>
      <c r="R97" s="173"/>
      <c r="S97" s="234"/>
      <c r="T97" s="175">
        <f t="shared" si="0"/>
        <v>0</v>
      </c>
      <c r="U97" s="67"/>
      <c r="V97" s="67"/>
      <c r="W97" s="67"/>
      <c r="X97" s="67"/>
      <c r="Y97" s="67">
        <f t="shared" si="1"/>
        <v>0</v>
      </c>
      <c r="Z97" s="67"/>
      <c r="AA97" s="67"/>
    </row>
    <row r="98" spans="1:27" ht="12" customHeight="1" x14ac:dyDescent="0.4">
      <c r="A98" s="80"/>
      <c r="B98" s="376" t="s">
        <v>321</v>
      </c>
      <c r="C98" s="314">
        <v>41</v>
      </c>
      <c r="D98" s="485"/>
      <c r="E98" s="70"/>
      <c r="F98" s="70"/>
      <c r="G98" s="70"/>
      <c r="H98" s="70"/>
      <c r="I98" s="70"/>
      <c r="J98" s="70"/>
      <c r="K98" s="70"/>
      <c r="L98" s="70"/>
      <c r="M98" s="70"/>
      <c r="N98" s="70"/>
      <c r="O98" s="70"/>
      <c r="P98" s="70"/>
      <c r="Q98" s="70"/>
      <c r="R98" s="70"/>
      <c r="S98" s="416"/>
      <c r="T98" s="396">
        <f t="shared" si="0"/>
        <v>0</v>
      </c>
      <c r="U98" s="67"/>
      <c r="V98" s="67"/>
      <c r="W98" s="67"/>
      <c r="X98" s="67"/>
      <c r="Y98" s="67">
        <f t="shared" si="1"/>
        <v>0</v>
      </c>
      <c r="Z98" s="67"/>
      <c r="AA98" s="67"/>
    </row>
    <row r="99" spans="1:27" ht="12" customHeight="1" x14ac:dyDescent="0.4">
      <c r="A99" s="80"/>
      <c r="B99" s="376" t="s">
        <v>326</v>
      </c>
      <c r="C99" s="314">
        <v>101</v>
      </c>
      <c r="D99" s="485">
        <v>0</v>
      </c>
      <c r="E99" s="70">
        <v>0</v>
      </c>
      <c r="F99" s="70">
        <v>3</v>
      </c>
      <c r="G99" s="70">
        <v>0</v>
      </c>
      <c r="H99" s="70">
        <v>0</v>
      </c>
      <c r="I99" s="70">
        <v>1</v>
      </c>
      <c r="J99" s="70">
        <v>1</v>
      </c>
      <c r="K99" s="70">
        <v>1</v>
      </c>
      <c r="L99" s="70">
        <v>1</v>
      </c>
      <c r="M99" s="70">
        <v>1</v>
      </c>
      <c r="N99" s="70">
        <v>1</v>
      </c>
      <c r="O99" s="70">
        <v>1</v>
      </c>
      <c r="P99" s="70">
        <v>0</v>
      </c>
      <c r="Q99" s="70">
        <v>0</v>
      </c>
      <c r="R99" s="70">
        <v>0</v>
      </c>
      <c r="S99" s="416">
        <v>0</v>
      </c>
      <c r="T99" s="396">
        <f t="shared" si="0"/>
        <v>10</v>
      </c>
      <c r="U99" s="67"/>
      <c r="V99" s="67"/>
      <c r="W99" s="67"/>
      <c r="X99" s="67"/>
      <c r="Y99" s="67">
        <f t="shared" si="1"/>
        <v>0</v>
      </c>
      <c r="Z99" s="67"/>
      <c r="AA99" s="67"/>
    </row>
    <row r="100" spans="1:27" ht="12" customHeight="1" x14ac:dyDescent="0.4">
      <c r="A100" s="80"/>
      <c r="B100" s="376" t="s">
        <v>323</v>
      </c>
      <c r="C100" s="314">
        <v>150</v>
      </c>
      <c r="D100" s="485"/>
      <c r="E100" s="70"/>
      <c r="F100" s="70"/>
      <c r="G100" s="70"/>
      <c r="H100" s="70"/>
      <c r="I100" s="70"/>
      <c r="J100" s="70"/>
      <c r="K100" s="70"/>
      <c r="L100" s="70"/>
      <c r="M100" s="70"/>
      <c r="N100" s="70"/>
      <c r="O100" s="70"/>
      <c r="P100" s="70"/>
      <c r="Q100" s="70"/>
      <c r="R100" s="70"/>
      <c r="S100" s="416"/>
      <c r="T100" s="396">
        <f t="shared" si="0"/>
        <v>0</v>
      </c>
      <c r="U100" s="67"/>
      <c r="V100" s="67"/>
      <c r="W100" s="67"/>
      <c r="X100" s="67"/>
      <c r="Y100" s="67">
        <f t="shared" si="1"/>
        <v>0</v>
      </c>
      <c r="Z100" s="67"/>
      <c r="AA100" s="67"/>
    </row>
    <row r="101" spans="1:27" ht="12" customHeight="1" x14ac:dyDescent="0.4">
      <c r="A101" s="80"/>
      <c r="B101" s="376" t="s">
        <v>335</v>
      </c>
      <c r="C101" s="314">
        <v>201</v>
      </c>
      <c r="D101" s="485"/>
      <c r="E101" s="70"/>
      <c r="F101" s="70"/>
      <c r="G101" s="70"/>
      <c r="H101" s="70"/>
      <c r="I101" s="70"/>
      <c r="J101" s="70"/>
      <c r="K101" s="70"/>
      <c r="L101" s="70"/>
      <c r="M101" s="70"/>
      <c r="N101" s="70"/>
      <c r="O101" s="70"/>
      <c r="P101" s="70"/>
      <c r="Q101" s="70"/>
      <c r="R101" s="70"/>
      <c r="S101" s="416"/>
      <c r="T101" s="396">
        <f t="shared" si="0"/>
        <v>0</v>
      </c>
      <c r="U101" s="67"/>
      <c r="V101" s="67"/>
      <c r="W101" s="67"/>
      <c r="X101" s="67"/>
      <c r="Y101" s="67">
        <f t="shared" si="1"/>
        <v>0</v>
      </c>
      <c r="Z101" s="67"/>
      <c r="AA101" s="67"/>
    </row>
    <row r="102" spans="1:27" ht="12" customHeight="1" x14ac:dyDescent="0.4">
      <c r="A102" s="80"/>
      <c r="B102" s="376"/>
      <c r="C102" s="314">
        <v>202</v>
      </c>
      <c r="D102" s="485"/>
      <c r="E102" s="70"/>
      <c r="F102" s="70"/>
      <c r="G102" s="70"/>
      <c r="H102" s="70"/>
      <c r="I102" s="70"/>
      <c r="J102" s="70"/>
      <c r="K102" s="70"/>
      <c r="L102" s="70"/>
      <c r="M102" s="70"/>
      <c r="N102" s="70"/>
      <c r="O102" s="70"/>
      <c r="P102" s="70"/>
      <c r="Q102" s="70"/>
      <c r="R102" s="70"/>
      <c r="S102" s="416"/>
      <c r="T102" s="396">
        <f t="shared" si="0"/>
        <v>0</v>
      </c>
      <c r="U102" s="67"/>
      <c r="V102" s="67"/>
      <c r="W102" s="67"/>
      <c r="X102" s="67"/>
      <c r="Y102" s="67">
        <f t="shared" si="1"/>
        <v>0</v>
      </c>
      <c r="Z102" s="67"/>
      <c r="AA102" s="67"/>
    </row>
    <row r="103" spans="1:27" ht="12" customHeight="1" x14ac:dyDescent="0.4">
      <c r="A103" s="80"/>
      <c r="B103" s="376"/>
      <c r="C103" s="314">
        <v>237</v>
      </c>
      <c r="D103" s="242"/>
      <c r="E103" s="236"/>
      <c r="F103" s="236"/>
      <c r="G103" s="236"/>
      <c r="H103" s="236"/>
      <c r="I103" s="236"/>
      <c r="J103" s="236"/>
      <c r="K103" s="236"/>
      <c r="L103" s="236"/>
      <c r="M103" s="236"/>
      <c r="N103" s="236"/>
      <c r="O103" s="236"/>
      <c r="P103" s="236"/>
      <c r="Q103" s="236"/>
      <c r="R103" s="236"/>
      <c r="S103" s="237"/>
      <c r="T103" s="243">
        <f t="shared" si="0"/>
        <v>0</v>
      </c>
      <c r="U103" s="67"/>
      <c r="V103" s="67"/>
      <c r="W103" s="67"/>
      <c r="X103" s="67"/>
      <c r="Y103" s="67">
        <f t="shared" si="1"/>
        <v>0</v>
      </c>
      <c r="Z103" s="67"/>
      <c r="AA103" s="67"/>
    </row>
    <row r="104" spans="1:27" ht="12" customHeight="1" x14ac:dyDescent="0.4">
      <c r="A104" s="80"/>
      <c r="B104" s="109"/>
      <c r="C104" s="244" t="s">
        <v>175</v>
      </c>
      <c r="D104" s="420">
        <f t="shared" ref="D104:S104" si="13">SUM(D97:D103)</f>
        <v>0</v>
      </c>
      <c r="E104" s="76">
        <f t="shared" si="13"/>
        <v>0</v>
      </c>
      <c r="F104" s="76">
        <f t="shared" si="13"/>
        <v>3</v>
      </c>
      <c r="G104" s="76">
        <f t="shared" si="13"/>
        <v>0</v>
      </c>
      <c r="H104" s="76">
        <f t="shared" si="13"/>
        <v>0</v>
      </c>
      <c r="I104" s="76">
        <f t="shared" si="13"/>
        <v>1</v>
      </c>
      <c r="J104" s="76">
        <f t="shared" si="13"/>
        <v>1</v>
      </c>
      <c r="K104" s="76">
        <f t="shared" si="13"/>
        <v>1</v>
      </c>
      <c r="L104" s="76">
        <f t="shared" si="13"/>
        <v>1</v>
      </c>
      <c r="M104" s="76">
        <f t="shared" si="13"/>
        <v>1</v>
      </c>
      <c r="N104" s="76">
        <f t="shared" si="13"/>
        <v>1</v>
      </c>
      <c r="O104" s="76">
        <f t="shared" si="13"/>
        <v>1</v>
      </c>
      <c r="P104" s="76">
        <f t="shared" si="13"/>
        <v>0</v>
      </c>
      <c r="Q104" s="76">
        <f t="shared" si="13"/>
        <v>0</v>
      </c>
      <c r="R104" s="76">
        <f t="shared" si="13"/>
        <v>0</v>
      </c>
      <c r="S104" s="76">
        <f t="shared" si="13"/>
        <v>0</v>
      </c>
      <c r="T104" s="421">
        <f t="shared" si="0"/>
        <v>10</v>
      </c>
      <c r="U104" s="67"/>
      <c r="V104" s="67"/>
      <c r="W104" s="67"/>
      <c r="X104" s="67"/>
      <c r="Y104" s="70">
        <f t="shared" si="1"/>
        <v>10</v>
      </c>
      <c r="Z104" s="67"/>
      <c r="AA104" s="67"/>
    </row>
    <row r="105" spans="1:27" ht="12" customHeight="1" x14ac:dyDescent="0.4">
      <c r="A105" s="80"/>
      <c r="B105" s="108" t="s">
        <v>325</v>
      </c>
      <c r="C105" s="179">
        <v>30</v>
      </c>
      <c r="D105" s="241"/>
      <c r="E105" s="173"/>
      <c r="F105" s="173"/>
      <c r="G105" s="173"/>
      <c r="H105" s="173"/>
      <c r="I105" s="173"/>
      <c r="J105" s="173"/>
      <c r="K105" s="173"/>
      <c r="L105" s="173"/>
      <c r="M105" s="173"/>
      <c r="N105" s="173"/>
      <c r="O105" s="173"/>
      <c r="P105" s="173"/>
      <c r="Q105" s="173"/>
      <c r="R105" s="173"/>
      <c r="S105" s="234"/>
      <c r="T105" s="175">
        <f t="shared" si="0"/>
        <v>0</v>
      </c>
      <c r="U105" s="67"/>
      <c r="V105" s="67"/>
      <c r="W105" s="67"/>
      <c r="X105" s="67"/>
      <c r="Y105" s="67">
        <f t="shared" si="1"/>
        <v>0</v>
      </c>
      <c r="Z105" s="67"/>
      <c r="AA105" s="67"/>
    </row>
    <row r="106" spans="1:27" ht="12" customHeight="1" x14ac:dyDescent="0.4">
      <c r="A106" s="80"/>
      <c r="B106" s="376" t="s">
        <v>321</v>
      </c>
      <c r="C106" s="314">
        <v>41</v>
      </c>
      <c r="D106" s="485"/>
      <c r="E106" s="70"/>
      <c r="F106" s="70"/>
      <c r="G106" s="70"/>
      <c r="H106" s="70"/>
      <c r="I106" s="70"/>
      <c r="J106" s="70"/>
      <c r="K106" s="70"/>
      <c r="L106" s="70"/>
      <c r="M106" s="70"/>
      <c r="N106" s="70"/>
      <c r="O106" s="70"/>
      <c r="P106" s="70"/>
      <c r="Q106" s="70"/>
      <c r="R106" s="70"/>
      <c r="S106" s="416"/>
      <c r="T106" s="396">
        <f t="shared" si="0"/>
        <v>0</v>
      </c>
      <c r="U106" s="67"/>
      <c r="V106" s="67"/>
      <c r="W106" s="67"/>
      <c r="X106" s="67"/>
      <c r="Y106" s="67">
        <f t="shared" si="1"/>
        <v>0</v>
      </c>
      <c r="Z106" s="67"/>
      <c r="AA106" s="67"/>
    </row>
    <row r="107" spans="1:27" ht="12" customHeight="1" x14ac:dyDescent="0.4">
      <c r="A107" s="80"/>
      <c r="B107" s="376" t="s">
        <v>326</v>
      </c>
      <c r="C107" s="314">
        <v>101</v>
      </c>
      <c r="D107" s="485">
        <v>1</v>
      </c>
      <c r="E107" s="70">
        <v>1</v>
      </c>
      <c r="F107" s="70">
        <v>1</v>
      </c>
      <c r="G107" s="70">
        <v>1</v>
      </c>
      <c r="H107" s="70">
        <v>2</v>
      </c>
      <c r="I107" s="70">
        <v>1</v>
      </c>
      <c r="J107" s="70">
        <v>0</v>
      </c>
      <c r="K107" s="70">
        <v>0</v>
      </c>
      <c r="L107" s="70">
        <v>0</v>
      </c>
      <c r="M107" s="70">
        <v>0</v>
      </c>
      <c r="N107" s="70">
        <v>3</v>
      </c>
      <c r="O107" s="70">
        <v>1</v>
      </c>
      <c r="P107" s="70">
        <v>0</v>
      </c>
      <c r="Q107" s="70">
        <v>0</v>
      </c>
      <c r="R107" s="70">
        <v>0</v>
      </c>
      <c r="S107" s="416">
        <v>0</v>
      </c>
      <c r="T107" s="396">
        <f t="shared" si="0"/>
        <v>11</v>
      </c>
      <c r="U107" s="67"/>
      <c r="V107" s="67"/>
      <c r="W107" s="67"/>
      <c r="X107" s="67"/>
      <c r="Y107" s="67">
        <f t="shared" si="1"/>
        <v>0</v>
      </c>
      <c r="Z107" s="67"/>
      <c r="AA107" s="67"/>
    </row>
    <row r="108" spans="1:27" ht="12" customHeight="1" x14ac:dyDescent="0.4">
      <c r="A108" s="80"/>
      <c r="B108" s="376" t="s">
        <v>323</v>
      </c>
      <c r="C108" s="314">
        <v>150</v>
      </c>
      <c r="D108" s="485"/>
      <c r="E108" s="70"/>
      <c r="F108" s="70"/>
      <c r="G108" s="70"/>
      <c r="H108" s="70"/>
      <c r="I108" s="70"/>
      <c r="J108" s="70"/>
      <c r="K108" s="70"/>
      <c r="L108" s="70"/>
      <c r="M108" s="70"/>
      <c r="N108" s="70"/>
      <c r="O108" s="70"/>
      <c r="P108" s="70"/>
      <c r="Q108" s="70"/>
      <c r="R108" s="70"/>
      <c r="S108" s="416"/>
      <c r="T108" s="396">
        <f t="shared" si="0"/>
        <v>0</v>
      </c>
      <c r="U108" s="67"/>
      <c r="V108" s="67"/>
      <c r="W108" s="67"/>
      <c r="X108" s="67"/>
      <c r="Y108" s="67">
        <f t="shared" si="1"/>
        <v>0</v>
      </c>
      <c r="Z108" s="67"/>
      <c r="AA108" s="67"/>
    </row>
    <row r="109" spans="1:27" ht="12" customHeight="1" x14ac:dyDescent="0.4">
      <c r="A109" s="80"/>
      <c r="B109" s="376" t="s">
        <v>336</v>
      </c>
      <c r="C109" s="314">
        <v>201</v>
      </c>
      <c r="D109" s="485"/>
      <c r="E109" s="70"/>
      <c r="F109" s="70"/>
      <c r="G109" s="70"/>
      <c r="H109" s="70"/>
      <c r="I109" s="70"/>
      <c r="J109" s="70"/>
      <c r="K109" s="70"/>
      <c r="L109" s="70"/>
      <c r="M109" s="70"/>
      <c r="N109" s="70"/>
      <c r="O109" s="70"/>
      <c r="P109" s="70"/>
      <c r="Q109" s="70"/>
      <c r="R109" s="70"/>
      <c r="S109" s="416"/>
      <c r="T109" s="396">
        <f t="shared" si="0"/>
        <v>0</v>
      </c>
      <c r="U109" s="67"/>
      <c r="V109" s="67"/>
      <c r="W109" s="67"/>
      <c r="X109" s="67"/>
      <c r="Y109" s="67">
        <f t="shared" si="1"/>
        <v>0</v>
      </c>
      <c r="Z109" s="67"/>
      <c r="AA109" s="67"/>
    </row>
    <row r="110" spans="1:27" ht="12" customHeight="1" x14ac:dyDescent="0.4">
      <c r="A110" s="80"/>
      <c r="B110" s="376"/>
      <c r="C110" s="314">
        <v>202</v>
      </c>
      <c r="D110" s="485"/>
      <c r="E110" s="70"/>
      <c r="F110" s="70"/>
      <c r="G110" s="70"/>
      <c r="H110" s="70"/>
      <c r="I110" s="70"/>
      <c r="J110" s="70"/>
      <c r="K110" s="70"/>
      <c r="L110" s="70"/>
      <c r="M110" s="70"/>
      <c r="N110" s="70"/>
      <c r="O110" s="70"/>
      <c r="P110" s="70"/>
      <c r="Q110" s="70"/>
      <c r="R110" s="70"/>
      <c r="S110" s="416"/>
      <c r="T110" s="396">
        <f t="shared" si="0"/>
        <v>0</v>
      </c>
      <c r="U110" s="67"/>
      <c r="V110" s="67"/>
      <c r="W110" s="67"/>
      <c r="X110" s="67"/>
      <c r="Y110" s="67">
        <f t="shared" si="1"/>
        <v>0</v>
      </c>
      <c r="Z110" s="67"/>
      <c r="AA110" s="67"/>
    </row>
    <row r="111" spans="1:27" ht="12" customHeight="1" x14ac:dyDescent="0.4">
      <c r="A111" s="80"/>
      <c r="B111" s="376"/>
      <c r="C111" s="314">
        <v>237</v>
      </c>
      <c r="D111" s="242"/>
      <c r="E111" s="236"/>
      <c r="F111" s="236"/>
      <c r="G111" s="236"/>
      <c r="H111" s="236"/>
      <c r="I111" s="236"/>
      <c r="J111" s="236"/>
      <c r="K111" s="236"/>
      <c r="L111" s="236"/>
      <c r="M111" s="236"/>
      <c r="N111" s="236"/>
      <c r="O111" s="236"/>
      <c r="P111" s="236"/>
      <c r="Q111" s="236"/>
      <c r="R111" s="236"/>
      <c r="S111" s="237"/>
      <c r="T111" s="243">
        <f t="shared" si="0"/>
        <v>0</v>
      </c>
      <c r="U111" s="67"/>
      <c r="V111" s="67"/>
      <c r="W111" s="67"/>
      <c r="X111" s="67"/>
      <c r="Y111" s="67">
        <f t="shared" si="1"/>
        <v>0</v>
      </c>
      <c r="Z111" s="67"/>
      <c r="AA111" s="67"/>
    </row>
    <row r="112" spans="1:27" ht="12" customHeight="1" x14ac:dyDescent="0.4">
      <c r="A112" s="80"/>
      <c r="B112" s="109"/>
      <c r="C112" s="244" t="s">
        <v>175</v>
      </c>
      <c r="D112" s="420">
        <f t="shared" ref="D112:S112" si="14">SUM(D105:D111)</f>
        <v>1</v>
      </c>
      <c r="E112" s="76">
        <f t="shared" si="14"/>
        <v>1</v>
      </c>
      <c r="F112" s="76">
        <f t="shared" si="14"/>
        <v>1</v>
      </c>
      <c r="G112" s="76">
        <f t="shared" si="14"/>
        <v>1</v>
      </c>
      <c r="H112" s="76">
        <f t="shared" si="14"/>
        <v>2</v>
      </c>
      <c r="I112" s="76">
        <f t="shared" si="14"/>
        <v>1</v>
      </c>
      <c r="J112" s="76">
        <f t="shared" si="14"/>
        <v>0</v>
      </c>
      <c r="K112" s="76">
        <f t="shared" si="14"/>
        <v>0</v>
      </c>
      <c r="L112" s="76">
        <f t="shared" si="14"/>
        <v>0</v>
      </c>
      <c r="M112" s="76">
        <f t="shared" si="14"/>
        <v>0</v>
      </c>
      <c r="N112" s="76">
        <f t="shared" si="14"/>
        <v>3</v>
      </c>
      <c r="O112" s="76">
        <f t="shared" si="14"/>
        <v>1</v>
      </c>
      <c r="P112" s="76">
        <f t="shared" si="14"/>
        <v>0</v>
      </c>
      <c r="Q112" s="76">
        <f t="shared" si="14"/>
        <v>0</v>
      </c>
      <c r="R112" s="76">
        <f t="shared" si="14"/>
        <v>0</v>
      </c>
      <c r="S112" s="76">
        <f t="shared" si="14"/>
        <v>0</v>
      </c>
      <c r="T112" s="421">
        <f t="shared" si="0"/>
        <v>11</v>
      </c>
      <c r="U112" s="67"/>
      <c r="V112" s="67"/>
      <c r="W112" s="67"/>
      <c r="X112" s="67"/>
      <c r="Y112" s="70">
        <f t="shared" si="1"/>
        <v>11</v>
      </c>
      <c r="Z112" s="67"/>
      <c r="AA112" s="67"/>
    </row>
    <row r="113" spans="1:27" ht="12" customHeight="1" x14ac:dyDescent="0.4">
      <c r="A113" s="80"/>
      <c r="B113" s="108" t="s">
        <v>330</v>
      </c>
      <c r="C113" s="240">
        <v>30</v>
      </c>
      <c r="D113" s="241">
        <v>4</v>
      </c>
      <c r="E113" s="173">
        <v>16</v>
      </c>
      <c r="F113" s="173">
        <v>21</v>
      </c>
      <c r="G113" s="173">
        <v>48</v>
      </c>
      <c r="H113" s="173">
        <v>55</v>
      </c>
      <c r="I113" s="173">
        <v>5</v>
      </c>
      <c r="J113" s="173">
        <v>53</v>
      </c>
      <c r="K113" s="173">
        <v>35</v>
      </c>
      <c r="L113" s="173">
        <v>11</v>
      </c>
      <c r="M113" s="173">
        <v>13</v>
      </c>
      <c r="N113" s="173">
        <v>8</v>
      </c>
      <c r="O113" s="173">
        <v>9</v>
      </c>
      <c r="P113" s="173">
        <v>13</v>
      </c>
      <c r="Q113" s="173">
        <v>8</v>
      </c>
      <c r="R113" s="173">
        <v>0</v>
      </c>
      <c r="S113" s="234">
        <v>0</v>
      </c>
      <c r="T113" s="175">
        <f t="shared" si="0"/>
        <v>299</v>
      </c>
      <c r="U113" s="67"/>
      <c r="V113" s="67"/>
      <c r="W113" s="67"/>
      <c r="X113" s="67"/>
      <c r="Y113" s="67">
        <f t="shared" si="1"/>
        <v>0</v>
      </c>
      <c r="Z113" s="67"/>
      <c r="AA113" s="67"/>
    </row>
    <row r="114" spans="1:27" ht="12" customHeight="1" x14ac:dyDescent="0.4">
      <c r="A114" s="80"/>
      <c r="B114" s="376" t="s">
        <v>321</v>
      </c>
      <c r="C114" s="488">
        <v>41</v>
      </c>
      <c r="D114" s="485">
        <v>4</v>
      </c>
      <c r="E114" s="70">
        <v>55</v>
      </c>
      <c r="F114" s="70">
        <v>69</v>
      </c>
      <c r="G114" s="70">
        <v>166</v>
      </c>
      <c r="H114" s="70">
        <v>102</v>
      </c>
      <c r="I114" s="70">
        <v>49</v>
      </c>
      <c r="J114" s="70">
        <v>62</v>
      </c>
      <c r="K114" s="70">
        <v>67</v>
      </c>
      <c r="L114" s="70">
        <v>31</v>
      </c>
      <c r="M114" s="70">
        <v>48</v>
      </c>
      <c r="N114" s="70">
        <v>29</v>
      </c>
      <c r="O114" s="70">
        <v>11</v>
      </c>
      <c r="P114" s="70">
        <v>10</v>
      </c>
      <c r="Q114" s="70">
        <v>18</v>
      </c>
      <c r="R114" s="70">
        <v>1</v>
      </c>
      <c r="S114" s="416">
        <v>3</v>
      </c>
      <c r="T114" s="396">
        <f t="shared" si="0"/>
        <v>725</v>
      </c>
      <c r="U114" s="67"/>
      <c r="V114" s="67"/>
      <c r="W114" s="67"/>
      <c r="X114" s="67"/>
      <c r="Y114" s="67">
        <f t="shared" si="1"/>
        <v>0</v>
      </c>
      <c r="Z114" s="67"/>
      <c r="AA114" s="67"/>
    </row>
    <row r="115" spans="1:27" ht="12" customHeight="1" x14ac:dyDescent="0.4">
      <c r="A115" s="80"/>
      <c r="B115" s="376" t="s">
        <v>339</v>
      </c>
      <c r="C115" s="488">
        <v>101</v>
      </c>
      <c r="D115" s="485">
        <v>0</v>
      </c>
      <c r="E115" s="70">
        <v>3</v>
      </c>
      <c r="F115" s="70">
        <v>2</v>
      </c>
      <c r="G115" s="70">
        <v>3</v>
      </c>
      <c r="H115" s="70">
        <v>17</v>
      </c>
      <c r="I115" s="70">
        <v>5</v>
      </c>
      <c r="J115" s="70">
        <v>13</v>
      </c>
      <c r="K115" s="70">
        <v>5</v>
      </c>
      <c r="L115" s="70">
        <v>15</v>
      </c>
      <c r="M115" s="70">
        <v>0</v>
      </c>
      <c r="N115" s="70">
        <v>2</v>
      </c>
      <c r="O115" s="70">
        <v>2</v>
      </c>
      <c r="P115" s="70">
        <v>10</v>
      </c>
      <c r="Q115" s="70">
        <v>0</v>
      </c>
      <c r="R115" s="70">
        <v>0</v>
      </c>
      <c r="S115" s="416">
        <v>0</v>
      </c>
      <c r="T115" s="396">
        <f t="shared" si="0"/>
        <v>77</v>
      </c>
      <c r="U115" s="67"/>
      <c r="V115" s="67"/>
      <c r="W115" s="67"/>
      <c r="X115" s="67"/>
      <c r="Y115" s="67">
        <f t="shared" si="1"/>
        <v>0</v>
      </c>
      <c r="Z115" s="67"/>
      <c r="AA115" s="67"/>
    </row>
    <row r="116" spans="1:27" ht="12" customHeight="1" x14ac:dyDescent="0.4">
      <c r="A116" s="80"/>
      <c r="B116" s="376" t="s">
        <v>323</v>
      </c>
      <c r="C116" s="314">
        <v>150</v>
      </c>
      <c r="D116" s="485"/>
      <c r="E116" s="70"/>
      <c r="F116" s="70"/>
      <c r="G116" s="70"/>
      <c r="H116" s="70"/>
      <c r="I116" s="70"/>
      <c r="J116" s="70"/>
      <c r="K116" s="70"/>
      <c r="L116" s="70"/>
      <c r="M116" s="70"/>
      <c r="N116" s="70"/>
      <c r="O116" s="70"/>
      <c r="P116" s="70"/>
      <c r="Q116" s="70"/>
      <c r="R116" s="70"/>
      <c r="S116" s="416"/>
      <c r="T116" s="396">
        <f t="shared" si="0"/>
        <v>0</v>
      </c>
      <c r="U116" s="67"/>
      <c r="V116" s="67"/>
      <c r="W116" s="67"/>
      <c r="X116" s="67"/>
      <c r="Y116" s="67">
        <f t="shared" si="1"/>
        <v>0</v>
      </c>
      <c r="Z116" s="67"/>
      <c r="AA116" s="67"/>
    </row>
    <row r="117" spans="1:27" ht="12" customHeight="1" x14ac:dyDescent="0.4">
      <c r="A117" s="80"/>
      <c r="B117" s="376" t="s">
        <v>340</v>
      </c>
      <c r="C117" s="488">
        <v>201</v>
      </c>
      <c r="D117" s="485">
        <v>3</v>
      </c>
      <c r="E117" s="70">
        <v>38</v>
      </c>
      <c r="F117" s="70">
        <v>34</v>
      </c>
      <c r="G117" s="70">
        <v>112</v>
      </c>
      <c r="H117" s="70">
        <v>98</v>
      </c>
      <c r="I117" s="70">
        <v>77</v>
      </c>
      <c r="J117" s="70">
        <v>89</v>
      </c>
      <c r="K117" s="70">
        <v>109</v>
      </c>
      <c r="L117" s="70">
        <v>30</v>
      </c>
      <c r="M117" s="70">
        <v>38</v>
      </c>
      <c r="N117" s="70">
        <v>19</v>
      </c>
      <c r="O117" s="70">
        <v>32</v>
      </c>
      <c r="P117" s="70">
        <v>8</v>
      </c>
      <c r="Q117" s="70">
        <v>6</v>
      </c>
      <c r="R117" s="70">
        <v>0</v>
      </c>
      <c r="S117" s="416">
        <v>1</v>
      </c>
      <c r="T117" s="396">
        <f t="shared" si="0"/>
        <v>694</v>
      </c>
      <c r="U117" s="67"/>
      <c r="V117" s="67"/>
      <c r="W117" s="67"/>
      <c r="X117" s="67"/>
      <c r="Y117" s="67">
        <f t="shared" si="1"/>
        <v>0</v>
      </c>
      <c r="Z117" s="67"/>
      <c r="AA117" s="67"/>
    </row>
    <row r="118" spans="1:27" ht="12" customHeight="1" x14ac:dyDescent="0.4">
      <c r="A118" s="80"/>
      <c r="B118" s="376"/>
      <c r="C118" s="488">
        <v>202</v>
      </c>
      <c r="D118" s="485"/>
      <c r="E118" s="70"/>
      <c r="F118" s="70"/>
      <c r="G118" s="70"/>
      <c r="H118" s="70"/>
      <c r="I118" s="70"/>
      <c r="J118" s="70"/>
      <c r="K118" s="70"/>
      <c r="L118" s="70"/>
      <c r="M118" s="70"/>
      <c r="N118" s="70"/>
      <c r="O118" s="70"/>
      <c r="P118" s="70"/>
      <c r="Q118" s="70"/>
      <c r="R118" s="70"/>
      <c r="S118" s="416"/>
      <c r="T118" s="396">
        <f t="shared" si="0"/>
        <v>0</v>
      </c>
      <c r="U118" s="67"/>
      <c r="V118" s="70">
        <f>T118+U118</f>
        <v>0</v>
      </c>
      <c r="W118" s="67">
        <v>1393</v>
      </c>
      <c r="X118" s="67"/>
      <c r="Y118" s="67">
        <f t="shared" si="1"/>
        <v>0</v>
      </c>
      <c r="Z118" s="67"/>
      <c r="AA118" s="67"/>
    </row>
    <row r="119" spans="1:27" ht="12" customHeight="1" x14ac:dyDescent="0.4">
      <c r="A119" s="80"/>
      <c r="B119" s="376"/>
      <c r="C119" s="488">
        <v>237</v>
      </c>
      <c r="D119" s="242"/>
      <c r="E119" s="236"/>
      <c r="F119" s="236"/>
      <c r="G119" s="236"/>
      <c r="H119" s="236"/>
      <c r="I119" s="236"/>
      <c r="J119" s="236"/>
      <c r="K119" s="236"/>
      <c r="L119" s="236"/>
      <c r="M119" s="236"/>
      <c r="N119" s="236"/>
      <c r="O119" s="236"/>
      <c r="P119" s="236"/>
      <c r="Q119" s="236"/>
      <c r="R119" s="236"/>
      <c r="S119" s="237"/>
      <c r="T119" s="243">
        <f t="shared" si="0"/>
        <v>0</v>
      </c>
      <c r="U119" s="67"/>
      <c r="V119" s="72"/>
      <c r="W119" s="67"/>
      <c r="X119" s="67"/>
      <c r="Y119" s="67">
        <f t="shared" si="1"/>
        <v>0</v>
      </c>
      <c r="Z119" s="67"/>
      <c r="AA119" s="67"/>
    </row>
    <row r="120" spans="1:27" ht="12" customHeight="1" x14ac:dyDescent="0.4">
      <c r="A120" s="80"/>
      <c r="B120" s="109"/>
      <c r="C120" s="244" t="s">
        <v>175</v>
      </c>
      <c r="D120" s="420">
        <f t="shared" ref="D120:S120" si="15">SUM(D113:D119)</f>
        <v>11</v>
      </c>
      <c r="E120" s="76">
        <f t="shared" si="15"/>
        <v>112</v>
      </c>
      <c r="F120" s="76">
        <f t="shared" si="15"/>
        <v>126</v>
      </c>
      <c r="G120" s="76">
        <f t="shared" si="15"/>
        <v>329</v>
      </c>
      <c r="H120" s="76">
        <f t="shared" si="15"/>
        <v>272</v>
      </c>
      <c r="I120" s="76">
        <f t="shared" si="15"/>
        <v>136</v>
      </c>
      <c r="J120" s="76">
        <f t="shared" si="15"/>
        <v>217</v>
      </c>
      <c r="K120" s="76">
        <f t="shared" si="15"/>
        <v>216</v>
      </c>
      <c r="L120" s="76">
        <f t="shared" si="15"/>
        <v>87</v>
      </c>
      <c r="M120" s="76">
        <f t="shared" si="15"/>
        <v>99</v>
      </c>
      <c r="N120" s="76">
        <f t="shared" si="15"/>
        <v>58</v>
      </c>
      <c r="O120" s="76">
        <f t="shared" si="15"/>
        <v>54</v>
      </c>
      <c r="P120" s="76">
        <f t="shared" si="15"/>
        <v>41</v>
      </c>
      <c r="Q120" s="76">
        <f t="shared" si="15"/>
        <v>32</v>
      </c>
      <c r="R120" s="76">
        <f t="shared" si="15"/>
        <v>1</v>
      </c>
      <c r="S120" s="76">
        <f t="shared" si="15"/>
        <v>4</v>
      </c>
      <c r="T120" s="421">
        <f t="shared" si="0"/>
        <v>1795</v>
      </c>
      <c r="U120" s="67"/>
      <c r="V120" s="67"/>
      <c r="W120" s="67"/>
      <c r="X120" s="67"/>
      <c r="Y120" s="70">
        <f t="shared" si="1"/>
        <v>1795</v>
      </c>
      <c r="Z120" s="67"/>
      <c r="AA120" s="67"/>
    </row>
    <row r="121" spans="1:27" ht="12" customHeight="1" x14ac:dyDescent="0.4">
      <c r="A121" s="80"/>
      <c r="B121" s="108" t="s">
        <v>320</v>
      </c>
      <c r="C121" s="179">
        <v>30</v>
      </c>
      <c r="D121" s="485">
        <v>0</v>
      </c>
      <c r="E121" s="70">
        <v>4</v>
      </c>
      <c r="F121" s="70">
        <v>4</v>
      </c>
      <c r="G121" s="70">
        <v>7</v>
      </c>
      <c r="H121" s="70">
        <v>7</v>
      </c>
      <c r="I121" s="70">
        <v>3</v>
      </c>
      <c r="J121" s="70">
        <v>13</v>
      </c>
      <c r="K121" s="70">
        <v>11</v>
      </c>
      <c r="L121" s="70">
        <v>2</v>
      </c>
      <c r="M121" s="70">
        <v>7</v>
      </c>
      <c r="N121" s="70">
        <v>10</v>
      </c>
      <c r="O121" s="70">
        <v>11</v>
      </c>
      <c r="P121" s="70">
        <v>5</v>
      </c>
      <c r="Q121" s="70">
        <v>3</v>
      </c>
      <c r="R121" s="70">
        <v>2</v>
      </c>
      <c r="S121" s="416">
        <v>3</v>
      </c>
      <c r="T121" s="175">
        <f t="shared" si="0"/>
        <v>92</v>
      </c>
      <c r="U121" s="67"/>
      <c r="V121" s="67"/>
      <c r="W121" s="67"/>
      <c r="X121" s="67"/>
      <c r="Y121" s="67">
        <f t="shared" si="1"/>
        <v>0</v>
      </c>
      <c r="Z121" s="67"/>
      <c r="AA121" s="67"/>
    </row>
    <row r="122" spans="1:27" ht="12" customHeight="1" x14ac:dyDescent="0.4">
      <c r="A122" s="80"/>
      <c r="B122" s="376" t="s">
        <v>321</v>
      </c>
      <c r="C122" s="314">
        <v>41</v>
      </c>
      <c r="D122" s="485"/>
      <c r="E122" s="70"/>
      <c r="F122" s="70"/>
      <c r="G122" s="70"/>
      <c r="H122" s="70"/>
      <c r="I122" s="70"/>
      <c r="J122" s="70"/>
      <c r="K122" s="70"/>
      <c r="L122" s="70"/>
      <c r="M122" s="70"/>
      <c r="N122" s="70"/>
      <c r="O122" s="70"/>
      <c r="P122" s="70"/>
      <c r="Q122" s="70"/>
      <c r="R122" s="70"/>
      <c r="S122" s="416"/>
      <c r="T122" s="396">
        <f t="shared" si="0"/>
        <v>0</v>
      </c>
      <c r="U122" s="67"/>
      <c r="V122" s="67"/>
      <c r="W122" s="67"/>
      <c r="X122" s="67"/>
      <c r="Y122" s="67"/>
      <c r="Z122" s="67"/>
      <c r="AA122" s="67"/>
    </row>
    <row r="123" spans="1:27" ht="12" customHeight="1" x14ac:dyDescent="0.4">
      <c r="A123" s="80"/>
      <c r="B123" s="376" t="s">
        <v>339</v>
      </c>
      <c r="C123" s="314">
        <v>101</v>
      </c>
      <c r="D123" s="485">
        <v>1</v>
      </c>
      <c r="E123" s="70">
        <v>0</v>
      </c>
      <c r="F123" s="70">
        <v>2</v>
      </c>
      <c r="G123" s="70">
        <v>7</v>
      </c>
      <c r="H123" s="70">
        <v>2</v>
      </c>
      <c r="I123" s="70">
        <v>4</v>
      </c>
      <c r="J123" s="70">
        <v>2</v>
      </c>
      <c r="K123" s="70">
        <v>1</v>
      </c>
      <c r="L123" s="70">
        <v>2</v>
      </c>
      <c r="M123" s="70">
        <v>4</v>
      </c>
      <c r="N123" s="70">
        <v>3</v>
      </c>
      <c r="O123" s="70">
        <v>4</v>
      </c>
      <c r="P123" s="70">
        <v>4</v>
      </c>
      <c r="Q123" s="70">
        <v>0</v>
      </c>
      <c r="R123" s="70">
        <v>5</v>
      </c>
      <c r="S123" s="416">
        <v>0</v>
      </c>
      <c r="T123" s="396">
        <f t="shared" si="0"/>
        <v>41</v>
      </c>
      <c r="U123" s="67"/>
      <c r="V123" s="67"/>
      <c r="W123" s="67"/>
      <c r="X123" s="67"/>
      <c r="Y123" s="67">
        <f t="shared" ref="Y123:Y130" si="16">IF(C123="Total", T123, 0)</f>
        <v>0</v>
      </c>
      <c r="Z123" s="67"/>
      <c r="AA123" s="67"/>
    </row>
    <row r="124" spans="1:27" ht="12" customHeight="1" x14ac:dyDescent="0.4">
      <c r="A124" s="80"/>
      <c r="B124" s="376" t="s">
        <v>323</v>
      </c>
      <c r="C124" s="314">
        <v>150</v>
      </c>
      <c r="D124" s="485"/>
      <c r="E124" s="70"/>
      <c r="F124" s="70"/>
      <c r="G124" s="70"/>
      <c r="H124" s="70"/>
      <c r="I124" s="70"/>
      <c r="J124" s="70"/>
      <c r="K124" s="70"/>
      <c r="L124" s="70"/>
      <c r="M124" s="70"/>
      <c r="N124" s="70"/>
      <c r="O124" s="70"/>
      <c r="P124" s="70"/>
      <c r="Q124" s="70"/>
      <c r="R124" s="70"/>
      <c r="S124" s="416"/>
      <c r="T124" s="396">
        <f t="shared" si="0"/>
        <v>0</v>
      </c>
      <c r="U124" s="67"/>
      <c r="V124" s="67"/>
      <c r="W124" s="67"/>
      <c r="X124" s="67"/>
      <c r="Y124" s="67">
        <f t="shared" si="16"/>
        <v>0</v>
      </c>
      <c r="Z124" s="67"/>
      <c r="AA124" s="67"/>
    </row>
    <row r="125" spans="1:27" ht="12" customHeight="1" x14ac:dyDescent="0.4">
      <c r="A125" s="80"/>
      <c r="B125" s="376" t="s">
        <v>340</v>
      </c>
      <c r="C125" s="314">
        <v>201</v>
      </c>
      <c r="D125" s="485"/>
      <c r="E125" s="70"/>
      <c r="F125" s="70"/>
      <c r="G125" s="70"/>
      <c r="H125" s="70"/>
      <c r="I125" s="70"/>
      <c r="J125" s="70"/>
      <c r="K125" s="70"/>
      <c r="L125" s="70"/>
      <c r="M125" s="70"/>
      <c r="N125" s="70"/>
      <c r="O125" s="70"/>
      <c r="P125" s="70"/>
      <c r="Q125" s="70"/>
      <c r="R125" s="70"/>
      <c r="S125" s="416"/>
      <c r="T125" s="396">
        <f t="shared" si="0"/>
        <v>0</v>
      </c>
      <c r="U125" s="67"/>
      <c r="V125" s="67"/>
      <c r="W125" s="67"/>
      <c r="X125" s="67"/>
      <c r="Y125" s="67">
        <f t="shared" si="16"/>
        <v>0</v>
      </c>
      <c r="Z125" s="67"/>
      <c r="AA125" s="67"/>
    </row>
    <row r="126" spans="1:27" ht="12" customHeight="1" x14ac:dyDescent="0.4">
      <c r="A126" s="80"/>
      <c r="C126" s="314">
        <v>202</v>
      </c>
      <c r="D126" s="485">
        <v>8</v>
      </c>
      <c r="E126" s="70">
        <v>80</v>
      </c>
      <c r="F126" s="70">
        <v>127</v>
      </c>
      <c r="G126" s="70">
        <v>209</v>
      </c>
      <c r="H126" s="70">
        <v>169</v>
      </c>
      <c r="I126" s="70">
        <v>159</v>
      </c>
      <c r="J126" s="70">
        <v>128</v>
      </c>
      <c r="K126" s="70">
        <v>149</v>
      </c>
      <c r="L126" s="70">
        <v>42</v>
      </c>
      <c r="M126" s="70">
        <v>102</v>
      </c>
      <c r="N126" s="70">
        <v>60</v>
      </c>
      <c r="O126" s="70">
        <v>33</v>
      </c>
      <c r="P126" s="70">
        <v>13</v>
      </c>
      <c r="Q126" s="70">
        <v>15</v>
      </c>
      <c r="R126" s="70">
        <v>15</v>
      </c>
      <c r="S126" s="416">
        <v>8</v>
      </c>
      <c r="T126" s="396">
        <f t="shared" si="0"/>
        <v>1317</v>
      </c>
      <c r="U126" s="67"/>
      <c r="V126" s="67"/>
      <c r="W126" s="67"/>
      <c r="X126" s="67"/>
      <c r="Y126" s="67">
        <f t="shared" si="16"/>
        <v>0</v>
      </c>
      <c r="Z126" s="67"/>
      <c r="AA126" s="67"/>
    </row>
    <row r="127" spans="1:27" ht="12" customHeight="1" x14ac:dyDescent="0.4">
      <c r="A127" s="80"/>
      <c r="B127" s="376"/>
      <c r="C127" s="314">
        <v>237</v>
      </c>
      <c r="D127" s="485">
        <v>3</v>
      </c>
      <c r="E127" s="70">
        <v>18</v>
      </c>
      <c r="F127" s="70">
        <v>4</v>
      </c>
      <c r="G127" s="70">
        <v>15</v>
      </c>
      <c r="H127" s="70">
        <v>5</v>
      </c>
      <c r="I127" s="70">
        <v>0</v>
      </c>
      <c r="J127" s="70">
        <v>0</v>
      </c>
      <c r="K127" s="70">
        <v>0</v>
      </c>
      <c r="L127" s="70">
        <v>0</v>
      </c>
      <c r="M127" s="70">
        <v>9</v>
      </c>
      <c r="N127" s="70">
        <v>8</v>
      </c>
      <c r="O127" s="70">
        <v>1</v>
      </c>
      <c r="P127" s="70">
        <v>8</v>
      </c>
      <c r="Q127" s="70">
        <v>2</v>
      </c>
      <c r="R127" s="70"/>
      <c r="S127" s="416"/>
      <c r="T127" s="396">
        <f t="shared" si="0"/>
        <v>73</v>
      </c>
      <c r="U127" s="67"/>
      <c r="V127" s="67"/>
      <c r="W127" s="67"/>
      <c r="X127" s="67"/>
      <c r="Y127" s="67">
        <f t="shared" si="16"/>
        <v>0</v>
      </c>
      <c r="Z127" s="67"/>
      <c r="AA127" s="67"/>
    </row>
    <row r="128" spans="1:27" ht="12" customHeight="1" x14ac:dyDescent="0.4">
      <c r="A128" s="80"/>
      <c r="B128" s="376"/>
      <c r="C128" s="314">
        <v>974</v>
      </c>
      <c r="D128" s="242">
        <v>1</v>
      </c>
      <c r="E128" s="236">
        <v>5</v>
      </c>
      <c r="F128" s="236">
        <v>9</v>
      </c>
      <c r="G128" s="236"/>
      <c r="H128" s="236"/>
      <c r="I128" s="236"/>
      <c r="J128" s="236"/>
      <c r="K128" s="236"/>
      <c r="L128" s="236"/>
      <c r="M128" s="236">
        <v>0</v>
      </c>
      <c r="N128" s="236">
        <v>0</v>
      </c>
      <c r="O128" s="236">
        <v>0</v>
      </c>
      <c r="P128" s="236">
        <v>0</v>
      </c>
      <c r="Q128" s="236"/>
      <c r="R128" s="236"/>
      <c r="S128" s="237"/>
      <c r="T128" s="243">
        <f t="shared" si="0"/>
        <v>15</v>
      </c>
      <c r="U128" s="67"/>
      <c r="V128" s="67"/>
      <c r="W128" s="67"/>
      <c r="X128" s="67"/>
      <c r="Y128" s="67">
        <f t="shared" si="16"/>
        <v>0</v>
      </c>
      <c r="Z128" s="67"/>
      <c r="AA128" s="67"/>
    </row>
    <row r="129" spans="1:27" ht="12" customHeight="1" x14ac:dyDescent="0.4">
      <c r="A129" s="80"/>
      <c r="B129" s="109"/>
      <c r="C129" s="244" t="s">
        <v>175</v>
      </c>
      <c r="D129" s="420">
        <f t="shared" ref="D129:S129" si="17">SUM(D121:D128)</f>
        <v>13</v>
      </c>
      <c r="E129" s="76">
        <f t="shared" si="17"/>
        <v>107</v>
      </c>
      <c r="F129" s="76">
        <f t="shared" si="17"/>
        <v>146</v>
      </c>
      <c r="G129" s="76">
        <f t="shared" si="17"/>
        <v>238</v>
      </c>
      <c r="H129" s="76">
        <f t="shared" si="17"/>
        <v>183</v>
      </c>
      <c r="I129" s="76">
        <f t="shared" si="17"/>
        <v>166</v>
      </c>
      <c r="J129" s="76">
        <f t="shared" si="17"/>
        <v>143</v>
      </c>
      <c r="K129" s="76">
        <f t="shared" si="17"/>
        <v>161</v>
      </c>
      <c r="L129" s="76">
        <f t="shared" si="17"/>
        <v>46</v>
      </c>
      <c r="M129" s="76">
        <f t="shared" si="17"/>
        <v>122</v>
      </c>
      <c r="N129" s="76">
        <f t="shared" si="17"/>
        <v>81</v>
      </c>
      <c r="O129" s="76">
        <f t="shared" si="17"/>
        <v>49</v>
      </c>
      <c r="P129" s="76">
        <f t="shared" si="17"/>
        <v>30</v>
      </c>
      <c r="Q129" s="76">
        <f t="shared" si="17"/>
        <v>20</v>
      </c>
      <c r="R129" s="76">
        <f t="shared" si="17"/>
        <v>22</v>
      </c>
      <c r="S129" s="76">
        <f t="shared" si="17"/>
        <v>11</v>
      </c>
      <c r="T129" s="421">
        <f t="shared" si="0"/>
        <v>1538</v>
      </c>
      <c r="U129" s="67"/>
      <c r="V129" s="67"/>
      <c r="W129" s="67"/>
      <c r="X129" s="67"/>
      <c r="Y129" s="70">
        <f t="shared" si="16"/>
        <v>1538</v>
      </c>
      <c r="Z129" s="67"/>
      <c r="AA129" s="67"/>
    </row>
    <row r="130" spans="1:27" ht="12" customHeight="1" x14ac:dyDescent="0.4">
      <c r="A130" s="80"/>
      <c r="B130" s="108" t="s">
        <v>325</v>
      </c>
      <c r="C130" s="240">
        <v>30</v>
      </c>
      <c r="D130" s="241">
        <v>0</v>
      </c>
      <c r="E130" s="173">
        <v>0</v>
      </c>
      <c r="F130" s="173">
        <v>7</v>
      </c>
      <c r="G130" s="173">
        <v>9</v>
      </c>
      <c r="H130" s="173">
        <v>8</v>
      </c>
      <c r="I130" s="173">
        <v>2</v>
      </c>
      <c r="J130" s="173">
        <v>0</v>
      </c>
      <c r="K130" s="173">
        <v>0</v>
      </c>
      <c r="L130" s="173">
        <v>7</v>
      </c>
      <c r="M130" s="173">
        <v>1</v>
      </c>
      <c r="N130" s="173">
        <v>4</v>
      </c>
      <c r="O130" s="173">
        <v>7</v>
      </c>
      <c r="P130" s="173">
        <v>1</v>
      </c>
      <c r="Q130" s="173">
        <v>1</v>
      </c>
      <c r="R130" s="173">
        <v>0</v>
      </c>
      <c r="S130" s="234">
        <v>0</v>
      </c>
      <c r="T130" s="175">
        <f t="shared" si="0"/>
        <v>47</v>
      </c>
      <c r="U130" s="67"/>
      <c r="V130" s="67"/>
      <c r="W130" s="67"/>
      <c r="X130" s="67"/>
      <c r="Y130" s="67">
        <f t="shared" si="16"/>
        <v>0</v>
      </c>
      <c r="Z130" s="67"/>
      <c r="AA130" s="67"/>
    </row>
    <row r="131" spans="1:27" ht="12" customHeight="1" x14ac:dyDescent="0.4">
      <c r="A131" s="80"/>
      <c r="B131" s="376"/>
      <c r="C131" s="488">
        <v>41</v>
      </c>
      <c r="D131" s="485"/>
      <c r="E131" s="70"/>
      <c r="F131" s="70"/>
      <c r="G131" s="70"/>
      <c r="H131" s="70"/>
      <c r="I131" s="70"/>
      <c r="J131" s="70"/>
      <c r="K131" s="70"/>
      <c r="L131" s="70"/>
      <c r="M131" s="70"/>
      <c r="N131" s="70"/>
      <c r="O131" s="70"/>
      <c r="P131" s="70"/>
      <c r="Q131" s="70"/>
      <c r="R131" s="70"/>
      <c r="S131" s="416"/>
      <c r="T131" s="396"/>
      <c r="U131" s="67"/>
      <c r="V131" s="67"/>
      <c r="W131" s="67"/>
      <c r="X131" s="67"/>
      <c r="Y131" s="67"/>
      <c r="Z131" s="67"/>
      <c r="AA131" s="67"/>
    </row>
    <row r="132" spans="1:27" ht="12" customHeight="1" x14ac:dyDescent="0.4">
      <c r="A132" s="80"/>
      <c r="B132" s="376" t="s">
        <v>321</v>
      </c>
      <c r="C132" s="488">
        <v>101</v>
      </c>
      <c r="D132" s="485">
        <v>0</v>
      </c>
      <c r="E132" s="70">
        <v>3</v>
      </c>
      <c r="F132" s="70">
        <v>6</v>
      </c>
      <c r="G132" s="70">
        <v>2</v>
      </c>
      <c r="H132" s="70">
        <v>2</v>
      </c>
      <c r="I132" s="70">
        <v>3</v>
      </c>
      <c r="J132" s="70">
        <v>1</v>
      </c>
      <c r="K132" s="70">
        <v>2</v>
      </c>
      <c r="L132" s="70">
        <v>2</v>
      </c>
      <c r="M132" s="70">
        <v>2</v>
      </c>
      <c r="N132" s="70">
        <v>3</v>
      </c>
      <c r="O132" s="70">
        <v>1</v>
      </c>
      <c r="P132" s="70">
        <v>3</v>
      </c>
      <c r="Q132" s="70">
        <v>1</v>
      </c>
      <c r="R132" s="70">
        <v>0</v>
      </c>
      <c r="S132" s="416">
        <v>0</v>
      </c>
      <c r="T132" s="396">
        <f t="shared" ref="T132:T137" si="18">SUM(D132:S132)</f>
        <v>31</v>
      </c>
      <c r="U132" s="67"/>
      <c r="V132" s="67"/>
      <c r="W132" s="67"/>
      <c r="X132" s="67"/>
      <c r="Y132" s="67">
        <f t="shared" ref="Y132:Y144" si="19">IF(C132="Total", T132, 0)</f>
        <v>0</v>
      </c>
      <c r="Z132" s="67"/>
      <c r="AA132" s="67"/>
    </row>
    <row r="133" spans="1:27" ht="12" customHeight="1" x14ac:dyDescent="0.4">
      <c r="A133" s="80"/>
      <c r="B133" s="376" t="s">
        <v>339</v>
      </c>
      <c r="C133" s="314">
        <v>150</v>
      </c>
      <c r="D133" s="485"/>
      <c r="E133" s="70"/>
      <c r="F133" s="70"/>
      <c r="G133" s="70"/>
      <c r="H133" s="70"/>
      <c r="I133" s="70"/>
      <c r="J133" s="70"/>
      <c r="K133" s="70"/>
      <c r="L133" s="70"/>
      <c r="M133" s="70"/>
      <c r="N133" s="70"/>
      <c r="O133" s="70"/>
      <c r="P133" s="70"/>
      <c r="Q133" s="70"/>
      <c r="R133" s="70"/>
      <c r="S133" s="416"/>
      <c r="T133" s="396">
        <f t="shared" si="18"/>
        <v>0</v>
      </c>
      <c r="U133" s="67"/>
      <c r="V133" s="67"/>
      <c r="W133" s="67"/>
      <c r="X133" s="67"/>
      <c r="Y133" s="67">
        <f t="shared" si="19"/>
        <v>0</v>
      </c>
      <c r="Z133" s="67"/>
      <c r="AA133" s="67"/>
    </row>
    <row r="134" spans="1:27" ht="12" customHeight="1" x14ac:dyDescent="0.4">
      <c r="A134" s="80"/>
      <c r="B134" s="376"/>
      <c r="C134" s="314">
        <v>201</v>
      </c>
      <c r="D134" s="485"/>
      <c r="E134" s="70"/>
      <c r="F134" s="70"/>
      <c r="G134" s="70"/>
      <c r="H134" s="70"/>
      <c r="I134" s="70"/>
      <c r="J134" s="70"/>
      <c r="K134" s="70"/>
      <c r="L134" s="70"/>
      <c r="M134" s="70"/>
      <c r="N134" s="70"/>
      <c r="O134" s="70"/>
      <c r="P134" s="70"/>
      <c r="Q134" s="70"/>
      <c r="R134" s="70"/>
      <c r="S134" s="416"/>
      <c r="T134" s="396">
        <f t="shared" si="18"/>
        <v>0</v>
      </c>
      <c r="U134" s="67"/>
      <c r="V134" s="67"/>
      <c r="W134" s="67"/>
      <c r="X134" s="67"/>
      <c r="Y134" s="67">
        <f t="shared" si="19"/>
        <v>0</v>
      </c>
      <c r="Z134" s="67"/>
      <c r="AA134" s="67"/>
    </row>
    <row r="135" spans="1:27" ht="12" customHeight="1" x14ac:dyDescent="0.4">
      <c r="A135" s="80"/>
      <c r="B135" s="376" t="s">
        <v>323</v>
      </c>
      <c r="C135" s="488">
        <v>202</v>
      </c>
      <c r="D135" s="485">
        <v>5</v>
      </c>
      <c r="E135" s="70">
        <v>81</v>
      </c>
      <c r="F135" s="70">
        <v>213</v>
      </c>
      <c r="G135" s="70">
        <v>267</v>
      </c>
      <c r="H135" s="70">
        <v>276</v>
      </c>
      <c r="I135" s="70">
        <v>172</v>
      </c>
      <c r="J135" s="70">
        <v>159</v>
      </c>
      <c r="K135" s="70">
        <v>139</v>
      </c>
      <c r="L135" s="70">
        <v>91</v>
      </c>
      <c r="M135" s="70">
        <v>61</v>
      </c>
      <c r="N135" s="70">
        <v>81</v>
      </c>
      <c r="O135" s="70">
        <v>38</v>
      </c>
      <c r="P135" s="70">
        <v>14</v>
      </c>
      <c r="Q135" s="70">
        <v>10</v>
      </c>
      <c r="R135" s="70">
        <v>13</v>
      </c>
      <c r="S135" s="416">
        <v>4</v>
      </c>
      <c r="T135" s="396">
        <f t="shared" si="18"/>
        <v>1624</v>
      </c>
      <c r="U135" s="67"/>
      <c r="V135" s="67"/>
      <c r="W135" s="67"/>
      <c r="X135" s="67"/>
      <c r="Y135" s="67">
        <f t="shared" si="19"/>
        <v>0</v>
      </c>
      <c r="Z135" s="67"/>
      <c r="AA135" s="67"/>
    </row>
    <row r="136" spans="1:27" ht="12" customHeight="1" x14ac:dyDescent="0.4">
      <c r="A136" s="80"/>
      <c r="B136" s="376" t="s">
        <v>341</v>
      </c>
      <c r="C136" s="488">
        <v>237</v>
      </c>
      <c r="D136" s="485">
        <v>0</v>
      </c>
      <c r="E136" s="70">
        <v>5</v>
      </c>
      <c r="F136" s="70">
        <v>20</v>
      </c>
      <c r="G136" s="70">
        <v>33</v>
      </c>
      <c r="H136" s="70">
        <v>8</v>
      </c>
      <c r="I136" s="70"/>
      <c r="J136" s="70"/>
      <c r="K136" s="70"/>
      <c r="L136" s="70"/>
      <c r="M136" s="70">
        <v>3</v>
      </c>
      <c r="N136" s="70">
        <v>4</v>
      </c>
      <c r="O136" s="70">
        <v>6</v>
      </c>
      <c r="P136" s="70">
        <v>10</v>
      </c>
      <c r="Q136" s="70">
        <v>0</v>
      </c>
      <c r="R136" s="70">
        <v>0</v>
      </c>
      <c r="S136" s="416">
        <v>0</v>
      </c>
      <c r="T136" s="396">
        <f t="shared" si="18"/>
        <v>89</v>
      </c>
      <c r="U136" s="67"/>
      <c r="V136" s="67"/>
      <c r="W136" s="67"/>
      <c r="X136" s="67"/>
      <c r="Y136" s="67">
        <f t="shared" si="19"/>
        <v>0</v>
      </c>
      <c r="Z136" s="67"/>
      <c r="AA136" s="67"/>
    </row>
    <row r="137" spans="1:27" ht="12" customHeight="1" x14ac:dyDescent="0.4">
      <c r="A137" s="80"/>
      <c r="B137" s="376"/>
      <c r="C137" s="488">
        <v>974</v>
      </c>
      <c r="D137" s="485">
        <v>5</v>
      </c>
      <c r="E137" s="70">
        <v>1</v>
      </c>
      <c r="F137" s="70">
        <v>0</v>
      </c>
      <c r="G137" s="70"/>
      <c r="H137" s="70"/>
      <c r="I137" s="70"/>
      <c r="J137" s="70"/>
      <c r="K137" s="70"/>
      <c r="L137" s="70"/>
      <c r="M137" s="70"/>
      <c r="N137" s="70"/>
      <c r="O137" s="70"/>
      <c r="P137" s="70"/>
      <c r="Q137" s="70"/>
      <c r="R137" s="70"/>
      <c r="S137" s="416"/>
      <c r="T137" s="396">
        <f t="shared" si="18"/>
        <v>6</v>
      </c>
      <c r="U137" s="67"/>
      <c r="V137" s="67"/>
      <c r="W137" s="67"/>
      <c r="X137" s="67"/>
      <c r="Y137" s="67">
        <f t="shared" si="19"/>
        <v>0</v>
      </c>
      <c r="Z137" s="67"/>
      <c r="AA137" s="67"/>
    </row>
    <row r="138" spans="1:27" ht="12" customHeight="1" x14ac:dyDescent="0.4">
      <c r="A138" s="80"/>
      <c r="B138" s="376"/>
      <c r="C138" s="314"/>
      <c r="D138" s="242"/>
      <c r="E138" s="236"/>
      <c r="F138" s="489"/>
      <c r="G138" s="236"/>
      <c r="H138" s="236"/>
      <c r="I138" s="236"/>
      <c r="J138" s="236"/>
      <c r="K138" s="236"/>
      <c r="L138" s="236"/>
      <c r="M138" s="236"/>
      <c r="N138" s="236"/>
      <c r="O138" s="236"/>
      <c r="P138" s="236"/>
      <c r="Q138" s="236"/>
      <c r="R138" s="236"/>
      <c r="S138" s="237"/>
      <c r="T138" s="243"/>
      <c r="U138" s="67"/>
      <c r="V138" s="67"/>
      <c r="W138" s="67"/>
      <c r="X138" s="67"/>
      <c r="Y138" s="67">
        <f t="shared" si="19"/>
        <v>0</v>
      </c>
      <c r="Z138" s="67"/>
      <c r="AA138" s="67"/>
    </row>
    <row r="139" spans="1:27" ht="12" customHeight="1" x14ac:dyDescent="0.4">
      <c r="A139" s="80"/>
      <c r="B139" s="109"/>
      <c r="C139" s="244" t="s">
        <v>175</v>
      </c>
      <c r="D139" s="420">
        <f t="shared" ref="D139:S139" si="20">SUM(D130:D138)</f>
        <v>10</v>
      </c>
      <c r="E139" s="76">
        <f t="shared" si="20"/>
        <v>90</v>
      </c>
      <c r="F139" s="76">
        <f t="shared" si="20"/>
        <v>246</v>
      </c>
      <c r="G139" s="76">
        <f t="shared" si="20"/>
        <v>311</v>
      </c>
      <c r="H139" s="76">
        <f t="shared" si="20"/>
        <v>294</v>
      </c>
      <c r="I139" s="76">
        <f t="shared" si="20"/>
        <v>177</v>
      </c>
      <c r="J139" s="76">
        <f t="shared" si="20"/>
        <v>160</v>
      </c>
      <c r="K139" s="76">
        <f t="shared" si="20"/>
        <v>141</v>
      </c>
      <c r="L139" s="76">
        <f t="shared" si="20"/>
        <v>100</v>
      </c>
      <c r="M139" s="76">
        <f t="shared" si="20"/>
        <v>67</v>
      </c>
      <c r="N139" s="76">
        <f t="shared" si="20"/>
        <v>92</v>
      </c>
      <c r="O139" s="76">
        <f t="shared" si="20"/>
        <v>52</v>
      </c>
      <c r="P139" s="76">
        <f t="shared" si="20"/>
        <v>28</v>
      </c>
      <c r="Q139" s="76">
        <f t="shared" si="20"/>
        <v>12</v>
      </c>
      <c r="R139" s="76">
        <f t="shared" si="20"/>
        <v>13</v>
      </c>
      <c r="S139" s="76">
        <f t="shared" si="20"/>
        <v>4</v>
      </c>
      <c r="T139" s="421">
        <f t="shared" ref="T139:T156" si="21">SUM(D139:S139)</f>
        <v>1797</v>
      </c>
      <c r="U139" s="67"/>
      <c r="V139" s="67"/>
      <c r="W139" s="67"/>
      <c r="X139" s="67"/>
      <c r="Y139" s="70">
        <f t="shared" si="19"/>
        <v>1797</v>
      </c>
      <c r="Z139" s="67"/>
      <c r="AA139" s="67"/>
    </row>
    <row r="140" spans="1:27" ht="12" customHeight="1" x14ac:dyDescent="0.4">
      <c r="A140" s="80"/>
      <c r="B140" s="108" t="s">
        <v>328</v>
      </c>
      <c r="C140" s="240">
        <v>30</v>
      </c>
      <c r="D140" s="241">
        <v>3</v>
      </c>
      <c r="E140" s="173">
        <v>12</v>
      </c>
      <c r="F140" s="173">
        <v>6</v>
      </c>
      <c r="G140" s="173">
        <v>31</v>
      </c>
      <c r="H140" s="173">
        <v>19</v>
      </c>
      <c r="I140" s="173">
        <v>18</v>
      </c>
      <c r="J140" s="173">
        <v>6</v>
      </c>
      <c r="K140" s="173">
        <v>13</v>
      </c>
      <c r="L140" s="173">
        <v>3</v>
      </c>
      <c r="M140" s="173">
        <v>3</v>
      </c>
      <c r="N140" s="174">
        <v>9</v>
      </c>
      <c r="O140" s="173">
        <v>0</v>
      </c>
      <c r="P140" s="173">
        <v>2</v>
      </c>
      <c r="Q140" s="173">
        <v>1</v>
      </c>
      <c r="R140" s="173">
        <v>0</v>
      </c>
      <c r="S140" s="234">
        <v>0</v>
      </c>
      <c r="T140" s="175">
        <f t="shared" si="21"/>
        <v>126</v>
      </c>
      <c r="U140" s="67"/>
      <c r="V140" s="67"/>
      <c r="W140" s="67"/>
      <c r="X140" s="67"/>
      <c r="Y140" s="67">
        <f t="shared" si="19"/>
        <v>0</v>
      </c>
      <c r="Z140" s="67"/>
      <c r="AA140" s="67"/>
    </row>
    <row r="141" spans="1:27" ht="12" customHeight="1" x14ac:dyDescent="0.4">
      <c r="A141" s="80"/>
      <c r="B141" s="376" t="s">
        <v>321</v>
      </c>
      <c r="C141" s="488">
        <v>41</v>
      </c>
      <c r="D141" s="485">
        <v>1</v>
      </c>
      <c r="E141" s="70">
        <v>1</v>
      </c>
      <c r="F141" s="70">
        <v>0</v>
      </c>
      <c r="G141" s="70">
        <v>0</v>
      </c>
      <c r="H141" s="70">
        <v>0</v>
      </c>
      <c r="I141" s="70">
        <v>1</v>
      </c>
      <c r="J141" s="70">
        <v>0</v>
      </c>
      <c r="K141" s="70">
        <v>0</v>
      </c>
      <c r="L141" s="70">
        <v>1</v>
      </c>
      <c r="M141" s="70">
        <v>2</v>
      </c>
      <c r="N141" s="176">
        <v>2</v>
      </c>
      <c r="O141" s="70">
        <v>0</v>
      </c>
      <c r="P141" s="70">
        <v>0</v>
      </c>
      <c r="Q141" s="70">
        <v>1</v>
      </c>
      <c r="R141" s="70">
        <v>0</v>
      </c>
      <c r="S141" s="416">
        <v>0</v>
      </c>
      <c r="T141" s="396">
        <f t="shared" si="21"/>
        <v>9</v>
      </c>
      <c r="U141" s="67"/>
      <c r="V141" s="67"/>
      <c r="W141" s="67"/>
      <c r="X141" s="67"/>
      <c r="Y141" s="67">
        <f t="shared" si="19"/>
        <v>0</v>
      </c>
      <c r="Z141" s="67"/>
      <c r="AA141" s="67"/>
    </row>
    <row r="142" spans="1:27" ht="12" customHeight="1" x14ac:dyDescent="0.4">
      <c r="A142" s="80"/>
      <c r="B142" s="376" t="s">
        <v>339</v>
      </c>
      <c r="C142" s="488">
        <v>101</v>
      </c>
      <c r="D142" s="485">
        <v>0</v>
      </c>
      <c r="E142" s="70">
        <v>0</v>
      </c>
      <c r="F142" s="70">
        <v>2</v>
      </c>
      <c r="G142" s="70">
        <v>5</v>
      </c>
      <c r="H142" s="70">
        <v>3</v>
      </c>
      <c r="I142" s="70">
        <v>0</v>
      </c>
      <c r="J142" s="70">
        <v>6</v>
      </c>
      <c r="K142" s="70">
        <v>2</v>
      </c>
      <c r="L142" s="70">
        <v>2</v>
      </c>
      <c r="M142" s="70">
        <v>0</v>
      </c>
      <c r="N142" s="176">
        <v>2</v>
      </c>
      <c r="O142" s="70">
        <v>0</v>
      </c>
      <c r="P142" s="70">
        <v>1</v>
      </c>
      <c r="Q142" s="70">
        <v>2</v>
      </c>
      <c r="R142" s="70">
        <v>0</v>
      </c>
      <c r="S142" s="416">
        <v>0</v>
      </c>
      <c r="T142" s="396">
        <f t="shared" si="21"/>
        <v>25</v>
      </c>
      <c r="U142" s="67"/>
      <c r="V142" s="67"/>
      <c r="W142" s="67"/>
      <c r="X142" s="67"/>
      <c r="Y142" s="67">
        <f t="shared" si="19"/>
        <v>0</v>
      </c>
      <c r="Z142" s="67"/>
      <c r="AA142" s="67"/>
    </row>
    <row r="143" spans="1:27" ht="12" customHeight="1" x14ac:dyDescent="0.4">
      <c r="A143" s="80"/>
      <c r="B143" s="376" t="s">
        <v>323</v>
      </c>
      <c r="C143" s="314">
        <v>150</v>
      </c>
      <c r="D143" s="485"/>
      <c r="E143" s="70"/>
      <c r="F143" s="70"/>
      <c r="G143" s="70"/>
      <c r="H143" s="70"/>
      <c r="I143" s="70"/>
      <c r="J143" s="70"/>
      <c r="K143" s="70"/>
      <c r="L143" s="70"/>
      <c r="M143" s="70"/>
      <c r="N143" s="176"/>
      <c r="O143" s="70"/>
      <c r="P143" s="70"/>
      <c r="Q143" s="70"/>
      <c r="R143" s="70"/>
      <c r="S143" s="416"/>
      <c r="T143" s="396">
        <f t="shared" si="21"/>
        <v>0</v>
      </c>
      <c r="U143" s="67"/>
      <c r="V143" s="67"/>
      <c r="W143" s="67"/>
      <c r="X143" s="67"/>
      <c r="Y143" s="67">
        <f t="shared" si="19"/>
        <v>0</v>
      </c>
      <c r="Z143" s="67"/>
      <c r="AA143" s="67"/>
    </row>
    <row r="144" spans="1:27" ht="12" customHeight="1" x14ac:dyDescent="0.4">
      <c r="A144" s="80"/>
      <c r="B144" s="376" t="s">
        <v>341</v>
      </c>
      <c r="C144" s="488">
        <v>201</v>
      </c>
      <c r="D144" s="485">
        <v>0</v>
      </c>
      <c r="E144" s="70">
        <v>22</v>
      </c>
      <c r="F144" s="70">
        <v>23</v>
      </c>
      <c r="G144" s="70">
        <v>47</v>
      </c>
      <c r="H144" s="70">
        <v>54</v>
      </c>
      <c r="I144" s="70">
        <v>25</v>
      </c>
      <c r="J144" s="70">
        <v>39</v>
      </c>
      <c r="K144" s="70">
        <v>28</v>
      </c>
      <c r="L144" s="70">
        <v>18</v>
      </c>
      <c r="M144" s="70">
        <v>19</v>
      </c>
      <c r="N144" s="176">
        <v>8</v>
      </c>
      <c r="O144" s="70">
        <v>6</v>
      </c>
      <c r="P144" s="70">
        <v>6</v>
      </c>
      <c r="Q144" s="70">
        <v>2</v>
      </c>
      <c r="R144" s="70">
        <v>2</v>
      </c>
      <c r="S144" s="416">
        <v>0</v>
      </c>
      <c r="T144" s="396">
        <f t="shared" si="21"/>
        <v>299</v>
      </c>
      <c r="U144" s="67"/>
      <c r="V144" s="67"/>
      <c r="W144" s="67"/>
      <c r="X144" s="67"/>
      <c r="Y144" s="67">
        <f t="shared" si="19"/>
        <v>0</v>
      </c>
      <c r="Z144" s="67"/>
      <c r="AA144" s="67"/>
    </row>
    <row r="145" spans="1:27" ht="12" customHeight="1" x14ac:dyDescent="0.25">
      <c r="A145" s="80"/>
      <c r="B145" s="376"/>
      <c r="C145" s="314">
        <v>202</v>
      </c>
      <c r="D145" s="485"/>
      <c r="E145" s="70"/>
      <c r="F145" s="70"/>
      <c r="G145" s="70"/>
      <c r="H145" s="70"/>
      <c r="I145" s="70"/>
      <c r="J145" s="70"/>
      <c r="K145" s="246"/>
      <c r="L145" s="70"/>
      <c r="M145" s="70"/>
      <c r="N145" s="176"/>
      <c r="O145" s="70"/>
      <c r="P145" s="70"/>
      <c r="Q145" s="70"/>
      <c r="R145" s="70"/>
      <c r="S145" s="416"/>
      <c r="T145" s="396">
        <f t="shared" si="21"/>
        <v>0</v>
      </c>
      <c r="U145" s="67"/>
      <c r="V145" s="67"/>
      <c r="W145" s="67"/>
      <c r="X145" s="67"/>
      <c r="Y145" s="67"/>
      <c r="Z145" s="67"/>
      <c r="AA145" s="67"/>
    </row>
    <row r="146" spans="1:27" ht="12" customHeight="1" x14ac:dyDescent="0.25">
      <c r="A146" s="80"/>
      <c r="B146" s="376"/>
      <c r="C146" s="314">
        <v>237</v>
      </c>
      <c r="D146" s="485"/>
      <c r="E146" s="70"/>
      <c r="F146" s="70"/>
      <c r="G146" s="70"/>
      <c r="H146" s="70"/>
      <c r="I146" s="70"/>
      <c r="J146" s="70"/>
      <c r="K146" s="246"/>
      <c r="L146" s="70"/>
      <c r="M146" s="70"/>
      <c r="N146" s="176"/>
      <c r="O146" s="70"/>
      <c r="P146" s="70"/>
      <c r="Q146" s="70"/>
      <c r="R146" s="70"/>
      <c r="S146" s="416"/>
      <c r="T146" s="396">
        <f t="shared" si="21"/>
        <v>0</v>
      </c>
      <c r="U146" s="67"/>
      <c r="V146" s="67"/>
      <c r="W146" s="67"/>
      <c r="X146" s="67"/>
      <c r="Y146" s="67"/>
      <c r="Z146" s="67"/>
      <c r="AA146" s="67"/>
    </row>
    <row r="147" spans="1:27" ht="12" customHeight="1" x14ac:dyDescent="0.25">
      <c r="A147" s="80"/>
      <c r="B147" s="376"/>
      <c r="C147" s="314">
        <v>974</v>
      </c>
      <c r="D147" s="485"/>
      <c r="E147" s="70"/>
      <c r="F147" s="70"/>
      <c r="G147" s="70"/>
      <c r="H147" s="70"/>
      <c r="I147" s="70"/>
      <c r="J147" s="70"/>
      <c r="K147" s="246"/>
      <c r="L147" s="70"/>
      <c r="M147" s="70"/>
      <c r="N147" s="176"/>
      <c r="O147" s="70"/>
      <c r="P147" s="70"/>
      <c r="Q147" s="70"/>
      <c r="R147" s="70"/>
      <c r="S147" s="416"/>
      <c r="T147" s="396">
        <f t="shared" si="21"/>
        <v>0</v>
      </c>
      <c r="U147" s="67"/>
      <c r="V147" s="67"/>
      <c r="W147" s="67"/>
      <c r="X147" s="67"/>
      <c r="Y147" s="67">
        <f t="shared" ref="Y147:Y156" si="22">IF(C147="Total", T147, 0)</f>
        <v>0</v>
      </c>
      <c r="Z147" s="67"/>
      <c r="AA147" s="67"/>
    </row>
    <row r="148" spans="1:27" ht="12" customHeight="1" x14ac:dyDescent="0.4">
      <c r="A148" s="80"/>
      <c r="B148" s="109"/>
      <c r="C148" s="244" t="s">
        <v>175</v>
      </c>
      <c r="D148" s="420">
        <f t="shared" ref="D148:S148" si="23">SUM(D140:D147)</f>
        <v>4</v>
      </c>
      <c r="E148" s="76">
        <f t="shared" si="23"/>
        <v>35</v>
      </c>
      <c r="F148" s="76">
        <f t="shared" si="23"/>
        <v>31</v>
      </c>
      <c r="G148" s="76">
        <f t="shared" si="23"/>
        <v>83</v>
      </c>
      <c r="H148" s="76">
        <f t="shared" si="23"/>
        <v>76</v>
      </c>
      <c r="I148" s="76">
        <f t="shared" si="23"/>
        <v>44</v>
      </c>
      <c r="J148" s="76">
        <f t="shared" si="23"/>
        <v>51</v>
      </c>
      <c r="K148" s="76">
        <f t="shared" si="23"/>
        <v>43</v>
      </c>
      <c r="L148" s="76">
        <f t="shared" si="23"/>
        <v>24</v>
      </c>
      <c r="M148" s="76">
        <f t="shared" si="23"/>
        <v>24</v>
      </c>
      <c r="N148" s="76">
        <f t="shared" si="23"/>
        <v>21</v>
      </c>
      <c r="O148" s="76">
        <f t="shared" si="23"/>
        <v>6</v>
      </c>
      <c r="P148" s="76">
        <f t="shared" si="23"/>
        <v>9</v>
      </c>
      <c r="Q148" s="76">
        <f t="shared" si="23"/>
        <v>6</v>
      </c>
      <c r="R148" s="76">
        <f t="shared" si="23"/>
        <v>2</v>
      </c>
      <c r="S148" s="76">
        <f t="shared" si="23"/>
        <v>0</v>
      </c>
      <c r="T148" s="421">
        <f t="shared" si="21"/>
        <v>459</v>
      </c>
      <c r="U148" s="67"/>
      <c r="V148" s="67"/>
      <c r="W148" s="67"/>
      <c r="X148" s="67"/>
      <c r="Y148" s="70">
        <f t="shared" si="22"/>
        <v>459</v>
      </c>
      <c r="Z148" s="67"/>
      <c r="AA148" s="67"/>
    </row>
    <row r="149" spans="1:27" ht="12" customHeight="1" x14ac:dyDescent="0.4">
      <c r="A149" s="80"/>
      <c r="B149" s="108" t="s">
        <v>328</v>
      </c>
      <c r="C149" s="240">
        <v>3</v>
      </c>
      <c r="D149" s="241">
        <v>5</v>
      </c>
      <c r="E149" s="173">
        <v>5</v>
      </c>
      <c r="F149" s="173">
        <v>6</v>
      </c>
      <c r="G149" s="173">
        <v>3</v>
      </c>
      <c r="H149" s="173">
        <v>3</v>
      </c>
      <c r="I149" s="173">
        <v>13</v>
      </c>
      <c r="J149" s="173">
        <v>9</v>
      </c>
      <c r="K149" s="173">
        <v>2</v>
      </c>
      <c r="L149" s="173">
        <v>12</v>
      </c>
      <c r="M149" s="173">
        <v>4</v>
      </c>
      <c r="N149" s="173">
        <v>1</v>
      </c>
      <c r="O149" s="173">
        <v>1</v>
      </c>
      <c r="P149" s="173">
        <v>5</v>
      </c>
      <c r="Q149" s="173">
        <v>0</v>
      </c>
      <c r="R149" s="173">
        <v>3</v>
      </c>
      <c r="S149" s="234">
        <v>1</v>
      </c>
      <c r="T149" s="175">
        <f t="shared" si="21"/>
        <v>73</v>
      </c>
      <c r="U149" s="67"/>
      <c r="V149" s="67"/>
      <c r="W149" s="67"/>
      <c r="X149" s="67"/>
      <c r="Y149" s="67">
        <f t="shared" si="22"/>
        <v>0</v>
      </c>
      <c r="Z149" s="67"/>
      <c r="AA149" s="67"/>
    </row>
    <row r="150" spans="1:27" ht="12" customHeight="1" x14ac:dyDescent="0.4">
      <c r="A150" s="80"/>
      <c r="B150" s="376" t="s">
        <v>321</v>
      </c>
      <c r="C150" s="314"/>
      <c r="D150" s="485"/>
      <c r="E150" s="70"/>
      <c r="F150" s="70"/>
      <c r="G150" s="70"/>
      <c r="H150" s="70"/>
      <c r="I150" s="70"/>
      <c r="J150" s="70"/>
      <c r="K150" s="70"/>
      <c r="L150" s="70"/>
      <c r="M150" s="70"/>
      <c r="N150" s="70"/>
      <c r="O150" s="70"/>
      <c r="P150" s="70"/>
      <c r="Q150" s="70"/>
      <c r="R150" s="70"/>
      <c r="S150" s="416"/>
      <c r="T150" s="396">
        <f t="shared" si="21"/>
        <v>0</v>
      </c>
      <c r="U150" s="67"/>
      <c r="V150" s="67"/>
      <c r="W150" s="67"/>
      <c r="X150" s="67"/>
      <c r="Y150" s="67">
        <f t="shared" si="22"/>
        <v>0</v>
      </c>
      <c r="Z150" s="67"/>
      <c r="AA150" s="67"/>
    </row>
    <row r="151" spans="1:27" ht="12" customHeight="1" x14ac:dyDescent="0.4">
      <c r="A151" s="80"/>
      <c r="B151" s="376" t="s">
        <v>342</v>
      </c>
      <c r="C151" s="314"/>
      <c r="D151" s="485"/>
      <c r="E151" s="70"/>
      <c r="F151" s="70"/>
      <c r="G151" s="70"/>
      <c r="H151" s="70"/>
      <c r="I151" s="70"/>
      <c r="J151" s="70"/>
      <c r="K151" s="70"/>
      <c r="L151" s="70"/>
      <c r="M151" s="70"/>
      <c r="N151" s="70"/>
      <c r="O151" s="70"/>
      <c r="P151" s="70"/>
      <c r="Q151" s="70"/>
      <c r="R151" s="70"/>
      <c r="S151" s="416"/>
      <c r="T151" s="396">
        <f t="shared" si="21"/>
        <v>0</v>
      </c>
      <c r="U151" s="67"/>
      <c r="V151" s="67"/>
      <c r="W151" s="67"/>
      <c r="X151" s="67"/>
      <c r="Y151" s="67">
        <f t="shared" si="22"/>
        <v>0</v>
      </c>
      <c r="Z151" s="67"/>
      <c r="AA151" s="67"/>
    </row>
    <row r="152" spans="1:27" ht="12" customHeight="1" x14ac:dyDescent="0.4">
      <c r="A152" s="80"/>
      <c r="B152" s="376" t="s">
        <v>323</v>
      </c>
      <c r="C152" s="314"/>
      <c r="D152" s="485"/>
      <c r="E152" s="70"/>
      <c r="F152" s="70"/>
      <c r="G152" s="70"/>
      <c r="H152" s="70"/>
      <c r="I152" s="70"/>
      <c r="J152" s="70"/>
      <c r="K152" s="70"/>
      <c r="L152" s="70"/>
      <c r="M152" s="70"/>
      <c r="N152" s="70"/>
      <c r="O152" s="70"/>
      <c r="P152" s="70"/>
      <c r="Q152" s="70"/>
      <c r="R152" s="70"/>
      <c r="S152" s="416"/>
      <c r="T152" s="396">
        <f t="shared" si="21"/>
        <v>0</v>
      </c>
      <c r="U152" s="67"/>
      <c r="V152" s="67"/>
      <c r="W152" s="67"/>
      <c r="X152" s="67"/>
      <c r="Y152" s="67">
        <f t="shared" si="22"/>
        <v>0</v>
      </c>
      <c r="Z152" s="67"/>
      <c r="AA152" s="67"/>
    </row>
    <row r="153" spans="1:27" ht="12" customHeight="1" x14ac:dyDescent="0.4">
      <c r="A153" s="80"/>
      <c r="B153" s="376" t="s">
        <v>343</v>
      </c>
      <c r="C153" s="314"/>
      <c r="D153" s="485"/>
      <c r="E153" s="70"/>
      <c r="F153" s="70"/>
      <c r="G153" s="70"/>
      <c r="H153" s="70"/>
      <c r="I153" s="70"/>
      <c r="J153" s="70"/>
      <c r="K153" s="70"/>
      <c r="L153" s="70"/>
      <c r="M153" s="70"/>
      <c r="N153" s="70"/>
      <c r="O153" s="70"/>
      <c r="P153" s="70"/>
      <c r="Q153" s="70"/>
      <c r="R153" s="70"/>
      <c r="S153" s="416"/>
      <c r="T153" s="396">
        <f t="shared" si="21"/>
        <v>0</v>
      </c>
      <c r="U153" s="67"/>
      <c r="V153" s="67"/>
      <c r="W153" s="67"/>
      <c r="X153" s="67"/>
      <c r="Y153" s="67">
        <f t="shared" si="22"/>
        <v>0</v>
      </c>
      <c r="Z153" s="67"/>
      <c r="AA153" s="67"/>
    </row>
    <row r="154" spans="1:27" ht="12" customHeight="1" x14ac:dyDescent="0.4">
      <c r="A154" s="80"/>
      <c r="B154" s="376"/>
      <c r="C154" s="314"/>
      <c r="D154" s="485"/>
      <c r="E154" s="70"/>
      <c r="F154" s="70"/>
      <c r="G154" s="70"/>
      <c r="H154" s="70"/>
      <c r="I154" s="70"/>
      <c r="J154" s="70"/>
      <c r="K154" s="70"/>
      <c r="L154" s="70"/>
      <c r="M154" s="70"/>
      <c r="N154" s="70"/>
      <c r="O154" s="70"/>
      <c r="P154" s="70"/>
      <c r="Q154" s="70"/>
      <c r="R154" s="70"/>
      <c r="S154" s="416"/>
      <c r="T154" s="396">
        <f t="shared" si="21"/>
        <v>0</v>
      </c>
      <c r="U154" s="67"/>
      <c r="V154" s="67"/>
      <c r="W154" s="67"/>
      <c r="X154" s="67"/>
      <c r="Y154" s="67">
        <f t="shared" si="22"/>
        <v>0</v>
      </c>
      <c r="Z154" s="67"/>
      <c r="AA154" s="67"/>
    </row>
    <row r="155" spans="1:27" ht="12" customHeight="1" x14ac:dyDescent="0.4">
      <c r="A155" s="80"/>
      <c r="B155" s="376"/>
      <c r="C155" s="314"/>
      <c r="D155" s="242"/>
      <c r="E155" s="236"/>
      <c r="F155" s="236"/>
      <c r="G155" s="236"/>
      <c r="H155" s="236"/>
      <c r="I155" s="236"/>
      <c r="J155" s="236"/>
      <c r="K155" s="236"/>
      <c r="L155" s="236"/>
      <c r="M155" s="236"/>
      <c r="N155" s="236"/>
      <c r="O155" s="236"/>
      <c r="P155" s="236"/>
      <c r="Q155" s="236"/>
      <c r="R155" s="236"/>
      <c r="S155" s="237"/>
      <c r="T155" s="243">
        <f t="shared" si="21"/>
        <v>0</v>
      </c>
      <c r="U155" s="67"/>
      <c r="V155" s="67"/>
      <c r="W155" s="67"/>
      <c r="X155" s="67"/>
      <c r="Y155" s="67">
        <f t="shared" si="22"/>
        <v>0</v>
      </c>
      <c r="Z155" s="67"/>
      <c r="AA155" s="67"/>
    </row>
    <row r="156" spans="1:27" ht="12" customHeight="1" x14ac:dyDescent="0.4">
      <c r="A156" s="80"/>
      <c r="B156" s="109"/>
      <c r="C156" s="244" t="s">
        <v>175</v>
      </c>
      <c r="D156" s="420">
        <f t="shared" ref="D156:S156" si="24">SUM(D149:D155)</f>
        <v>5</v>
      </c>
      <c r="E156" s="76">
        <f t="shared" si="24"/>
        <v>5</v>
      </c>
      <c r="F156" s="76">
        <f t="shared" si="24"/>
        <v>6</v>
      </c>
      <c r="G156" s="76">
        <f t="shared" si="24"/>
        <v>3</v>
      </c>
      <c r="H156" s="76">
        <f t="shared" si="24"/>
        <v>3</v>
      </c>
      <c r="I156" s="76">
        <f t="shared" si="24"/>
        <v>13</v>
      </c>
      <c r="J156" s="76">
        <f t="shared" si="24"/>
        <v>9</v>
      </c>
      <c r="K156" s="76">
        <f t="shared" si="24"/>
        <v>2</v>
      </c>
      <c r="L156" s="76">
        <f t="shared" si="24"/>
        <v>12</v>
      </c>
      <c r="M156" s="76">
        <f t="shared" si="24"/>
        <v>4</v>
      </c>
      <c r="N156" s="76">
        <f t="shared" si="24"/>
        <v>1</v>
      </c>
      <c r="O156" s="76">
        <f t="shared" si="24"/>
        <v>1</v>
      </c>
      <c r="P156" s="76">
        <f t="shared" si="24"/>
        <v>5</v>
      </c>
      <c r="Q156" s="76">
        <f t="shared" si="24"/>
        <v>0</v>
      </c>
      <c r="R156" s="76">
        <f t="shared" si="24"/>
        <v>3</v>
      </c>
      <c r="S156" s="76">
        <f t="shared" si="24"/>
        <v>1</v>
      </c>
      <c r="T156" s="421">
        <f t="shared" si="21"/>
        <v>73</v>
      </c>
      <c r="U156" s="67"/>
      <c r="V156" s="67"/>
      <c r="W156" s="67"/>
      <c r="X156" s="67"/>
      <c r="Y156" s="70">
        <f t="shared" si="22"/>
        <v>73</v>
      </c>
      <c r="Z156" s="67"/>
      <c r="AA156" s="67"/>
    </row>
    <row r="157" spans="1:27" ht="12" customHeight="1" x14ac:dyDescent="0.4">
      <c r="A157" s="80"/>
      <c r="B157" s="67"/>
      <c r="C157" s="67"/>
      <c r="D157" s="67">
        <f t="shared" ref="D157:S157" si="25">SUM(D8:D156)/2</f>
        <v>59</v>
      </c>
      <c r="E157" s="67">
        <f t="shared" si="25"/>
        <v>372</v>
      </c>
      <c r="F157" s="67">
        <f t="shared" si="25"/>
        <v>592</v>
      </c>
      <c r="G157" s="67">
        <f t="shared" si="25"/>
        <v>999</v>
      </c>
      <c r="H157" s="67">
        <f t="shared" si="25"/>
        <v>868</v>
      </c>
      <c r="I157" s="67">
        <f t="shared" si="25"/>
        <v>557</v>
      </c>
      <c r="J157" s="67">
        <f t="shared" si="25"/>
        <v>609</v>
      </c>
      <c r="K157" s="67">
        <f t="shared" si="25"/>
        <v>592</v>
      </c>
      <c r="L157" s="67">
        <f t="shared" si="25"/>
        <v>293</v>
      </c>
      <c r="M157" s="67">
        <f t="shared" si="25"/>
        <v>337</v>
      </c>
      <c r="N157" s="67">
        <f t="shared" si="25"/>
        <v>275</v>
      </c>
      <c r="O157" s="67">
        <f t="shared" si="25"/>
        <v>197</v>
      </c>
      <c r="P157" s="67">
        <f t="shared" si="25"/>
        <v>128</v>
      </c>
      <c r="Q157" s="67">
        <f t="shared" si="25"/>
        <v>78</v>
      </c>
      <c r="R157" s="67">
        <f t="shared" si="25"/>
        <v>47</v>
      </c>
      <c r="S157" s="67">
        <f t="shared" si="25"/>
        <v>31</v>
      </c>
      <c r="T157" s="67">
        <f>SUM(D157:S157)</f>
        <v>6034</v>
      </c>
      <c r="U157" s="67"/>
      <c r="V157" s="67"/>
      <c r="W157" s="67"/>
      <c r="X157" s="67"/>
      <c r="Y157" s="67">
        <f>SUM(Y5:Y156)</f>
        <v>6034</v>
      </c>
      <c r="Z157" s="67"/>
      <c r="AA157" s="67"/>
    </row>
    <row r="158" spans="1:27" ht="12" customHeight="1" x14ac:dyDescent="0.4">
      <c r="A158" s="80"/>
      <c r="B158" s="67"/>
      <c r="C158" s="67"/>
      <c r="D158" s="67"/>
      <c r="E158" s="67"/>
      <c r="F158" s="67"/>
      <c r="G158" s="67"/>
      <c r="H158" s="67"/>
      <c r="I158" s="67"/>
      <c r="J158" s="67"/>
      <c r="K158" s="67"/>
      <c r="L158" s="67"/>
      <c r="M158" s="67"/>
      <c r="N158" s="67"/>
      <c r="O158" s="67"/>
      <c r="P158" s="67"/>
      <c r="Q158" s="67"/>
      <c r="R158" s="67"/>
      <c r="S158" s="67"/>
      <c r="T158" s="67"/>
      <c r="U158" s="67"/>
      <c r="V158" s="67"/>
      <c r="W158" s="67"/>
      <c r="X158" s="67"/>
      <c r="Y158" s="67"/>
      <c r="Z158" s="67"/>
      <c r="AA158" s="67"/>
    </row>
    <row r="159" spans="1:27" ht="12" customHeight="1" x14ac:dyDescent="0.4">
      <c r="A159" s="80"/>
      <c r="B159" s="67"/>
      <c r="C159" s="67"/>
      <c r="D159" s="67"/>
      <c r="E159" s="67"/>
      <c r="F159" s="67"/>
      <c r="G159" s="67"/>
      <c r="H159" s="67"/>
      <c r="I159" s="67"/>
      <c r="J159" s="67"/>
      <c r="K159" s="67"/>
      <c r="L159" s="67"/>
      <c r="M159" s="67"/>
      <c r="N159" s="67"/>
      <c r="O159" s="67"/>
      <c r="P159" s="67"/>
      <c r="Q159" s="67"/>
      <c r="R159" s="67"/>
      <c r="S159" s="67"/>
      <c r="T159" s="67"/>
      <c r="U159" s="67"/>
      <c r="V159" s="67"/>
      <c r="W159" s="67"/>
      <c r="X159" s="67"/>
      <c r="Y159" s="67"/>
      <c r="Z159" s="67"/>
      <c r="AA159" s="67"/>
    </row>
    <row r="160" spans="1:27" ht="12" customHeight="1" x14ac:dyDescent="0.4">
      <c r="A160" s="80"/>
      <c r="B160" s="67"/>
      <c r="C160" s="67"/>
      <c r="D160" s="67"/>
      <c r="E160" s="67"/>
      <c r="F160" s="67"/>
      <c r="G160" s="67"/>
      <c r="H160" s="67"/>
      <c r="I160" s="67"/>
      <c r="J160" s="67"/>
      <c r="K160" s="67"/>
      <c r="L160" s="67"/>
      <c r="M160" s="67"/>
      <c r="N160" s="67"/>
      <c r="O160" s="67"/>
      <c r="P160" s="67"/>
      <c r="Q160" s="67"/>
      <c r="R160" s="67"/>
      <c r="S160" s="67"/>
      <c r="T160" s="67"/>
      <c r="U160" s="67"/>
      <c r="V160" s="67"/>
      <c r="W160" s="67"/>
      <c r="X160" s="67"/>
      <c r="Y160" s="67"/>
      <c r="Z160" s="67"/>
      <c r="AA160" s="67"/>
    </row>
    <row r="161" spans="1:27" ht="12" customHeight="1" x14ac:dyDescent="0.4">
      <c r="A161" s="80"/>
      <c r="B161" s="67"/>
      <c r="C161" s="67"/>
      <c r="D161" s="67"/>
      <c r="E161" s="67"/>
      <c r="F161" s="67"/>
      <c r="G161" s="67"/>
      <c r="H161" s="67"/>
      <c r="I161" s="67"/>
      <c r="J161" s="67"/>
      <c r="K161" s="67"/>
      <c r="L161" s="67"/>
      <c r="M161" s="67"/>
      <c r="N161" s="67"/>
      <c r="O161" s="67"/>
      <c r="P161" s="67"/>
      <c r="Q161" s="67"/>
      <c r="R161" s="67"/>
      <c r="S161" s="67"/>
      <c r="T161" s="67"/>
      <c r="U161" s="67"/>
      <c r="V161" s="67"/>
      <c r="W161" s="67"/>
      <c r="X161" s="67"/>
      <c r="Y161" s="67"/>
      <c r="Z161" s="67"/>
      <c r="AA161" s="67"/>
    </row>
    <row r="162" spans="1:27" ht="12" customHeight="1" x14ac:dyDescent="0.4">
      <c r="A162" s="80"/>
      <c r="B162" s="67"/>
      <c r="C162" s="67"/>
      <c r="D162" s="67"/>
      <c r="E162" s="67"/>
      <c r="F162" s="67"/>
      <c r="G162" s="67"/>
      <c r="H162" s="67"/>
      <c r="I162" s="67"/>
      <c r="J162" s="67"/>
      <c r="K162" s="67"/>
      <c r="L162" s="67"/>
      <c r="M162" s="67"/>
      <c r="N162" s="67"/>
      <c r="O162" s="67"/>
      <c r="P162" s="67"/>
      <c r="Q162" s="67"/>
      <c r="R162" s="67"/>
      <c r="S162" s="67"/>
      <c r="T162" s="67"/>
      <c r="U162" s="67"/>
      <c r="V162" s="67"/>
      <c r="W162" s="67"/>
      <c r="X162" s="67"/>
      <c r="Y162" s="67"/>
      <c r="Z162" s="67"/>
      <c r="AA162" s="67"/>
    </row>
    <row r="163" spans="1:27" ht="12" customHeight="1" x14ac:dyDescent="0.4">
      <c r="A163" s="80"/>
      <c r="B163" s="67"/>
      <c r="C163" s="67"/>
      <c r="D163" s="67"/>
      <c r="E163" s="67"/>
      <c r="F163" s="67"/>
      <c r="G163" s="67"/>
      <c r="H163" s="67"/>
      <c r="I163" s="67"/>
      <c r="J163" s="67"/>
      <c r="K163" s="67"/>
      <c r="L163" s="67"/>
      <c r="M163" s="67"/>
      <c r="N163" s="67"/>
      <c r="O163" s="67"/>
      <c r="P163" s="67"/>
      <c r="Q163" s="67"/>
      <c r="R163" s="67"/>
      <c r="S163" s="67"/>
      <c r="T163" s="67"/>
      <c r="U163" s="67"/>
      <c r="V163" s="67"/>
      <c r="W163" s="67"/>
      <c r="X163" s="67"/>
      <c r="Y163" s="67"/>
      <c r="Z163" s="67"/>
      <c r="AA163" s="67"/>
    </row>
    <row r="164" spans="1:27" ht="12" customHeight="1" x14ac:dyDescent="0.4">
      <c r="A164" s="80"/>
      <c r="B164" s="67"/>
      <c r="C164" s="67"/>
      <c r="D164" s="67"/>
      <c r="E164" s="67"/>
      <c r="F164" s="67"/>
      <c r="G164" s="67"/>
      <c r="H164" s="67"/>
      <c r="I164" s="67"/>
      <c r="J164" s="67"/>
      <c r="K164" s="67"/>
      <c r="L164" s="67"/>
      <c r="M164" s="67"/>
      <c r="N164" s="67"/>
      <c r="O164" s="67"/>
      <c r="P164" s="67"/>
      <c r="Q164" s="67"/>
      <c r="R164" s="67"/>
      <c r="S164" s="67"/>
      <c r="T164" s="67"/>
      <c r="U164" s="67"/>
      <c r="V164" s="67"/>
      <c r="W164" s="67"/>
      <c r="X164" s="67"/>
      <c r="Y164" s="67"/>
      <c r="Z164" s="67"/>
      <c r="AA164" s="67"/>
    </row>
    <row r="165" spans="1:27" ht="12" customHeight="1" x14ac:dyDescent="0.4">
      <c r="A165" s="80"/>
      <c r="B165" s="67"/>
      <c r="C165" s="67"/>
      <c r="D165" s="67"/>
      <c r="E165" s="67"/>
      <c r="F165" s="67"/>
      <c r="G165" s="67"/>
      <c r="H165" s="67"/>
      <c r="I165" s="67"/>
      <c r="J165" s="67"/>
      <c r="K165" s="67"/>
      <c r="L165" s="67"/>
      <c r="M165" s="67"/>
      <c r="N165" s="67"/>
      <c r="O165" s="67"/>
      <c r="P165" s="67"/>
      <c r="Q165" s="67"/>
      <c r="R165" s="67"/>
      <c r="S165" s="67"/>
      <c r="T165" s="67"/>
      <c r="U165" s="67"/>
      <c r="V165" s="67"/>
      <c r="W165" s="67"/>
      <c r="X165" s="67"/>
      <c r="Y165" s="67"/>
      <c r="Z165" s="67"/>
      <c r="AA165" s="67"/>
    </row>
    <row r="166" spans="1:27" ht="12" customHeight="1" x14ac:dyDescent="0.4">
      <c r="A166" s="80"/>
      <c r="B166" s="67"/>
      <c r="C166" s="67"/>
      <c r="D166" s="67"/>
      <c r="E166" s="67"/>
      <c r="F166" s="67"/>
      <c r="G166" s="67"/>
      <c r="H166" s="67"/>
      <c r="I166" s="67"/>
      <c r="J166" s="67"/>
      <c r="K166" s="67"/>
      <c r="L166" s="67"/>
      <c r="M166" s="67"/>
      <c r="N166" s="67"/>
      <c r="O166" s="67"/>
      <c r="P166" s="67"/>
      <c r="Q166" s="67"/>
      <c r="R166" s="67"/>
      <c r="S166" s="67"/>
      <c r="T166" s="67"/>
      <c r="U166" s="67"/>
      <c r="V166" s="67"/>
      <c r="W166" s="67"/>
      <c r="X166" s="67"/>
      <c r="Y166" s="67"/>
      <c r="Z166" s="67"/>
      <c r="AA166" s="67"/>
    </row>
    <row r="167" spans="1:27" ht="12" customHeight="1" x14ac:dyDescent="0.4">
      <c r="A167" s="80"/>
      <c r="B167" s="67"/>
      <c r="C167" s="67"/>
      <c r="D167" s="67"/>
      <c r="E167" s="67"/>
      <c r="F167" s="67"/>
      <c r="G167" s="67"/>
      <c r="H167" s="67"/>
      <c r="I167" s="67"/>
      <c r="J167" s="67"/>
      <c r="K167" s="67"/>
      <c r="L167" s="67"/>
      <c r="M167" s="67"/>
      <c r="N167" s="67"/>
      <c r="O167" s="67"/>
      <c r="P167" s="67"/>
      <c r="Q167" s="67"/>
      <c r="R167" s="67"/>
      <c r="S167" s="67"/>
      <c r="T167" s="67"/>
      <c r="U167" s="67"/>
      <c r="V167" s="67"/>
      <c r="W167" s="67"/>
      <c r="X167" s="67"/>
      <c r="Y167" s="67"/>
      <c r="Z167" s="67"/>
      <c r="AA167" s="67"/>
    </row>
    <row r="168" spans="1:27" ht="12" customHeight="1" x14ac:dyDescent="0.4">
      <c r="A168" s="80"/>
      <c r="B168" s="67"/>
      <c r="C168" s="67"/>
      <c r="D168" s="67"/>
      <c r="E168" s="67"/>
      <c r="F168" s="67"/>
      <c r="G168" s="67"/>
      <c r="H168" s="67"/>
      <c r="I168" s="67"/>
      <c r="J168" s="67"/>
      <c r="K168" s="67"/>
      <c r="L168" s="67"/>
      <c r="M168" s="67"/>
      <c r="N168" s="67"/>
      <c r="O168" s="67"/>
      <c r="P168" s="67"/>
      <c r="Q168" s="67"/>
      <c r="R168" s="67"/>
      <c r="S168" s="67"/>
      <c r="T168" s="67"/>
      <c r="U168" s="67"/>
      <c r="V168" s="67"/>
      <c r="W168" s="67"/>
      <c r="X168" s="67"/>
      <c r="Y168" s="67"/>
      <c r="Z168" s="67"/>
      <c r="AA168" s="67"/>
    </row>
    <row r="169" spans="1:27" ht="12" customHeight="1" x14ac:dyDescent="0.4">
      <c r="A169" s="80"/>
      <c r="B169" s="67"/>
      <c r="C169" s="67"/>
      <c r="D169" s="67"/>
      <c r="E169" s="67"/>
      <c r="F169" s="67"/>
      <c r="G169" s="67"/>
      <c r="H169" s="67"/>
      <c r="I169" s="67"/>
      <c r="J169" s="67"/>
      <c r="K169" s="67"/>
      <c r="L169" s="67"/>
      <c r="M169" s="67"/>
      <c r="N169" s="67"/>
      <c r="O169" s="67"/>
      <c r="P169" s="67"/>
      <c r="Q169" s="67"/>
      <c r="R169" s="67"/>
      <c r="S169" s="67"/>
      <c r="T169" s="67"/>
      <c r="U169" s="67"/>
      <c r="V169" s="67"/>
      <c r="W169" s="67"/>
      <c r="X169" s="67"/>
      <c r="Y169" s="67"/>
      <c r="Z169" s="67"/>
      <c r="AA169" s="67"/>
    </row>
    <row r="170" spans="1:27" ht="12" customHeight="1" x14ac:dyDescent="0.4">
      <c r="A170" s="80"/>
      <c r="B170" s="67"/>
      <c r="C170" s="67"/>
      <c r="D170" s="67"/>
      <c r="E170" s="67"/>
      <c r="F170" s="67"/>
      <c r="G170" s="67"/>
      <c r="H170" s="67"/>
      <c r="I170" s="67"/>
      <c r="J170" s="67"/>
      <c r="K170" s="67"/>
      <c r="L170" s="67"/>
      <c r="M170" s="67"/>
      <c r="N170" s="67"/>
      <c r="O170" s="67"/>
      <c r="P170" s="67"/>
      <c r="Q170" s="67"/>
      <c r="R170" s="67"/>
      <c r="S170" s="67"/>
      <c r="T170" s="67"/>
      <c r="U170" s="67"/>
      <c r="V170" s="67"/>
      <c r="W170" s="67"/>
      <c r="X170" s="67"/>
      <c r="Y170" s="67"/>
      <c r="Z170" s="67"/>
      <c r="AA170" s="67"/>
    </row>
    <row r="171" spans="1:27" ht="12" customHeight="1" x14ac:dyDescent="0.4">
      <c r="A171" s="80"/>
      <c r="B171" s="67"/>
      <c r="C171" s="67"/>
      <c r="D171" s="67"/>
      <c r="E171" s="67"/>
      <c r="F171" s="67"/>
      <c r="G171" s="67"/>
      <c r="H171" s="67"/>
      <c r="I171" s="67"/>
      <c r="J171" s="67"/>
      <c r="K171" s="67"/>
      <c r="L171" s="67"/>
      <c r="M171" s="67"/>
      <c r="N171" s="67"/>
      <c r="O171" s="67"/>
      <c r="P171" s="67"/>
      <c r="Q171" s="67"/>
      <c r="R171" s="67"/>
      <c r="S171" s="67"/>
      <c r="T171" s="67"/>
      <c r="U171" s="67"/>
      <c r="V171" s="67"/>
      <c r="W171" s="67"/>
      <c r="X171" s="67"/>
      <c r="Y171" s="67"/>
      <c r="Z171" s="67"/>
      <c r="AA171" s="67"/>
    </row>
    <row r="172" spans="1:27" ht="12" customHeight="1" x14ac:dyDescent="0.4">
      <c r="A172" s="80"/>
      <c r="B172" s="67"/>
      <c r="C172" s="67"/>
      <c r="D172" s="67"/>
      <c r="E172" s="67"/>
      <c r="F172" s="67"/>
      <c r="G172" s="67"/>
      <c r="H172" s="67"/>
      <c r="I172" s="67"/>
      <c r="J172" s="67"/>
      <c r="K172" s="67"/>
      <c r="L172" s="67"/>
      <c r="M172" s="67"/>
      <c r="N172" s="67"/>
      <c r="O172" s="67"/>
      <c r="P172" s="67"/>
      <c r="Q172" s="67"/>
      <c r="R172" s="67"/>
      <c r="S172" s="67"/>
      <c r="T172" s="67"/>
      <c r="U172" s="67"/>
      <c r="V172" s="67"/>
      <c r="W172" s="67"/>
      <c r="X172" s="67"/>
      <c r="Y172" s="67"/>
      <c r="Z172" s="67"/>
      <c r="AA172" s="67"/>
    </row>
    <row r="173" spans="1:27" ht="12" customHeight="1" x14ac:dyDescent="0.4">
      <c r="A173" s="80"/>
      <c r="B173" s="67"/>
      <c r="C173" s="67"/>
      <c r="D173" s="67"/>
      <c r="E173" s="67"/>
      <c r="F173" s="67"/>
      <c r="G173" s="67"/>
      <c r="H173" s="67"/>
      <c r="I173" s="67"/>
      <c r="J173" s="67"/>
      <c r="K173" s="67"/>
      <c r="L173" s="67"/>
      <c r="M173" s="67"/>
      <c r="N173" s="67"/>
      <c r="O173" s="67"/>
      <c r="P173" s="67"/>
      <c r="Q173" s="67"/>
      <c r="R173" s="67"/>
      <c r="S173" s="67"/>
      <c r="T173" s="67"/>
      <c r="U173" s="67"/>
      <c r="V173" s="67"/>
      <c r="W173" s="67"/>
      <c r="X173" s="67"/>
      <c r="Y173" s="67"/>
      <c r="Z173" s="67"/>
      <c r="AA173" s="67"/>
    </row>
    <row r="174" spans="1:27" ht="12" customHeight="1" x14ac:dyDescent="0.4">
      <c r="A174" s="80"/>
      <c r="B174" s="67"/>
      <c r="C174" s="67"/>
      <c r="D174" s="67"/>
      <c r="E174" s="67"/>
      <c r="F174" s="67"/>
      <c r="G174" s="67"/>
      <c r="H174" s="67"/>
      <c r="I174" s="67"/>
      <c r="J174" s="67"/>
      <c r="K174" s="67"/>
      <c r="L174" s="67"/>
      <c r="M174" s="67"/>
      <c r="N174" s="67"/>
      <c r="O174" s="67"/>
      <c r="P174" s="67"/>
      <c r="Q174" s="67"/>
      <c r="R174" s="67"/>
      <c r="S174" s="67"/>
      <c r="T174" s="67"/>
      <c r="U174" s="67"/>
      <c r="V174" s="67"/>
      <c r="W174" s="67"/>
      <c r="X174" s="67"/>
      <c r="Y174" s="67"/>
      <c r="Z174" s="67"/>
      <c r="AA174" s="67"/>
    </row>
    <row r="175" spans="1:27" ht="12" customHeight="1" x14ac:dyDescent="0.4">
      <c r="A175" s="80"/>
      <c r="B175" s="67"/>
      <c r="C175" s="67"/>
      <c r="D175" s="67"/>
      <c r="E175" s="67"/>
      <c r="F175" s="67"/>
      <c r="G175" s="67"/>
      <c r="H175" s="67"/>
      <c r="I175" s="67"/>
      <c r="J175" s="67"/>
      <c r="K175" s="67"/>
      <c r="L175" s="67"/>
      <c r="M175" s="67"/>
      <c r="N175" s="67"/>
      <c r="O175" s="67"/>
      <c r="P175" s="67"/>
      <c r="Q175" s="67"/>
      <c r="R175" s="67"/>
      <c r="S175" s="67"/>
      <c r="T175" s="67"/>
      <c r="U175" s="67"/>
      <c r="V175" s="67"/>
      <c r="W175" s="67"/>
      <c r="X175" s="67"/>
      <c r="Y175" s="67"/>
      <c r="Z175" s="67"/>
      <c r="AA175" s="67"/>
    </row>
    <row r="176" spans="1:27" ht="12" customHeight="1" x14ac:dyDescent="0.4">
      <c r="A176" s="80"/>
      <c r="B176" s="67"/>
      <c r="C176" s="67"/>
      <c r="D176" s="67"/>
      <c r="E176" s="67"/>
      <c r="F176" s="67"/>
      <c r="G176" s="67"/>
      <c r="H176" s="67"/>
      <c r="I176" s="67"/>
      <c r="J176" s="67"/>
      <c r="K176" s="67"/>
      <c r="L176" s="67"/>
      <c r="M176" s="67"/>
      <c r="N176" s="67"/>
      <c r="O176" s="67"/>
      <c r="P176" s="67"/>
      <c r="Q176" s="67"/>
      <c r="R176" s="67"/>
      <c r="S176" s="67"/>
      <c r="T176" s="67"/>
      <c r="U176" s="67"/>
      <c r="V176" s="67"/>
      <c r="W176" s="67"/>
      <c r="X176" s="67"/>
      <c r="Y176" s="67"/>
      <c r="Z176" s="67"/>
      <c r="AA176" s="67"/>
    </row>
    <row r="177" spans="1:27" ht="12" customHeight="1" x14ac:dyDescent="0.4">
      <c r="A177" s="80"/>
      <c r="B177" s="67"/>
      <c r="C177" s="67"/>
      <c r="D177" s="67"/>
      <c r="E177" s="67"/>
      <c r="F177" s="67"/>
      <c r="G177" s="67"/>
      <c r="H177" s="67"/>
      <c r="I177" s="67"/>
      <c r="J177" s="67"/>
      <c r="K177" s="67"/>
      <c r="L177" s="67"/>
      <c r="M177" s="67"/>
      <c r="N177" s="67"/>
      <c r="O177" s="67"/>
      <c r="P177" s="67"/>
      <c r="Q177" s="67"/>
      <c r="R177" s="67"/>
      <c r="S177" s="67"/>
      <c r="T177" s="67"/>
      <c r="U177" s="67"/>
      <c r="V177" s="67"/>
      <c r="W177" s="67"/>
      <c r="X177" s="67"/>
      <c r="Y177" s="67"/>
      <c r="Z177" s="67"/>
      <c r="AA177" s="67"/>
    </row>
    <row r="178" spans="1:27" ht="12" customHeight="1" x14ac:dyDescent="0.4">
      <c r="A178" s="80"/>
      <c r="B178" s="67"/>
      <c r="C178" s="67"/>
      <c r="D178" s="67"/>
      <c r="E178" s="67"/>
      <c r="F178" s="67"/>
      <c r="G178" s="67"/>
      <c r="H178" s="67"/>
      <c r="I178" s="67"/>
      <c r="J178" s="67"/>
      <c r="K178" s="67"/>
      <c r="L178" s="67"/>
      <c r="M178" s="67"/>
      <c r="N178" s="67"/>
      <c r="O178" s="67"/>
      <c r="P178" s="67"/>
      <c r="Q178" s="67"/>
      <c r="R178" s="67"/>
      <c r="S178" s="67"/>
      <c r="T178" s="67"/>
      <c r="U178" s="67"/>
      <c r="V178" s="67"/>
      <c r="W178" s="67"/>
      <c r="X178" s="67"/>
      <c r="Y178" s="67"/>
      <c r="Z178" s="67"/>
      <c r="AA178" s="67"/>
    </row>
    <row r="179" spans="1:27" ht="12" customHeight="1" x14ac:dyDescent="0.4">
      <c r="A179" s="80"/>
      <c r="B179" s="67"/>
      <c r="C179" s="67"/>
      <c r="D179" s="67"/>
      <c r="E179" s="67"/>
      <c r="F179" s="67"/>
      <c r="G179" s="67"/>
      <c r="H179" s="67"/>
      <c r="I179" s="67"/>
      <c r="J179" s="67"/>
      <c r="K179" s="67"/>
      <c r="L179" s="67"/>
      <c r="M179" s="67"/>
      <c r="N179" s="67"/>
      <c r="O179" s="67"/>
      <c r="P179" s="67"/>
      <c r="Q179" s="67"/>
      <c r="R179" s="67"/>
      <c r="S179" s="67"/>
      <c r="T179" s="67"/>
      <c r="U179" s="67"/>
      <c r="V179" s="67"/>
      <c r="W179" s="67"/>
      <c r="X179" s="67"/>
      <c r="Y179" s="67"/>
      <c r="Z179" s="67"/>
      <c r="AA179" s="67"/>
    </row>
    <row r="180" spans="1:27" ht="12" customHeight="1" x14ac:dyDescent="0.4">
      <c r="A180" s="80"/>
      <c r="B180" s="67"/>
      <c r="C180" s="67"/>
      <c r="D180" s="67"/>
      <c r="E180" s="67"/>
      <c r="F180" s="67"/>
      <c r="G180" s="67"/>
      <c r="H180" s="67"/>
      <c r="I180" s="67"/>
      <c r="J180" s="67"/>
      <c r="K180" s="67"/>
      <c r="L180" s="67"/>
      <c r="M180" s="67"/>
      <c r="N180" s="67"/>
      <c r="O180" s="67"/>
      <c r="P180" s="67"/>
      <c r="Q180" s="67"/>
      <c r="R180" s="67"/>
      <c r="S180" s="67"/>
      <c r="T180" s="67"/>
      <c r="U180" s="67"/>
      <c r="V180" s="67"/>
      <c r="W180" s="67"/>
      <c r="X180" s="67"/>
      <c r="Y180" s="67"/>
      <c r="Z180" s="67"/>
      <c r="AA180" s="67"/>
    </row>
    <row r="181" spans="1:27" ht="12" customHeight="1" x14ac:dyDescent="0.4">
      <c r="A181" s="80"/>
      <c r="B181" s="67"/>
      <c r="C181" s="67"/>
      <c r="D181" s="67"/>
      <c r="E181" s="67"/>
      <c r="F181" s="67"/>
      <c r="G181" s="67"/>
      <c r="H181" s="67"/>
      <c r="I181" s="67"/>
      <c r="J181" s="67"/>
      <c r="K181" s="67"/>
      <c r="L181" s="67"/>
      <c r="M181" s="67"/>
      <c r="N181" s="67"/>
      <c r="O181" s="67"/>
      <c r="P181" s="67"/>
      <c r="Q181" s="67"/>
      <c r="R181" s="67"/>
      <c r="S181" s="67"/>
      <c r="T181" s="67"/>
      <c r="U181" s="67"/>
      <c r="V181" s="67"/>
      <c r="W181" s="67"/>
      <c r="X181" s="67"/>
      <c r="Y181" s="67"/>
      <c r="Z181" s="67"/>
      <c r="AA181" s="67"/>
    </row>
    <row r="182" spans="1:27" ht="12" customHeight="1" x14ac:dyDescent="0.4">
      <c r="A182" s="80"/>
      <c r="B182" s="67"/>
      <c r="C182" s="67"/>
      <c r="D182" s="67"/>
      <c r="E182" s="67"/>
      <c r="F182" s="67"/>
      <c r="G182" s="67"/>
      <c r="H182" s="67"/>
      <c r="I182" s="67"/>
      <c r="J182" s="67"/>
      <c r="K182" s="67"/>
      <c r="L182" s="67"/>
      <c r="M182" s="67"/>
      <c r="N182" s="67"/>
      <c r="O182" s="67"/>
      <c r="P182" s="67"/>
      <c r="Q182" s="67"/>
      <c r="R182" s="67"/>
      <c r="S182" s="67"/>
      <c r="T182" s="67"/>
      <c r="U182" s="67"/>
      <c r="V182" s="67"/>
      <c r="W182" s="67"/>
      <c r="X182" s="67"/>
      <c r="Y182" s="67"/>
      <c r="Z182" s="67"/>
      <c r="AA182" s="67"/>
    </row>
    <row r="183" spans="1:27" ht="12" customHeight="1" x14ac:dyDescent="0.4">
      <c r="A183" s="80"/>
      <c r="B183" s="67"/>
      <c r="C183" s="67"/>
      <c r="D183" s="67"/>
      <c r="E183" s="67"/>
      <c r="F183" s="67"/>
      <c r="G183" s="67"/>
      <c r="H183" s="67"/>
      <c r="I183" s="67"/>
      <c r="J183" s="67"/>
      <c r="K183" s="67"/>
      <c r="L183" s="67"/>
      <c r="M183" s="67"/>
      <c r="N183" s="67"/>
      <c r="O183" s="67"/>
      <c r="P183" s="67"/>
      <c r="Q183" s="67"/>
      <c r="R183" s="67"/>
      <c r="S183" s="67"/>
      <c r="T183" s="67"/>
      <c r="U183" s="67"/>
      <c r="V183" s="67"/>
      <c r="W183" s="67"/>
      <c r="X183" s="67"/>
      <c r="Y183" s="67"/>
      <c r="Z183" s="67"/>
      <c r="AA183" s="67"/>
    </row>
    <row r="184" spans="1:27" ht="12" customHeight="1" x14ac:dyDescent="0.4">
      <c r="A184" s="80"/>
      <c r="B184" s="67"/>
      <c r="C184" s="67"/>
      <c r="D184" s="67"/>
      <c r="E184" s="67"/>
      <c r="F184" s="67"/>
      <c r="G184" s="67"/>
      <c r="H184" s="67"/>
      <c r="I184" s="67"/>
      <c r="J184" s="67"/>
      <c r="K184" s="67"/>
      <c r="L184" s="67"/>
      <c r="M184" s="67"/>
      <c r="N184" s="67"/>
      <c r="O184" s="67"/>
      <c r="P184" s="67"/>
      <c r="Q184" s="67"/>
      <c r="R184" s="67"/>
      <c r="S184" s="67"/>
      <c r="T184" s="67"/>
      <c r="U184" s="67"/>
      <c r="V184" s="67"/>
      <c r="W184" s="67"/>
      <c r="X184" s="67"/>
      <c r="Y184" s="67"/>
      <c r="Z184" s="67"/>
      <c r="AA184" s="67"/>
    </row>
    <row r="185" spans="1:27" ht="12" customHeight="1" x14ac:dyDescent="0.4">
      <c r="A185" s="80"/>
      <c r="B185" s="67"/>
      <c r="C185" s="67"/>
      <c r="D185" s="67"/>
      <c r="E185" s="67"/>
      <c r="F185" s="67"/>
      <c r="G185" s="67"/>
      <c r="H185" s="67"/>
      <c r="I185" s="67"/>
      <c r="J185" s="67"/>
      <c r="K185" s="67"/>
      <c r="L185" s="67"/>
      <c r="M185" s="67"/>
      <c r="N185" s="67"/>
      <c r="O185" s="67"/>
      <c r="P185" s="67"/>
      <c r="Q185" s="67"/>
      <c r="R185" s="67"/>
      <c r="S185" s="67"/>
      <c r="T185" s="67"/>
      <c r="U185" s="67"/>
      <c r="V185" s="67"/>
      <c r="W185" s="67"/>
      <c r="X185" s="67"/>
      <c r="Y185" s="67"/>
      <c r="Z185" s="67"/>
      <c r="AA185" s="67"/>
    </row>
    <row r="186" spans="1:27" ht="12" customHeight="1" x14ac:dyDescent="0.4">
      <c r="A186" s="80"/>
      <c r="B186" s="67"/>
      <c r="C186" s="67"/>
      <c r="D186" s="67"/>
      <c r="E186" s="67"/>
      <c r="F186" s="67"/>
      <c r="G186" s="67"/>
      <c r="H186" s="67"/>
      <c r="I186" s="67"/>
      <c r="J186" s="67"/>
      <c r="K186" s="67"/>
      <c r="L186" s="67"/>
      <c r="M186" s="67"/>
      <c r="N186" s="67"/>
      <c r="O186" s="67"/>
      <c r="P186" s="67"/>
      <c r="Q186" s="67"/>
      <c r="R186" s="67"/>
      <c r="S186" s="67"/>
      <c r="T186" s="67"/>
      <c r="U186" s="67"/>
      <c r="V186" s="67"/>
      <c r="W186" s="67"/>
      <c r="X186" s="67"/>
      <c r="Y186" s="67"/>
      <c r="Z186" s="67"/>
      <c r="AA186" s="67"/>
    </row>
    <row r="187" spans="1:27" ht="12" customHeight="1" x14ac:dyDescent="0.4">
      <c r="A187" s="80"/>
      <c r="B187" s="67"/>
      <c r="C187" s="67"/>
      <c r="D187" s="67"/>
      <c r="E187" s="67"/>
      <c r="F187" s="67"/>
      <c r="G187" s="67"/>
      <c r="H187" s="67"/>
      <c r="I187" s="67"/>
      <c r="J187" s="67"/>
      <c r="K187" s="67"/>
      <c r="L187" s="67"/>
      <c r="M187" s="67"/>
      <c r="N187" s="67"/>
      <c r="O187" s="67"/>
      <c r="P187" s="67"/>
      <c r="Q187" s="67"/>
      <c r="R187" s="67"/>
      <c r="S187" s="67"/>
      <c r="T187" s="67"/>
      <c r="U187" s="67"/>
      <c r="V187" s="67"/>
      <c r="W187" s="67"/>
      <c r="X187" s="67"/>
      <c r="Y187" s="67"/>
      <c r="Z187" s="67"/>
      <c r="AA187" s="67"/>
    </row>
    <row r="188" spans="1:27" ht="12" customHeight="1" x14ac:dyDescent="0.4">
      <c r="A188" s="80"/>
      <c r="B188" s="67"/>
      <c r="C188" s="67"/>
      <c r="D188" s="67"/>
      <c r="E188" s="67"/>
      <c r="F188" s="67"/>
      <c r="G188" s="67"/>
      <c r="H188" s="67"/>
      <c r="I188" s="67"/>
      <c r="J188" s="67"/>
      <c r="K188" s="67"/>
      <c r="L188" s="67"/>
      <c r="M188" s="67"/>
      <c r="N188" s="67"/>
      <c r="O188" s="67"/>
      <c r="P188" s="67"/>
      <c r="Q188" s="67"/>
      <c r="R188" s="67"/>
      <c r="S188" s="67"/>
      <c r="T188" s="67"/>
      <c r="U188" s="67"/>
      <c r="V188" s="67"/>
      <c r="W188" s="67"/>
      <c r="X188" s="67"/>
      <c r="Y188" s="67"/>
      <c r="Z188" s="67"/>
      <c r="AA188" s="67"/>
    </row>
    <row r="189" spans="1:27" ht="12" customHeight="1" x14ac:dyDescent="0.4">
      <c r="A189" s="80"/>
      <c r="B189" s="67"/>
      <c r="C189" s="67"/>
      <c r="D189" s="67"/>
      <c r="E189" s="67"/>
      <c r="F189" s="67"/>
      <c r="G189" s="67"/>
      <c r="H189" s="67"/>
      <c r="I189" s="67"/>
      <c r="J189" s="67"/>
      <c r="K189" s="67"/>
      <c r="L189" s="67"/>
      <c r="M189" s="67"/>
      <c r="N189" s="67"/>
      <c r="O189" s="67"/>
      <c r="P189" s="67"/>
      <c r="Q189" s="67"/>
      <c r="R189" s="67"/>
      <c r="S189" s="67"/>
      <c r="T189" s="67"/>
      <c r="U189" s="67"/>
      <c r="V189" s="67"/>
      <c r="W189" s="67"/>
      <c r="X189" s="67"/>
      <c r="Y189" s="67"/>
      <c r="Z189" s="67"/>
      <c r="AA189" s="67"/>
    </row>
    <row r="190" spans="1:27" ht="12" customHeight="1" x14ac:dyDescent="0.4">
      <c r="A190" s="80"/>
      <c r="B190" s="67"/>
      <c r="C190" s="67"/>
      <c r="D190" s="67"/>
      <c r="E190" s="67"/>
      <c r="F190" s="67"/>
      <c r="G190" s="67"/>
      <c r="H190" s="67"/>
      <c r="I190" s="67"/>
      <c r="J190" s="67"/>
      <c r="K190" s="67"/>
      <c r="L190" s="67"/>
      <c r="M190" s="67"/>
      <c r="N190" s="67"/>
      <c r="O190" s="67"/>
      <c r="P190" s="67"/>
      <c r="Q190" s="67"/>
      <c r="R190" s="67"/>
      <c r="S190" s="67"/>
      <c r="T190" s="67"/>
      <c r="U190" s="67"/>
      <c r="V190" s="67"/>
      <c r="W190" s="67"/>
      <c r="X190" s="67"/>
      <c r="Y190" s="67"/>
      <c r="Z190" s="67"/>
      <c r="AA190" s="67"/>
    </row>
    <row r="191" spans="1:27" ht="12" customHeight="1" x14ac:dyDescent="0.4">
      <c r="A191" s="80"/>
      <c r="B191" s="67"/>
      <c r="C191" s="67"/>
      <c r="D191" s="67"/>
      <c r="E191" s="67"/>
      <c r="F191" s="67"/>
      <c r="G191" s="67"/>
      <c r="H191" s="67"/>
      <c r="I191" s="67"/>
      <c r="J191" s="67"/>
      <c r="K191" s="67"/>
      <c r="L191" s="67"/>
      <c r="M191" s="67"/>
      <c r="N191" s="67"/>
      <c r="O191" s="67"/>
      <c r="P191" s="67"/>
      <c r="Q191" s="67"/>
      <c r="R191" s="67"/>
      <c r="S191" s="67"/>
      <c r="T191" s="67"/>
      <c r="U191" s="67"/>
      <c r="V191" s="67"/>
      <c r="W191" s="67"/>
      <c r="X191" s="67"/>
      <c r="Y191" s="67"/>
      <c r="Z191" s="67"/>
      <c r="AA191" s="67"/>
    </row>
    <row r="192" spans="1:27" ht="12" customHeight="1" x14ac:dyDescent="0.4">
      <c r="A192" s="80"/>
      <c r="B192" s="67"/>
      <c r="C192" s="67"/>
      <c r="D192" s="67"/>
      <c r="E192" s="67"/>
      <c r="F192" s="67"/>
      <c r="G192" s="67"/>
      <c r="H192" s="67"/>
      <c r="I192" s="67"/>
      <c r="J192" s="67"/>
      <c r="K192" s="67"/>
      <c r="L192" s="67"/>
      <c r="M192" s="67"/>
      <c r="N192" s="67"/>
      <c r="O192" s="67"/>
      <c r="P192" s="67"/>
      <c r="Q192" s="67"/>
      <c r="R192" s="67"/>
      <c r="S192" s="67"/>
      <c r="T192" s="67"/>
      <c r="U192" s="67"/>
      <c r="V192" s="67"/>
      <c r="W192" s="67"/>
      <c r="X192" s="67"/>
      <c r="Y192" s="67"/>
      <c r="Z192" s="67"/>
      <c r="AA192" s="67"/>
    </row>
    <row r="193" spans="1:27" ht="12" customHeight="1" x14ac:dyDescent="0.4">
      <c r="A193" s="80"/>
      <c r="B193" s="67"/>
      <c r="C193" s="67"/>
      <c r="D193" s="67"/>
      <c r="E193" s="67"/>
      <c r="F193" s="67"/>
      <c r="G193" s="67"/>
      <c r="H193" s="67"/>
      <c r="I193" s="67"/>
      <c r="J193" s="67"/>
      <c r="K193" s="67"/>
      <c r="L193" s="67"/>
      <c r="M193" s="67"/>
      <c r="N193" s="67"/>
      <c r="O193" s="67"/>
      <c r="P193" s="67"/>
      <c r="Q193" s="67"/>
      <c r="R193" s="67"/>
      <c r="S193" s="67"/>
      <c r="T193" s="67"/>
      <c r="U193" s="67"/>
      <c r="V193" s="67"/>
      <c r="W193" s="67"/>
      <c r="X193" s="67"/>
      <c r="Y193" s="67"/>
      <c r="Z193" s="67"/>
      <c r="AA193" s="67"/>
    </row>
    <row r="194" spans="1:27" ht="12" customHeight="1" x14ac:dyDescent="0.4">
      <c r="A194" s="80"/>
      <c r="B194" s="67"/>
      <c r="C194" s="67"/>
      <c r="D194" s="67"/>
      <c r="E194" s="67"/>
      <c r="F194" s="67"/>
      <c r="G194" s="67"/>
      <c r="H194" s="67"/>
      <c r="I194" s="67"/>
      <c r="J194" s="67"/>
      <c r="K194" s="67"/>
      <c r="L194" s="67"/>
      <c r="M194" s="67"/>
      <c r="N194" s="67"/>
      <c r="O194" s="67"/>
      <c r="P194" s="67"/>
      <c r="Q194" s="67"/>
      <c r="R194" s="67"/>
      <c r="S194" s="67"/>
      <c r="T194" s="67"/>
      <c r="U194" s="67"/>
      <c r="V194" s="67"/>
      <c r="W194" s="67"/>
      <c r="X194" s="67"/>
      <c r="Y194" s="67"/>
      <c r="Z194" s="67"/>
      <c r="AA194" s="67"/>
    </row>
    <row r="195" spans="1:27" ht="12" customHeight="1" x14ac:dyDescent="0.4">
      <c r="A195" s="80"/>
      <c r="B195" s="67"/>
      <c r="C195" s="67"/>
      <c r="D195" s="67"/>
      <c r="E195" s="67"/>
      <c r="F195" s="67"/>
      <c r="G195" s="67"/>
      <c r="H195" s="67"/>
      <c r="I195" s="67"/>
      <c r="J195" s="67"/>
      <c r="K195" s="67"/>
      <c r="L195" s="67"/>
      <c r="M195" s="67"/>
      <c r="N195" s="67"/>
      <c r="O195" s="67"/>
      <c r="P195" s="67"/>
      <c r="Q195" s="67"/>
      <c r="R195" s="67"/>
      <c r="S195" s="67"/>
      <c r="T195" s="67"/>
      <c r="U195" s="67"/>
      <c r="V195" s="67"/>
      <c r="W195" s="67"/>
      <c r="X195" s="67"/>
      <c r="Y195" s="67"/>
      <c r="Z195" s="67"/>
      <c r="AA195" s="67"/>
    </row>
    <row r="196" spans="1:27" ht="12" customHeight="1" x14ac:dyDescent="0.4">
      <c r="A196" s="80"/>
      <c r="B196" s="67"/>
      <c r="C196" s="67"/>
      <c r="D196" s="67"/>
      <c r="E196" s="67"/>
      <c r="F196" s="67"/>
      <c r="G196" s="67"/>
      <c r="H196" s="67"/>
      <c r="I196" s="67"/>
      <c r="J196" s="67"/>
      <c r="K196" s="67"/>
      <c r="L196" s="67"/>
      <c r="M196" s="67"/>
      <c r="N196" s="67"/>
      <c r="O196" s="67"/>
      <c r="P196" s="67"/>
      <c r="Q196" s="67"/>
      <c r="R196" s="67"/>
      <c r="S196" s="67"/>
      <c r="T196" s="67"/>
      <c r="U196" s="67"/>
      <c r="V196" s="67"/>
      <c r="W196" s="67"/>
      <c r="X196" s="67"/>
      <c r="Y196" s="67"/>
      <c r="Z196" s="67"/>
      <c r="AA196" s="67"/>
    </row>
    <row r="197" spans="1:27" ht="12" customHeight="1" x14ac:dyDescent="0.4">
      <c r="A197" s="80"/>
      <c r="B197" s="67"/>
      <c r="C197" s="67"/>
      <c r="D197" s="67"/>
      <c r="E197" s="67"/>
      <c r="F197" s="67"/>
      <c r="G197" s="67"/>
      <c r="H197" s="67"/>
      <c r="I197" s="67"/>
      <c r="J197" s="67"/>
      <c r="K197" s="67"/>
      <c r="L197" s="67"/>
      <c r="M197" s="67"/>
      <c r="N197" s="67"/>
      <c r="O197" s="67"/>
      <c r="P197" s="67"/>
      <c r="Q197" s="67"/>
      <c r="R197" s="67"/>
      <c r="S197" s="67"/>
      <c r="T197" s="67"/>
      <c r="U197" s="67"/>
      <c r="V197" s="67"/>
      <c r="W197" s="67"/>
      <c r="X197" s="67"/>
      <c r="Y197" s="67"/>
      <c r="Z197" s="67"/>
      <c r="AA197" s="67"/>
    </row>
    <row r="198" spans="1:27" ht="12" customHeight="1" x14ac:dyDescent="0.4">
      <c r="A198" s="80"/>
      <c r="B198" s="67"/>
      <c r="C198" s="67"/>
      <c r="D198" s="67"/>
      <c r="E198" s="67"/>
      <c r="F198" s="67"/>
      <c r="G198" s="67"/>
      <c r="H198" s="67"/>
      <c r="I198" s="67"/>
      <c r="J198" s="67"/>
      <c r="K198" s="67"/>
      <c r="L198" s="67"/>
      <c r="M198" s="67"/>
      <c r="N198" s="67"/>
      <c r="O198" s="67"/>
      <c r="P198" s="67"/>
      <c r="Q198" s="67"/>
      <c r="R198" s="67"/>
      <c r="S198" s="67"/>
      <c r="T198" s="67"/>
      <c r="U198" s="67"/>
      <c r="V198" s="67"/>
      <c r="W198" s="67"/>
      <c r="X198" s="67"/>
      <c r="Y198" s="67"/>
      <c r="Z198" s="67"/>
      <c r="AA198" s="67"/>
    </row>
    <row r="199" spans="1:27" ht="12" customHeight="1" x14ac:dyDescent="0.4">
      <c r="A199" s="80"/>
      <c r="B199" s="67"/>
      <c r="C199" s="67"/>
      <c r="D199" s="67"/>
      <c r="E199" s="67"/>
      <c r="F199" s="67"/>
      <c r="G199" s="67"/>
      <c r="H199" s="67"/>
      <c r="I199" s="67"/>
      <c r="J199" s="67"/>
      <c r="K199" s="67"/>
      <c r="L199" s="67"/>
      <c r="M199" s="67"/>
      <c r="N199" s="67"/>
      <c r="O199" s="67"/>
      <c r="P199" s="67"/>
      <c r="Q199" s="67"/>
      <c r="R199" s="67"/>
      <c r="S199" s="67"/>
      <c r="T199" s="67"/>
      <c r="U199" s="67"/>
      <c r="V199" s="67"/>
      <c r="W199" s="67"/>
      <c r="X199" s="67"/>
      <c r="Y199" s="67"/>
      <c r="Z199" s="67"/>
      <c r="AA199" s="67"/>
    </row>
    <row r="200" spans="1:27" ht="12" customHeight="1" x14ac:dyDescent="0.4">
      <c r="A200" s="80"/>
      <c r="B200" s="67"/>
      <c r="C200" s="67"/>
      <c r="D200" s="67"/>
      <c r="E200" s="67"/>
      <c r="F200" s="67"/>
      <c r="G200" s="67"/>
      <c r="H200" s="67"/>
      <c r="I200" s="67"/>
      <c r="J200" s="67"/>
      <c r="K200" s="67"/>
      <c r="L200" s="67"/>
      <c r="M200" s="67"/>
      <c r="N200" s="67"/>
      <c r="O200" s="67"/>
      <c r="P200" s="67"/>
      <c r="Q200" s="67"/>
      <c r="R200" s="67"/>
      <c r="S200" s="67"/>
      <c r="T200" s="67"/>
      <c r="U200" s="67"/>
      <c r="V200" s="67"/>
      <c r="W200" s="67"/>
      <c r="X200" s="67"/>
      <c r="Y200" s="67"/>
      <c r="Z200" s="67"/>
      <c r="AA200" s="67"/>
    </row>
    <row r="201" spans="1:27" ht="12" customHeight="1" x14ac:dyDescent="0.4">
      <c r="A201" s="80"/>
      <c r="B201" s="67"/>
      <c r="C201" s="67"/>
      <c r="D201" s="67"/>
      <c r="E201" s="67"/>
      <c r="F201" s="67"/>
      <c r="G201" s="67"/>
      <c r="H201" s="67"/>
      <c r="I201" s="67"/>
      <c r="J201" s="67"/>
      <c r="K201" s="67"/>
      <c r="L201" s="67"/>
      <c r="M201" s="67"/>
      <c r="N201" s="67"/>
      <c r="O201" s="67"/>
      <c r="P201" s="67"/>
      <c r="Q201" s="67"/>
      <c r="R201" s="67"/>
      <c r="S201" s="67"/>
      <c r="T201" s="67"/>
      <c r="U201" s="67"/>
      <c r="V201" s="67"/>
      <c r="W201" s="67"/>
      <c r="X201" s="67"/>
      <c r="Y201" s="67"/>
      <c r="Z201" s="67"/>
      <c r="AA201" s="67"/>
    </row>
    <row r="202" spans="1:27" ht="12" customHeight="1" x14ac:dyDescent="0.4">
      <c r="A202" s="80"/>
      <c r="B202" s="67"/>
      <c r="C202" s="67"/>
      <c r="D202" s="67"/>
      <c r="E202" s="67"/>
      <c r="F202" s="67"/>
      <c r="G202" s="67"/>
      <c r="H202" s="67"/>
      <c r="I202" s="67"/>
      <c r="J202" s="67"/>
      <c r="K202" s="67"/>
      <c r="L202" s="67"/>
      <c r="M202" s="67"/>
      <c r="N202" s="67"/>
      <c r="O202" s="67"/>
      <c r="P202" s="67"/>
      <c r="Q202" s="67"/>
      <c r="R202" s="67"/>
      <c r="S202" s="67"/>
      <c r="T202" s="67"/>
      <c r="U202" s="67"/>
      <c r="V202" s="67"/>
      <c r="W202" s="67"/>
      <c r="X202" s="67"/>
      <c r="Y202" s="67"/>
      <c r="Z202" s="67"/>
      <c r="AA202" s="67"/>
    </row>
    <row r="203" spans="1:27" ht="12" customHeight="1" x14ac:dyDescent="0.4">
      <c r="A203" s="80"/>
      <c r="B203" s="67"/>
      <c r="C203" s="67"/>
      <c r="D203" s="67"/>
      <c r="E203" s="67"/>
      <c r="F203" s="67"/>
      <c r="G203" s="67"/>
      <c r="H203" s="67"/>
      <c r="I203" s="67"/>
      <c r="J203" s="67"/>
      <c r="K203" s="67"/>
      <c r="L203" s="67"/>
      <c r="M203" s="67"/>
      <c r="N203" s="67"/>
      <c r="O203" s="67"/>
      <c r="P203" s="67"/>
      <c r="Q203" s="67"/>
      <c r="R203" s="67"/>
      <c r="S203" s="67"/>
      <c r="T203" s="67"/>
      <c r="U203" s="67"/>
      <c r="V203" s="67"/>
      <c r="W203" s="67"/>
      <c r="X203" s="67"/>
      <c r="Y203" s="67"/>
      <c r="Z203" s="67"/>
      <c r="AA203" s="67"/>
    </row>
    <row r="204" spans="1:27" ht="12" customHeight="1" x14ac:dyDescent="0.4">
      <c r="A204" s="80"/>
      <c r="B204" s="67"/>
      <c r="C204" s="67"/>
      <c r="D204" s="67"/>
      <c r="E204" s="67"/>
      <c r="F204" s="67"/>
      <c r="G204" s="67"/>
      <c r="H204" s="67"/>
      <c r="I204" s="67"/>
      <c r="J204" s="67"/>
      <c r="K204" s="67"/>
      <c r="L204" s="67"/>
      <c r="M204" s="67"/>
      <c r="N204" s="67"/>
      <c r="O204" s="67"/>
      <c r="P204" s="67"/>
      <c r="Q204" s="67"/>
      <c r="R204" s="67"/>
      <c r="S204" s="67"/>
      <c r="T204" s="67"/>
      <c r="U204" s="67"/>
      <c r="V204" s="67"/>
      <c r="W204" s="67"/>
      <c r="X204" s="67"/>
      <c r="Y204" s="67"/>
      <c r="Z204" s="67"/>
      <c r="AA204" s="67"/>
    </row>
    <row r="205" spans="1:27" ht="12" customHeight="1" x14ac:dyDescent="0.4">
      <c r="A205" s="80"/>
      <c r="B205" s="67"/>
      <c r="C205" s="67"/>
      <c r="D205" s="67"/>
      <c r="E205" s="67"/>
      <c r="F205" s="67"/>
      <c r="G205" s="67"/>
      <c r="H205" s="67"/>
      <c r="I205" s="67"/>
      <c r="J205" s="67"/>
      <c r="K205" s="67"/>
      <c r="L205" s="67"/>
      <c r="M205" s="67"/>
      <c r="N205" s="67"/>
      <c r="O205" s="67"/>
      <c r="P205" s="67"/>
      <c r="Q205" s="67"/>
      <c r="R205" s="67"/>
      <c r="S205" s="67"/>
      <c r="T205" s="67"/>
      <c r="U205" s="67"/>
      <c r="V205" s="67"/>
      <c r="W205" s="67"/>
      <c r="X205" s="67"/>
      <c r="Y205" s="67"/>
      <c r="Z205" s="67"/>
      <c r="AA205" s="67"/>
    </row>
    <row r="206" spans="1:27" ht="12" customHeight="1" x14ac:dyDescent="0.4">
      <c r="A206" s="80"/>
      <c r="B206" s="67"/>
      <c r="C206" s="67"/>
      <c r="D206" s="67"/>
      <c r="E206" s="67"/>
      <c r="F206" s="67"/>
      <c r="G206" s="67"/>
      <c r="H206" s="67"/>
      <c r="I206" s="67"/>
      <c r="J206" s="67"/>
      <c r="K206" s="67"/>
      <c r="L206" s="67"/>
      <c r="M206" s="67"/>
      <c r="N206" s="67"/>
      <c r="O206" s="67"/>
      <c r="P206" s="67"/>
      <c r="Q206" s="67"/>
      <c r="R206" s="67"/>
      <c r="S206" s="67"/>
      <c r="T206" s="67"/>
      <c r="U206" s="67"/>
      <c r="V206" s="67"/>
      <c r="W206" s="67"/>
      <c r="X206" s="67"/>
      <c r="Y206" s="67"/>
      <c r="Z206" s="67"/>
      <c r="AA206" s="67"/>
    </row>
    <row r="207" spans="1:27" ht="12" customHeight="1" x14ac:dyDescent="0.4">
      <c r="A207" s="80"/>
      <c r="B207" s="67"/>
      <c r="C207" s="67"/>
      <c r="D207" s="67"/>
      <c r="E207" s="67"/>
      <c r="F207" s="67"/>
      <c r="G207" s="67"/>
      <c r="H207" s="67"/>
      <c r="I207" s="67"/>
      <c r="J207" s="67"/>
      <c r="K207" s="67"/>
      <c r="L207" s="67"/>
      <c r="M207" s="67"/>
      <c r="N207" s="67"/>
      <c r="O207" s="67"/>
      <c r="P207" s="67"/>
      <c r="Q207" s="67"/>
      <c r="R207" s="67"/>
      <c r="S207" s="67"/>
      <c r="T207" s="67"/>
      <c r="U207" s="67"/>
      <c r="V207" s="67"/>
      <c r="W207" s="67"/>
      <c r="X207" s="67"/>
      <c r="Y207" s="67"/>
      <c r="Z207" s="67"/>
      <c r="AA207" s="67"/>
    </row>
    <row r="208" spans="1:27" ht="12" customHeight="1" x14ac:dyDescent="0.4">
      <c r="A208" s="80"/>
      <c r="B208" s="67"/>
      <c r="C208" s="67"/>
      <c r="D208" s="67"/>
      <c r="E208" s="67"/>
      <c r="F208" s="67"/>
      <c r="G208" s="67"/>
      <c r="H208" s="67"/>
      <c r="I208" s="67"/>
      <c r="J208" s="67"/>
      <c r="K208" s="67"/>
      <c r="L208" s="67"/>
      <c r="M208" s="67"/>
      <c r="N208" s="67"/>
      <c r="O208" s="67"/>
      <c r="P208" s="67"/>
      <c r="Q208" s="67"/>
      <c r="R208" s="67"/>
      <c r="S208" s="67"/>
      <c r="T208" s="67"/>
      <c r="U208" s="67"/>
      <c r="V208" s="67"/>
      <c r="W208" s="67"/>
      <c r="X208" s="67"/>
      <c r="Y208" s="67"/>
      <c r="Z208" s="67"/>
      <c r="AA208" s="67"/>
    </row>
    <row r="209" spans="1:27" ht="12" customHeight="1" x14ac:dyDescent="0.4">
      <c r="A209" s="80"/>
      <c r="B209" s="67"/>
      <c r="C209" s="67"/>
      <c r="D209" s="67"/>
      <c r="E209" s="67"/>
      <c r="F209" s="67"/>
      <c r="G209" s="67"/>
      <c r="H209" s="67"/>
      <c r="I209" s="67"/>
      <c r="J209" s="67"/>
      <c r="K209" s="67"/>
      <c r="L209" s="67"/>
      <c r="M209" s="67"/>
      <c r="N209" s="67"/>
      <c r="O209" s="67"/>
      <c r="P209" s="67"/>
      <c r="Q209" s="67"/>
      <c r="R209" s="67"/>
      <c r="S209" s="67"/>
      <c r="T209" s="67"/>
      <c r="U209" s="67"/>
      <c r="V209" s="67"/>
      <c r="W209" s="67"/>
      <c r="X209" s="67"/>
      <c r="Y209" s="67"/>
      <c r="Z209" s="67"/>
      <c r="AA209" s="67"/>
    </row>
    <row r="210" spans="1:27" ht="12" customHeight="1" x14ac:dyDescent="0.4">
      <c r="A210" s="80"/>
      <c r="B210" s="67"/>
      <c r="C210" s="67"/>
      <c r="D210" s="67"/>
      <c r="E210" s="67"/>
      <c r="F210" s="67"/>
      <c r="G210" s="67"/>
      <c r="H210" s="67"/>
      <c r="I210" s="67"/>
      <c r="J210" s="67"/>
      <c r="K210" s="67"/>
      <c r="L210" s="67"/>
      <c r="M210" s="67"/>
      <c r="N210" s="67"/>
      <c r="O210" s="67"/>
      <c r="P210" s="67"/>
      <c r="Q210" s="67"/>
      <c r="R210" s="67"/>
      <c r="S210" s="67"/>
      <c r="T210" s="67"/>
      <c r="U210" s="67"/>
      <c r="V210" s="67"/>
      <c r="W210" s="67"/>
      <c r="X210" s="67"/>
      <c r="Y210" s="67"/>
      <c r="Z210" s="67"/>
      <c r="AA210" s="67"/>
    </row>
    <row r="211" spans="1:27" ht="12" customHeight="1" x14ac:dyDescent="0.4">
      <c r="A211" s="80"/>
      <c r="B211" s="67"/>
      <c r="C211" s="67"/>
      <c r="D211" s="67"/>
      <c r="E211" s="67"/>
      <c r="F211" s="67"/>
      <c r="G211" s="67"/>
      <c r="H211" s="67"/>
      <c r="I211" s="67"/>
      <c r="J211" s="67"/>
      <c r="K211" s="67"/>
      <c r="L211" s="67"/>
      <c r="M211" s="67"/>
      <c r="N211" s="67"/>
      <c r="O211" s="67"/>
      <c r="P211" s="67"/>
      <c r="Q211" s="67"/>
      <c r="R211" s="67"/>
      <c r="S211" s="67"/>
      <c r="T211" s="67"/>
      <c r="U211" s="67"/>
      <c r="V211" s="67"/>
      <c r="W211" s="67"/>
      <c r="X211" s="67"/>
      <c r="Y211" s="67"/>
      <c r="Z211" s="67"/>
      <c r="AA211" s="67"/>
    </row>
    <row r="212" spans="1:27" ht="12" customHeight="1" x14ac:dyDescent="0.4">
      <c r="A212" s="80"/>
      <c r="B212" s="67"/>
      <c r="C212" s="67"/>
      <c r="D212" s="67"/>
      <c r="E212" s="67"/>
      <c r="F212" s="67"/>
      <c r="G212" s="67"/>
      <c r="H212" s="67"/>
      <c r="I212" s="67"/>
      <c r="J212" s="67"/>
      <c r="K212" s="67"/>
      <c r="L212" s="67"/>
      <c r="M212" s="67"/>
      <c r="N212" s="67"/>
      <c r="O212" s="67"/>
      <c r="P212" s="67"/>
      <c r="Q212" s="67"/>
      <c r="R212" s="67"/>
      <c r="S212" s="67"/>
      <c r="T212" s="67"/>
      <c r="U212" s="67"/>
      <c r="V212" s="67"/>
      <c r="W212" s="67"/>
      <c r="X212" s="67"/>
      <c r="Y212" s="67"/>
      <c r="Z212" s="67"/>
      <c r="AA212" s="67"/>
    </row>
    <row r="213" spans="1:27" ht="12" customHeight="1" x14ac:dyDescent="0.4">
      <c r="A213" s="80"/>
      <c r="B213" s="67"/>
      <c r="C213" s="67"/>
      <c r="D213" s="67"/>
      <c r="E213" s="67"/>
      <c r="F213" s="67"/>
      <c r="G213" s="67"/>
      <c r="H213" s="67"/>
      <c r="I213" s="67"/>
      <c r="J213" s="67"/>
      <c r="K213" s="67"/>
      <c r="L213" s="67"/>
      <c r="M213" s="67"/>
      <c r="N213" s="67"/>
      <c r="O213" s="67"/>
      <c r="P213" s="67"/>
      <c r="Q213" s="67"/>
      <c r="R213" s="67"/>
      <c r="S213" s="67"/>
      <c r="T213" s="67"/>
      <c r="U213" s="67"/>
      <c r="V213" s="67"/>
      <c r="W213" s="67"/>
      <c r="X213" s="67"/>
      <c r="Y213" s="67"/>
      <c r="Z213" s="67"/>
      <c r="AA213" s="67"/>
    </row>
    <row r="214" spans="1:27" ht="12" customHeight="1" x14ac:dyDescent="0.4">
      <c r="A214" s="80"/>
      <c r="B214" s="67"/>
      <c r="C214" s="67"/>
      <c r="D214" s="67"/>
      <c r="E214" s="67"/>
      <c r="F214" s="67"/>
      <c r="G214" s="67"/>
      <c r="H214" s="67"/>
      <c r="I214" s="67"/>
      <c r="J214" s="67"/>
      <c r="K214" s="67"/>
      <c r="L214" s="67"/>
      <c r="M214" s="67"/>
      <c r="N214" s="67"/>
      <c r="O214" s="67"/>
      <c r="P214" s="67"/>
      <c r="Q214" s="67"/>
      <c r="R214" s="67"/>
      <c r="S214" s="67"/>
      <c r="T214" s="67"/>
      <c r="U214" s="67"/>
      <c r="V214" s="67"/>
      <c r="W214" s="67"/>
      <c r="X214" s="67"/>
      <c r="Y214" s="67"/>
      <c r="Z214" s="67"/>
      <c r="AA214" s="67"/>
    </row>
    <row r="215" spans="1:27" ht="12" customHeight="1" x14ac:dyDescent="0.4">
      <c r="A215" s="80"/>
      <c r="B215" s="67"/>
      <c r="C215" s="67"/>
      <c r="D215" s="67"/>
      <c r="E215" s="67"/>
      <c r="F215" s="67"/>
      <c r="G215" s="67"/>
      <c r="H215" s="67"/>
      <c r="I215" s="67"/>
      <c r="J215" s="67"/>
      <c r="K215" s="67"/>
      <c r="L215" s="67"/>
      <c r="M215" s="67"/>
      <c r="N215" s="67"/>
      <c r="O215" s="67"/>
      <c r="P215" s="67"/>
      <c r="Q215" s="67"/>
      <c r="R215" s="67"/>
      <c r="S215" s="67"/>
      <c r="T215" s="67"/>
      <c r="U215" s="67"/>
      <c r="V215" s="67"/>
      <c r="W215" s="67"/>
      <c r="X215" s="67"/>
      <c r="Y215" s="67"/>
      <c r="Z215" s="67"/>
      <c r="AA215" s="67"/>
    </row>
    <row r="216" spans="1:27" ht="12" customHeight="1" x14ac:dyDescent="0.4">
      <c r="A216" s="80"/>
      <c r="B216" s="67"/>
      <c r="C216" s="67"/>
      <c r="D216" s="67"/>
      <c r="E216" s="67"/>
      <c r="F216" s="67"/>
      <c r="G216" s="67"/>
      <c r="H216" s="67"/>
      <c r="I216" s="67"/>
      <c r="J216" s="67"/>
      <c r="K216" s="67"/>
      <c r="L216" s="67"/>
      <c r="M216" s="67"/>
      <c r="N216" s="67"/>
      <c r="O216" s="67"/>
      <c r="P216" s="67"/>
      <c r="Q216" s="67"/>
      <c r="R216" s="67"/>
      <c r="S216" s="67"/>
      <c r="T216" s="67"/>
      <c r="U216" s="67"/>
      <c r="V216" s="67"/>
      <c r="W216" s="67"/>
      <c r="X216" s="67"/>
      <c r="Y216" s="67"/>
      <c r="Z216" s="67"/>
      <c r="AA216" s="67"/>
    </row>
    <row r="217" spans="1:27" ht="12" customHeight="1" x14ac:dyDescent="0.4">
      <c r="A217" s="80"/>
      <c r="B217" s="67"/>
      <c r="C217" s="67"/>
      <c r="D217" s="67"/>
      <c r="E217" s="67"/>
      <c r="F217" s="67"/>
      <c r="G217" s="67"/>
      <c r="H217" s="67"/>
      <c r="I217" s="67"/>
      <c r="J217" s="67"/>
      <c r="K217" s="67"/>
      <c r="L217" s="67"/>
      <c r="M217" s="67"/>
      <c r="N217" s="67"/>
      <c r="O217" s="67"/>
      <c r="P217" s="67"/>
      <c r="Q217" s="67"/>
      <c r="R217" s="67"/>
      <c r="S217" s="67"/>
      <c r="T217" s="67"/>
      <c r="U217" s="67"/>
      <c r="V217" s="67"/>
      <c r="W217" s="67"/>
      <c r="X217" s="67"/>
      <c r="Y217" s="67"/>
      <c r="Z217" s="67"/>
      <c r="AA217" s="67"/>
    </row>
    <row r="218" spans="1:27" ht="12" customHeight="1" x14ac:dyDescent="0.4">
      <c r="A218" s="80"/>
      <c r="B218" s="67"/>
      <c r="C218" s="67"/>
      <c r="D218" s="67"/>
      <c r="E218" s="67"/>
      <c r="F218" s="67"/>
      <c r="G218" s="67"/>
      <c r="H218" s="67"/>
      <c r="I218" s="67"/>
      <c r="J218" s="67"/>
      <c r="K218" s="67"/>
      <c r="L218" s="67"/>
      <c r="M218" s="67"/>
      <c r="N218" s="67"/>
      <c r="O218" s="67"/>
      <c r="P218" s="67"/>
      <c r="Q218" s="67"/>
      <c r="R218" s="67"/>
      <c r="S218" s="67"/>
      <c r="T218" s="67"/>
      <c r="U218" s="67"/>
      <c r="V218" s="67"/>
      <c r="W218" s="67"/>
      <c r="X218" s="67"/>
      <c r="Y218" s="67"/>
      <c r="Z218" s="67"/>
      <c r="AA218" s="67"/>
    </row>
    <row r="219" spans="1:27" ht="12" customHeight="1" x14ac:dyDescent="0.4">
      <c r="A219" s="80"/>
      <c r="B219" s="67"/>
      <c r="C219" s="67"/>
      <c r="D219" s="67"/>
      <c r="E219" s="67"/>
      <c r="F219" s="67"/>
      <c r="G219" s="67"/>
      <c r="H219" s="67"/>
      <c r="I219" s="67"/>
      <c r="J219" s="67"/>
      <c r="K219" s="67"/>
      <c r="L219" s="67"/>
      <c r="M219" s="67"/>
      <c r="N219" s="67"/>
      <c r="O219" s="67"/>
      <c r="P219" s="67"/>
      <c r="Q219" s="67"/>
      <c r="R219" s="67"/>
      <c r="S219" s="67"/>
      <c r="T219" s="67"/>
      <c r="U219" s="67"/>
      <c r="V219" s="67"/>
      <c r="W219" s="67"/>
      <c r="X219" s="67"/>
      <c r="Y219" s="67"/>
      <c r="Z219" s="67"/>
      <c r="AA219" s="67"/>
    </row>
    <row r="220" spans="1:27" ht="12" customHeight="1" x14ac:dyDescent="0.4">
      <c r="A220" s="80"/>
      <c r="B220" s="67"/>
      <c r="C220" s="67"/>
      <c r="D220" s="67"/>
      <c r="E220" s="67"/>
      <c r="F220" s="67"/>
      <c r="G220" s="67"/>
      <c r="H220" s="67"/>
      <c r="I220" s="67"/>
      <c r="J220" s="67"/>
      <c r="K220" s="67"/>
      <c r="L220" s="67"/>
      <c r="M220" s="67"/>
      <c r="N220" s="67"/>
      <c r="O220" s="67"/>
      <c r="P220" s="67"/>
      <c r="Q220" s="67"/>
      <c r="R220" s="67"/>
      <c r="S220" s="67"/>
      <c r="T220" s="67"/>
      <c r="U220" s="67"/>
      <c r="V220" s="67"/>
      <c r="W220" s="67"/>
      <c r="X220" s="67"/>
      <c r="Y220" s="67"/>
      <c r="Z220" s="67"/>
      <c r="AA220" s="67"/>
    </row>
    <row r="221" spans="1:27" ht="12" customHeight="1" x14ac:dyDescent="0.4">
      <c r="A221" s="80"/>
      <c r="B221" s="67"/>
      <c r="C221" s="67"/>
      <c r="D221" s="67"/>
      <c r="E221" s="67"/>
      <c r="F221" s="67"/>
      <c r="G221" s="67"/>
      <c r="H221" s="67"/>
      <c r="I221" s="67"/>
      <c r="J221" s="67"/>
      <c r="K221" s="67"/>
      <c r="L221" s="67"/>
      <c r="M221" s="67"/>
      <c r="N221" s="67"/>
      <c r="O221" s="67"/>
      <c r="P221" s="67"/>
      <c r="Q221" s="67"/>
      <c r="R221" s="67"/>
      <c r="S221" s="67"/>
      <c r="T221" s="67"/>
      <c r="U221" s="67"/>
      <c r="V221" s="67"/>
      <c r="W221" s="67"/>
      <c r="X221" s="67"/>
      <c r="Y221" s="67"/>
      <c r="Z221" s="67"/>
      <c r="AA221" s="67"/>
    </row>
    <row r="222" spans="1:27" ht="12" customHeight="1" x14ac:dyDescent="0.4">
      <c r="A222" s="80"/>
      <c r="B222" s="67"/>
      <c r="C222" s="67"/>
      <c r="D222" s="67"/>
      <c r="E222" s="67"/>
      <c r="F222" s="67"/>
      <c r="G222" s="67"/>
      <c r="H222" s="67"/>
      <c r="I222" s="67"/>
      <c r="J222" s="67"/>
      <c r="K222" s="67"/>
      <c r="L222" s="67"/>
      <c r="M222" s="67"/>
      <c r="N222" s="67"/>
      <c r="O222" s="67"/>
      <c r="P222" s="67"/>
      <c r="Q222" s="67"/>
      <c r="R222" s="67"/>
      <c r="S222" s="67"/>
      <c r="T222" s="67"/>
      <c r="U222" s="67"/>
      <c r="V222" s="67"/>
      <c r="W222" s="67"/>
      <c r="X222" s="67"/>
      <c r="Y222" s="67"/>
      <c r="Z222" s="67"/>
      <c r="AA222" s="67"/>
    </row>
    <row r="223" spans="1:27" ht="12" customHeight="1" x14ac:dyDescent="0.4">
      <c r="A223" s="80"/>
      <c r="B223" s="67"/>
      <c r="C223" s="67"/>
      <c r="D223" s="67"/>
      <c r="E223" s="67"/>
      <c r="F223" s="67"/>
      <c r="G223" s="67"/>
      <c r="H223" s="67"/>
      <c r="I223" s="67"/>
      <c r="J223" s="67"/>
      <c r="K223" s="67"/>
      <c r="L223" s="67"/>
      <c r="M223" s="67"/>
      <c r="N223" s="67"/>
      <c r="O223" s="67"/>
      <c r="P223" s="67"/>
      <c r="Q223" s="67"/>
      <c r="R223" s="67"/>
      <c r="S223" s="67"/>
      <c r="T223" s="67"/>
      <c r="U223" s="67"/>
      <c r="V223" s="67"/>
      <c r="W223" s="67"/>
      <c r="X223" s="67"/>
      <c r="Y223" s="67"/>
      <c r="Z223" s="67"/>
      <c r="AA223" s="67"/>
    </row>
    <row r="224" spans="1:27" ht="12" customHeight="1" x14ac:dyDescent="0.4">
      <c r="A224" s="80"/>
      <c r="B224" s="67"/>
      <c r="C224" s="67"/>
      <c r="D224" s="67"/>
      <c r="E224" s="67"/>
      <c r="F224" s="67"/>
      <c r="G224" s="67"/>
      <c r="H224" s="67"/>
      <c r="I224" s="67"/>
      <c r="J224" s="67"/>
      <c r="K224" s="67"/>
      <c r="L224" s="67"/>
      <c r="M224" s="67"/>
      <c r="N224" s="67"/>
      <c r="O224" s="67"/>
      <c r="P224" s="67"/>
      <c r="Q224" s="67"/>
      <c r="R224" s="67"/>
      <c r="S224" s="67"/>
      <c r="T224" s="67"/>
      <c r="U224" s="67"/>
      <c r="V224" s="67"/>
      <c r="W224" s="67"/>
      <c r="X224" s="67"/>
      <c r="Y224" s="67"/>
      <c r="Z224" s="67"/>
      <c r="AA224" s="67"/>
    </row>
    <row r="225" spans="1:27" ht="12" customHeight="1" x14ac:dyDescent="0.4">
      <c r="A225" s="80"/>
      <c r="B225" s="67"/>
      <c r="C225" s="67"/>
      <c r="D225" s="67"/>
      <c r="E225" s="67"/>
      <c r="F225" s="67"/>
      <c r="G225" s="67"/>
      <c r="H225" s="67"/>
      <c r="I225" s="67"/>
      <c r="J225" s="67"/>
      <c r="K225" s="67"/>
      <c r="L225" s="67"/>
      <c r="M225" s="67"/>
      <c r="N225" s="67"/>
      <c r="O225" s="67"/>
      <c r="P225" s="67"/>
      <c r="Q225" s="67"/>
      <c r="R225" s="67"/>
      <c r="S225" s="67"/>
      <c r="T225" s="67"/>
      <c r="U225" s="67"/>
      <c r="V225" s="67"/>
      <c r="W225" s="67"/>
      <c r="X225" s="67"/>
      <c r="Y225" s="67"/>
      <c r="Z225" s="67"/>
      <c r="AA225" s="67"/>
    </row>
    <row r="226" spans="1:27" ht="12" customHeight="1" x14ac:dyDescent="0.4">
      <c r="A226" s="80"/>
      <c r="B226" s="67"/>
      <c r="C226" s="67"/>
      <c r="D226" s="67"/>
      <c r="E226" s="67"/>
      <c r="F226" s="67"/>
      <c r="G226" s="67"/>
      <c r="H226" s="67"/>
      <c r="I226" s="67"/>
      <c r="J226" s="67"/>
      <c r="K226" s="67"/>
      <c r="L226" s="67"/>
      <c r="M226" s="67"/>
      <c r="N226" s="67"/>
      <c r="O226" s="67"/>
      <c r="P226" s="67"/>
      <c r="Q226" s="67"/>
      <c r="R226" s="67"/>
      <c r="S226" s="67"/>
      <c r="T226" s="67"/>
      <c r="U226" s="67"/>
      <c r="V226" s="67"/>
      <c r="W226" s="67"/>
      <c r="X226" s="67"/>
      <c r="Y226" s="67"/>
      <c r="Z226" s="67"/>
      <c r="AA226" s="67"/>
    </row>
    <row r="227" spans="1:27" ht="12" customHeight="1" x14ac:dyDescent="0.4">
      <c r="A227" s="80"/>
      <c r="B227" s="67"/>
      <c r="C227" s="67"/>
      <c r="D227" s="67"/>
      <c r="E227" s="67"/>
      <c r="F227" s="67"/>
      <c r="G227" s="67"/>
      <c r="H227" s="67"/>
      <c r="I227" s="67"/>
      <c r="J227" s="67"/>
      <c r="K227" s="67"/>
      <c r="L227" s="67"/>
      <c r="M227" s="67"/>
      <c r="N227" s="67"/>
      <c r="O227" s="67"/>
      <c r="P227" s="67"/>
      <c r="Q227" s="67"/>
      <c r="R227" s="67"/>
      <c r="S227" s="67"/>
      <c r="T227" s="67"/>
      <c r="U227" s="67"/>
      <c r="V227" s="67"/>
      <c r="W227" s="67"/>
      <c r="X227" s="67"/>
      <c r="Y227" s="67"/>
      <c r="Z227" s="67"/>
      <c r="AA227" s="67"/>
    </row>
    <row r="228" spans="1:27" ht="12" customHeight="1" x14ac:dyDescent="0.4">
      <c r="A228" s="80"/>
      <c r="B228" s="67"/>
      <c r="C228" s="67"/>
      <c r="D228" s="67"/>
      <c r="E228" s="67"/>
      <c r="F228" s="67"/>
      <c r="G228" s="67"/>
      <c r="H228" s="67"/>
      <c r="I228" s="67"/>
      <c r="J228" s="67"/>
      <c r="K228" s="67"/>
      <c r="L228" s="67"/>
      <c r="M228" s="67"/>
      <c r="N228" s="67"/>
      <c r="O228" s="67"/>
      <c r="P228" s="67"/>
      <c r="Q228" s="67"/>
      <c r="R228" s="67"/>
      <c r="S228" s="67"/>
      <c r="T228" s="67"/>
      <c r="U228" s="67"/>
      <c r="V228" s="67"/>
      <c r="W228" s="67"/>
      <c r="X228" s="67"/>
      <c r="Y228" s="67"/>
      <c r="Z228" s="67"/>
      <c r="AA228" s="67"/>
    </row>
    <row r="229" spans="1:27" ht="12" customHeight="1" x14ac:dyDescent="0.4">
      <c r="A229" s="80"/>
      <c r="B229" s="67"/>
      <c r="C229" s="67"/>
      <c r="D229" s="67"/>
      <c r="E229" s="67"/>
      <c r="F229" s="67"/>
      <c r="G229" s="67"/>
      <c r="H229" s="67"/>
      <c r="I229" s="67"/>
      <c r="J229" s="67"/>
      <c r="K229" s="67"/>
      <c r="L229" s="67"/>
      <c r="M229" s="67"/>
      <c r="N229" s="67"/>
      <c r="O229" s="67"/>
      <c r="P229" s="67"/>
      <c r="Q229" s="67"/>
      <c r="R229" s="67"/>
      <c r="S229" s="67"/>
      <c r="T229" s="67"/>
      <c r="U229" s="67"/>
      <c r="V229" s="67"/>
      <c r="W229" s="67"/>
      <c r="X229" s="67"/>
      <c r="Y229" s="67"/>
      <c r="Z229" s="67"/>
      <c r="AA229" s="67"/>
    </row>
    <row r="230" spans="1:27" ht="12" customHeight="1" x14ac:dyDescent="0.4">
      <c r="A230" s="80"/>
      <c r="B230" s="67"/>
      <c r="C230" s="67"/>
      <c r="D230" s="67"/>
      <c r="E230" s="67"/>
      <c r="F230" s="67"/>
      <c r="G230" s="67"/>
      <c r="H230" s="67"/>
      <c r="I230" s="67"/>
      <c r="J230" s="67"/>
      <c r="K230" s="67"/>
      <c r="L230" s="67"/>
      <c r="M230" s="67"/>
      <c r="N230" s="67"/>
      <c r="O230" s="67"/>
      <c r="P230" s="67"/>
      <c r="Q230" s="67"/>
      <c r="R230" s="67"/>
      <c r="S230" s="67"/>
      <c r="T230" s="67"/>
      <c r="U230" s="67"/>
      <c r="V230" s="67"/>
      <c r="W230" s="67"/>
      <c r="X230" s="67"/>
      <c r="Y230" s="67"/>
      <c r="Z230" s="67"/>
      <c r="AA230" s="67"/>
    </row>
    <row r="231" spans="1:27" ht="12" customHeight="1" x14ac:dyDescent="0.4">
      <c r="A231" s="80"/>
      <c r="B231" s="67"/>
      <c r="C231" s="67"/>
      <c r="D231" s="67"/>
      <c r="E231" s="67"/>
      <c r="F231" s="67"/>
      <c r="G231" s="67"/>
      <c r="H231" s="67"/>
      <c r="I231" s="67"/>
      <c r="J231" s="67"/>
      <c r="K231" s="67"/>
      <c r="L231" s="67"/>
      <c r="M231" s="67"/>
      <c r="N231" s="67"/>
      <c r="O231" s="67"/>
      <c r="P231" s="67"/>
      <c r="Q231" s="67"/>
      <c r="R231" s="67"/>
      <c r="S231" s="67"/>
      <c r="T231" s="67"/>
      <c r="U231" s="67"/>
      <c r="V231" s="67"/>
      <c r="W231" s="67"/>
      <c r="X231" s="67"/>
      <c r="Y231" s="67"/>
      <c r="Z231" s="67"/>
      <c r="AA231" s="67"/>
    </row>
    <row r="232" spans="1:27" ht="12" customHeight="1" x14ac:dyDescent="0.4">
      <c r="A232" s="80"/>
      <c r="B232" s="67"/>
      <c r="C232" s="67"/>
      <c r="D232" s="67"/>
      <c r="E232" s="67"/>
      <c r="F232" s="67"/>
      <c r="G232" s="67"/>
      <c r="H232" s="67"/>
      <c r="I232" s="67"/>
      <c r="J232" s="67"/>
      <c r="K232" s="67"/>
      <c r="L232" s="67"/>
      <c r="M232" s="67"/>
      <c r="N232" s="67"/>
      <c r="O232" s="67"/>
      <c r="P232" s="67"/>
      <c r="Q232" s="67"/>
      <c r="R232" s="67"/>
      <c r="S232" s="67"/>
      <c r="T232" s="67"/>
      <c r="U232" s="67"/>
      <c r="V232" s="67"/>
      <c r="W232" s="67"/>
      <c r="X232" s="67"/>
      <c r="Y232" s="67"/>
      <c r="Z232" s="67"/>
      <c r="AA232" s="67"/>
    </row>
    <row r="233" spans="1:27" ht="12" customHeight="1" x14ac:dyDescent="0.4">
      <c r="A233" s="80"/>
      <c r="B233" s="67"/>
      <c r="C233" s="67"/>
      <c r="D233" s="67"/>
      <c r="E233" s="67"/>
      <c r="F233" s="67"/>
      <c r="G233" s="67"/>
      <c r="H233" s="67"/>
      <c r="I233" s="67"/>
      <c r="J233" s="67"/>
      <c r="K233" s="67"/>
      <c r="L233" s="67"/>
      <c r="M233" s="67"/>
      <c r="N233" s="67"/>
      <c r="O233" s="67"/>
      <c r="P233" s="67"/>
      <c r="Q233" s="67"/>
      <c r="R233" s="67"/>
      <c r="S233" s="67"/>
      <c r="T233" s="67"/>
      <c r="U233" s="67"/>
      <c r="V233" s="67"/>
      <c r="W233" s="67"/>
      <c r="X233" s="67"/>
      <c r="Y233" s="67"/>
      <c r="Z233" s="67"/>
      <c r="AA233" s="67"/>
    </row>
    <row r="234" spans="1:27" ht="12" customHeight="1" x14ac:dyDescent="0.4">
      <c r="A234" s="80"/>
      <c r="B234" s="67"/>
      <c r="C234" s="67"/>
      <c r="D234" s="67"/>
      <c r="E234" s="67"/>
      <c r="F234" s="67"/>
      <c r="G234" s="67"/>
      <c r="H234" s="67"/>
      <c r="I234" s="67"/>
      <c r="J234" s="67"/>
      <c r="K234" s="67"/>
      <c r="L234" s="67"/>
      <c r="M234" s="67"/>
      <c r="N234" s="67"/>
      <c r="O234" s="67"/>
      <c r="P234" s="67"/>
      <c r="Q234" s="67"/>
      <c r="R234" s="67"/>
      <c r="S234" s="67"/>
      <c r="T234" s="67"/>
      <c r="U234" s="67"/>
      <c r="V234" s="67"/>
      <c r="W234" s="67"/>
      <c r="X234" s="67"/>
      <c r="Y234" s="67"/>
      <c r="Z234" s="67"/>
      <c r="AA234" s="67"/>
    </row>
    <row r="235" spans="1:27" ht="12" customHeight="1" x14ac:dyDescent="0.4">
      <c r="A235" s="80"/>
      <c r="B235" s="67"/>
      <c r="C235" s="67"/>
      <c r="D235" s="67"/>
      <c r="E235" s="67"/>
      <c r="F235" s="67"/>
      <c r="G235" s="67"/>
      <c r="H235" s="67"/>
      <c r="I235" s="67"/>
      <c r="J235" s="67"/>
      <c r="K235" s="67"/>
      <c r="L235" s="67"/>
      <c r="M235" s="67"/>
      <c r="N235" s="67"/>
      <c r="O235" s="67"/>
      <c r="P235" s="67"/>
      <c r="Q235" s="67"/>
      <c r="R235" s="67"/>
      <c r="S235" s="67"/>
      <c r="T235" s="67"/>
      <c r="U235" s="67"/>
      <c r="V235" s="67"/>
      <c r="W235" s="67"/>
      <c r="X235" s="67"/>
      <c r="Y235" s="67"/>
      <c r="Z235" s="67"/>
      <c r="AA235" s="67"/>
    </row>
    <row r="236" spans="1:27" ht="12" customHeight="1" x14ac:dyDescent="0.4">
      <c r="A236" s="80"/>
      <c r="B236" s="67"/>
      <c r="C236" s="67"/>
      <c r="D236" s="67"/>
      <c r="E236" s="67"/>
      <c r="F236" s="67"/>
      <c r="G236" s="67"/>
      <c r="H236" s="67"/>
      <c r="I236" s="67"/>
      <c r="J236" s="67"/>
      <c r="K236" s="67"/>
      <c r="L236" s="67"/>
      <c r="M236" s="67"/>
      <c r="N236" s="67"/>
      <c r="O236" s="67"/>
      <c r="P236" s="67"/>
      <c r="Q236" s="67"/>
      <c r="R236" s="67"/>
      <c r="S236" s="67"/>
      <c r="T236" s="67"/>
      <c r="U236" s="67"/>
      <c r="V236" s="67"/>
      <c r="W236" s="67"/>
      <c r="X236" s="67"/>
      <c r="Y236" s="67"/>
      <c r="Z236" s="67"/>
      <c r="AA236" s="67"/>
    </row>
    <row r="237" spans="1:27" ht="12" customHeight="1" x14ac:dyDescent="0.4">
      <c r="A237" s="80"/>
      <c r="B237" s="67"/>
      <c r="C237" s="67"/>
      <c r="D237" s="67"/>
      <c r="E237" s="67"/>
      <c r="F237" s="67"/>
      <c r="G237" s="67"/>
      <c r="H237" s="67"/>
      <c r="I237" s="67"/>
      <c r="J237" s="67"/>
      <c r="K237" s="67"/>
      <c r="L237" s="67"/>
      <c r="M237" s="67"/>
      <c r="N237" s="67"/>
      <c r="O237" s="67"/>
      <c r="P237" s="67"/>
      <c r="Q237" s="67"/>
      <c r="R237" s="67"/>
      <c r="S237" s="67"/>
      <c r="T237" s="67"/>
      <c r="U237" s="67"/>
      <c r="V237" s="67"/>
      <c r="W237" s="67"/>
      <c r="X237" s="67"/>
      <c r="Y237" s="67"/>
      <c r="Z237" s="67"/>
      <c r="AA237" s="67"/>
    </row>
    <row r="238" spans="1:27" ht="12" customHeight="1" x14ac:dyDescent="0.4">
      <c r="A238" s="80"/>
      <c r="B238" s="67"/>
      <c r="C238" s="67"/>
      <c r="D238" s="67"/>
      <c r="E238" s="67"/>
      <c r="F238" s="67"/>
      <c r="G238" s="67"/>
      <c r="H238" s="67"/>
      <c r="I238" s="67"/>
      <c r="J238" s="67"/>
      <c r="K238" s="67"/>
      <c r="L238" s="67"/>
      <c r="M238" s="67"/>
      <c r="N238" s="67"/>
      <c r="O238" s="67"/>
      <c r="P238" s="67"/>
      <c r="Q238" s="67"/>
      <c r="R238" s="67"/>
      <c r="S238" s="67"/>
      <c r="T238" s="67"/>
      <c r="U238" s="67"/>
      <c r="V238" s="67"/>
      <c r="W238" s="67"/>
      <c r="X238" s="67"/>
      <c r="Y238" s="67"/>
      <c r="Z238" s="67"/>
      <c r="AA238" s="67"/>
    </row>
    <row r="239" spans="1:27" ht="12" customHeight="1" x14ac:dyDescent="0.4">
      <c r="A239" s="80"/>
      <c r="B239" s="67"/>
      <c r="C239" s="67"/>
      <c r="D239" s="67"/>
      <c r="E239" s="67"/>
      <c r="F239" s="67"/>
      <c r="G239" s="67"/>
      <c r="H239" s="67"/>
      <c r="I239" s="67"/>
      <c r="J239" s="67"/>
      <c r="K239" s="67"/>
      <c r="L239" s="67"/>
      <c r="M239" s="67"/>
      <c r="N239" s="67"/>
      <c r="O239" s="67"/>
      <c r="P239" s="67"/>
      <c r="Q239" s="67"/>
      <c r="R239" s="67"/>
      <c r="S239" s="67"/>
      <c r="T239" s="67"/>
      <c r="U239" s="67"/>
      <c r="V239" s="67"/>
      <c r="W239" s="67"/>
      <c r="X239" s="67"/>
      <c r="Y239" s="67"/>
      <c r="Z239" s="67"/>
      <c r="AA239" s="67"/>
    </row>
    <row r="240" spans="1:27" ht="12" customHeight="1" x14ac:dyDescent="0.4">
      <c r="A240" s="80"/>
      <c r="B240" s="67"/>
      <c r="C240" s="67"/>
      <c r="D240" s="67"/>
      <c r="E240" s="67"/>
      <c r="F240" s="67"/>
      <c r="G240" s="67"/>
      <c r="H240" s="67"/>
      <c r="I240" s="67"/>
      <c r="J240" s="67"/>
      <c r="K240" s="67"/>
      <c r="L240" s="67"/>
      <c r="M240" s="67"/>
      <c r="N240" s="67"/>
      <c r="O240" s="67"/>
      <c r="P240" s="67"/>
      <c r="Q240" s="67"/>
      <c r="R240" s="67"/>
      <c r="S240" s="67"/>
      <c r="T240" s="67"/>
      <c r="U240" s="67"/>
      <c r="V240" s="67"/>
      <c r="W240" s="67"/>
      <c r="X240" s="67"/>
      <c r="Y240" s="67"/>
      <c r="Z240" s="67"/>
      <c r="AA240" s="67"/>
    </row>
    <row r="241" spans="1:27" ht="12" customHeight="1" x14ac:dyDescent="0.4">
      <c r="A241" s="80"/>
      <c r="B241" s="67"/>
      <c r="C241" s="67"/>
      <c r="D241" s="67"/>
      <c r="E241" s="67"/>
      <c r="F241" s="67"/>
      <c r="G241" s="67"/>
      <c r="H241" s="67"/>
      <c r="I241" s="67"/>
      <c r="J241" s="67"/>
      <c r="K241" s="67"/>
      <c r="L241" s="67"/>
      <c r="M241" s="67"/>
      <c r="N241" s="67"/>
      <c r="O241" s="67"/>
      <c r="P241" s="67"/>
      <c r="Q241" s="67"/>
      <c r="R241" s="67"/>
      <c r="S241" s="67"/>
      <c r="T241" s="67"/>
      <c r="U241" s="67"/>
      <c r="V241" s="67"/>
      <c r="W241" s="67"/>
      <c r="X241" s="67"/>
      <c r="Y241" s="67"/>
      <c r="Z241" s="67"/>
      <c r="AA241" s="67"/>
    </row>
    <row r="242" spans="1:27" ht="12" customHeight="1" x14ac:dyDescent="0.4">
      <c r="A242" s="80"/>
      <c r="B242" s="67"/>
      <c r="C242" s="67"/>
      <c r="D242" s="67"/>
      <c r="E242" s="67"/>
      <c r="F242" s="67"/>
      <c r="G242" s="67"/>
      <c r="H242" s="67"/>
      <c r="I242" s="67"/>
      <c r="J242" s="67"/>
      <c r="K242" s="67"/>
      <c r="L242" s="67"/>
      <c r="M242" s="67"/>
      <c r="N242" s="67"/>
      <c r="O242" s="67"/>
      <c r="P242" s="67"/>
      <c r="Q242" s="67"/>
      <c r="R242" s="67"/>
      <c r="S242" s="67"/>
      <c r="T242" s="67"/>
      <c r="U242" s="67"/>
      <c r="V242" s="67"/>
      <c r="W242" s="67"/>
      <c r="X242" s="67"/>
      <c r="Y242" s="67"/>
      <c r="Z242" s="67"/>
      <c r="AA242" s="67"/>
    </row>
    <row r="243" spans="1:27" ht="12" customHeight="1" x14ac:dyDescent="0.4">
      <c r="A243" s="80"/>
      <c r="B243" s="67"/>
      <c r="C243" s="67"/>
      <c r="D243" s="67"/>
      <c r="E243" s="67"/>
      <c r="F243" s="67"/>
      <c r="G243" s="67"/>
      <c r="H243" s="67"/>
      <c r="I243" s="67"/>
      <c r="J243" s="67"/>
      <c r="K243" s="67"/>
      <c r="L243" s="67"/>
      <c r="M243" s="67"/>
      <c r="N243" s="67"/>
      <c r="O243" s="67"/>
      <c r="P243" s="67"/>
      <c r="Q243" s="67"/>
      <c r="R243" s="67"/>
      <c r="S243" s="67"/>
      <c r="T243" s="67"/>
      <c r="U243" s="67"/>
      <c r="V243" s="67"/>
      <c r="W243" s="67"/>
      <c r="X243" s="67"/>
      <c r="Y243" s="67"/>
      <c r="Z243" s="67"/>
      <c r="AA243" s="67"/>
    </row>
    <row r="244" spans="1:27" ht="12" customHeight="1" x14ac:dyDescent="0.4">
      <c r="A244" s="80"/>
      <c r="B244" s="67"/>
      <c r="C244" s="67"/>
      <c r="D244" s="67"/>
      <c r="E244" s="67"/>
      <c r="F244" s="67"/>
      <c r="G244" s="67"/>
      <c r="H244" s="67"/>
      <c r="I244" s="67"/>
      <c r="J244" s="67"/>
      <c r="K244" s="67"/>
      <c r="L244" s="67"/>
      <c r="M244" s="67"/>
      <c r="N244" s="67"/>
      <c r="O244" s="67"/>
      <c r="P244" s="67"/>
      <c r="Q244" s="67"/>
      <c r="R244" s="67"/>
      <c r="S244" s="67"/>
      <c r="T244" s="67"/>
      <c r="U244" s="67"/>
      <c r="V244" s="67"/>
      <c r="W244" s="67"/>
      <c r="X244" s="67"/>
      <c r="Y244" s="67"/>
      <c r="Z244" s="67"/>
      <c r="AA244" s="67"/>
    </row>
    <row r="245" spans="1:27" ht="12" customHeight="1" x14ac:dyDescent="0.4">
      <c r="A245" s="80"/>
      <c r="B245" s="67"/>
      <c r="C245" s="67"/>
      <c r="D245" s="67"/>
      <c r="E245" s="67"/>
      <c r="F245" s="67"/>
      <c r="G245" s="67"/>
      <c r="H245" s="67"/>
      <c r="I245" s="67"/>
      <c r="J245" s="67"/>
      <c r="K245" s="67"/>
      <c r="L245" s="67"/>
      <c r="M245" s="67"/>
      <c r="N245" s="67"/>
      <c r="O245" s="67"/>
      <c r="P245" s="67"/>
      <c r="Q245" s="67"/>
      <c r="R245" s="67"/>
      <c r="S245" s="67"/>
      <c r="T245" s="67"/>
      <c r="U245" s="67"/>
      <c r="V245" s="67"/>
      <c r="W245" s="67"/>
      <c r="X245" s="67"/>
      <c r="Y245" s="67"/>
      <c r="Z245" s="67"/>
      <c r="AA245" s="67"/>
    </row>
    <row r="246" spans="1:27" ht="12" customHeight="1" x14ac:dyDescent="0.4">
      <c r="A246" s="80"/>
      <c r="B246" s="67"/>
      <c r="C246" s="67"/>
      <c r="D246" s="67"/>
      <c r="E246" s="67"/>
      <c r="F246" s="67"/>
      <c r="G246" s="67"/>
      <c r="H246" s="67"/>
      <c r="I246" s="67"/>
      <c r="J246" s="67"/>
      <c r="K246" s="67"/>
      <c r="L246" s="67"/>
      <c r="M246" s="67"/>
      <c r="N246" s="67"/>
      <c r="O246" s="67"/>
      <c r="P246" s="67"/>
      <c r="Q246" s="67"/>
      <c r="R246" s="67"/>
      <c r="S246" s="67"/>
      <c r="T246" s="67"/>
      <c r="U246" s="67"/>
      <c r="V246" s="67"/>
      <c r="W246" s="67"/>
      <c r="X246" s="67"/>
      <c r="Y246" s="67"/>
      <c r="Z246" s="67"/>
      <c r="AA246" s="67"/>
    </row>
    <row r="247" spans="1:27" ht="12" customHeight="1" x14ac:dyDescent="0.4">
      <c r="A247" s="80"/>
      <c r="B247" s="67"/>
      <c r="C247" s="67"/>
      <c r="D247" s="67"/>
      <c r="E247" s="67"/>
      <c r="F247" s="67"/>
      <c r="G247" s="67"/>
      <c r="H247" s="67"/>
      <c r="I247" s="67"/>
      <c r="J247" s="67"/>
      <c r="K247" s="67"/>
      <c r="L247" s="67"/>
      <c r="M247" s="67"/>
      <c r="N247" s="67"/>
      <c r="O247" s="67"/>
      <c r="P247" s="67"/>
      <c r="Q247" s="67"/>
      <c r="R247" s="67"/>
      <c r="S247" s="67"/>
      <c r="T247" s="67"/>
      <c r="U247" s="67"/>
      <c r="V247" s="67"/>
      <c r="W247" s="67"/>
      <c r="X247" s="67"/>
      <c r="Y247" s="67"/>
      <c r="Z247" s="67"/>
      <c r="AA247" s="67"/>
    </row>
    <row r="248" spans="1:27" ht="12" customHeight="1" x14ac:dyDescent="0.4">
      <c r="A248" s="80"/>
      <c r="B248" s="67"/>
      <c r="C248" s="67"/>
      <c r="D248" s="67"/>
      <c r="E248" s="67"/>
      <c r="F248" s="67"/>
      <c r="G248" s="67"/>
      <c r="H248" s="67"/>
      <c r="I248" s="67"/>
      <c r="J248" s="67"/>
      <c r="K248" s="67"/>
      <c r="L248" s="67"/>
      <c r="M248" s="67"/>
      <c r="N248" s="67"/>
      <c r="O248" s="67"/>
      <c r="P248" s="67"/>
      <c r="Q248" s="67"/>
      <c r="R248" s="67"/>
      <c r="S248" s="67"/>
      <c r="T248" s="67"/>
      <c r="U248" s="67"/>
      <c r="V248" s="67"/>
      <c r="W248" s="67"/>
      <c r="X248" s="67"/>
      <c r="Y248" s="67"/>
      <c r="Z248" s="67"/>
      <c r="AA248" s="67"/>
    </row>
    <row r="249" spans="1:27" ht="12" customHeight="1" x14ac:dyDescent="0.4">
      <c r="A249" s="80"/>
      <c r="B249" s="67"/>
      <c r="C249" s="67"/>
      <c r="D249" s="67"/>
      <c r="E249" s="67"/>
      <c r="F249" s="67"/>
      <c r="G249" s="67"/>
      <c r="H249" s="67"/>
      <c r="I249" s="67"/>
      <c r="J249" s="67"/>
      <c r="K249" s="67"/>
      <c r="L249" s="67"/>
      <c r="M249" s="67"/>
      <c r="N249" s="67"/>
      <c r="O249" s="67"/>
      <c r="P249" s="67"/>
      <c r="Q249" s="67"/>
      <c r="R249" s="67"/>
      <c r="S249" s="67"/>
      <c r="T249" s="67"/>
      <c r="U249" s="67"/>
      <c r="V249" s="67"/>
      <c r="W249" s="67"/>
      <c r="X249" s="67"/>
      <c r="Y249" s="67"/>
      <c r="Z249" s="67"/>
      <c r="AA249" s="67"/>
    </row>
    <row r="250" spans="1:27" ht="12" customHeight="1" x14ac:dyDescent="0.4">
      <c r="A250" s="80"/>
      <c r="B250" s="67"/>
      <c r="C250" s="67"/>
      <c r="D250" s="67"/>
      <c r="E250" s="67"/>
      <c r="F250" s="67"/>
      <c r="G250" s="67"/>
      <c r="H250" s="67"/>
      <c r="I250" s="67"/>
      <c r="J250" s="67"/>
      <c r="K250" s="67"/>
      <c r="L250" s="67"/>
      <c r="M250" s="67"/>
      <c r="N250" s="67"/>
      <c r="O250" s="67"/>
      <c r="P250" s="67"/>
      <c r="Q250" s="67"/>
      <c r="R250" s="67"/>
      <c r="S250" s="67"/>
      <c r="T250" s="67"/>
      <c r="U250" s="67"/>
      <c r="V250" s="67"/>
      <c r="W250" s="67"/>
      <c r="X250" s="67"/>
      <c r="Y250" s="67"/>
      <c r="Z250" s="67"/>
      <c r="AA250" s="67"/>
    </row>
    <row r="251" spans="1:27" ht="12" customHeight="1" x14ac:dyDescent="0.4">
      <c r="A251" s="80"/>
      <c r="B251" s="67"/>
      <c r="C251" s="67"/>
      <c r="D251" s="67"/>
      <c r="E251" s="67"/>
      <c r="F251" s="67"/>
      <c r="G251" s="67"/>
      <c r="H251" s="67"/>
      <c r="I251" s="67"/>
      <c r="J251" s="67"/>
      <c r="K251" s="67"/>
      <c r="L251" s="67"/>
      <c r="M251" s="67"/>
      <c r="N251" s="67"/>
      <c r="O251" s="67"/>
      <c r="P251" s="67"/>
      <c r="Q251" s="67"/>
      <c r="R251" s="67"/>
      <c r="S251" s="67"/>
      <c r="T251" s="67"/>
      <c r="U251" s="67"/>
      <c r="V251" s="67"/>
      <c r="W251" s="67"/>
      <c r="X251" s="67"/>
      <c r="Y251" s="67"/>
      <c r="Z251" s="67"/>
      <c r="AA251" s="67"/>
    </row>
    <row r="252" spans="1:27" ht="12" customHeight="1" x14ac:dyDescent="0.4">
      <c r="A252" s="80"/>
      <c r="B252" s="67"/>
      <c r="C252" s="67"/>
      <c r="D252" s="67"/>
      <c r="E252" s="67"/>
      <c r="F252" s="67"/>
      <c r="G252" s="67"/>
      <c r="H252" s="67"/>
      <c r="I252" s="67"/>
      <c r="J252" s="67"/>
      <c r="K252" s="67"/>
      <c r="L252" s="67"/>
      <c r="M252" s="67"/>
      <c r="N252" s="67"/>
      <c r="O252" s="67"/>
      <c r="P252" s="67"/>
      <c r="Q252" s="67"/>
      <c r="R252" s="67"/>
      <c r="S252" s="67"/>
      <c r="T252" s="67"/>
      <c r="U252" s="67"/>
      <c r="V252" s="67"/>
      <c r="W252" s="67"/>
      <c r="X252" s="67"/>
      <c r="Y252" s="67"/>
      <c r="Z252" s="67"/>
      <c r="AA252" s="67"/>
    </row>
    <row r="253" spans="1:27" ht="12" customHeight="1" x14ac:dyDescent="0.4">
      <c r="A253" s="80"/>
      <c r="B253" s="67"/>
      <c r="C253" s="67"/>
      <c r="D253" s="67"/>
      <c r="E253" s="67"/>
      <c r="F253" s="67"/>
      <c r="G253" s="67"/>
      <c r="H253" s="67"/>
      <c r="I253" s="67"/>
      <c r="J253" s="67"/>
      <c r="K253" s="67"/>
      <c r="L253" s="67"/>
      <c r="M253" s="67"/>
      <c r="N253" s="67"/>
      <c r="O253" s="67"/>
      <c r="P253" s="67"/>
      <c r="Q253" s="67"/>
      <c r="R253" s="67"/>
      <c r="S253" s="67"/>
      <c r="T253" s="67"/>
      <c r="U253" s="67"/>
      <c r="V253" s="67"/>
      <c r="W253" s="67"/>
      <c r="X253" s="67"/>
      <c r="Y253" s="67"/>
      <c r="Z253" s="67"/>
      <c r="AA253" s="67"/>
    </row>
    <row r="254" spans="1:27" ht="12" customHeight="1" x14ac:dyDescent="0.4">
      <c r="A254" s="80"/>
      <c r="B254" s="67"/>
      <c r="C254" s="67"/>
      <c r="D254" s="67"/>
      <c r="E254" s="67"/>
      <c r="F254" s="67"/>
      <c r="G254" s="67"/>
      <c r="H254" s="67"/>
      <c r="I254" s="67"/>
      <c r="J254" s="67"/>
      <c r="K254" s="67"/>
      <c r="L254" s="67"/>
      <c r="M254" s="67"/>
      <c r="N254" s="67"/>
      <c r="O254" s="67"/>
      <c r="P254" s="67"/>
      <c r="Q254" s="67"/>
      <c r="R254" s="67"/>
      <c r="S254" s="67"/>
      <c r="T254" s="67"/>
      <c r="U254" s="67"/>
      <c r="V254" s="67"/>
      <c r="W254" s="67"/>
      <c r="X254" s="67"/>
      <c r="Y254" s="67"/>
      <c r="Z254" s="67"/>
      <c r="AA254" s="67"/>
    </row>
    <row r="255" spans="1:27" ht="12" customHeight="1" x14ac:dyDescent="0.4">
      <c r="A255" s="80"/>
      <c r="B255" s="67"/>
      <c r="C255" s="67"/>
      <c r="D255" s="67"/>
      <c r="E255" s="67"/>
      <c r="F255" s="67"/>
      <c r="G255" s="67"/>
      <c r="H255" s="67"/>
      <c r="I255" s="67"/>
      <c r="J255" s="67"/>
      <c r="K255" s="67"/>
      <c r="L255" s="67"/>
      <c r="M255" s="67"/>
      <c r="N255" s="67"/>
      <c r="O255" s="67"/>
      <c r="P255" s="67"/>
      <c r="Q255" s="67"/>
      <c r="R255" s="67"/>
      <c r="S255" s="67"/>
      <c r="T255" s="67"/>
      <c r="U255" s="67"/>
      <c r="V255" s="67"/>
      <c r="W255" s="67"/>
      <c r="X255" s="67"/>
      <c r="Y255" s="67"/>
      <c r="Z255" s="67"/>
      <c r="AA255" s="67"/>
    </row>
    <row r="256" spans="1:27" ht="12" customHeight="1" x14ac:dyDescent="0.4">
      <c r="A256" s="80"/>
      <c r="B256" s="67"/>
      <c r="C256" s="67"/>
      <c r="D256" s="67"/>
      <c r="E256" s="67"/>
      <c r="F256" s="67"/>
      <c r="G256" s="67"/>
      <c r="H256" s="67"/>
      <c r="I256" s="67"/>
      <c r="J256" s="67"/>
      <c r="K256" s="67"/>
      <c r="L256" s="67"/>
      <c r="M256" s="67"/>
      <c r="N256" s="67"/>
      <c r="O256" s="67"/>
      <c r="P256" s="67"/>
      <c r="Q256" s="67"/>
      <c r="R256" s="67"/>
      <c r="S256" s="67"/>
      <c r="T256" s="67"/>
      <c r="U256" s="67"/>
      <c r="V256" s="67"/>
      <c r="W256" s="67"/>
      <c r="X256" s="67"/>
      <c r="Y256" s="67"/>
      <c r="Z256" s="67"/>
      <c r="AA256" s="67"/>
    </row>
    <row r="257" spans="1:27" ht="12" customHeight="1" x14ac:dyDescent="0.4">
      <c r="A257" s="80"/>
      <c r="B257" s="67"/>
      <c r="C257" s="67"/>
      <c r="D257" s="67"/>
      <c r="E257" s="67"/>
      <c r="F257" s="67"/>
      <c r="G257" s="67"/>
      <c r="H257" s="67"/>
      <c r="I257" s="67"/>
      <c r="J257" s="67"/>
      <c r="K257" s="67"/>
      <c r="L257" s="67"/>
      <c r="M257" s="67"/>
      <c r="N257" s="67"/>
      <c r="O257" s="67"/>
      <c r="P257" s="67"/>
      <c r="Q257" s="67"/>
      <c r="R257" s="67"/>
      <c r="S257" s="67"/>
      <c r="T257" s="67"/>
      <c r="U257" s="67"/>
      <c r="V257" s="67"/>
      <c r="W257" s="67"/>
      <c r="X257" s="67"/>
      <c r="Y257" s="67"/>
      <c r="Z257" s="67"/>
      <c r="AA257" s="67"/>
    </row>
    <row r="258" spans="1:27" ht="12" customHeight="1" x14ac:dyDescent="0.4">
      <c r="A258" s="80"/>
      <c r="B258" s="67"/>
      <c r="C258" s="67"/>
      <c r="D258" s="67"/>
      <c r="E258" s="67"/>
      <c r="F258" s="67"/>
      <c r="G258" s="67"/>
      <c r="H258" s="67"/>
      <c r="I258" s="67"/>
      <c r="J258" s="67"/>
      <c r="K258" s="67"/>
      <c r="L258" s="67"/>
      <c r="M258" s="67"/>
      <c r="N258" s="67"/>
      <c r="O258" s="67"/>
      <c r="P258" s="67"/>
      <c r="Q258" s="67"/>
      <c r="R258" s="67"/>
      <c r="S258" s="67"/>
      <c r="T258" s="67"/>
      <c r="U258" s="67"/>
      <c r="V258" s="67"/>
      <c r="W258" s="67"/>
      <c r="X258" s="67"/>
      <c r="Y258" s="67"/>
      <c r="Z258" s="67"/>
      <c r="AA258" s="67"/>
    </row>
    <row r="259" spans="1:27" ht="12" customHeight="1" x14ac:dyDescent="0.4">
      <c r="A259" s="80"/>
      <c r="B259" s="67"/>
      <c r="C259" s="67"/>
      <c r="D259" s="67"/>
      <c r="E259" s="67"/>
      <c r="F259" s="67"/>
      <c r="G259" s="67"/>
      <c r="H259" s="67"/>
      <c r="I259" s="67"/>
      <c r="J259" s="67"/>
      <c r="K259" s="67"/>
      <c r="L259" s="67"/>
      <c r="M259" s="67"/>
      <c r="N259" s="67"/>
      <c r="O259" s="67"/>
      <c r="P259" s="67"/>
      <c r="Q259" s="67"/>
      <c r="R259" s="67"/>
      <c r="S259" s="67"/>
      <c r="T259" s="67"/>
      <c r="U259" s="67"/>
      <c r="V259" s="67"/>
      <c r="W259" s="67"/>
      <c r="X259" s="67"/>
      <c r="Y259" s="67"/>
      <c r="Z259" s="67"/>
      <c r="AA259" s="67"/>
    </row>
    <row r="260" spans="1:27" ht="12" customHeight="1" x14ac:dyDescent="0.4">
      <c r="A260" s="80"/>
      <c r="B260" s="67"/>
      <c r="C260" s="67"/>
      <c r="D260" s="67"/>
      <c r="E260" s="67"/>
      <c r="F260" s="67"/>
      <c r="G260" s="67"/>
      <c r="H260" s="67"/>
      <c r="I260" s="67"/>
      <c r="J260" s="67"/>
      <c r="K260" s="67"/>
      <c r="L260" s="67"/>
      <c r="M260" s="67"/>
      <c r="N260" s="67"/>
      <c r="O260" s="67"/>
      <c r="P260" s="67"/>
      <c r="Q260" s="67"/>
      <c r="R260" s="67"/>
      <c r="S260" s="67"/>
      <c r="T260" s="67"/>
      <c r="U260" s="67"/>
      <c r="V260" s="67"/>
      <c r="W260" s="67"/>
      <c r="X260" s="67"/>
      <c r="Y260" s="67"/>
      <c r="Z260" s="67"/>
      <c r="AA260" s="67"/>
    </row>
    <row r="261" spans="1:27" ht="12" customHeight="1" x14ac:dyDescent="0.4">
      <c r="A261" s="80"/>
      <c r="B261" s="67"/>
      <c r="C261" s="67"/>
      <c r="D261" s="67"/>
      <c r="E261" s="67"/>
      <c r="F261" s="67"/>
      <c r="G261" s="67"/>
      <c r="H261" s="67"/>
      <c r="I261" s="67"/>
      <c r="J261" s="67"/>
      <c r="K261" s="67"/>
      <c r="L261" s="67"/>
      <c r="M261" s="67"/>
      <c r="N261" s="67"/>
      <c r="O261" s="67"/>
      <c r="P261" s="67"/>
      <c r="Q261" s="67"/>
      <c r="R261" s="67"/>
      <c r="S261" s="67"/>
      <c r="T261" s="67"/>
      <c r="U261" s="67"/>
      <c r="V261" s="67"/>
      <c r="W261" s="67"/>
      <c r="X261" s="67"/>
      <c r="Y261" s="67"/>
      <c r="Z261" s="67"/>
      <c r="AA261" s="67"/>
    </row>
    <row r="262" spans="1:27" ht="12" customHeight="1" x14ac:dyDescent="0.4">
      <c r="A262" s="80"/>
      <c r="B262" s="67"/>
      <c r="C262" s="67"/>
      <c r="D262" s="67"/>
      <c r="E262" s="67"/>
      <c r="F262" s="67"/>
      <c r="G262" s="67"/>
      <c r="H262" s="67"/>
      <c r="I262" s="67"/>
      <c r="J262" s="67"/>
      <c r="K262" s="67"/>
      <c r="L262" s="67"/>
      <c r="M262" s="67"/>
      <c r="N262" s="67"/>
      <c r="O262" s="67"/>
      <c r="P262" s="67"/>
      <c r="Q262" s="67"/>
      <c r="R262" s="67"/>
      <c r="S262" s="67"/>
      <c r="T262" s="67"/>
      <c r="U262" s="67"/>
      <c r="V262" s="67"/>
      <c r="W262" s="67"/>
      <c r="X262" s="67"/>
      <c r="Y262" s="67"/>
      <c r="Z262" s="67"/>
      <c r="AA262" s="67"/>
    </row>
    <row r="263" spans="1:27" ht="12" customHeight="1" x14ac:dyDescent="0.4">
      <c r="A263" s="80"/>
      <c r="B263" s="67"/>
      <c r="C263" s="67"/>
      <c r="D263" s="67"/>
      <c r="E263" s="67"/>
      <c r="F263" s="67"/>
      <c r="G263" s="67"/>
      <c r="H263" s="67"/>
      <c r="I263" s="67"/>
      <c r="J263" s="67"/>
      <c r="K263" s="67"/>
      <c r="L263" s="67"/>
      <c r="M263" s="67"/>
      <c r="N263" s="67"/>
      <c r="O263" s="67"/>
      <c r="P263" s="67"/>
      <c r="Q263" s="67"/>
      <c r="R263" s="67"/>
      <c r="S263" s="67"/>
      <c r="T263" s="67"/>
      <c r="U263" s="67"/>
      <c r="V263" s="67"/>
      <c r="W263" s="67"/>
      <c r="X263" s="67"/>
      <c r="Y263" s="67"/>
      <c r="Z263" s="67"/>
      <c r="AA263" s="67"/>
    </row>
    <row r="264" spans="1:27" ht="12" customHeight="1" x14ac:dyDescent="0.4">
      <c r="A264" s="80"/>
      <c r="B264" s="67"/>
      <c r="C264" s="67"/>
      <c r="D264" s="67"/>
      <c r="E264" s="67"/>
      <c r="F264" s="67"/>
      <c r="G264" s="67"/>
      <c r="H264" s="67"/>
      <c r="I264" s="67"/>
      <c r="J264" s="67"/>
      <c r="K264" s="67"/>
      <c r="L264" s="67"/>
      <c r="M264" s="67"/>
      <c r="N264" s="67"/>
      <c r="O264" s="67"/>
      <c r="P264" s="67"/>
      <c r="Q264" s="67"/>
      <c r="R264" s="67"/>
      <c r="S264" s="67"/>
      <c r="T264" s="67"/>
      <c r="U264" s="67"/>
      <c r="V264" s="67"/>
      <c r="W264" s="67"/>
      <c r="X264" s="67"/>
      <c r="Y264" s="67"/>
      <c r="Z264" s="67"/>
      <c r="AA264" s="67"/>
    </row>
    <row r="265" spans="1:27" ht="12" customHeight="1" x14ac:dyDescent="0.4">
      <c r="A265" s="80"/>
      <c r="B265" s="67"/>
      <c r="C265" s="67"/>
      <c r="D265" s="67"/>
      <c r="E265" s="67"/>
      <c r="F265" s="67"/>
      <c r="G265" s="67"/>
      <c r="H265" s="67"/>
      <c r="I265" s="67"/>
      <c r="J265" s="67"/>
      <c r="K265" s="67"/>
      <c r="L265" s="67"/>
      <c r="M265" s="67"/>
      <c r="N265" s="67"/>
      <c r="O265" s="67"/>
      <c r="P265" s="67"/>
      <c r="Q265" s="67"/>
      <c r="R265" s="67"/>
      <c r="S265" s="67"/>
      <c r="T265" s="67"/>
      <c r="U265" s="67"/>
      <c r="V265" s="67"/>
      <c r="W265" s="67"/>
      <c r="X265" s="67"/>
      <c r="Y265" s="67"/>
      <c r="Z265" s="67"/>
      <c r="AA265" s="67"/>
    </row>
    <row r="266" spans="1:27" ht="12" customHeight="1" x14ac:dyDescent="0.4">
      <c r="A266" s="80"/>
      <c r="B266" s="67"/>
      <c r="C266" s="67"/>
      <c r="D266" s="67"/>
      <c r="E266" s="67"/>
      <c r="F266" s="67"/>
      <c r="G266" s="67"/>
      <c r="H266" s="67"/>
      <c r="I266" s="67"/>
      <c r="J266" s="67"/>
      <c r="K266" s="67"/>
      <c r="L266" s="67"/>
      <c r="M266" s="67"/>
      <c r="N266" s="67"/>
      <c r="O266" s="67"/>
      <c r="P266" s="67"/>
      <c r="Q266" s="67"/>
      <c r="R266" s="67"/>
      <c r="S266" s="67"/>
      <c r="T266" s="67"/>
      <c r="U266" s="67"/>
      <c r="V266" s="67"/>
      <c r="W266" s="67"/>
      <c r="X266" s="67"/>
      <c r="Y266" s="67"/>
      <c r="Z266" s="67"/>
      <c r="AA266" s="67"/>
    </row>
    <row r="267" spans="1:27" ht="12" customHeight="1" x14ac:dyDescent="0.4">
      <c r="A267" s="80"/>
      <c r="B267" s="67"/>
      <c r="C267" s="67"/>
      <c r="D267" s="67"/>
      <c r="E267" s="67"/>
      <c r="F267" s="67"/>
      <c r="G267" s="67"/>
      <c r="H267" s="67"/>
      <c r="I267" s="67"/>
      <c r="J267" s="67"/>
      <c r="K267" s="67"/>
      <c r="L267" s="67"/>
      <c r="M267" s="67"/>
      <c r="N267" s="67"/>
      <c r="O267" s="67"/>
      <c r="P267" s="67"/>
      <c r="Q267" s="67"/>
      <c r="R267" s="67"/>
      <c r="S267" s="67"/>
      <c r="T267" s="67"/>
      <c r="U267" s="67"/>
      <c r="V267" s="67"/>
      <c r="W267" s="67"/>
      <c r="X267" s="67"/>
      <c r="Y267" s="67"/>
      <c r="Z267" s="67"/>
      <c r="AA267" s="67"/>
    </row>
    <row r="268" spans="1:27" ht="12" customHeight="1" x14ac:dyDescent="0.4">
      <c r="A268" s="80"/>
      <c r="B268" s="67"/>
      <c r="C268" s="67"/>
      <c r="D268" s="67"/>
      <c r="E268" s="67"/>
      <c r="F268" s="67"/>
      <c r="G268" s="67"/>
      <c r="H268" s="67"/>
      <c r="I268" s="67"/>
      <c r="J268" s="67"/>
      <c r="K268" s="67"/>
      <c r="L268" s="67"/>
      <c r="M268" s="67"/>
      <c r="N268" s="67"/>
      <c r="O268" s="67"/>
      <c r="P268" s="67"/>
      <c r="Q268" s="67"/>
      <c r="R268" s="67"/>
      <c r="S268" s="67"/>
      <c r="T268" s="67"/>
      <c r="U268" s="67"/>
      <c r="V268" s="67"/>
      <c r="W268" s="67"/>
      <c r="X268" s="67"/>
      <c r="Y268" s="67"/>
      <c r="Z268" s="67"/>
      <c r="AA268" s="67"/>
    </row>
    <row r="269" spans="1:27" ht="12" customHeight="1" x14ac:dyDescent="0.4">
      <c r="A269" s="80"/>
      <c r="B269" s="67"/>
      <c r="C269" s="67"/>
      <c r="D269" s="67"/>
      <c r="E269" s="67"/>
      <c r="F269" s="67"/>
      <c r="G269" s="67"/>
      <c r="H269" s="67"/>
      <c r="I269" s="67"/>
      <c r="J269" s="67"/>
      <c r="K269" s="67"/>
      <c r="L269" s="67"/>
      <c r="M269" s="67"/>
      <c r="N269" s="67"/>
      <c r="O269" s="67"/>
      <c r="P269" s="67"/>
      <c r="Q269" s="67"/>
      <c r="R269" s="67"/>
      <c r="S269" s="67"/>
      <c r="T269" s="67"/>
      <c r="U269" s="67"/>
      <c r="V269" s="67"/>
      <c r="W269" s="67"/>
      <c r="X269" s="67"/>
      <c r="Y269" s="67"/>
      <c r="Z269" s="67"/>
      <c r="AA269" s="67"/>
    </row>
    <row r="270" spans="1:27" ht="12" customHeight="1" x14ac:dyDescent="0.4">
      <c r="A270" s="80"/>
      <c r="B270" s="67"/>
      <c r="C270" s="67"/>
      <c r="D270" s="67"/>
      <c r="E270" s="67"/>
      <c r="F270" s="67"/>
      <c r="G270" s="67"/>
      <c r="H270" s="67"/>
      <c r="I270" s="67"/>
      <c r="J270" s="67"/>
      <c r="K270" s="67"/>
      <c r="L270" s="67"/>
      <c r="M270" s="67"/>
      <c r="N270" s="67"/>
      <c r="O270" s="67"/>
      <c r="P270" s="67"/>
      <c r="Q270" s="67"/>
      <c r="R270" s="67"/>
      <c r="S270" s="67"/>
      <c r="T270" s="67"/>
      <c r="U270" s="67"/>
      <c r="V270" s="67"/>
      <c r="W270" s="67"/>
      <c r="X270" s="67"/>
      <c r="Y270" s="67"/>
      <c r="Z270" s="67"/>
      <c r="AA270" s="67"/>
    </row>
    <row r="271" spans="1:27" ht="12" customHeight="1" x14ac:dyDescent="0.4">
      <c r="A271" s="80"/>
      <c r="B271" s="67"/>
      <c r="C271" s="67"/>
      <c r="D271" s="67"/>
      <c r="E271" s="67"/>
      <c r="F271" s="67"/>
      <c r="G271" s="67"/>
      <c r="H271" s="67"/>
      <c r="I271" s="67"/>
      <c r="J271" s="67"/>
      <c r="K271" s="67"/>
      <c r="L271" s="67"/>
      <c r="M271" s="67"/>
      <c r="N271" s="67"/>
      <c r="O271" s="67"/>
      <c r="P271" s="67"/>
      <c r="Q271" s="67"/>
      <c r="R271" s="67"/>
      <c r="S271" s="67"/>
      <c r="T271" s="67"/>
      <c r="U271" s="67"/>
      <c r="V271" s="67"/>
      <c r="W271" s="67"/>
      <c r="X271" s="67"/>
      <c r="Y271" s="67"/>
      <c r="Z271" s="67"/>
      <c r="AA271" s="67"/>
    </row>
    <row r="272" spans="1:27" ht="12" customHeight="1" x14ac:dyDescent="0.4">
      <c r="A272" s="80"/>
      <c r="B272" s="67"/>
      <c r="C272" s="67"/>
      <c r="D272" s="67"/>
      <c r="E272" s="67"/>
      <c r="F272" s="67"/>
      <c r="G272" s="67"/>
      <c r="H272" s="67"/>
      <c r="I272" s="67"/>
      <c r="J272" s="67"/>
      <c r="K272" s="67"/>
      <c r="L272" s="67"/>
      <c r="M272" s="67"/>
      <c r="N272" s="67"/>
      <c r="O272" s="67"/>
      <c r="P272" s="67"/>
      <c r="Q272" s="67"/>
      <c r="R272" s="67"/>
      <c r="S272" s="67"/>
      <c r="T272" s="67"/>
      <c r="U272" s="67"/>
      <c r="V272" s="67"/>
      <c r="W272" s="67"/>
      <c r="X272" s="67"/>
      <c r="Y272" s="67"/>
      <c r="Z272" s="67"/>
      <c r="AA272" s="67"/>
    </row>
    <row r="273" spans="1:27" ht="12" customHeight="1" x14ac:dyDescent="0.4">
      <c r="A273" s="80"/>
      <c r="B273" s="67"/>
      <c r="C273" s="67"/>
      <c r="D273" s="67"/>
      <c r="E273" s="67"/>
      <c r="F273" s="67"/>
      <c r="G273" s="67"/>
      <c r="H273" s="67"/>
      <c r="I273" s="67"/>
      <c r="J273" s="67"/>
      <c r="K273" s="67"/>
      <c r="L273" s="67"/>
      <c r="M273" s="67"/>
      <c r="N273" s="67"/>
      <c r="O273" s="67"/>
      <c r="P273" s="67"/>
      <c r="Q273" s="67"/>
      <c r="R273" s="67"/>
      <c r="S273" s="67"/>
      <c r="T273" s="67"/>
      <c r="U273" s="67"/>
      <c r="V273" s="67"/>
      <c r="W273" s="67"/>
      <c r="X273" s="67"/>
      <c r="Y273" s="67"/>
      <c r="Z273" s="67"/>
      <c r="AA273" s="67"/>
    </row>
    <row r="274" spans="1:27" ht="12" customHeight="1" x14ac:dyDescent="0.4">
      <c r="A274" s="80"/>
      <c r="B274" s="67"/>
      <c r="C274" s="67"/>
      <c r="D274" s="67"/>
      <c r="E274" s="67"/>
      <c r="F274" s="67"/>
      <c r="G274" s="67"/>
      <c r="H274" s="67"/>
      <c r="I274" s="67"/>
      <c r="J274" s="67"/>
      <c r="K274" s="67"/>
      <c r="L274" s="67"/>
      <c r="M274" s="67"/>
      <c r="N274" s="67"/>
      <c r="O274" s="67"/>
      <c r="P274" s="67"/>
      <c r="Q274" s="67"/>
      <c r="R274" s="67"/>
      <c r="S274" s="67"/>
      <c r="T274" s="67"/>
      <c r="U274" s="67"/>
      <c r="V274" s="67"/>
      <c r="W274" s="67"/>
      <c r="X274" s="67"/>
      <c r="Y274" s="67"/>
      <c r="Z274" s="67"/>
      <c r="AA274" s="67"/>
    </row>
    <row r="275" spans="1:27" ht="12" customHeight="1" x14ac:dyDescent="0.4">
      <c r="A275" s="80"/>
      <c r="B275" s="67"/>
      <c r="C275" s="67"/>
      <c r="D275" s="67"/>
      <c r="E275" s="67"/>
      <c r="F275" s="67"/>
      <c r="G275" s="67"/>
      <c r="H275" s="67"/>
      <c r="I275" s="67"/>
      <c r="J275" s="67"/>
      <c r="K275" s="67"/>
      <c r="L275" s="67"/>
      <c r="M275" s="67"/>
      <c r="N275" s="67"/>
      <c r="O275" s="67"/>
      <c r="P275" s="67"/>
      <c r="Q275" s="67"/>
      <c r="R275" s="67"/>
      <c r="S275" s="67"/>
      <c r="T275" s="67"/>
      <c r="U275" s="67"/>
      <c r="V275" s="67"/>
      <c r="W275" s="67"/>
      <c r="X275" s="67"/>
      <c r="Y275" s="67"/>
      <c r="Z275" s="67"/>
      <c r="AA275" s="67"/>
    </row>
    <row r="276" spans="1:27" ht="12" customHeight="1" x14ac:dyDescent="0.4">
      <c r="A276" s="80"/>
      <c r="B276" s="67"/>
      <c r="C276" s="67"/>
      <c r="D276" s="67"/>
      <c r="E276" s="67"/>
      <c r="F276" s="67"/>
      <c r="G276" s="67"/>
      <c r="H276" s="67"/>
      <c r="I276" s="67"/>
      <c r="J276" s="67"/>
      <c r="K276" s="67"/>
      <c r="L276" s="67"/>
      <c r="M276" s="67"/>
      <c r="N276" s="67"/>
      <c r="O276" s="67"/>
      <c r="P276" s="67"/>
      <c r="Q276" s="67"/>
      <c r="R276" s="67"/>
      <c r="S276" s="67"/>
      <c r="T276" s="67"/>
      <c r="U276" s="67"/>
      <c r="V276" s="67"/>
      <c r="W276" s="67"/>
      <c r="X276" s="67"/>
      <c r="Y276" s="67"/>
      <c r="Z276" s="67"/>
      <c r="AA276" s="67"/>
    </row>
    <row r="277" spans="1:27" ht="12" customHeight="1" x14ac:dyDescent="0.4">
      <c r="A277" s="80"/>
      <c r="B277" s="67"/>
      <c r="C277" s="67"/>
      <c r="D277" s="67"/>
      <c r="E277" s="67"/>
      <c r="F277" s="67"/>
      <c r="G277" s="67"/>
      <c r="H277" s="67"/>
      <c r="I277" s="67"/>
      <c r="J277" s="67"/>
      <c r="K277" s="67"/>
      <c r="L277" s="67"/>
      <c r="M277" s="67"/>
      <c r="N277" s="67"/>
      <c r="O277" s="67"/>
      <c r="P277" s="67"/>
      <c r="Q277" s="67"/>
      <c r="R277" s="67"/>
      <c r="S277" s="67"/>
      <c r="T277" s="67"/>
      <c r="U277" s="67"/>
      <c r="V277" s="67"/>
      <c r="W277" s="67"/>
      <c r="X277" s="67"/>
      <c r="Y277" s="67"/>
      <c r="Z277" s="67"/>
      <c r="AA277" s="67"/>
    </row>
    <row r="278" spans="1:27" ht="12" customHeight="1" x14ac:dyDescent="0.4">
      <c r="A278" s="80"/>
      <c r="B278" s="67"/>
      <c r="C278" s="67"/>
      <c r="D278" s="67"/>
      <c r="E278" s="67"/>
      <c r="F278" s="67"/>
      <c r="G278" s="67"/>
      <c r="H278" s="67"/>
      <c r="I278" s="67"/>
      <c r="J278" s="67"/>
      <c r="K278" s="67"/>
      <c r="L278" s="67"/>
      <c r="M278" s="67"/>
      <c r="N278" s="67"/>
      <c r="O278" s="67"/>
      <c r="P278" s="67"/>
      <c r="Q278" s="67"/>
      <c r="R278" s="67"/>
      <c r="S278" s="67"/>
      <c r="T278" s="67"/>
      <c r="U278" s="67"/>
      <c r="V278" s="67"/>
      <c r="W278" s="67"/>
      <c r="X278" s="67"/>
      <c r="Y278" s="67"/>
      <c r="Z278" s="67"/>
      <c r="AA278" s="67"/>
    </row>
    <row r="279" spans="1:27" ht="12" customHeight="1" x14ac:dyDescent="0.4">
      <c r="A279" s="80"/>
      <c r="B279" s="67"/>
      <c r="C279" s="67"/>
      <c r="D279" s="67"/>
      <c r="E279" s="67"/>
      <c r="F279" s="67"/>
      <c r="G279" s="67"/>
      <c r="H279" s="67"/>
      <c r="I279" s="67"/>
      <c r="J279" s="67"/>
      <c r="K279" s="67"/>
      <c r="L279" s="67"/>
      <c r="M279" s="67"/>
      <c r="N279" s="67"/>
      <c r="O279" s="67"/>
      <c r="P279" s="67"/>
      <c r="Q279" s="67"/>
      <c r="R279" s="67"/>
      <c r="S279" s="67"/>
      <c r="T279" s="67"/>
      <c r="U279" s="67"/>
      <c r="V279" s="67"/>
      <c r="W279" s="67"/>
      <c r="X279" s="67"/>
      <c r="Y279" s="67"/>
      <c r="Z279" s="67"/>
      <c r="AA279" s="67"/>
    </row>
    <row r="280" spans="1:27" ht="12" customHeight="1" x14ac:dyDescent="0.4">
      <c r="A280" s="80"/>
      <c r="B280" s="67"/>
      <c r="C280" s="67"/>
      <c r="D280" s="67"/>
      <c r="E280" s="67"/>
      <c r="F280" s="67"/>
      <c r="G280" s="67"/>
      <c r="H280" s="67"/>
      <c r="I280" s="67"/>
      <c r="J280" s="67"/>
      <c r="K280" s="67"/>
      <c r="L280" s="67"/>
      <c r="M280" s="67"/>
      <c r="N280" s="67"/>
      <c r="O280" s="67"/>
      <c r="P280" s="67"/>
      <c r="Q280" s="67"/>
      <c r="R280" s="67"/>
      <c r="S280" s="67"/>
      <c r="T280" s="67"/>
      <c r="U280" s="67"/>
      <c r="V280" s="67"/>
      <c r="W280" s="67"/>
      <c r="X280" s="67"/>
      <c r="Y280" s="67"/>
      <c r="Z280" s="67"/>
      <c r="AA280" s="67"/>
    </row>
    <row r="281" spans="1:27" ht="12" customHeight="1" x14ac:dyDescent="0.4">
      <c r="A281" s="80"/>
      <c r="B281" s="67"/>
      <c r="C281" s="67"/>
      <c r="D281" s="67"/>
      <c r="E281" s="67"/>
      <c r="F281" s="67"/>
      <c r="G281" s="67"/>
      <c r="H281" s="67"/>
      <c r="I281" s="67"/>
      <c r="J281" s="67"/>
      <c r="K281" s="67"/>
      <c r="L281" s="67"/>
      <c r="M281" s="67"/>
      <c r="N281" s="67"/>
      <c r="O281" s="67"/>
      <c r="P281" s="67"/>
      <c r="Q281" s="67"/>
      <c r="R281" s="67"/>
      <c r="S281" s="67"/>
      <c r="T281" s="67"/>
      <c r="U281" s="67"/>
      <c r="V281" s="67"/>
      <c r="W281" s="67"/>
      <c r="X281" s="67"/>
      <c r="Y281" s="67"/>
      <c r="Z281" s="67"/>
      <c r="AA281" s="67"/>
    </row>
    <row r="282" spans="1:27" ht="12" customHeight="1" x14ac:dyDescent="0.4">
      <c r="A282" s="80"/>
      <c r="B282" s="67"/>
      <c r="C282" s="67"/>
      <c r="D282" s="67"/>
      <c r="E282" s="67"/>
      <c r="F282" s="67"/>
      <c r="G282" s="67"/>
      <c r="H282" s="67"/>
      <c r="I282" s="67"/>
      <c r="J282" s="67"/>
      <c r="K282" s="67"/>
      <c r="L282" s="67"/>
      <c r="M282" s="67"/>
      <c r="N282" s="67"/>
      <c r="O282" s="67"/>
      <c r="P282" s="67"/>
      <c r="Q282" s="67"/>
      <c r="R282" s="67"/>
      <c r="S282" s="67"/>
      <c r="T282" s="67"/>
      <c r="U282" s="67"/>
      <c r="V282" s="67"/>
      <c r="W282" s="67"/>
      <c r="X282" s="67"/>
      <c r="Y282" s="67"/>
      <c r="Z282" s="67"/>
      <c r="AA282" s="67"/>
    </row>
    <row r="283" spans="1:27" ht="12" customHeight="1" x14ac:dyDescent="0.4">
      <c r="A283" s="80"/>
      <c r="B283" s="67"/>
      <c r="C283" s="67"/>
      <c r="D283" s="67"/>
      <c r="E283" s="67"/>
      <c r="F283" s="67"/>
      <c r="G283" s="67"/>
      <c r="H283" s="67"/>
      <c r="I283" s="67"/>
      <c r="J283" s="67"/>
      <c r="K283" s="67"/>
      <c r="L283" s="67"/>
      <c r="M283" s="67"/>
      <c r="N283" s="67"/>
      <c r="O283" s="67"/>
      <c r="P283" s="67"/>
      <c r="Q283" s="67"/>
      <c r="R283" s="67"/>
      <c r="S283" s="67"/>
      <c r="T283" s="67"/>
      <c r="U283" s="67"/>
      <c r="V283" s="67"/>
      <c r="W283" s="67"/>
      <c r="X283" s="67"/>
      <c r="Y283" s="67"/>
      <c r="Z283" s="67"/>
      <c r="AA283" s="67"/>
    </row>
    <row r="284" spans="1:27" ht="12" customHeight="1" x14ac:dyDescent="0.4">
      <c r="A284" s="80"/>
      <c r="B284" s="67"/>
      <c r="C284" s="67"/>
      <c r="D284" s="67"/>
      <c r="E284" s="67"/>
      <c r="F284" s="67"/>
      <c r="G284" s="67"/>
      <c r="H284" s="67"/>
      <c r="I284" s="67"/>
      <c r="J284" s="67"/>
      <c r="K284" s="67"/>
      <c r="L284" s="67"/>
      <c r="M284" s="67"/>
      <c r="N284" s="67"/>
      <c r="O284" s="67"/>
      <c r="P284" s="67"/>
      <c r="Q284" s="67"/>
      <c r="R284" s="67"/>
      <c r="S284" s="67"/>
      <c r="T284" s="67"/>
      <c r="U284" s="67"/>
      <c r="V284" s="67"/>
      <c r="W284" s="67"/>
      <c r="X284" s="67"/>
      <c r="Y284" s="67"/>
      <c r="Z284" s="67"/>
      <c r="AA284" s="67"/>
    </row>
    <row r="285" spans="1:27" ht="12" customHeight="1" x14ac:dyDescent="0.4">
      <c r="A285" s="80"/>
      <c r="B285" s="67"/>
      <c r="C285" s="67"/>
      <c r="D285" s="67"/>
      <c r="E285" s="67"/>
      <c r="F285" s="67"/>
      <c r="G285" s="67"/>
      <c r="H285" s="67"/>
      <c r="I285" s="67"/>
      <c r="J285" s="67"/>
      <c r="K285" s="67"/>
      <c r="L285" s="67"/>
      <c r="M285" s="67"/>
      <c r="N285" s="67"/>
      <c r="O285" s="67"/>
      <c r="P285" s="67"/>
      <c r="Q285" s="67"/>
      <c r="R285" s="67"/>
      <c r="S285" s="67"/>
      <c r="T285" s="67"/>
      <c r="U285" s="67"/>
      <c r="V285" s="67"/>
      <c r="W285" s="67"/>
      <c r="X285" s="67"/>
      <c r="Y285" s="67"/>
      <c r="Z285" s="67"/>
      <c r="AA285" s="67"/>
    </row>
    <row r="286" spans="1:27" ht="12" customHeight="1" x14ac:dyDescent="0.4">
      <c r="A286" s="80"/>
      <c r="B286" s="67"/>
      <c r="C286" s="67"/>
      <c r="D286" s="67"/>
      <c r="E286" s="67"/>
      <c r="F286" s="67"/>
      <c r="G286" s="67"/>
      <c r="H286" s="67"/>
      <c r="I286" s="67"/>
      <c r="J286" s="67"/>
      <c r="K286" s="67"/>
      <c r="L286" s="67"/>
      <c r="M286" s="67"/>
      <c r="N286" s="67"/>
      <c r="O286" s="67"/>
      <c r="P286" s="67"/>
      <c r="Q286" s="67"/>
      <c r="R286" s="67"/>
      <c r="S286" s="67"/>
      <c r="T286" s="67"/>
      <c r="U286" s="67"/>
      <c r="V286" s="67"/>
      <c r="W286" s="67"/>
      <c r="X286" s="67"/>
      <c r="Y286" s="67"/>
      <c r="Z286" s="67"/>
      <c r="AA286" s="67"/>
    </row>
    <row r="287" spans="1:27" ht="12" customHeight="1" x14ac:dyDescent="0.4">
      <c r="A287" s="80"/>
      <c r="B287" s="67"/>
      <c r="C287" s="67"/>
      <c r="D287" s="67"/>
      <c r="E287" s="67"/>
      <c r="F287" s="67"/>
      <c r="G287" s="67"/>
      <c r="H287" s="67"/>
      <c r="I287" s="67"/>
      <c r="J287" s="67"/>
      <c r="K287" s="67"/>
      <c r="L287" s="67"/>
      <c r="M287" s="67"/>
      <c r="N287" s="67"/>
      <c r="O287" s="67"/>
      <c r="P287" s="67"/>
      <c r="Q287" s="67"/>
      <c r="R287" s="67"/>
      <c r="S287" s="67"/>
      <c r="T287" s="67"/>
      <c r="U287" s="67"/>
      <c r="V287" s="67"/>
      <c r="W287" s="67"/>
      <c r="X287" s="67"/>
      <c r="Y287" s="67"/>
      <c r="Z287" s="67"/>
      <c r="AA287" s="67"/>
    </row>
    <row r="288" spans="1:27" ht="12" customHeight="1" x14ac:dyDescent="0.4">
      <c r="A288" s="80"/>
      <c r="B288" s="67"/>
      <c r="C288" s="67"/>
      <c r="D288" s="67"/>
      <c r="E288" s="67"/>
      <c r="F288" s="67"/>
      <c r="G288" s="67"/>
      <c r="H288" s="67"/>
      <c r="I288" s="67"/>
      <c r="J288" s="67"/>
      <c r="K288" s="67"/>
      <c r="L288" s="67"/>
      <c r="M288" s="67"/>
      <c r="N288" s="67"/>
      <c r="O288" s="67"/>
      <c r="P288" s="67"/>
      <c r="Q288" s="67"/>
      <c r="R288" s="67"/>
      <c r="S288" s="67"/>
      <c r="T288" s="67"/>
      <c r="U288" s="67"/>
      <c r="V288" s="67"/>
      <c r="W288" s="67"/>
      <c r="X288" s="67"/>
      <c r="Y288" s="67"/>
      <c r="Z288" s="67"/>
      <c r="AA288" s="67"/>
    </row>
    <row r="289" spans="1:27" ht="12" customHeight="1" x14ac:dyDescent="0.4">
      <c r="A289" s="80"/>
      <c r="B289" s="67"/>
      <c r="C289" s="67"/>
      <c r="D289" s="67"/>
      <c r="E289" s="67"/>
      <c r="F289" s="67"/>
      <c r="G289" s="67"/>
      <c r="H289" s="67"/>
      <c r="I289" s="67"/>
      <c r="J289" s="67"/>
      <c r="K289" s="67"/>
      <c r="L289" s="67"/>
      <c r="M289" s="67"/>
      <c r="N289" s="67"/>
      <c r="O289" s="67"/>
      <c r="P289" s="67"/>
      <c r="Q289" s="67"/>
      <c r="R289" s="67"/>
      <c r="S289" s="67"/>
      <c r="T289" s="67"/>
      <c r="U289" s="67"/>
      <c r="V289" s="67"/>
      <c r="W289" s="67"/>
      <c r="X289" s="67"/>
      <c r="Y289" s="67"/>
      <c r="Z289" s="67"/>
      <c r="AA289" s="67"/>
    </row>
    <row r="290" spans="1:27" ht="12" customHeight="1" x14ac:dyDescent="0.4">
      <c r="A290" s="80"/>
      <c r="B290" s="67"/>
      <c r="C290" s="67"/>
      <c r="D290" s="67"/>
      <c r="E290" s="67"/>
      <c r="F290" s="67"/>
      <c r="G290" s="67"/>
      <c r="H290" s="67"/>
      <c r="I290" s="67"/>
      <c r="J290" s="67"/>
      <c r="K290" s="67"/>
      <c r="L290" s="67"/>
      <c r="M290" s="67"/>
      <c r="N290" s="67"/>
      <c r="O290" s="67"/>
      <c r="P290" s="67"/>
      <c r="Q290" s="67"/>
      <c r="R290" s="67"/>
      <c r="S290" s="67"/>
      <c r="T290" s="67"/>
      <c r="U290" s="67"/>
      <c r="V290" s="67"/>
      <c r="W290" s="67"/>
      <c r="X290" s="67"/>
      <c r="Y290" s="67"/>
      <c r="Z290" s="67"/>
      <c r="AA290" s="67"/>
    </row>
    <row r="291" spans="1:27" ht="12" customHeight="1" x14ac:dyDescent="0.4">
      <c r="A291" s="80"/>
      <c r="B291" s="67"/>
      <c r="C291" s="67"/>
      <c r="D291" s="67"/>
      <c r="E291" s="67"/>
      <c r="F291" s="67"/>
      <c r="G291" s="67"/>
      <c r="H291" s="67"/>
      <c r="I291" s="67"/>
      <c r="J291" s="67"/>
      <c r="K291" s="67"/>
      <c r="L291" s="67"/>
      <c r="M291" s="67"/>
      <c r="N291" s="67"/>
      <c r="O291" s="67"/>
      <c r="P291" s="67"/>
      <c r="Q291" s="67"/>
      <c r="R291" s="67"/>
      <c r="S291" s="67"/>
      <c r="T291" s="67"/>
      <c r="U291" s="67"/>
      <c r="V291" s="67"/>
      <c r="W291" s="67"/>
      <c r="X291" s="67"/>
      <c r="Y291" s="67"/>
      <c r="Z291" s="67"/>
      <c r="AA291" s="67"/>
    </row>
    <row r="292" spans="1:27" ht="12" customHeight="1" x14ac:dyDescent="0.4">
      <c r="A292" s="80"/>
      <c r="B292" s="67"/>
      <c r="C292" s="67"/>
      <c r="D292" s="67"/>
      <c r="E292" s="67"/>
      <c r="F292" s="67"/>
      <c r="G292" s="67"/>
      <c r="H292" s="67"/>
      <c r="I292" s="67"/>
      <c r="J292" s="67"/>
      <c r="K292" s="67"/>
      <c r="L292" s="67"/>
      <c r="M292" s="67"/>
      <c r="N292" s="67"/>
      <c r="O292" s="67"/>
      <c r="P292" s="67"/>
      <c r="Q292" s="67"/>
      <c r="R292" s="67"/>
      <c r="S292" s="67"/>
      <c r="T292" s="67"/>
      <c r="U292" s="67"/>
      <c r="V292" s="67"/>
      <c r="W292" s="67"/>
      <c r="X292" s="67"/>
      <c r="Y292" s="67"/>
      <c r="Z292" s="67"/>
      <c r="AA292" s="67"/>
    </row>
    <row r="293" spans="1:27" ht="12" customHeight="1" x14ac:dyDescent="0.4">
      <c r="A293" s="80"/>
      <c r="B293" s="67"/>
      <c r="C293" s="67"/>
      <c r="D293" s="67"/>
      <c r="E293" s="67"/>
      <c r="F293" s="67"/>
      <c r="G293" s="67"/>
      <c r="H293" s="67"/>
      <c r="I293" s="67"/>
      <c r="J293" s="67"/>
      <c r="K293" s="67"/>
      <c r="L293" s="67"/>
      <c r="M293" s="67"/>
      <c r="N293" s="67"/>
      <c r="O293" s="67"/>
      <c r="P293" s="67"/>
      <c r="Q293" s="67"/>
      <c r="R293" s="67"/>
      <c r="S293" s="67"/>
      <c r="T293" s="67"/>
      <c r="U293" s="67"/>
      <c r="V293" s="67"/>
      <c r="W293" s="67"/>
      <c r="X293" s="67"/>
      <c r="Y293" s="67"/>
      <c r="Z293" s="67"/>
      <c r="AA293" s="67"/>
    </row>
    <row r="294" spans="1:27" ht="12" customHeight="1" x14ac:dyDescent="0.4">
      <c r="A294" s="80"/>
      <c r="B294" s="67"/>
      <c r="C294" s="67"/>
      <c r="D294" s="67"/>
      <c r="E294" s="67"/>
      <c r="F294" s="67"/>
      <c r="G294" s="67"/>
      <c r="H294" s="67"/>
      <c r="I294" s="67"/>
      <c r="J294" s="67"/>
      <c r="K294" s="67"/>
      <c r="L294" s="67"/>
      <c r="M294" s="67"/>
      <c r="N294" s="67"/>
      <c r="O294" s="67"/>
      <c r="P294" s="67"/>
      <c r="Q294" s="67"/>
      <c r="R294" s="67"/>
      <c r="S294" s="67"/>
      <c r="T294" s="67"/>
      <c r="U294" s="67"/>
      <c r="V294" s="67"/>
      <c r="W294" s="67"/>
      <c r="X294" s="67"/>
      <c r="Y294" s="67"/>
      <c r="Z294" s="67"/>
      <c r="AA294" s="67"/>
    </row>
    <row r="295" spans="1:27" ht="12" customHeight="1" x14ac:dyDescent="0.4">
      <c r="A295" s="80"/>
      <c r="B295" s="67"/>
      <c r="C295" s="67"/>
      <c r="D295" s="67"/>
      <c r="E295" s="67"/>
      <c r="F295" s="67"/>
      <c r="G295" s="67"/>
      <c r="H295" s="67"/>
      <c r="I295" s="67"/>
      <c r="J295" s="67"/>
      <c r="K295" s="67"/>
      <c r="L295" s="67"/>
      <c r="M295" s="67"/>
      <c r="N295" s="67"/>
      <c r="O295" s="67"/>
      <c r="P295" s="67"/>
      <c r="Q295" s="67"/>
      <c r="R295" s="67"/>
      <c r="S295" s="67"/>
      <c r="T295" s="67"/>
      <c r="U295" s="67"/>
      <c r="V295" s="67"/>
      <c r="W295" s="67"/>
      <c r="X295" s="67"/>
      <c r="Y295" s="67"/>
      <c r="Z295" s="67"/>
      <c r="AA295" s="67"/>
    </row>
    <row r="296" spans="1:27" ht="12" customHeight="1" x14ac:dyDescent="0.4">
      <c r="A296" s="80"/>
      <c r="B296" s="67"/>
      <c r="C296" s="67"/>
      <c r="D296" s="67"/>
      <c r="E296" s="67"/>
      <c r="F296" s="67"/>
      <c r="G296" s="67"/>
      <c r="H296" s="67"/>
      <c r="I296" s="67"/>
      <c r="J296" s="67"/>
      <c r="K296" s="67"/>
      <c r="L296" s="67"/>
      <c r="M296" s="67"/>
      <c r="N296" s="67"/>
      <c r="O296" s="67"/>
      <c r="P296" s="67"/>
      <c r="Q296" s="67"/>
      <c r="R296" s="67"/>
      <c r="S296" s="67"/>
      <c r="T296" s="67"/>
      <c r="U296" s="67"/>
      <c r="V296" s="67"/>
      <c r="W296" s="67"/>
      <c r="X296" s="67"/>
      <c r="Y296" s="67"/>
      <c r="Z296" s="67"/>
      <c r="AA296" s="67"/>
    </row>
    <row r="297" spans="1:27" ht="12" customHeight="1" x14ac:dyDescent="0.4">
      <c r="A297" s="80"/>
      <c r="B297" s="67"/>
      <c r="C297" s="67"/>
      <c r="D297" s="67"/>
      <c r="E297" s="67"/>
      <c r="F297" s="67"/>
      <c r="G297" s="67"/>
      <c r="H297" s="67"/>
      <c r="I297" s="67"/>
      <c r="J297" s="67"/>
      <c r="K297" s="67"/>
      <c r="L297" s="67"/>
      <c r="M297" s="67"/>
      <c r="N297" s="67"/>
      <c r="O297" s="67"/>
      <c r="P297" s="67"/>
      <c r="Q297" s="67"/>
      <c r="R297" s="67"/>
      <c r="S297" s="67"/>
      <c r="T297" s="67"/>
      <c r="U297" s="67"/>
      <c r="V297" s="67"/>
      <c r="W297" s="67"/>
      <c r="X297" s="67"/>
      <c r="Y297" s="67"/>
      <c r="Z297" s="67"/>
      <c r="AA297" s="67"/>
    </row>
    <row r="298" spans="1:27" ht="12" customHeight="1" x14ac:dyDescent="0.4">
      <c r="A298" s="80"/>
      <c r="B298" s="67"/>
      <c r="C298" s="67"/>
      <c r="D298" s="67"/>
      <c r="E298" s="67"/>
      <c r="F298" s="67"/>
      <c r="G298" s="67"/>
      <c r="H298" s="67"/>
      <c r="I298" s="67"/>
      <c r="J298" s="67"/>
      <c r="K298" s="67"/>
      <c r="L298" s="67"/>
      <c r="M298" s="67"/>
      <c r="N298" s="67"/>
      <c r="O298" s="67"/>
      <c r="P298" s="67"/>
      <c r="Q298" s="67"/>
      <c r="R298" s="67"/>
      <c r="S298" s="67"/>
      <c r="T298" s="67"/>
      <c r="U298" s="67"/>
      <c r="V298" s="67"/>
      <c r="W298" s="67"/>
      <c r="X298" s="67"/>
      <c r="Y298" s="67"/>
      <c r="Z298" s="67"/>
      <c r="AA298" s="67"/>
    </row>
    <row r="299" spans="1:27" ht="12" customHeight="1" x14ac:dyDescent="0.4">
      <c r="A299" s="80"/>
      <c r="B299" s="67"/>
      <c r="C299" s="67"/>
      <c r="D299" s="67"/>
      <c r="E299" s="67"/>
      <c r="F299" s="67"/>
      <c r="G299" s="67"/>
      <c r="H299" s="67"/>
      <c r="I299" s="67"/>
      <c r="J299" s="67"/>
      <c r="K299" s="67"/>
      <c r="L299" s="67"/>
      <c r="M299" s="67"/>
      <c r="N299" s="67"/>
      <c r="O299" s="67"/>
      <c r="P299" s="67"/>
      <c r="Q299" s="67"/>
      <c r="R299" s="67"/>
      <c r="S299" s="67"/>
      <c r="T299" s="67"/>
      <c r="U299" s="67"/>
      <c r="V299" s="67"/>
      <c r="W299" s="67"/>
      <c r="X299" s="67"/>
      <c r="Y299" s="67"/>
      <c r="Z299" s="67"/>
      <c r="AA299" s="67"/>
    </row>
    <row r="300" spans="1:27" ht="12" customHeight="1" x14ac:dyDescent="0.4">
      <c r="A300" s="80"/>
      <c r="B300" s="67"/>
      <c r="C300" s="67"/>
      <c r="D300" s="67"/>
      <c r="E300" s="67"/>
      <c r="F300" s="67"/>
      <c r="G300" s="67"/>
      <c r="H300" s="67"/>
      <c r="I300" s="67"/>
      <c r="J300" s="67"/>
      <c r="K300" s="67"/>
      <c r="L300" s="67"/>
      <c r="M300" s="67"/>
      <c r="N300" s="67"/>
      <c r="O300" s="67"/>
      <c r="P300" s="67"/>
      <c r="Q300" s="67"/>
      <c r="R300" s="67"/>
      <c r="S300" s="67"/>
      <c r="T300" s="67"/>
      <c r="U300" s="67"/>
      <c r="V300" s="67"/>
      <c r="W300" s="67"/>
      <c r="X300" s="67"/>
      <c r="Y300" s="67"/>
      <c r="Z300" s="67"/>
      <c r="AA300" s="67"/>
    </row>
    <row r="301" spans="1:27" ht="12" customHeight="1" x14ac:dyDescent="0.4">
      <c r="A301" s="80"/>
      <c r="B301" s="67"/>
      <c r="C301" s="67"/>
      <c r="D301" s="67"/>
      <c r="E301" s="67"/>
      <c r="F301" s="67"/>
      <c r="G301" s="67"/>
      <c r="H301" s="67"/>
      <c r="I301" s="67"/>
      <c r="J301" s="67"/>
      <c r="K301" s="67"/>
      <c r="L301" s="67"/>
      <c r="M301" s="67"/>
      <c r="N301" s="67"/>
      <c r="O301" s="67"/>
      <c r="P301" s="67"/>
      <c r="Q301" s="67"/>
      <c r="R301" s="67"/>
      <c r="S301" s="67"/>
      <c r="T301" s="67"/>
      <c r="U301" s="67"/>
      <c r="V301" s="67"/>
      <c r="W301" s="67"/>
      <c r="X301" s="67"/>
      <c r="Y301" s="67"/>
      <c r="Z301" s="67"/>
      <c r="AA301" s="67"/>
    </row>
    <row r="302" spans="1:27" ht="12" customHeight="1" x14ac:dyDescent="0.4">
      <c r="A302" s="80"/>
      <c r="B302" s="67"/>
      <c r="C302" s="67"/>
      <c r="D302" s="67"/>
      <c r="E302" s="67"/>
      <c r="F302" s="67"/>
      <c r="G302" s="67"/>
      <c r="H302" s="67"/>
      <c r="I302" s="67"/>
      <c r="J302" s="67"/>
      <c r="K302" s="67"/>
      <c r="L302" s="67"/>
      <c r="M302" s="67"/>
      <c r="N302" s="67"/>
      <c r="O302" s="67"/>
      <c r="P302" s="67"/>
      <c r="Q302" s="67"/>
      <c r="R302" s="67"/>
      <c r="S302" s="67"/>
      <c r="T302" s="67"/>
      <c r="U302" s="67"/>
      <c r="V302" s="67"/>
      <c r="W302" s="67"/>
      <c r="X302" s="67"/>
      <c r="Y302" s="67"/>
      <c r="Z302" s="67"/>
      <c r="AA302" s="67"/>
    </row>
    <row r="303" spans="1:27" ht="12" customHeight="1" x14ac:dyDescent="0.4">
      <c r="A303" s="80"/>
      <c r="B303" s="67"/>
      <c r="C303" s="67"/>
      <c r="D303" s="67"/>
      <c r="E303" s="67"/>
      <c r="F303" s="67"/>
      <c r="G303" s="67"/>
      <c r="H303" s="67"/>
      <c r="I303" s="67"/>
      <c r="J303" s="67"/>
      <c r="K303" s="67"/>
      <c r="L303" s="67"/>
      <c r="M303" s="67"/>
      <c r="N303" s="67"/>
      <c r="O303" s="67"/>
      <c r="P303" s="67"/>
      <c r="Q303" s="67"/>
      <c r="R303" s="67"/>
      <c r="S303" s="67"/>
      <c r="T303" s="67"/>
      <c r="U303" s="67"/>
      <c r="V303" s="67"/>
      <c r="W303" s="67"/>
      <c r="X303" s="67"/>
      <c r="Y303" s="67"/>
      <c r="Z303" s="67"/>
      <c r="AA303" s="67"/>
    </row>
    <row r="304" spans="1:27" ht="12" customHeight="1" x14ac:dyDescent="0.4">
      <c r="A304" s="80"/>
      <c r="B304" s="67"/>
      <c r="C304" s="67"/>
      <c r="D304" s="67"/>
      <c r="E304" s="67"/>
      <c r="F304" s="67"/>
      <c r="G304" s="67"/>
      <c r="H304" s="67"/>
      <c r="I304" s="67"/>
      <c r="J304" s="67"/>
      <c r="K304" s="67"/>
      <c r="L304" s="67"/>
      <c r="M304" s="67"/>
      <c r="N304" s="67"/>
      <c r="O304" s="67"/>
      <c r="P304" s="67"/>
      <c r="Q304" s="67"/>
      <c r="R304" s="67"/>
      <c r="S304" s="67"/>
      <c r="T304" s="67"/>
      <c r="U304" s="67"/>
      <c r="V304" s="67"/>
      <c r="W304" s="67"/>
      <c r="X304" s="67"/>
      <c r="Y304" s="67"/>
      <c r="Z304" s="67"/>
      <c r="AA304" s="67"/>
    </row>
    <row r="305" spans="1:27" ht="12" customHeight="1" x14ac:dyDescent="0.4">
      <c r="A305" s="80"/>
      <c r="B305" s="67"/>
      <c r="C305" s="67"/>
      <c r="D305" s="67"/>
      <c r="E305" s="67"/>
      <c r="F305" s="67"/>
      <c r="G305" s="67"/>
      <c r="H305" s="67"/>
      <c r="I305" s="67"/>
      <c r="J305" s="67"/>
      <c r="K305" s="67"/>
      <c r="L305" s="67"/>
      <c r="M305" s="67"/>
      <c r="N305" s="67"/>
      <c r="O305" s="67"/>
      <c r="P305" s="67"/>
      <c r="Q305" s="67"/>
      <c r="R305" s="67"/>
      <c r="S305" s="67"/>
      <c r="T305" s="67"/>
      <c r="U305" s="67"/>
      <c r="V305" s="67"/>
      <c r="W305" s="67"/>
      <c r="X305" s="67"/>
      <c r="Y305" s="67"/>
      <c r="Z305" s="67"/>
      <c r="AA305" s="67"/>
    </row>
    <row r="306" spans="1:27" ht="12" customHeight="1" x14ac:dyDescent="0.4">
      <c r="A306" s="80"/>
      <c r="B306" s="67"/>
      <c r="C306" s="67"/>
      <c r="D306" s="67"/>
      <c r="E306" s="67"/>
      <c r="F306" s="67"/>
      <c r="G306" s="67"/>
      <c r="H306" s="67"/>
      <c r="I306" s="67"/>
      <c r="J306" s="67"/>
      <c r="K306" s="67"/>
      <c r="L306" s="67"/>
      <c r="M306" s="67"/>
      <c r="N306" s="67"/>
      <c r="O306" s="67"/>
      <c r="P306" s="67"/>
      <c r="Q306" s="67"/>
      <c r="R306" s="67"/>
      <c r="S306" s="67"/>
      <c r="T306" s="67"/>
      <c r="U306" s="67"/>
      <c r="V306" s="67"/>
      <c r="W306" s="67"/>
      <c r="X306" s="67"/>
      <c r="Y306" s="67"/>
      <c r="Z306" s="67"/>
      <c r="AA306" s="67"/>
    </row>
    <row r="307" spans="1:27" ht="12" customHeight="1" x14ac:dyDescent="0.4">
      <c r="A307" s="80"/>
      <c r="B307" s="67"/>
      <c r="C307" s="67"/>
      <c r="D307" s="67"/>
      <c r="E307" s="67"/>
      <c r="F307" s="67"/>
      <c r="G307" s="67"/>
      <c r="H307" s="67"/>
      <c r="I307" s="67"/>
      <c r="J307" s="67"/>
      <c r="K307" s="67"/>
      <c r="L307" s="67"/>
      <c r="M307" s="67"/>
      <c r="N307" s="67"/>
      <c r="O307" s="67"/>
      <c r="P307" s="67"/>
      <c r="Q307" s="67"/>
      <c r="R307" s="67"/>
      <c r="S307" s="67"/>
      <c r="T307" s="67"/>
      <c r="U307" s="67"/>
      <c r="V307" s="67"/>
      <c r="W307" s="67"/>
      <c r="X307" s="67"/>
      <c r="Y307" s="67"/>
      <c r="Z307" s="67"/>
      <c r="AA307" s="67"/>
    </row>
    <row r="308" spans="1:27" ht="12" customHeight="1" x14ac:dyDescent="0.4">
      <c r="A308" s="80"/>
      <c r="B308" s="67"/>
      <c r="C308" s="67"/>
      <c r="D308" s="67"/>
      <c r="E308" s="67"/>
      <c r="F308" s="67"/>
      <c r="G308" s="67"/>
      <c r="H308" s="67"/>
      <c r="I308" s="67"/>
      <c r="J308" s="67"/>
      <c r="K308" s="67"/>
      <c r="L308" s="67"/>
      <c r="M308" s="67"/>
      <c r="N308" s="67"/>
      <c r="O308" s="67"/>
      <c r="P308" s="67"/>
      <c r="Q308" s="67"/>
      <c r="R308" s="67"/>
      <c r="S308" s="67"/>
      <c r="T308" s="67"/>
      <c r="U308" s="67"/>
      <c r="V308" s="67"/>
      <c r="W308" s="67"/>
      <c r="X308" s="67"/>
      <c r="Y308" s="67"/>
      <c r="Z308" s="67"/>
      <c r="AA308" s="67"/>
    </row>
    <row r="309" spans="1:27" ht="12" customHeight="1" x14ac:dyDescent="0.4">
      <c r="A309" s="80"/>
      <c r="B309" s="67"/>
      <c r="C309" s="67"/>
      <c r="D309" s="67"/>
      <c r="E309" s="67"/>
      <c r="F309" s="67"/>
      <c r="G309" s="67"/>
      <c r="H309" s="67"/>
      <c r="I309" s="67"/>
      <c r="J309" s="67"/>
      <c r="K309" s="67"/>
      <c r="L309" s="67"/>
      <c r="M309" s="67"/>
      <c r="N309" s="67"/>
      <c r="O309" s="67"/>
      <c r="P309" s="67"/>
      <c r="Q309" s="67"/>
      <c r="R309" s="67"/>
      <c r="S309" s="67"/>
      <c r="T309" s="67"/>
      <c r="U309" s="67"/>
      <c r="V309" s="67"/>
      <c r="W309" s="67"/>
      <c r="X309" s="67"/>
      <c r="Y309" s="67"/>
      <c r="Z309" s="67"/>
      <c r="AA309" s="67"/>
    </row>
    <row r="310" spans="1:27" ht="12" customHeight="1" x14ac:dyDescent="0.4">
      <c r="A310" s="80"/>
      <c r="B310" s="67"/>
      <c r="C310" s="67"/>
      <c r="D310" s="67"/>
      <c r="E310" s="67"/>
      <c r="F310" s="67"/>
      <c r="G310" s="67"/>
      <c r="H310" s="67"/>
      <c r="I310" s="67"/>
      <c r="J310" s="67"/>
      <c r="K310" s="67"/>
      <c r="L310" s="67"/>
      <c r="M310" s="67"/>
      <c r="N310" s="67"/>
      <c r="O310" s="67"/>
      <c r="P310" s="67"/>
      <c r="Q310" s="67"/>
      <c r="R310" s="67"/>
      <c r="S310" s="67"/>
      <c r="T310" s="67"/>
      <c r="U310" s="67"/>
      <c r="V310" s="67"/>
      <c r="W310" s="67"/>
      <c r="X310" s="67"/>
      <c r="Y310" s="67"/>
      <c r="Z310" s="67"/>
      <c r="AA310" s="67"/>
    </row>
    <row r="311" spans="1:27" ht="12" customHeight="1" x14ac:dyDescent="0.4">
      <c r="A311" s="80"/>
      <c r="B311" s="67"/>
      <c r="C311" s="67"/>
      <c r="D311" s="67"/>
      <c r="E311" s="67"/>
      <c r="F311" s="67"/>
      <c r="G311" s="67"/>
      <c r="H311" s="67"/>
      <c r="I311" s="67"/>
      <c r="J311" s="67"/>
      <c r="K311" s="67"/>
      <c r="L311" s="67"/>
      <c r="M311" s="67"/>
      <c r="N311" s="67"/>
      <c r="O311" s="67"/>
      <c r="P311" s="67"/>
      <c r="Q311" s="67"/>
      <c r="R311" s="67"/>
      <c r="S311" s="67"/>
      <c r="T311" s="67"/>
      <c r="U311" s="67"/>
      <c r="V311" s="67"/>
      <c r="W311" s="67"/>
      <c r="X311" s="67"/>
      <c r="Y311" s="67"/>
      <c r="Z311" s="67"/>
      <c r="AA311" s="67"/>
    </row>
    <row r="312" spans="1:27" ht="12" customHeight="1" x14ac:dyDescent="0.4">
      <c r="A312" s="80"/>
      <c r="B312" s="67"/>
      <c r="C312" s="67"/>
      <c r="D312" s="67"/>
      <c r="E312" s="67"/>
      <c r="F312" s="67"/>
      <c r="G312" s="67"/>
      <c r="H312" s="67"/>
      <c r="I312" s="67"/>
      <c r="J312" s="67"/>
      <c r="K312" s="67"/>
      <c r="L312" s="67"/>
      <c r="M312" s="67"/>
      <c r="N312" s="67"/>
      <c r="O312" s="67"/>
      <c r="P312" s="67"/>
      <c r="Q312" s="67"/>
      <c r="R312" s="67"/>
      <c r="S312" s="67"/>
      <c r="T312" s="67"/>
      <c r="U312" s="67"/>
      <c r="V312" s="67"/>
      <c r="W312" s="67"/>
      <c r="X312" s="67"/>
      <c r="Y312" s="67"/>
      <c r="Z312" s="67"/>
      <c r="AA312" s="67"/>
    </row>
    <row r="313" spans="1:27" ht="12" customHeight="1" x14ac:dyDescent="0.4">
      <c r="A313" s="80"/>
      <c r="B313" s="67"/>
      <c r="C313" s="67"/>
      <c r="D313" s="67"/>
      <c r="E313" s="67"/>
      <c r="F313" s="67"/>
      <c r="G313" s="67"/>
      <c r="H313" s="67"/>
      <c r="I313" s="67"/>
      <c r="J313" s="67"/>
      <c r="K313" s="67"/>
      <c r="L313" s="67"/>
      <c r="M313" s="67"/>
      <c r="N313" s="67"/>
      <c r="O313" s="67"/>
      <c r="P313" s="67"/>
      <c r="Q313" s="67"/>
      <c r="R313" s="67"/>
      <c r="S313" s="67"/>
      <c r="T313" s="67"/>
      <c r="U313" s="67"/>
      <c r="V313" s="67"/>
      <c r="W313" s="67"/>
      <c r="X313" s="67"/>
      <c r="Y313" s="67"/>
      <c r="Z313" s="67"/>
      <c r="AA313" s="67"/>
    </row>
    <row r="314" spans="1:27" ht="12" customHeight="1" x14ac:dyDescent="0.4">
      <c r="A314" s="80"/>
      <c r="B314" s="67"/>
      <c r="C314" s="67"/>
      <c r="D314" s="67"/>
      <c r="E314" s="67"/>
      <c r="F314" s="67"/>
      <c r="G314" s="67"/>
      <c r="H314" s="67"/>
      <c r="I314" s="67"/>
      <c r="J314" s="67"/>
      <c r="K314" s="67"/>
      <c r="L314" s="67"/>
      <c r="M314" s="67"/>
      <c r="N314" s="67"/>
      <c r="O314" s="67"/>
      <c r="P314" s="67"/>
      <c r="Q314" s="67"/>
      <c r="R314" s="67"/>
      <c r="S314" s="67"/>
      <c r="T314" s="67"/>
      <c r="U314" s="67"/>
      <c r="V314" s="67"/>
      <c r="W314" s="67"/>
      <c r="X314" s="67"/>
      <c r="Y314" s="67"/>
      <c r="Z314" s="67"/>
      <c r="AA314" s="67"/>
    </row>
    <row r="315" spans="1:27" ht="12" customHeight="1" x14ac:dyDescent="0.4">
      <c r="A315" s="80"/>
      <c r="B315" s="67"/>
      <c r="C315" s="67"/>
      <c r="D315" s="67"/>
      <c r="E315" s="67"/>
      <c r="F315" s="67"/>
      <c r="G315" s="67"/>
      <c r="H315" s="67"/>
      <c r="I315" s="67"/>
      <c r="J315" s="67"/>
      <c r="K315" s="67"/>
      <c r="L315" s="67"/>
      <c r="M315" s="67"/>
      <c r="N315" s="67"/>
      <c r="O315" s="67"/>
      <c r="P315" s="67"/>
      <c r="Q315" s="67"/>
      <c r="R315" s="67"/>
      <c r="S315" s="67"/>
      <c r="T315" s="67"/>
      <c r="U315" s="67"/>
      <c r="V315" s="67"/>
      <c r="W315" s="67"/>
      <c r="X315" s="67"/>
      <c r="Y315" s="67"/>
      <c r="Z315" s="67"/>
      <c r="AA315" s="67"/>
    </row>
    <row r="316" spans="1:27" ht="12" customHeight="1" x14ac:dyDescent="0.4">
      <c r="A316" s="80"/>
      <c r="B316" s="67"/>
      <c r="C316" s="67"/>
      <c r="D316" s="67"/>
      <c r="E316" s="67"/>
      <c r="F316" s="67"/>
      <c r="G316" s="67"/>
      <c r="H316" s="67"/>
      <c r="I316" s="67"/>
      <c r="J316" s="67"/>
      <c r="K316" s="67"/>
      <c r="L316" s="67"/>
      <c r="M316" s="67"/>
      <c r="N316" s="67"/>
      <c r="O316" s="67"/>
      <c r="P316" s="67"/>
      <c r="Q316" s="67"/>
      <c r="R316" s="67"/>
      <c r="S316" s="67"/>
      <c r="T316" s="67"/>
      <c r="U316" s="67"/>
      <c r="V316" s="67"/>
      <c r="W316" s="67"/>
      <c r="X316" s="67"/>
      <c r="Y316" s="67"/>
      <c r="Z316" s="67"/>
      <c r="AA316" s="67"/>
    </row>
    <row r="317" spans="1:27" ht="12" customHeight="1" x14ac:dyDescent="0.4">
      <c r="A317" s="80"/>
      <c r="B317" s="67"/>
      <c r="C317" s="67"/>
      <c r="D317" s="67"/>
      <c r="E317" s="67"/>
      <c r="F317" s="67"/>
      <c r="G317" s="67"/>
      <c r="H317" s="67"/>
      <c r="I317" s="67"/>
      <c r="J317" s="67"/>
      <c r="K317" s="67"/>
      <c r="L317" s="67"/>
      <c r="M317" s="67"/>
      <c r="N317" s="67"/>
      <c r="O317" s="67"/>
      <c r="P317" s="67"/>
      <c r="Q317" s="67"/>
      <c r="R317" s="67"/>
      <c r="S317" s="67"/>
      <c r="T317" s="67"/>
      <c r="U317" s="67"/>
      <c r="V317" s="67"/>
      <c r="W317" s="67"/>
      <c r="X317" s="67"/>
      <c r="Y317" s="67"/>
      <c r="Z317" s="67"/>
      <c r="AA317" s="67"/>
    </row>
    <row r="318" spans="1:27" ht="12" customHeight="1" x14ac:dyDescent="0.4">
      <c r="A318" s="80"/>
      <c r="B318" s="67"/>
      <c r="C318" s="67"/>
      <c r="D318" s="67"/>
      <c r="E318" s="67"/>
      <c r="F318" s="67"/>
      <c r="G318" s="67"/>
      <c r="H318" s="67"/>
      <c r="I318" s="67"/>
      <c r="J318" s="67"/>
      <c r="K318" s="67"/>
      <c r="L318" s="67"/>
      <c r="M318" s="67"/>
      <c r="N318" s="67"/>
      <c r="O318" s="67"/>
      <c r="P318" s="67"/>
      <c r="Q318" s="67"/>
      <c r="R318" s="67"/>
      <c r="S318" s="67"/>
      <c r="T318" s="67"/>
      <c r="U318" s="67"/>
      <c r="V318" s="67"/>
      <c r="W318" s="67"/>
      <c r="X318" s="67"/>
      <c r="Y318" s="67"/>
      <c r="Z318" s="67"/>
      <c r="AA318" s="67"/>
    </row>
    <row r="319" spans="1:27" ht="12" customHeight="1" x14ac:dyDescent="0.4">
      <c r="A319" s="80"/>
      <c r="B319" s="67"/>
      <c r="C319" s="67"/>
      <c r="D319" s="67"/>
      <c r="E319" s="67"/>
      <c r="F319" s="67"/>
      <c r="G319" s="67"/>
      <c r="H319" s="67"/>
      <c r="I319" s="67"/>
      <c r="J319" s="67"/>
      <c r="K319" s="67"/>
      <c r="L319" s="67"/>
      <c r="M319" s="67"/>
      <c r="N319" s="67"/>
      <c r="O319" s="67"/>
      <c r="P319" s="67"/>
      <c r="Q319" s="67"/>
      <c r="R319" s="67"/>
      <c r="S319" s="67"/>
      <c r="T319" s="67"/>
      <c r="U319" s="67"/>
      <c r="V319" s="67"/>
      <c r="W319" s="67"/>
      <c r="X319" s="67"/>
      <c r="Y319" s="67"/>
      <c r="Z319" s="67"/>
      <c r="AA319" s="67"/>
    </row>
    <row r="320" spans="1:27" ht="12" customHeight="1" x14ac:dyDescent="0.4">
      <c r="A320" s="80"/>
      <c r="B320" s="67"/>
      <c r="C320" s="67"/>
      <c r="D320" s="67"/>
      <c r="E320" s="67"/>
      <c r="F320" s="67"/>
      <c r="G320" s="67"/>
      <c r="H320" s="67"/>
      <c r="I320" s="67"/>
      <c r="J320" s="67"/>
      <c r="K320" s="67"/>
      <c r="L320" s="67"/>
      <c r="M320" s="67"/>
      <c r="N320" s="67"/>
      <c r="O320" s="67"/>
      <c r="P320" s="67"/>
      <c r="Q320" s="67"/>
      <c r="R320" s="67"/>
      <c r="S320" s="67"/>
      <c r="T320" s="67"/>
      <c r="U320" s="67"/>
      <c r="V320" s="67"/>
      <c r="W320" s="67"/>
      <c r="X320" s="67"/>
      <c r="Y320" s="67"/>
      <c r="Z320" s="67"/>
      <c r="AA320" s="67"/>
    </row>
    <row r="321" spans="1:27" ht="12" customHeight="1" x14ac:dyDescent="0.4">
      <c r="A321" s="80"/>
      <c r="B321" s="67"/>
      <c r="C321" s="67"/>
      <c r="D321" s="67"/>
      <c r="E321" s="67"/>
      <c r="F321" s="67"/>
      <c r="G321" s="67"/>
      <c r="H321" s="67"/>
      <c r="I321" s="67"/>
      <c r="J321" s="67"/>
      <c r="K321" s="67"/>
      <c r="L321" s="67"/>
      <c r="M321" s="67"/>
      <c r="N321" s="67"/>
      <c r="O321" s="67"/>
      <c r="P321" s="67"/>
      <c r="Q321" s="67"/>
      <c r="R321" s="67"/>
      <c r="S321" s="67"/>
      <c r="T321" s="67"/>
      <c r="U321" s="67"/>
      <c r="V321" s="67"/>
      <c r="W321" s="67"/>
      <c r="X321" s="67"/>
      <c r="Y321" s="67"/>
      <c r="Z321" s="67"/>
      <c r="AA321" s="67"/>
    </row>
    <row r="322" spans="1:27" ht="12" customHeight="1" x14ac:dyDescent="0.4">
      <c r="A322" s="80"/>
      <c r="B322" s="67"/>
      <c r="C322" s="67"/>
      <c r="D322" s="67"/>
      <c r="E322" s="67"/>
      <c r="F322" s="67"/>
      <c r="G322" s="67"/>
      <c r="H322" s="67"/>
      <c r="I322" s="67"/>
      <c r="J322" s="67"/>
      <c r="K322" s="67"/>
      <c r="L322" s="67"/>
      <c r="M322" s="67"/>
      <c r="N322" s="67"/>
      <c r="O322" s="67"/>
      <c r="P322" s="67"/>
      <c r="Q322" s="67"/>
      <c r="R322" s="67"/>
      <c r="S322" s="67"/>
      <c r="T322" s="67"/>
      <c r="U322" s="67"/>
      <c r="V322" s="67"/>
      <c r="W322" s="67"/>
      <c r="X322" s="67"/>
      <c r="Y322" s="67"/>
      <c r="Z322" s="67"/>
      <c r="AA322" s="67"/>
    </row>
    <row r="323" spans="1:27" ht="12" customHeight="1" x14ac:dyDescent="0.4">
      <c r="A323" s="80"/>
      <c r="B323" s="67"/>
      <c r="C323" s="67"/>
      <c r="D323" s="67"/>
      <c r="E323" s="67"/>
      <c r="F323" s="67"/>
      <c r="G323" s="67"/>
      <c r="H323" s="67"/>
      <c r="I323" s="67"/>
      <c r="J323" s="67"/>
      <c r="K323" s="67"/>
      <c r="L323" s="67"/>
      <c r="M323" s="67"/>
      <c r="N323" s="67"/>
      <c r="O323" s="67"/>
      <c r="P323" s="67"/>
      <c r="Q323" s="67"/>
      <c r="R323" s="67"/>
      <c r="S323" s="67"/>
      <c r="T323" s="67"/>
      <c r="U323" s="67"/>
      <c r="V323" s="67"/>
      <c r="W323" s="67"/>
      <c r="X323" s="67"/>
      <c r="Y323" s="67"/>
      <c r="Z323" s="67"/>
      <c r="AA323" s="67"/>
    </row>
    <row r="324" spans="1:27" ht="12" customHeight="1" x14ac:dyDescent="0.4">
      <c r="A324" s="80"/>
      <c r="B324" s="67"/>
      <c r="C324" s="67"/>
      <c r="D324" s="67"/>
      <c r="E324" s="67"/>
      <c r="F324" s="67"/>
      <c r="G324" s="67"/>
      <c r="H324" s="67"/>
      <c r="I324" s="67"/>
      <c r="J324" s="67"/>
      <c r="K324" s="67"/>
      <c r="L324" s="67"/>
      <c r="M324" s="67"/>
      <c r="N324" s="67"/>
      <c r="O324" s="67"/>
      <c r="P324" s="67"/>
      <c r="Q324" s="67"/>
      <c r="R324" s="67"/>
      <c r="S324" s="67"/>
      <c r="T324" s="67"/>
      <c r="U324" s="67"/>
      <c r="V324" s="67"/>
      <c r="W324" s="67"/>
      <c r="X324" s="67"/>
      <c r="Y324" s="67"/>
      <c r="Z324" s="67"/>
      <c r="AA324" s="67"/>
    </row>
    <row r="325" spans="1:27" ht="12" customHeight="1" x14ac:dyDescent="0.4">
      <c r="A325" s="80"/>
      <c r="B325" s="67"/>
      <c r="C325" s="67"/>
      <c r="D325" s="67"/>
      <c r="E325" s="67"/>
      <c r="F325" s="67"/>
      <c r="G325" s="67"/>
      <c r="H325" s="67"/>
      <c r="I325" s="67"/>
      <c r="J325" s="67"/>
      <c r="K325" s="67"/>
      <c r="L325" s="67"/>
      <c r="M325" s="67"/>
      <c r="N325" s="67"/>
      <c r="O325" s="67"/>
      <c r="P325" s="67"/>
      <c r="Q325" s="67"/>
      <c r="R325" s="67"/>
      <c r="S325" s="67"/>
      <c r="T325" s="67"/>
      <c r="U325" s="67"/>
      <c r="V325" s="67"/>
      <c r="W325" s="67"/>
      <c r="X325" s="67"/>
      <c r="Y325" s="67"/>
      <c r="Z325" s="67"/>
      <c r="AA325" s="67"/>
    </row>
    <row r="326" spans="1:27" ht="12" customHeight="1" x14ac:dyDescent="0.4">
      <c r="A326" s="80"/>
      <c r="B326" s="67"/>
      <c r="C326" s="67"/>
      <c r="D326" s="67"/>
      <c r="E326" s="67"/>
      <c r="F326" s="67"/>
      <c r="G326" s="67"/>
      <c r="H326" s="67"/>
      <c r="I326" s="67"/>
      <c r="J326" s="67"/>
      <c r="K326" s="67"/>
      <c r="L326" s="67"/>
      <c r="M326" s="67"/>
      <c r="N326" s="67"/>
      <c r="O326" s="67"/>
      <c r="P326" s="67"/>
      <c r="Q326" s="67"/>
      <c r="R326" s="67"/>
      <c r="S326" s="67"/>
      <c r="T326" s="67"/>
      <c r="U326" s="67"/>
      <c r="V326" s="67"/>
      <c r="W326" s="67"/>
      <c r="X326" s="67"/>
      <c r="Y326" s="67"/>
      <c r="Z326" s="67"/>
      <c r="AA326" s="67"/>
    </row>
    <row r="327" spans="1:27" ht="12" customHeight="1" x14ac:dyDescent="0.4">
      <c r="A327" s="80"/>
      <c r="B327" s="67"/>
      <c r="C327" s="67"/>
      <c r="D327" s="67"/>
      <c r="E327" s="67"/>
      <c r="F327" s="67"/>
      <c r="G327" s="67"/>
      <c r="H327" s="67"/>
      <c r="I327" s="67"/>
      <c r="J327" s="67"/>
      <c r="K327" s="67"/>
      <c r="L327" s="67"/>
      <c r="M327" s="67"/>
      <c r="N327" s="67"/>
      <c r="O327" s="67"/>
      <c r="P327" s="67"/>
      <c r="Q327" s="67"/>
      <c r="R327" s="67"/>
      <c r="S327" s="67"/>
      <c r="T327" s="67"/>
      <c r="U327" s="67"/>
      <c r="V327" s="67"/>
      <c r="W327" s="67"/>
      <c r="X327" s="67"/>
      <c r="Y327" s="67"/>
      <c r="Z327" s="67"/>
      <c r="AA327" s="67"/>
    </row>
    <row r="328" spans="1:27" ht="12" customHeight="1" x14ac:dyDescent="0.4">
      <c r="A328" s="80"/>
      <c r="B328" s="67"/>
      <c r="C328" s="67"/>
      <c r="D328" s="67"/>
      <c r="E328" s="67"/>
      <c r="F328" s="67"/>
      <c r="G328" s="67"/>
      <c r="H328" s="67"/>
      <c r="I328" s="67"/>
      <c r="J328" s="67"/>
      <c r="K328" s="67"/>
      <c r="L328" s="67"/>
      <c r="M328" s="67"/>
      <c r="N328" s="67"/>
      <c r="O328" s="67"/>
      <c r="P328" s="67"/>
      <c r="Q328" s="67"/>
      <c r="R328" s="67"/>
      <c r="S328" s="67"/>
      <c r="T328" s="67"/>
      <c r="U328" s="67"/>
      <c r="V328" s="67"/>
      <c r="W328" s="67"/>
      <c r="X328" s="67"/>
      <c r="Y328" s="67"/>
      <c r="Z328" s="67"/>
      <c r="AA328" s="67"/>
    </row>
    <row r="329" spans="1:27" ht="12" customHeight="1" x14ac:dyDescent="0.4">
      <c r="A329" s="80"/>
      <c r="B329" s="67"/>
      <c r="C329" s="67"/>
      <c r="D329" s="67"/>
      <c r="E329" s="67"/>
      <c r="F329" s="67"/>
      <c r="G329" s="67"/>
      <c r="H329" s="67"/>
      <c r="I329" s="67"/>
      <c r="J329" s="67"/>
      <c r="K329" s="67"/>
      <c r="L329" s="67"/>
      <c r="M329" s="67"/>
      <c r="N329" s="67"/>
      <c r="O329" s="67"/>
      <c r="P329" s="67"/>
      <c r="Q329" s="67"/>
      <c r="R329" s="67"/>
      <c r="S329" s="67"/>
      <c r="T329" s="67"/>
      <c r="U329" s="67"/>
      <c r="V329" s="67"/>
      <c r="W329" s="67"/>
      <c r="X329" s="67"/>
      <c r="Y329" s="67"/>
      <c r="Z329" s="67"/>
      <c r="AA329" s="67"/>
    </row>
    <row r="330" spans="1:27" ht="12" customHeight="1" x14ac:dyDescent="0.4">
      <c r="A330" s="80"/>
      <c r="B330" s="67"/>
      <c r="C330" s="67"/>
      <c r="D330" s="67"/>
      <c r="E330" s="67"/>
      <c r="F330" s="67"/>
      <c r="G330" s="67"/>
      <c r="H330" s="67"/>
      <c r="I330" s="67"/>
      <c r="J330" s="67"/>
      <c r="K330" s="67"/>
      <c r="L330" s="67"/>
      <c r="M330" s="67"/>
      <c r="N330" s="67"/>
      <c r="O330" s="67"/>
      <c r="P330" s="67"/>
      <c r="Q330" s="67"/>
      <c r="R330" s="67"/>
      <c r="S330" s="67"/>
      <c r="T330" s="67"/>
      <c r="U330" s="67"/>
      <c r="V330" s="67"/>
      <c r="W330" s="67"/>
      <c r="X330" s="67"/>
      <c r="Y330" s="67"/>
      <c r="Z330" s="67"/>
      <c r="AA330" s="67"/>
    </row>
    <row r="331" spans="1:27" ht="12" customHeight="1" x14ac:dyDescent="0.4">
      <c r="A331" s="80"/>
      <c r="B331" s="67"/>
      <c r="C331" s="67"/>
      <c r="D331" s="67"/>
      <c r="E331" s="67"/>
      <c r="F331" s="67"/>
      <c r="G331" s="67"/>
      <c r="H331" s="67"/>
      <c r="I331" s="67"/>
      <c r="J331" s="67"/>
      <c r="K331" s="67"/>
      <c r="L331" s="67"/>
      <c r="M331" s="67"/>
      <c r="N331" s="67"/>
      <c r="O331" s="67"/>
      <c r="P331" s="67"/>
      <c r="Q331" s="67"/>
      <c r="R331" s="67"/>
      <c r="S331" s="67"/>
      <c r="T331" s="67"/>
      <c r="U331" s="67"/>
      <c r="V331" s="67"/>
      <c r="W331" s="67"/>
      <c r="X331" s="67"/>
      <c r="Y331" s="67"/>
      <c r="Z331" s="67"/>
      <c r="AA331" s="67"/>
    </row>
    <row r="332" spans="1:27" ht="12" customHeight="1" x14ac:dyDescent="0.4">
      <c r="A332" s="80"/>
      <c r="B332" s="67"/>
      <c r="C332" s="67"/>
      <c r="D332" s="67"/>
      <c r="E332" s="67"/>
      <c r="F332" s="67"/>
      <c r="G332" s="67"/>
      <c r="H332" s="67"/>
      <c r="I332" s="67"/>
      <c r="J332" s="67"/>
      <c r="K332" s="67"/>
      <c r="L332" s="67"/>
      <c r="M332" s="67"/>
      <c r="N332" s="67"/>
      <c r="O332" s="67"/>
      <c r="P332" s="67"/>
      <c r="Q332" s="67"/>
      <c r="R332" s="67"/>
      <c r="S332" s="67"/>
      <c r="T332" s="67"/>
      <c r="U332" s="67"/>
      <c r="V332" s="67"/>
      <c r="W332" s="67"/>
      <c r="X332" s="67"/>
      <c r="Y332" s="67"/>
      <c r="Z332" s="67"/>
      <c r="AA332" s="67"/>
    </row>
    <row r="333" spans="1:27" ht="12" customHeight="1" x14ac:dyDescent="0.4">
      <c r="A333" s="80"/>
      <c r="B333" s="67"/>
      <c r="C333" s="67"/>
      <c r="D333" s="67"/>
      <c r="E333" s="67"/>
      <c r="F333" s="67"/>
      <c r="G333" s="67"/>
      <c r="H333" s="67"/>
      <c r="I333" s="67"/>
      <c r="J333" s="67"/>
      <c r="K333" s="67"/>
      <c r="L333" s="67"/>
      <c r="M333" s="67"/>
      <c r="N333" s="67"/>
      <c r="O333" s="67"/>
      <c r="P333" s="67"/>
      <c r="Q333" s="67"/>
      <c r="R333" s="67"/>
      <c r="S333" s="67"/>
      <c r="T333" s="67"/>
      <c r="U333" s="67"/>
      <c r="V333" s="67"/>
      <c r="W333" s="67"/>
      <c r="X333" s="67"/>
      <c r="Y333" s="67"/>
      <c r="Z333" s="67"/>
      <c r="AA333" s="67"/>
    </row>
    <row r="334" spans="1:27" ht="12" customHeight="1" x14ac:dyDescent="0.4">
      <c r="A334" s="80"/>
      <c r="B334" s="67"/>
      <c r="C334" s="67"/>
      <c r="D334" s="67"/>
      <c r="E334" s="67"/>
      <c r="F334" s="67"/>
      <c r="G334" s="67"/>
      <c r="H334" s="67"/>
      <c r="I334" s="67"/>
      <c r="J334" s="67"/>
      <c r="K334" s="67"/>
      <c r="L334" s="67"/>
      <c r="M334" s="67"/>
      <c r="N334" s="67"/>
      <c r="O334" s="67"/>
      <c r="P334" s="67"/>
      <c r="Q334" s="67"/>
      <c r="R334" s="67"/>
      <c r="S334" s="67"/>
      <c r="T334" s="67"/>
      <c r="U334" s="67"/>
      <c r="V334" s="67"/>
      <c r="W334" s="67"/>
      <c r="X334" s="67"/>
      <c r="Y334" s="67"/>
      <c r="Z334" s="67"/>
      <c r="AA334" s="67"/>
    </row>
    <row r="335" spans="1:27" ht="12" customHeight="1" x14ac:dyDescent="0.4">
      <c r="A335" s="80"/>
      <c r="B335" s="67"/>
      <c r="C335" s="67"/>
      <c r="D335" s="67"/>
      <c r="E335" s="67"/>
      <c r="F335" s="67"/>
      <c r="G335" s="67"/>
      <c r="H335" s="67"/>
      <c r="I335" s="67"/>
      <c r="J335" s="67"/>
      <c r="K335" s="67"/>
      <c r="L335" s="67"/>
      <c r="M335" s="67"/>
      <c r="N335" s="67"/>
      <c r="O335" s="67"/>
      <c r="P335" s="67"/>
      <c r="Q335" s="67"/>
      <c r="R335" s="67"/>
      <c r="S335" s="67"/>
      <c r="T335" s="67"/>
      <c r="U335" s="67"/>
      <c r="V335" s="67"/>
      <c r="W335" s="67"/>
      <c r="X335" s="67"/>
      <c r="Y335" s="67"/>
      <c r="Z335" s="67"/>
      <c r="AA335" s="67"/>
    </row>
    <row r="336" spans="1:27" ht="12" customHeight="1" x14ac:dyDescent="0.4">
      <c r="A336" s="80"/>
      <c r="B336" s="67"/>
      <c r="C336" s="67"/>
      <c r="D336" s="67"/>
      <c r="E336" s="67"/>
      <c r="F336" s="67"/>
      <c r="G336" s="67"/>
      <c r="H336" s="67"/>
      <c r="I336" s="67"/>
      <c r="J336" s="67"/>
      <c r="K336" s="67"/>
      <c r="L336" s="67"/>
      <c r="M336" s="67"/>
      <c r="N336" s="67"/>
      <c r="O336" s="67"/>
      <c r="P336" s="67"/>
      <c r="Q336" s="67"/>
      <c r="R336" s="67"/>
      <c r="S336" s="67"/>
      <c r="T336" s="67"/>
      <c r="U336" s="67"/>
      <c r="V336" s="67"/>
      <c r="W336" s="67"/>
      <c r="X336" s="67"/>
      <c r="Y336" s="67"/>
      <c r="Z336" s="67"/>
      <c r="AA336" s="67"/>
    </row>
    <row r="337" spans="1:27" ht="12" customHeight="1" x14ac:dyDescent="0.4">
      <c r="A337" s="80"/>
      <c r="B337" s="67"/>
      <c r="C337" s="67"/>
      <c r="D337" s="67"/>
      <c r="E337" s="67"/>
      <c r="F337" s="67"/>
      <c r="G337" s="67"/>
      <c r="H337" s="67"/>
      <c r="I337" s="67"/>
      <c r="J337" s="67"/>
      <c r="K337" s="67"/>
      <c r="L337" s="67"/>
      <c r="M337" s="67"/>
      <c r="N337" s="67"/>
      <c r="O337" s="67"/>
      <c r="P337" s="67"/>
      <c r="Q337" s="67"/>
      <c r="R337" s="67"/>
      <c r="S337" s="67"/>
      <c r="T337" s="67"/>
      <c r="U337" s="67"/>
      <c r="V337" s="67"/>
      <c r="W337" s="67"/>
      <c r="X337" s="67"/>
      <c r="Y337" s="67"/>
      <c r="Z337" s="67"/>
      <c r="AA337" s="67"/>
    </row>
    <row r="338" spans="1:27" ht="12" customHeight="1" x14ac:dyDescent="0.4">
      <c r="A338" s="80"/>
      <c r="B338" s="67"/>
      <c r="C338" s="67"/>
      <c r="D338" s="67"/>
      <c r="E338" s="67"/>
      <c r="F338" s="67"/>
      <c r="G338" s="67"/>
      <c r="H338" s="67"/>
      <c r="I338" s="67"/>
      <c r="J338" s="67"/>
      <c r="K338" s="67"/>
      <c r="L338" s="67"/>
      <c r="M338" s="67"/>
      <c r="N338" s="67"/>
      <c r="O338" s="67"/>
      <c r="P338" s="67"/>
      <c r="Q338" s="67"/>
      <c r="R338" s="67"/>
      <c r="S338" s="67"/>
      <c r="T338" s="67"/>
      <c r="U338" s="67"/>
      <c r="V338" s="67"/>
      <c r="W338" s="67"/>
      <c r="X338" s="67"/>
      <c r="Y338" s="67"/>
      <c r="Z338" s="67"/>
      <c r="AA338" s="67"/>
    </row>
    <row r="339" spans="1:27" ht="12" customHeight="1" x14ac:dyDescent="0.4">
      <c r="A339" s="80"/>
      <c r="B339" s="67"/>
      <c r="C339" s="67"/>
      <c r="D339" s="67"/>
      <c r="E339" s="67"/>
      <c r="F339" s="67"/>
      <c r="G339" s="67"/>
      <c r="H339" s="67"/>
      <c r="I339" s="67"/>
      <c r="J339" s="67"/>
      <c r="K339" s="67"/>
      <c r="L339" s="67"/>
      <c r="M339" s="67"/>
      <c r="N339" s="67"/>
      <c r="O339" s="67"/>
      <c r="P339" s="67"/>
      <c r="Q339" s="67"/>
      <c r="R339" s="67"/>
      <c r="S339" s="67"/>
      <c r="T339" s="67"/>
      <c r="U339" s="67"/>
      <c r="V339" s="67"/>
      <c r="W339" s="67"/>
      <c r="X339" s="67"/>
      <c r="Y339" s="67"/>
      <c r="Z339" s="67"/>
      <c r="AA339" s="67"/>
    </row>
    <row r="340" spans="1:27" ht="12" customHeight="1" x14ac:dyDescent="0.4">
      <c r="A340" s="80"/>
      <c r="B340" s="67"/>
      <c r="C340" s="67"/>
      <c r="D340" s="67"/>
      <c r="E340" s="67"/>
      <c r="F340" s="67"/>
      <c r="G340" s="67"/>
      <c r="H340" s="67"/>
      <c r="I340" s="67"/>
      <c r="J340" s="67"/>
      <c r="K340" s="67"/>
      <c r="L340" s="67"/>
      <c r="M340" s="67"/>
      <c r="N340" s="67"/>
      <c r="O340" s="67"/>
      <c r="P340" s="67"/>
      <c r="Q340" s="67"/>
      <c r="R340" s="67"/>
      <c r="S340" s="67"/>
      <c r="T340" s="67"/>
      <c r="U340" s="67"/>
      <c r="V340" s="67"/>
      <c r="W340" s="67"/>
      <c r="X340" s="67"/>
      <c r="Y340" s="67"/>
      <c r="Z340" s="67"/>
      <c r="AA340" s="67"/>
    </row>
    <row r="341" spans="1:27" ht="12" customHeight="1" x14ac:dyDescent="0.4">
      <c r="A341" s="80"/>
      <c r="B341" s="67"/>
      <c r="C341" s="67"/>
      <c r="D341" s="67"/>
      <c r="E341" s="67"/>
      <c r="F341" s="67"/>
      <c r="G341" s="67"/>
      <c r="H341" s="67"/>
      <c r="I341" s="67"/>
      <c r="J341" s="67"/>
      <c r="K341" s="67"/>
      <c r="L341" s="67"/>
      <c r="M341" s="67"/>
      <c r="N341" s="67"/>
      <c r="O341" s="67"/>
      <c r="P341" s="67"/>
      <c r="Q341" s="67"/>
      <c r="R341" s="67"/>
      <c r="S341" s="67"/>
      <c r="T341" s="67"/>
      <c r="U341" s="67"/>
      <c r="V341" s="67"/>
      <c r="W341" s="67"/>
      <c r="X341" s="67"/>
      <c r="Y341" s="67"/>
      <c r="Z341" s="67"/>
      <c r="AA341" s="67"/>
    </row>
    <row r="342" spans="1:27" ht="12" customHeight="1" x14ac:dyDescent="0.4">
      <c r="A342" s="80"/>
      <c r="B342" s="67"/>
      <c r="C342" s="67"/>
      <c r="D342" s="67"/>
      <c r="E342" s="67"/>
      <c r="F342" s="67"/>
      <c r="G342" s="67"/>
      <c r="H342" s="67"/>
      <c r="I342" s="67"/>
      <c r="J342" s="67"/>
      <c r="K342" s="67"/>
      <c r="L342" s="67"/>
      <c r="M342" s="67"/>
      <c r="N342" s="67"/>
      <c r="O342" s="67"/>
      <c r="P342" s="67"/>
      <c r="Q342" s="67"/>
      <c r="R342" s="67"/>
      <c r="S342" s="67"/>
      <c r="T342" s="67"/>
      <c r="U342" s="67"/>
      <c r="V342" s="67"/>
      <c r="W342" s="67"/>
      <c r="X342" s="67"/>
      <c r="Y342" s="67"/>
      <c r="Z342" s="67"/>
      <c r="AA342" s="67"/>
    </row>
    <row r="343" spans="1:27" ht="12" customHeight="1" x14ac:dyDescent="0.4">
      <c r="A343" s="80"/>
      <c r="B343" s="67"/>
      <c r="C343" s="67"/>
      <c r="D343" s="67"/>
      <c r="E343" s="67"/>
      <c r="F343" s="67"/>
      <c r="G343" s="67"/>
      <c r="H343" s="67"/>
      <c r="I343" s="67"/>
      <c r="J343" s="67"/>
      <c r="K343" s="67"/>
      <c r="L343" s="67"/>
      <c r="M343" s="67"/>
      <c r="N343" s="67"/>
      <c r="O343" s="67"/>
      <c r="P343" s="67"/>
      <c r="Q343" s="67"/>
      <c r="R343" s="67"/>
      <c r="S343" s="67"/>
      <c r="T343" s="67"/>
      <c r="U343" s="67"/>
      <c r="V343" s="67"/>
      <c r="W343" s="67"/>
      <c r="X343" s="67"/>
      <c r="Y343" s="67"/>
      <c r="Z343" s="67"/>
      <c r="AA343" s="67"/>
    </row>
    <row r="344" spans="1:27" ht="12" customHeight="1" x14ac:dyDescent="0.4">
      <c r="A344" s="80"/>
      <c r="B344" s="67"/>
      <c r="C344" s="67"/>
      <c r="D344" s="67"/>
      <c r="E344" s="67"/>
      <c r="F344" s="67"/>
      <c r="G344" s="67"/>
      <c r="H344" s="67"/>
      <c r="I344" s="67"/>
      <c r="J344" s="67"/>
      <c r="K344" s="67"/>
      <c r="L344" s="67"/>
      <c r="M344" s="67"/>
      <c r="N344" s="67"/>
      <c r="O344" s="67"/>
      <c r="P344" s="67"/>
      <c r="Q344" s="67"/>
      <c r="R344" s="67"/>
      <c r="S344" s="67"/>
      <c r="T344" s="67"/>
      <c r="U344" s="67"/>
      <c r="V344" s="67"/>
      <c r="W344" s="67"/>
      <c r="X344" s="67"/>
      <c r="Y344" s="67"/>
      <c r="Z344" s="67"/>
      <c r="AA344" s="67"/>
    </row>
    <row r="345" spans="1:27" ht="12" customHeight="1" x14ac:dyDescent="0.4">
      <c r="A345" s="80"/>
      <c r="B345" s="67"/>
      <c r="C345" s="67"/>
      <c r="D345" s="67"/>
      <c r="E345" s="67"/>
      <c r="F345" s="67"/>
      <c r="G345" s="67"/>
      <c r="H345" s="67"/>
      <c r="I345" s="67"/>
      <c r="J345" s="67"/>
      <c r="K345" s="67"/>
      <c r="L345" s="67"/>
      <c r="M345" s="67"/>
      <c r="N345" s="67"/>
      <c r="O345" s="67"/>
      <c r="P345" s="67"/>
      <c r="Q345" s="67"/>
      <c r="R345" s="67"/>
      <c r="S345" s="67"/>
      <c r="T345" s="67"/>
      <c r="U345" s="67"/>
      <c r="V345" s="67"/>
      <c r="W345" s="67"/>
      <c r="X345" s="67"/>
      <c r="Y345" s="67"/>
      <c r="Z345" s="67"/>
      <c r="AA345" s="67"/>
    </row>
    <row r="346" spans="1:27" ht="12" customHeight="1" x14ac:dyDescent="0.4">
      <c r="A346" s="80"/>
      <c r="B346" s="67"/>
      <c r="C346" s="67"/>
      <c r="D346" s="67"/>
      <c r="E346" s="67"/>
      <c r="F346" s="67"/>
      <c r="G346" s="67"/>
      <c r="H346" s="67"/>
      <c r="I346" s="67"/>
      <c r="J346" s="67"/>
      <c r="K346" s="67"/>
      <c r="L346" s="67"/>
      <c r="M346" s="67"/>
      <c r="N346" s="67"/>
      <c r="O346" s="67"/>
      <c r="P346" s="67"/>
      <c r="Q346" s="67"/>
      <c r="R346" s="67"/>
      <c r="S346" s="67"/>
      <c r="T346" s="67"/>
      <c r="U346" s="67"/>
      <c r="V346" s="67"/>
      <c r="W346" s="67"/>
      <c r="X346" s="67"/>
      <c r="Y346" s="67"/>
      <c r="Z346" s="67"/>
      <c r="AA346" s="67"/>
    </row>
    <row r="347" spans="1:27" ht="12" customHeight="1" x14ac:dyDescent="0.4">
      <c r="A347" s="80"/>
      <c r="B347" s="67"/>
      <c r="C347" s="67"/>
      <c r="D347" s="67"/>
      <c r="E347" s="67"/>
      <c r="F347" s="67"/>
      <c r="G347" s="67"/>
      <c r="H347" s="67"/>
      <c r="I347" s="67"/>
      <c r="J347" s="67"/>
      <c r="K347" s="67"/>
      <c r="L347" s="67"/>
      <c r="M347" s="67"/>
      <c r="N347" s="67"/>
      <c r="O347" s="67"/>
      <c r="P347" s="67"/>
      <c r="Q347" s="67"/>
      <c r="R347" s="67"/>
      <c r="S347" s="67"/>
      <c r="T347" s="67"/>
      <c r="U347" s="67"/>
      <c r="V347" s="67"/>
      <c r="W347" s="67"/>
      <c r="X347" s="67"/>
      <c r="Y347" s="67"/>
      <c r="Z347" s="67"/>
      <c r="AA347" s="67"/>
    </row>
    <row r="348" spans="1:27" ht="12" customHeight="1" x14ac:dyDescent="0.4">
      <c r="A348" s="80"/>
      <c r="B348" s="67"/>
      <c r="C348" s="67"/>
      <c r="D348" s="67"/>
      <c r="E348" s="67"/>
      <c r="F348" s="67"/>
      <c r="G348" s="67"/>
      <c r="H348" s="67"/>
      <c r="I348" s="67"/>
      <c r="J348" s="67"/>
      <c r="K348" s="67"/>
      <c r="L348" s="67"/>
      <c r="M348" s="67"/>
      <c r="N348" s="67"/>
      <c r="O348" s="67"/>
      <c r="P348" s="67"/>
      <c r="Q348" s="67"/>
      <c r="R348" s="67"/>
      <c r="S348" s="67"/>
      <c r="T348" s="67"/>
      <c r="U348" s="67"/>
      <c r="V348" s="67"/>
      <c r="W348" s="67"/>
      <c r="X348" s="67"/>
      <c r="Y348" s="67"/>
      <c r="Z348" s="67"/>
      <c r="AA348" s="67"/>
    </row>
    <row r="349" spans="1:27" ht="12" customHeight="1" x14ac:dyDescent="0.4">
      <c r="A349" s="80"/>
      <c r="B349" s="67"/>
      <c r="C349" s="67"/>
      <c r="D349" s="67"/>
      <c r="E349" s="67"/>
      <c r="F349" s="67"/>
      <c r="G349" s="67"/>
      <c r="H349" s="67"/>
      <c r="I349" s="67"/>
      <c r="J349" s="67"/>
      <c r="K349" s="67"/>
      <c r="L349" s="67"/>
      <c r="M349" s="67"/>
      <c r="N349" s="67"/>
      <c r="O349" s="67"/>
      <c r="P349" s="67"/>
      <c r="Q349" s="67"/>
      <c r="R349" s="67"/>
      <c r="S349" s="67"/>
      <c r="T349" s="67"/>
      <c r="U349" s="67"/>
      <c r="V349" s="67"/>
      <c r="W349" s="67"/>
      <c r="X349" s="67"/>
      <c r="Y349" s="67"/>
      <c r="Z349" s="67"/>
      <c r="AA349" s="67"/>
    </row>
    <row r="350" spans="1:27" ht="12" customHeight="1" x14ac:dyDescent="0.4">
      <c r="A350" s="80"/>
      <c r="B350" s="67"/>
      <c r="C350" s="67"/>
      <c r="D350" s="67"/>
      <c r="E350" s="67"/>
      <c r="F350" s="67"/>
      <c r="G350" s="67"/>
      <c r="H350" s="67"/>
      <c r="I350" s="67"/>
      <c r="J350" s="67"/>
      <c r="K350" s="67"/>
      <c r="L350" s="67"/>
      <c r="M350" s="67"/>
      <c r="N350" s="67"/>
      <c r="O350" s="67"/>
      <c r="P350" s="67"/>
      <c r="Q350" s="67"/>
      <c r="R350" s="67"/>
      <c r="S350" s="67"/>
      <c r="T350" s="67"/>
      <c r="U350" s="67"/>
      <c r="V350" s="67"/>
      <c r="W350" s="67"/>
      <c r="X350" s="67"/>
      <c r="Y350" s="67"/>
      <c r="Z350" s="67"/>
      <c r="AA350" s="67"/>
    </row>
    <row r="351" spans="1:27" ht="12" customHeight="1" x14ac:dyDescent="0.4">
      <c r="A351" s="80"/>
      <c r="B351" s="67"/>
      <c r="C351" s="67"/>
      <c r="D351" s="67"/>
      <c r="E351" s="67"/>
      <c r="F351" s="67"/>
      <c r="G351" s="67"/>
      <c r="H351" s="67"/>
      <c r="I351" s="67"/>
      <c r="J351" s="67"/>
      <c r="K351" s="67"/>
      <c r="L351" s="67"/>
      <c r="M351" s="67"/>
      <c r="N351" s="67"/>
      <c r="O351" s="67"/>
      <c r="P351" s="67"/>
      <c r="Q351" s="67"/>
      <c r="R351" s="67"/>
      <c r="S351" s="67"/>
      <c r="T351" s="67"/>
      <c r="U351" s="67"/>
      <c r="V351" s="67"/>
      <c r="W351" s="67"/>
      <c r="X351" s="67"/>
      <c r="Y351" s="67"/>
      <c r="Z351" s="67"/>
      <c r="AA351" s="67"/>
    </row>
    <row r="352" spans="1:27" ht="12" customHeight="1" x14ac:dyDescent="0.4">
      <c r="A352" s="80"/>
      <c r="B352" s="67"/>
      <c r="C352" s="67"/>
      <c r="D352" s="67"/>
      <c r="E352" s="67"/>
      <c r="F352" s="67"/>
      <c r="G352" s="67"/>
      <c r="H352" s="67"/>
      <c r="I352" s="67"/>
      <c r="J352" s="67"/>
      <c r="K352" s="67"/>
      <c r="L352" s="67"/>
      <c r="M352" s="67"/>
      <c r="N352" s="67"/>
      <c r="O352" s="67"/>
      <c r="P352" s="67"/>
      <c r="Q352" s="67"/>
      <c r="R352" s="67"/>
      <c r="S352" s="67"/>
      <c r="T352" s="67"/>
      <c r="U352" s="67"/>
      <c r="V352" s="67"/>
      <c r="W352" s="67"/>
      <c r="X352" s="67"/>
      <c r="Y352" s="67"/>
      <c r="Z352" s="67"/>
      <c r="AA352" s="67"/>
    </row>
    <row r="353" spans="1:27" ht="12" customHeight="1" x14ac:dyDescent="0.4">
      <c r="A353" s="80"/>
      <c r="B353" s="67"/>
      <c r="C353" s="67"/>
      <c r="D353" s="67"/>
      <c r="E353" s="67"/>
      <c r="F353" s="67"/>
      <c r="G353" s="67"/>
      <c r="H353" s="67"/>
      <c r="I353" s="67"/>
      <c r="J353" s="67"/>
      <c r="K353" s="67"/>
      <c r="L353" s="67"/>
      <c r="M353" s="67"/>
      <c r="N353" s="67"/>
      <c r="O353" s="67"/>
      <c r="P353" s="67"/>
      <c r="Q353" s="67"/>
      <c r="R353" s="67"/>
      <c r="S353" s="67"/>
      <c r="T353" s="67"/>
      <c r="U353" s="67"/>
      <c r="V353" s="67"/>
      <c r="W353" s="67"/>
      <c r="X353" s="67"/>
      <c r="Y353" s="67"/>
      <c r="Z353" s="67"/>
      <c r="AA353" s="67"/>
    </row>
    <row r="354" spans="1:27" ht="12" customHeight="1" x14ac:dyDescent="0.4">
      <c r="A354" s="80"/>
      <c r="B354" s="67"/>
      <c r="C354" s="67"/>
      <c r="D354" s="67"/>
      <c r="E354" s="67"/>
      <c r="F354" s="67"/>
      <c r="G354" s="67"/>
      <c r="H354" s="67"/>
      <c r="I354" s="67"/>
      <c r="J354" s="67"/>
      <c r="K354" s="67"/>
      <c r="L354" s="67"/>
      <c r="M354" s="67"/>
      <c r="N354" s="67"/>
      <c r="O354" s="67"/>
      <c r="P354" s="67"/>
      <c r="Q354" s="67"/>
      <c r="R354" s="67"/>
      <c r="S354" s="67"/>
      <c r="T354" s="67"/>
      <c r="U354" s="67"/>
      <c r="V354" s="67"/>
      <c r="W354" s="67"/>
      <c r="X354" s="67"/>
      <c r="Y354" s="67"/>
      <c r="Z354" s="67"/>
      <c r="AA354" s="67"/>
    </row>
    <row r="355" spans="1:27" ht="12" customHeight="1" x14ac:dyDescent="0.4">
      <c r="A355" s="80"/>
      <c r="B355" s="67"/>
      <c r="C355" s="67"/>
      <c r="D355" s="67"/>
      <c r="E355" s="67"/>
      <c r="F355" s="67"/>
      <c r="G355" s="67"/>
      <c r="H355" s="67"/>
      <c r="I355" s="67"/>
      <c r="J355" s="67"/>
      <c r="K355" s="67"/>
      <c r="L355" s="67"/>
      <c r="M355" s="67"/>
      <c r="N355" s="67"/>
      <c r="O355" s="67"/>
      <c r="P355" s="67"/>
      <c r="Q355" s="67"/>
      <c r="R355" s="67"/>
      <c r="S355" s="67"/>
      <c r="T355" s="67"/>
      <c r="U355" s="67"/>
      <c r="V355" s="67"/>
      <c r="W355" s="67"/>
      <c r="X355" s="67"/>
      <c r="Y355" s="67"/>
      <c r="Z355" s="67"/>
      <c r="AA355" s="67"/>
    </row>
    <row r="356" spans="1:27" ht="12" customHeight="1" x14ac:dyDescent="0.4">
      <c r="A356" s="80"/>
      <c r="B356" s="67"/>
      <c r="C356" s="67"/>
      <c r="D356" s="67"/>
      <c r="E356" s="67"/>
      <c r="F356" s="67"/>
      <c r="G356" s="67"/>
      <c r="H356" s="67"/>
      <c r="I356" s="67"/>
      <c r="J356" s="67"/>
      <c r="K356" s="67"/>
      <c r="L356" s="67"/>
      <c r="M356" s="67"/>
      <c r="N356" s="67"/>
      <c r="O356" s="67"/>
      <c r="P356" s="67"/>
      <c r="Q356" s="67"/>
      <c r="R356" s="67"/>
      <c r="S356" s="67"/>
      <c r="T356" s="67"/>
      <c r="U356" s="67"/>
      <c r="V356" s="67"/>
      <c r="W356" s="67"/>
      <c r="X356" s="67"/>
      <c r="Y356" s="67"/>
      <c r="Z356" s="67"/>
      <c r="AA356" s="67"/>
    </row>
    <row r="357" spans="1:27" ht="15.75" customHeight="1" x14ac:dyDescent="0.4">
      <c r="A357" s="80"/>
      <c r="B357" s="80"/>
      <c r="C357" s="80"/>
      <c r="D357" s="80"/>
      <c r="E357" s="80"/>
      <c r="F357" s="80"/>
      <c r="G357" s="80"/>
      <c r="H357" s="80"/>
      <c r="I357" s="80"/>
      <c r="J357" s="80"/>
      <c r="K357" s="80"/>
      <c r="L357" s="80"/>
      <c r="M357" s="80"/>
      <c r="N357" s="80"/>
      <c r="O357" s="80"/>
      <c r="P357" s="80"/>
      <c r="Q357" s="80"/>
      <c r="R357" s="80"/>
      <c r="S357" s="80"/>
      <c r="T357" s="80"/>
      <c r="U357" s="80"/>
      <c r="V357" s="80"/>
      <c r="W357" s="80"/>
      <c r="X357" s="80"/>
      <c r="Y357" s="80"/>
      <c r="Z357" s="80"/>
      <c r="AA357" s="80"/>
    </row>
    <row r="358" spans="1:27" ht="15.75" customHeight="1" x14ac:dyDescent="0.4">
      <c r="A358" s="80"/>
      <c r="B358" s="80"/>
      <c r="C358" s="80"/>
      <c r="D358" s="80"/>
      <c r="E358" s="80"/>
      <c r="F358" s="80"/>
      <c r="G358" s="80"/>
      <c r="H358" s="80"/>
      <c r="I358" s="80"/>
      <c r="J358" s="80"/>
      <c r="K358" s="80"/>
      <c r="L358" s="80"/>
      <c r="M358" s="80"/>
      <c r="N358" s="80"/>
      <c r="O358" s="80"/>
      <c r="P358" s="80"/>
      <c r="Q358" s="80"/>
      <c r="R358" s="80"/>
      <c r="S358" s="80"/>
      <c r="T358" s="80"/>
      <c r="U358" s="80"/>
      <c r="V358" s="80"/>
      <c r="W358" s="80"/>
      <c r="X358" s="80"/>
      <c r="Y358" s="80"/>
      <c r="Z358" s="80"/>
      <c r="AA358" s="80"/>
    </row>
    <row r="359" spans="1:27" ht="15.75" customHeight="1" x14ac:dyDescent="0.4">
      <c r="A359" s="80"/>
      <c r="B359" s="80"/>
      <c r="C359" s="80"/>
      <c r="D359" s="80"/>
      <c r="E359" s="80"/>
      <c r="F359" s="80"/>
      <c r="G359" s="80"/>
      <c r="H359" s="80"/>
      <c r="I359" s="80"/>
      <c r="J359" s="80"/>
      <c r="K359" s="80"/>
      <c r="L359" s="80"/>
      <c r="M359" s="80"/>
      <c r="N359" s="80"/>
      <c r="O359" s="80"/>
      <c r="P359" s="80"/>
      <c r="Q359" s="80"/>
      <c r="R359" s="80"/>
      <c r="S359" s="80"/>
      <c r="T359" s="80"/>
      <c r="U359" s="80"/>
      <c r="V359" s="80"/>
      <c r="W359" s="80"/>
      <c r="X359" s="80"/>
      <c r="Y359" s="80"/>
      <c r="Z359" s="80"/>
      <c r="AA359" s="80"/>
    </row>
    <row r="360" spans="1:27" ht="15.75" customHeight="1" x14ac:dyDescent="0.4">
      <c r="A360" s="80"/>
      <c r="B360" s="80"/>
      <c r="C360" s="80"/>
      <c r="D360" s="80"/>
      <c r="E360" s="80"/>
      <c r="F360" s="80"/>
      <c r="G360" s="80"/>
      <c r="H360" s="80"/>
      <c r="I360" s="80"/>
      <c r="J360" s="80"/>
      <c r="K360" s="80"/>
      <c r="L360" s="80"/>
      <c r="M360" s="80"/>
      <c r="N360" s="80"/>
      <c r="O360" s="80"/>
      <c r="P360" s="80"/>
      <c r="Q360" s="80"/>
      <c r="R360" s="80"/>
      <c r="S360" s="80"/>
      <c r="T360" s="80"/>
      <c r="U360" s="80"/>
      <c r="V360" s="80"/>
      <c r="W360" s="80"/>
      <c r="X360" s="80"/>
      <c r="Y360" s="80"/>
      <c r="Z360" s="80"/>
      <c r="AA360" s="80"/>
    </row>
    <row r="361" spans="1:27" ht="15.75" customHeight="1" x14ac:dyDescent="0.4">
      <c r="A361" s="80"/>
      <c r="B361" s="80"/>
      <c r="C361" s="80"/>
      <c r="D361" s="80"/>
      <c r="E361" s="80"/>
      <c r="F361" s="80"/>
      <c r="G361" s="80"/>
      <c r="H361" s="80"/>
      <c r="I361" s="80"/>
      <c r="J361" s="80"/>
      <c r="K361" s="80"/>
      <c r="L361" s="80"/>
      <c r="M361" s="80"/>
      <c r="N361" s="80"/>
      <c r="O361" s="80"/>
      <c r="P361" s="80"/>
      <c r="Q361" s="80"/>
      <c r="R361" s="80"/>
      <c r="S361" s="80"/>
      <c r="T361" s="80"/>
      <c r="U361" s="80"/>
      <c r="V361" s="80"/>
      <c r="W361" s="80"/>
      <c r="X361" s="80"/>
      <c r="Y361" s="80"/>
      <c r="Z361" s="80"/>
      <c r="AA361" s="80"/>
    </row>
    <row r="362" spans="1:27" ht="15.75" customHeight="1" x14ac:dyDescent="0.4">
      <c r="A362" s="80"/>
      <c r="B362" s="80"/>
      <c r="C362" s="80"/>
      <c r="D362" s="80"/>
      <c r="E362" s="80"/>
      <c r="F362" s="80"/>
      <c r="G362" s="80"/>
      <c r="H362" s="80"/>
      <c r="I362" s="80"/>
      <c r="J362" s="80"/>
      <c r="K362" s="80"/>
      <c r="L362" s="80"/>
      <c r="M362" s="80"/>
      <c r="N362" s="80"/>
      <c r="O362" s="80"/>
      <c r="P362" s="80"/>
      <c r="Q362" s="80"/>
      <c r="R362" s="80"/>
      <c r="S362" s="80"/>
      <c r="T362" s="80"/>
      <c r="U362" s="80"/>
      <c r="V362" s="80"/>
      <c r="W362" s="80"/>
      <c r="X362" s="80"/>
      <c r="Y362" s="80"/>
      <c r="Z362" s="80"/>
      <c r="AA362" s="80"/>
    </row>
    <row r="363" spans="1:27" ht="15.75" customHeight="1" x14ac:dyDescent="0.4">
      <c r="A363" s="80"/>
      <c r="B363" s="80"/>
      <c r="C363" s="80"/>
      <c r="D363" s="80"/>
      <c r="E363" s="80"/>
      <c r="F363" s="80"/>
      <c r="G363" s="80"/>
      <c r="H363" s="80"/>
      <c r="I363" s="80"/>
      <c r="J363" s="80"/>
      <c r="K363" s="80"/>
      <c r="L363" s="80"/>
      <c r="M363" s="80"/>
      <c r="N363" s="80"/>
      <c r="O363" s="80"/>
      <c r="P363" s="80"/>
      <c r="Q363" s="80"/>
      <c r="R363" s="80"/>
      <c r="S363" s="80"/>
      <c r="T363" s="80"/>
      <c r="U363" s="80"/>
      <c r="V363" s="80"/>
      <c r="W363" s="80"/>
      <c r="X363" s="80"/>
      <c r="Y363" s="80"/>
      <c r="Z363" s="80"/>
      <c r="AA363" s="80"/>
    </row>
    <row r="364" spans="1:27" ht="15.75" customHeight="1" x14ac:dyDescent="0.4">
      <c r="A364" s="80"/>
      <c r="B364" s="80"/>
      <c r="C364" s="80"/>
      <c r="D364" s="80"/>
      <c r="E364" s="80"/>
      <c r="F364" s="80"/>
      <c r="G364" s="80"/>
      <c r="H364" s="80"/>
      <c r="I364" s="80"/>
      <c r="J364" s="80"/>
      <c r="K364" s="80"/>
      <c r="L364" s="80"/>
      <c r="M364" s="80"/>
      <c r="N364" s="80"/>
      <c r="O364" s="80"/>
      <c r="P364" s="80"/>
      <c r="Q364" s="80"/>
      <c r="R364" s="80"/>
      <c r="S364" s="80"/>
      <c r="T364" s="80"/>
      <c r="U364" s="80"/>
      <c r="V364" s="80"/>
      <c r="W364" s="80"/>
      <c r="X364" s="80"/>
      <c r="Y364" s="80"/>
      <c r="Z364" s="80"/>
      <c r="AA364" s="80"/>
    </row>
    <row r="365" spans="1:27" ht="15.75" customHeight="1" x14ac:dyDescent="0.4">
      <c r="A365" s="80"/>
      <c r="B365" s="80"/>
      <c r="C365" s="80"/>
      <c r="D365" s="80"/>
      <c r="E365" s="80"/>
      <c r="F365" s="80"/>
      <c r="G365" s="80"/>
      <c r="H365" s="80"/>
      <c r="I365" s="80"/>
      <c r="J365" s="80"/>
      <c r="K365" s="80"/>
      <c r="L365" s="80"/>
      <c r="M365" s="80"/>
      <c r="N365" s="80"/>
      <c r="O365" s="80"/>
      <c r="P365" s="80"/>
      <c r="Q365" s="80"/>
      <c r="R365" s="80"/>
      <c r="S365" s="80"/>
      <c r="T365" s="80"/>
      <c r="U365" s="80"/>
      <c r="V365" s="80"/>
      <c r="W365" s="80"/>
      <c r="X365" s="80"/>
      <c r="Y365" s="80"/>
      <c r="Z365" s="80"/>
      <c r="AA365" s="80"/>
    </row>
    <row r="366" spans="1:27" ht="15.75" customHeight="1" x14ac:dyDescent="0.4">
      <c r="A366" s="80"/>
    </row>
    <row r="367" spans="1:27" ht="15.75" customHeight="1" x14ac:dyDescent="0.4">
      <c r="A367" s="80"/>
    </row>
    <row r="368" spans="1:27" ht="15.75" customHeight="1" x14ac:dyDescent="0.4">
      <c r="A368" s="80"/>
    </row>
    <row r="369" spans="1:1" ht="15.75" customHeight="1" x14ac:dyDescent="0.4">
      <c r="A369" s="80"/>
    </row>
    <row r="370" spans="1:1" ht="15.75" customHeight="1" x14ac:dyDescent="0.4">
      <c r="A370" s="80"/>
    </row>
    <row r="371" spans="1:1" ht="15.75" customHeight="1" x14ac:dyDescent="0.4">
      <c r="A371" s="80"/>
    </row>
    <row r="372" spans="1:1" ht="15.75" customHeight="1" x14ac:dyDescent="0.4">
      <c r="A372" s="80"/>
    </row>
    <row r="373" spans="1:1" ht="15.75" customHeight="1" x14ac:dyDescent="0.4">
      <c r="A373" s="80"/>
    </row>
    <row r="374" spans="1:1" ht="15.75" customHeight="1" x14ac:dyDescent="0.4">
      <c r="A374" s="80"/>
    </row>
    <row r="375" spans="1:1" ht="15.75" customHeight="1" x14ac:dyDescent="0.4">
      <c r="A375" s="80"/>
    </row>
    <row r="376" spans="1:1" ht="15.75" customHeight="1" x14ac:dyDescent="0.4">
      <c r="A376" s="80"/>
    </row>
    <row r="377" spans="1:1" ht="15.75" customHeight="1" x14ac:dyDescent="0.4">
      <c r="A377" s="80"/>
    </row>
    <row r="378" spans="1:1" ht="15.75" customHeight="1" x14ac:dyDescent="0.4">
      <c r="A378" s="80"/>
    </row>
    <row r="379" spans="1:1" ht="15.75" customHeight="1" x14ac:dyDescent="0.4">
      <c r="A379" s="80"/>
    </row>
    <row r="380" spans="1:1" ht="15.75" customHeight="1" x14ac:dyDescent="0.4">
      <c r="A380" s="80"/>
    </row>
    <row r="381" spans="1:1" ht="15.75" customHeight="1" x14ac:dyDescent="0.4">
      <c r="A381" s="80"/>
    </row>
    <row r="382" spans="1:1" ht="15.75" customHeight="1" x14ac:dyDescent="0.4">
      <c r="A382" s="80"/>
    </row>
    <row r="383" spans="1:1" ht="15.75" customHeight="1" x14ac:dyDescent="0.4">
      <c r="A383" s="80"/>
    </row>
    <row r="384" spans="1:1" ht="15.75" customHeight="1" x14ac:dyDescent="0.4">
      <c r="A384" s="80"/>
    </row>
    <row r="385" spans="1:1" ht="15.75" customHeight="1" x14ac:dyDescent="0.4">
      <c r="A385" s="80"/>
    </row>
    <row r="386" spans="1:1" ht="15.75" customHeight="1" x14ac:dyDescent="0.4">
      <c r="A386" s="80"/>
    </row>
    <row r="387" spans="1:1" ht="15.75" customHeight="1" x14ac:dyDescent="0.4">
      <c r="A387" s="80"/>
    </row>
    <row r="388" spans="1:1" ht="15.75" customHeight="1" x14ac:dyDescent="0.4">
      <c r="A388" s="80"/>
    </row>
    <row r="389" spans="1:1" ht="15.75" customHeight="1" x14ac:dyDescent="0.4">
      <c r="A389" s="80"/>
    </row>
    <row r="390" spans="1:1" ht="15.75" customHeight="1" x14ac:dyDescent="0.4">
      <c r="A390" s="80"/>
    </row>
    <row r="391" spans="1:1" ht="15.75" customHeight="1" x14ac:dyDescent="0.4">
      <c r="A391" s="80"/>
    </row>
    <row r="392" spans="1:1" ht="15.75" customHeight="1" x14ac:dyDescent="0.4">
      <c r="A392" s="80"/>
    </row>
    <row r="393" spans="1:1" ht="15.75" customHeight="1" x14ac:dyDescent="0.4">
      <c r="A393" s="80"/>
    </row>
    <row r="394" spans="1:1" ht="15.75" customHeight="1" x14ac:dyDescent="0.4">
      <c r="A394" s="80"/>
    </row>
    <row r="395" spans="1:1" ht="15.75" customHeight="1" x14ac:dyDescent="0.4">
      <c r="A395" s="80"/>
    </row>
    <row r="396" spans="1:1" ht="15.75" customHeight="1" x14ac:dyDescent="0.4">
      <c r="A396" s="80"/>
    </row>
    <row r="397" spans="1:1" ht="15.75" customHeight="1" x14ac:dyDescent="0.4">
      <c r="A397" s="80"/>
    </row>
    <row r="398" spans="1:1" ht="15.75" customHeight="1" x14ac:dyDescent="0.4">
      <c r="A398" s="80"/>
    </row>
    <row r="399" spans="1:1" ht="15.75" customHeight="1" x14ac:dyDescent="0.4">
      <c r="A399" s="80"/>
    </row>
    <row r="400" spans="1:1" ht="15.75" customHeight="1" x14ac:dyDescent="0.4">
      <c r="A400" s="80"/>
    </row>
    <row r="401" spans="1:1" ht="15.75" customHeight="1" x14ac:dyDescent="0.4">
      <c r="A401" s="80"/>
    </row>
    <row r="402" spans="1:1" ht="15.75" customHeight="1" x14ac:dyDescent="0.4">
      <c r="A402" s="80"/>
    </row>
    <row r="403" spans="1:1" ht="15.75" customHeight="1" x14ac:dyDescent="0.4">
      <c r="A403" s="80"/>
    </row>
    <row r="404" spans="1:1" ht="15.75" customHeight="1" x14ac:dyDescent="0.4">
      <c r="A404" s="80"/>
    </row>
    <row r="405" spans="1:1" ht="15.75" customHeight="1" x14ac:dyDescent="0.4">
      <c r="A405" s="80"/>
    </row>
    <row r="406" spans="1:1" ht="15.75" customHeight="1" x14ac:dyDescent="0.4">
      <c r="A406" s="80"/>
    </row>
    <row r="407" spans="1:1" ht="15.75" customHeight="1" x14ac:dyDescent="0.4">
      <c r="A407" s="80"/>
    </row>
    <row r="408" spans="1:1" ht="15.75" customHeight="1" x14ac:dyDescent="0.4">
      <c r="A408" s="80"/>
    </row>
    <row r="409" spans="1:1" ht="15.75" customHeight="1" x14ac:dyDescent="0.4">
      <c r="A409" s="80"/>
    </row>
    <row r="410" spans="1:1" ht="15.75" customHeight="1" x14ac:dyDescent="0.4">
      <c r="A410" s="80"/>
    </row>
    <row r="411" spans="1:1" ht="15.75" customHeight="1" x14ac:dyDescent="0.4">
      <c r="A411" s="80"/>
    </row>
    <row r="412" spans="1:1" ht="15.75" customHeight="1" x14ac:dyDescent="0.4">
      <c r="A412" s="80"/>
    </row>
    <row r="413" spans="1:1" ht="15.75" customHeight="1" x14ac:dyDescent="0.4">
      <c r="A413" s="80"/>
    </row>
    <row r="414" spans="1:1" ht="15.75" customHeight="1" x14ac:dyDescent="0.4">
      <c r="A414" s="80"/>
    </row>
    <row r="415" spans="1:1" ht="15.75" customHeight="1" x14ac:dyDescent="0.4">
      <c r="A415" s="80"/>
    </row>
    <row r="416" spans="1:1" ht="15.75" customHeight="1" x14ac:dyDescent="0.4">
      <c r="A416" s="80"/>
    </row>
    <row r="417" spans="1:1" ht="15.75" customHeight="1" x14ac:dyDescent="0.4">
      <c r="A417" s="80"/>
    </row>
    <row r="418" spans="1:1" ht="15.75" customHeight="1" x14ac:dyDescent="0.4">
      <c r="A418" s="80"/>
    </row>
    <row r="419" spans="1:1" ht="15.75" customHeight="1" x14ac:dyDescent="0.4">
      <c r="A419" s="80"/>
    </row>
    <row r="420" spans="1:1" ht="15.75" customHeight="1" x14ac:dyDescent="0.4">
      <c r="A420" s="80"/>
    </row>
    <row r="421" spans="1:1" ht="15.75" customHeight="1" x14ac:dyDescent="0.4">
      <c r="A421" s="80"/>
    </row>
    <row r="422" spans="1:1" ht="15.75" customHeight="1" x14ac:dyDescent="0.4">
      <c r="A422" s="80"/>
    </row>
    <row r="423" spans="1:1" ht="15.75" customHeight="1" x14ac:dyDescent="0.4">
      <c r="A423" s="80"/>
    </row>
    <row r="424" spans="1:1" ht="15.75" customHeight="1" x14ac:dyDescent="0.4">
      <c r="A424" s="80"/>
    </row>
    <row r="425" spans="1:1" ht="15.75" customHeight="1" x14ac:dyDescent="0.4">
      <c r="A425" s="80"/>
    </row>
    <row r="426" spans="1:1" ht="15.75" customHeight="1" x14ac:dyDescent="0.4">
      <c r="A426" s="80"/>
    </row>
    <row r="427" spans="1:1" ht="15.75" customHeight="1" x14ac:dyDescent="0.4">
      <c r="A427" s="80"/>
    </row>
    <row r="428" spans="1:1" ht="15.75" customHeight="1" x14ac:dyDescent="0.4">
      <c r="A428" s="80"/>
    </row>
    <row r="429" spans="1:1" ht="15.75" customHeight="1" x14ac:dyDescent="0.4">
      <c r="A429" s="80"/>
    </row>
    <row r="430" spans="1:1" ht="15.75" customHeight="1" x14ac:dyDescent="0.4">
      <c r="A430" s="80"/>
    </row>
    <row r="431" spans="1:1" ht="15.75" customHeight="1" x14ac:dyDescent="0.4">
      <c r="A431" s="80"/>
    </row>
    <row r="432" spans="1:1" ht="15.75" customHeight="1" x14ac:dyDescent="0.4">
      <c r="A432" s="80"/>
    </row>
    <row r="433" spans="1:1" ht="15.75" customHeight="1" x14ac:dyDescent="0.4">
      <c r="A433" s="80"/>
    </row>
    <row r="434" spans="1:1" ht="15.75" customHeight="1" x14ac:dyDescent="0.4">
      <c r="A434" s="80"/>
    </row>
    <row r="435" spans="1:1" ht="15.75" customHeight="1" x14ac:dyDescent="0.4">
      <c r="A435" s="80"/>
    </row>
    <row r="436" spans="1:1" ht="15.75" customHeight="1" x14ac:dyDescent="0.4">
      <c r="A436" s="80"/>
    </row>
    <row r="437" spans="1:1" ht="15.75" customHeight="1" x14ac:dyDescent="0.4">
      <c r="A437" s="80"/>
    </row>
    <row r="438" spans="1:1" ht="15.75" customHeight="1" x14ac:dyDescent="0.4">
      <c r="A438" s="80"/>
    </row>
    <row r="439" spans="1:1" ht="15.75" customHeight="1" x14ac:dyDescent="0.4">
      <c r="A439" s="80"/>
    </row>
    <row r="440" spans="1:1" ht="15.75" customHeight="1" x14ac:dyDescent="0.4">
      <c r="A440" s="80"/>
    </row>
    <row r="441" spans="1:1" ht="15.75" customHeight="1" x14ac:dyDescent="0.4">
      <c r="A441" s="80"/>
    </row>
    <row r="442" spans="1:1" ht="15.75" customHeight="1" x14ac:dyDescent="0.4">
      <c r="A442" s="80"/>
    </row>
    <row r="443" spans="1:1" ht="15.75" customHeight="1" x14ac:dyDescent="0.4">
      <c r="A443" s="80"/>
    </row>
    <row r="444" spans="1:1" ht="15.75" customHeight="1" x14ac:dyDescent="0.4">
      <c r="A444" s="80"/>
    </row>
    <row r="445" spans="1:1" ht="15.75" customHeight="1" x14ac:dyDescent="0.4">
      <c r="A445" s="80"/>
    </row>
    <row r="446" spans="1:1" ht="15.75" customHeight="1" x14ac:dyDescent="0.4">
      <c r="A446" s="80"/>
    </row>
    <row r="447" spans="1:1" ht="15.75" customHeight="1" x14ac:dyDescent="0.4">
      <c r="A447" s="80"/>
    </row>
    <row r="448" spans="1:1" ht="15.75" customHeight="1" x14ac:dyDescent="0.4">
      <c r="A448" s="80"/>
    </row>
    <row r="449" spans="1:1" ht="15.75" customHeight="1" x14ac:dyDescent="0.4">
      <c r="A449" s="80"/>
    </row>
    <row r="450" spans="1:1" ht="15.75" customHeight="1" x14ac:dyDescent="0.4">
      <c r="A450" s="80"/>
    </row>
    <row r="451" spans="1:1" ht="15.75" customHeight="1" x14ac:dyDescent="0.4">
      <c r="A451" s="80"/>
    </row>
    <row r="452" spans="1:1" ht="15.75" customHeight="1" x14ac:dyDescent="0.4">
      <c r="A452" s="80"/>
    </row>
    <row r="453" spans="1:1" ht="15.75" customHeight="1" x14ac:dyDescent="0.4">
      <c r="A453" s="80"/>
    </row>
    <row r="454" spans="1:1" ht="15.75" customHeight="1" x14ac:dyDescent="0.4">
      <c r="A454" s="80"/>
    </row>
    <row r="455" spans="1:1" ht="15.75" customHeight="1" x14ac:dyDescent="0.4">
      <c r="A455" s="80"/>
    </row>
    <row r="456" spans="1:1" ht="15.75" customHeight="1" x14ac:dyDescent="0.4">
      <c r="A456" s="80"/>
    </row>
    <row r="457" spans="1:1" ht="15.75" customHeight="1" x14ac:dyDescent="0.4">
      <c r="A457" s="80"/>
    </row>
    <row r="458" spans="1:1" ht="15.75" customHeight="1" x14ac:dyDescent="0.4">
      <c r="A458" s="80"/>
    </row>
    <row r="459" spans="1:1" ht="15.75" customHeight="1" x14ac:dyDescent="0.4">
      <c r="A459" s="80"/>
    </row>
    <row r="460" spans="1:1" ht="15.75" customHeight="1" x14ac:dyDescent="0.4">
      <c r="A460" s="80"/>
    </row>
    <row r="461" spans="1:1" ht="15.75" customHeight="1" x14ac:dyDescent="0.4">
      <c r="A461" s="80"/>
    </row>
    <row r="462" spans="1:1" ht="15.75" customHeight="1" x14ac:dyDescent="0.4">
      <c r="A462" s="80"/>
    </row>
    <row r="463" spans="1:1" ht="15.75" customHeight="1" x14ac:dyDescent="0.4">
      <c r="A463" s="80"/>
    </row>
    <row r="464" spans="1:1" ht="15.75" customHeight="1" x14ac:dyDescent="0.4">
      <c r="A464" s="80"/>
    </row>
    <row r="465" spans="1:1" ht="15.75" customHeight="1" x14ac:dyDescent="0.4">
      <c r="A465" s="80"/>
    </row>
    <row r="466" spans="1:1" ht="15.75" customHeight="1" x14ac:dyDescent="0.4">
      <c r="A466" s="80"/>
    </row>
    <row r="467" spans="1:1" ht="15.75" customHeight="1" x14ac:dyDescent="0.4">
      <c r="A467" s="80"/>
    </row>
    <row r="468" spans="1:1" ht="15.75" customHeight="1" x14ac:dyDescent="0.4">
      <c r="A468" s="80"/>
    </row>
    <row r="469" spans="1:1" ht="15.75" customHeight="1" x14ac:dyDescent="0.4">
      <c r="A469" s="80"/>
    </row>
    <row r="470" spans="1:1" ht="15.75" customHeight="1" x14ac:dyDescent="0.4">
      <c r="A470" s="80"/>
    </row>
    <row r="471" spans="1:1" ht="15.75" customHeight="1" x14ac:dyDescent="0.4">
      <c r="A471" s="80"/>
    </row>
    <row r="472" spans="1:1" ht="15.75" customHeight="1" x14ac:dyDescent="0.4">
      <c r="A472" s="80"/>
    </row>
    <row r="473" spans="1:1" ht="15.75" customHeight="1" x14ac:dyDescent="0.4">
      <c r="A473" s="80"/>
    </row>
    <row r="474" spans="1:1" ht="15.75" customHeight="1" x14ac:dyDescent="0.4">
      <c r="A474" s="80"/>
    </row>
    <row r="475" spans="1:1" ht="15.75" customHeight="1" x14ac:dyDescent="0.4">
      <c r="A475" s="80"/>
    </row>
    <row r="476" spans="1:1" ht="15.75" customHeight="1" x14ac:dyDescent="0.4">
      <c r="A476" s="80"/>
    </row>
    <row r="477" spans="1:1" ht="15.75" customHeight="1" x14ac:dyDescent="0.4">
      <c r="A477" s="80"/>
    </row>
    <row r="478" spans="1:1" ht="15.75" customHeight="1" x14ac:dyDescent="0.4">
      <c r="A478" s="80"/>
    </row>
    <row r="479" spans="1:1" ht="15.75" customHeight="1" x14ac:dyDescent="0.4">
      <c r="A479" s="80"/>
    </row>
    <row r="480" spans="1:1" ht="15.75" customHeight="1" x14ac:dyDescent="0.4">
      <c r="A480" s="80"/>
    </row>
    <row r="481" spans="1:1" ht="15.75" customHeight="1" x14ac:dyDescent="0.4">
      <c r="A481" s="80"/>
    </row>
    <row r="482" spans="1:1" ht="15.75" customHeight="1" x14ac:dyDescent="0.4">
      <c r="A482" s="80"/>
    </row>
    <row r="483" spans="1:1" ht="15.75" customHeight="1" x14ac:dyDescent="0.4">
      <c r="A483" s="80"/>
    </row>
    <row r="484" spans="1:1" ht="15.75" customHeight="1" x14ac:dyDescent="0.4">
      <c r="A484" s="80"/>
    </row>
    <row r="485" spans="1:1" ht="15.75" customHeight="1" x14ac:dyDescent="0.4">
      <c r="A485" s="80"/>
    </row>
    <row r="486" spans="1:1" ht="15.75" customHeight="1" x14ac:dyDescent="0.4">
      <c r="A486" s="80"/>
    </row>
    <row r="487" spans="1:1" ht="15.75" customHeight="1" x14ac:dyDescent="0.4">
      <c r="A487" s="80"/>
    </row>
    <row r="488" spans="1:1" ht="15.75" customHeight="1" x14ac:dyDescent="0.4">
      <c r="A488" s="80"/>
    </row>
    <row r="489" spans="1:1" ht="15.75" customHeight="1" x14ac:dyDescent="0.4">
      <c r="A489" s="80"/>
    </row>
    <row r="490" spans="1:1" ht="15.75" customHeight="1" x14ac:dyDescent="0.4">
      <c r="A490" s="80"/>
    </row>
    <row r="491" spans="1:1" ht="15.75" customHeight="1" x14ac:dyDescent="0.4">
      <c r="A491" s="80"/>
    </row>
    <row r="492" spans="1:1" ht="15.75" customHeight="1" x14ac:dyDescent="0.4">
      <c r="A492" s="80"/>
    </row>
    <row r="493" spans="1:1" ht="15.75" customHeight="1" x14ac:dyDescent="0.4">
      <c r="A493" s="80"/>
    </row>
    <row r="494" spans="1:1" ht="15.75" customHeight="1" x14ac:dyDescent="0.4">
      <c r="A494" s="80"/>
    </row>
    <row r="495" spans="1:1" ht="15.75" customHeight="1" x14ac:dyDescent="0.4">
      <c r="A495" s="80"/>
    </row>
    <row r="496" spans="1:1" ht="15.75" customHeight="1" x14ac:dyDescent="0.4">
      <c r="A496" s="80"/>
    </row>
    <row r="497" spans="1:1" ht="15.75" customHeight="1" x14ac:dyDescent="0.4">
      <c r="A497" s="80"/>
    </row>
    <row r="498" spans="1:1" ht="15.75" customHeight="1" x14ac:dyDescent="0.4">
      <c r="A498" s="80"/>
    </row>
    <row r="499" spans="1:1" ht="15.75" customHeight="1" x14ac:dyDescent="0.4">
      <c r="A499" s="80"/>
    </row>
    <row r="500" spans="1:1" ht="15.75" customHeight="1" x14ac:dyDescent="0.4">
      <c r="A500" s="80"/>
    </row>
    <row r="501" spans="1:1" ht="15.75" customHeight="1" x14ac:dyDescent="0.4">
      <c r="A501" s="80"/>
    </row>
    <row r="502" spans="1:1" ht="15.75" customHeight="1" x14ac:dyDescent="0.4">
      <c r="A502" s="80"/>
    </row>
    <row r="503" spans="1:1" ht="15.75" customHeight="1" x14ac:dyDescent="0.4">
      <c r="A503" s="80"/>
    </row>
    <row r="504" spans="1:1" ht="15.75" customHeight="1" x14ac:dyDescent="0.4">
      <c r="A504" s="80"/>
    </row>
    <row r="505" spans="1:1" ht="15.75" customHeight="1" x14ac:dyDescent="0.4">
      <c r="A505" s="80"/>
    </row>
    <row r="506" spans="1:1" ht="15.75" customHeight="1" x14ac:dyDescent="0.4">
      <c r="A506" s="80"/>
    </row>
    <row r="507" spans="1:1" ht="15.75" customHeight="1" x14ac:dyDescent="0.4">
      <c r="A507" s="80"/>
    </row>
    <row r="508" spans="1:1" ht="15.75" customHeight="1" x14ac:dyDescent="0.4">
      <c r="A508" s="80"/>
    </row>
    <row r="509" spans="1:1" ht="15.75" customHeight="1" x14ac:dyDescent="0.4">
      <c r="A509" s="80"/>
    </row>
    <row r="510" spans="1:1" ht="15.75" customHeight="1" x14ac:dyDescent="0.4">
      <c r="A510" s="80"/>
    </row>
    <row r="511" spans="1:1" ht="15.75" customHeight="1" x14ac:dyDescent="0.4">
      <c r="A511" s="80"/>
    </row>
    <row r="512" spans="1:1" ht="15.75" customHeight="1" x14ac:dyDescent="0.4">
      <c r="A512" s="80"/>
    </row>
    <row r="513" spans="1:1" ht="15.75" customHeight="1" x14ac:dyDescent="0.4">
      <c r="A513" s="80"/>
    </row>
    <row r="514" spans="1:1" ht="15.75" customHeight="1" x14ac:dyDescent="0.4">
      <c r="A514" s="80"/>
    </row>
    <row r="515" spans="1:1" ht="15.75" customHeight="1" x14ac:dyDescent="0.4">
      <c r="A515" s="80"/>
    </row>
    <row r="516" spans="1:1" ht="15.75" customHeight="1" x14ac:dyDescent="0.4">
      <c r="A516" s="80"/>
    </row>
    <row r="517" spans="1:1" ht="15.75" customHeight="1" x14ac:dyDescent="0.4">
      <c r="A517" s="80"/>
    </row>
    <row r="518" spans="1:1" ht="15.75" customHeight="1" x14ac:dyDescent="0.4">
      <c r="A518" s="80"/>
    </row>
    <row r="519" spans="1:1" ht="15.75" customHeight="1" x14ac:dyDescent="0.4">
      <c r="A519" s="80"/>
    </row>
    <row r="520" spans="1:1" ht="15.75" customHeight="1" x14ac:dyDescent="0.4">
      <c r="A520" s="80"/>
    </row>
    <row r="521" spans="1:1" ht="15.75" customHeight="1" x14ac:dyDescent="0.4">
      <c r="A521" s="80"/>
    </row>
    <row r="522" spans="1:1" ht="15.75" customHeight="1" x14ac:dyDescent="0.4">
      <c r="A522" s="80"/>
    </row>
    <row r="523" spans="1:1" ht="15.75" customHeight="1" x14ac:dyDescent="0.4">
      <c r="A523" s="80"/>
    </row>
    <row r="524" spans="1:1" ht="15.75" customHeight="1" x14ac:dyDescent="0.4">
      <c r="A524" s="80"/>
    </row>
    <row r="525" spans="1:1" ht="15.75" customHeight="1" x14ac:dyDescent="0.4">
      <c r="A525" s="80"/>
    </row>
    <row r="526" spans="1:1" ht="15.75" customHeight="1" x14ac:dyDescent="0.4">
      <c r="A526" s="80"/>
    </row>
    <row r="527" spans="1:1" ht="15.75" customHeight="1" x14ac:dyDescent="0.4">
      <c r="A527" s="80"/>
    </row>
    <row r="528" spans="1:1" ht="15.75" customHeight="1" x14ac:dyDescent="0.4">
      <c r="A528" s="80"/>
    </row>
    <row r="529" spans="1:1" ht="15.75" customHeight="1" x14ac:dyDescent="0.4">
      <c r="A529" s="80"/>
    </row>
    <row r="530" spans="1:1" ht="15.75" customHeight="1" x14ac:dyDescent="0.4">
      <c r="A530" s="80"/>
    </row>
    <row r="531" spans="1:1" ht="15.75" customHeight="1" x14ac:dyDescent="0.4">
      <c r="A531" s="80"/>
    </row>
    <row r="532" spans="1:1" ht="15.75" customHeight="1" x14ac:dyDescent="0.4">
      <c r="A532" s="80"/>
    </row>
    <row r="533" spans="1:1" ht="15.75" customHeight="1" x14ac:dyDescent="0.4">
      <c r="A533" s="80"/>
    </row>
    <row r="534" spans="1:1" ht="15.75" customHeight="1" x14ac:dyDescent="0.4">
      <c r="A534" s="80"/>
    </row>
    <row r="535" spans="1:1" ht="15.75" customHeight="1" x14ac:dyDescent="0.4">
      <c r="A535" s="80"/>
    </row>
    <row r="536" spans="1:1" ht="15.75" customHeight="1" x14ac:dyDescent="0.4">
      <c r="A536" s="80"/>
    </row>
    <row r="537" spans="1:1" ht="15.75" customHeight="1" x14ac:dyDescent="0.4">
      <c r="A537" s="80"/>
    </row>
    <row r="538" spans="1:1" ht="15.75" customHeight="1" x14ac:dyDescent="0.4">
      <c r="A538" s="80"/>
    </row>
    <row r="539" spans="1:1" ht="15.75" customHeight="1" x14ac:dyDescent="0.4">
      <c r="A539" s="80"/>
    </row>
    <row r="540" spans="1:1" ht="15.75" customHeight="1" x14ac:dyDescent="0.4">
      <c r="A540" s="80"/>
    </row>
    <row r="541" spans="1:1" ht="15.75" customHeight="1" x14ac:dyDescent="0.4">
      <c r="A541" s="80"/>
    </row>
    <row r="542" spans="1:1" ht="15.75" customHeight="1" x14ac:dyDescent="0.4">
      <c r="A542" s="80"/>
    </row>
    <row r="543" spans="1:1" ht="15.75" customHeight="1" x14ac:dyDescent="0.4">
      <c r="A543" s="80"/>
    </row>
    <row r="544" spans="1:1" ht="15.75" customHeight="1" x14ac:dyDescent="0.4">
      <c r="A544" s="80"/>
    </row>
    <row r="545" spans="1:1" ht="15.75" customHeight="1" x14ac:dyDescent="0.4">
      <c r="A545" s="80"/>
    </row>
    <row r="546" spans="1:1" ht="15.75" customHeight="1" x14ac:dyDescent="0.4">
      <c r="A546" s="80"/>
    </row>
    <row r="547" spans="1:1" ht="15.75" customHeight="1" x14ac:dyDescent="0.4">
      <c r="A547" s="80"/>
    </row>
    <row r="548" spans="1:1" ht="15.75" customHeight="1" x14ac:dyDescent="0.4">
      <c r="A548" s="80"/>
    </row>
    <row r="549" spans="1:1" ht="15.75" customHeight="1" x14ac:dyDescent="0.4">
      <c r="A549" s="80"/>
    </row>
    <row r="550" spans="1:1" ht="15.75" customHeight="1" x14ac:dyDescent="0.4">
      <c r="A550" s="80"/>
    </row>
    <row r="551" spans="1:1" ht="15.75" customHeight="1" x14ac:dyDescent="0.4">
      <c r="A551" s="80"/>
    </row>
    <row r="552" spans="1:1" ht="15.75" customHeight="1" x14ac:dyDescent="0.4">
      <c r="A552" s="80"/>
    </row>
    <row r="553" spans="1:1" ht="15.75" customHeight="1" x14ac:dyDescent="0.4">
      <c r="A553" s="80"/>
    </row>
    <row r="554" spans="1:1" ht="15.75" customHeight="1" x14ac:dyDescent="0.4">
      <c r="A554" s="80"/>
    </row>
    <row r="555" spans="1:1" ht="15.75" customHeight="1" x14ac:dyDescent="0.4">
      <c r="A555" s="80"/>
    </row>
    <row r="556" spans="1:1" ht="15.75" customHeight="1" x14ac:dyDescent="0.4">
      <c r="A556" s="80"/>
    </row>
    <row r="557" spans="1:1" ht="15.75" customHeight="1" x14ac:dyDescent="0.4">
      <c r="A557" s="80"/>
    </row>
    <row r="558" spans="1:1" ht="15.75" customHeight="1" x14ac:dyDescent="0.4">
      <c r="A558" s="80"/>
    </row>
    <row r="559" spans="1:1" ht="15.75" customHeight="1" x14ac:dyDescent="0.4">
      <c r="A559" s="80"/>
    </row>
    <row r="560" spans="1:1" ht="15.75" customHeight="1" x14ac:dyDescent="0.4">
      <c r="A560" s="80"/>
    </row>
    <row r="561" spans="1:1" ht="15.75" customHeight="1" x14ac:dyDescent="0.4">
      <c r="A561" s="80"/>
    </row>
    <row r="562" spans="1:1" ht="15.75" customHeight="1" x14ac:dyDescent="0.4">
      <c r="A562" s="80"/>
    </row>
    <row r="563" spans="1:1" ht="15.75" customHeight="1" x14ac:dyDescent="0.4">
      <c r="A563" s="80"/>
    </row>
    <row r="564" spans="1:1" ht="15.75" customHeight="1" x14ac:dyDescent="0.4">
      <c r="A564" s="80"/>
    </row>
    <row r="565" spans="1:1" ht="15.75" customHeight="1" x14ac:dyDescent="0.4">
      <c r="A565" s="80"/>
    </row>
    <row r="566" spans="1:1" ht="15.75" customHeight="1" x14ac:dyDescent="0.4">
      <c r="A566" s="80"/>
    </row>
    <row r="567" spans="1:1" ht="15.75" customHeight="1" x14ac:dyDescent="0.4">
      <c r="A567" s="80"/>
    </row>
    <row r="568" spans="1:1" ht="15.75" customHeight="1" x14ac:dyDescent="0.4">
      <c r="A568" s="80"/>
    </row>
    <row r="569" spans="1:1" ht="15.75" customHeight="1" x14ac:dyDescent="0.4">
      <c r="A569" s="80"/>
    </row>
    <row r="570" spans="1:1" ht="15.75" customHeight="1" x14ac:dyDescent="0.4">
      <c r="A570" s="80"/>
    </row>
    <row r="571" spans="1:1" ht="15.75" customHeight="1" x14ac:dyDescent="0.4">
      <c r="A571" s="80"/>
    </row>
    <row r="572" spans="1:1" ht="15.75" customHeight="1" x14ac:dyDescent="0.4">
      <c r="A572" s="80"/>
    </row>
    <row r="573" spans="1:1" ht="15.75" customHeight="1" x14ac:dyDescent="0.4">
      <c r="A573" s="80"/>
    </row>
    <row r="574" spans="1:1" ht="15.75" customHeight="1" x14ac:dyDescent="0.4">
      <c r="A574" s="80"/>
    </row>
    <row r="575" spans="1:1" ht="15.75" customHeight="1" x14ac:dyDescent="0.4">
      <c r="A575" s="80"/>
    </row>
    <row r="576" spans="1:1" ht="15.75" customHeight="1" x14ac:dyDescent="0.4">
      <c r="A576" s="80"/>
    </row>
    <row r="577" spans="1:1" ht="15.75" customHeight="1" x14ac:dyDescent="0.4">
      <c r="A577" s="80"/>
    </row>
    <row r="578" spans="1:1" ht="15.75" customHeight="1" x14ac:dyDescent="0.4">
      <c r="A578" s="80"/>
    </row>
    <row r="579" spans="1:1" ht="15.75" customHeight="1" x14ac:dyDescent="0.4">
      <c r="A579" s="80"/>
    </row>
    <row r="580" spans="1:1" ht="15.75" customHeight="1" x14ac:dyDescent="0.4">
      <c r="A580" s="80"/>
    </row>
    <row r="581" spans="1:1" ht="15.75" customHeight="1" x14ac:dyDescent="0.4">
      <c r="A581" s="80"/>
    </row>
    <row r="582" spans="1:1" ht="15.75" customHeight="1" x14ac:dyDescent="0.4">
      <c r="A582" s="80"/>
    </row>
    <row r="583" spans="1:1" ht="15.75" customHeight="1" x14ac:dyDescent="0.4">
      <c r="A583" s="80"/>
    </row>
    <row r="584" spans="1:1" ht="15.75" customHeight="1" x14ac:dyDescent="0.4">
      <c r="A584" s="80"/>
    </row>
    <row r="585" spans="1:1" ht="15.75" customHeight="1" x14ac:dyDescent="0.4">
      <c r="A585" s="80"/>
    </row>
    <row r="586" spans="1:1" ht="15.75" customHeight="1" x14ac:dyDescent="0.4">
      <c r="A586" s="80"/>
    </row>
    <row r="587" spans="1:1" ht="15.75" customHeight="1" x14ac:dyDescent="0.4">
      <c r="A587" s="80"/>
    </row>
    <row r="588" spans="1:1" ht="15.75" customHeight="1" x14ac:dyDescent="0.4">
      <c r="A588" s="80"/>
    </row>
    <row r="589" spans="1:1" ht="15.75" customHeight="1" x14ac:dyDescent="0.4">
      <c r="A589" s="80"/>
    </row>
    <row r="590" spans="1:1" ht="15.75" customHeight="1" x14ac:dyDescent="0.4">
      <c r="A590" s="80"/>
    </row>
    <row r="591" spans="1:1" ht="15.75" customHeight="1" x14ac:dyDescent="0.4">
      <c r="A591" s="80"/>
    </row>
    <row r="592" spans="1:1" ht="15.75" customHeight="1" x14ac:dyDescent="0.4">
      <c r="A592" s="80"/>
    </row>
    <row r="593" spans="1:1" ht="15.75" customHeight="1" x14ac:dyDescent="0.4">
      <c r="A593" s="80"/>
    </row>
    <row r="594" spans="1:1" ht="15.75" customHeight="1" x14ac:dyDescent="0.4">
      <c r="A594" s="80"/>
    </row>
    <row r="595" spans="1:1" ht="15.75" customHeight="1" x14ac:dyDescent="0.4">
      <c r="A595" s="80"/>
    </row>
    <row r="596" spans="1:1" ht="15.75" customHeight="1" x14ac:dyDescent="0.4">
      <c r="A596" s="80"/>
    </row>
    <row r="597" spans="1:1" ht="15.75" customHeight="1" x14ac:dyDescent="0.4">
      <c r="A597" s="80"/>
    </row>
    <row r="598" spans="1:1" ht="15.75" customHeight="1" x14ac:dyDescent="0.4">
      <c r="A598" s="80"/>
    </row>
    <row r="599" spans="1:1" ht="15.75" customHeight="1" x14ac:dyDescent="0.4">
      <c r="A599" s="80"/>
    </row>
    <row r="600" spans="1:1" ht="15.75" customHeight="1" x14ac:dyDescent="0.4">
      <c r="A600" s="80"/>
    </row>
    <row r="601" spans="1:1" ht="15.75" customHeight="1" x14ac:dyDescent="0.4">
      <c r="A601" s="80"/>
    </row>
    <row r="602" spans="1:1" ht="15.75" customHeight="1" x14ac:dyDescent="0.4">
      <c r="A602" s="80"/>
    </row>
    <row r="603" spans="1:1" ht="15.75" customHeight="1" x14ac:dyDescent="0.4">
      <c r="A603" s="80"/>
    </row>
    <row r="604" spans="1:1" ht="15.75" customHeight="1" x14ac:dyDescent="0.4">
      <c r="A604" s="80"/>
    </row>
    <row r="605" spans="1:1" ht="15.75" customHeight="1" x14ac:dyDescent="0.4">
      <c r="A605" s="80"/>
    </row>
    <row r="606" spans="1:1" ht="15.75" customHeight="1" x14ac:dyDescent="0.4">
      <c r="A606" s="80"/>
    </row>
    <row r="607" spans="1:1" ht="15.75" customHeight="1" x14ac:dyDescent="0.4">
      <c r="A607" s="80"/>
    </row>
    <row r="608" spans="1:1" ht="15.75" customHeight="1" x14ac:dyDescent="0.4">
      <c r="A608" s="80"/>
    </row>
    <row r="609" spans="1:1" ht="15.75" customHeight="1" x14ac:dyDescent="0.4">
      <c r="A609" s="80"/>
    </row>
    <row r="610" spans="1:1" ht="15.75" customHeight="1" x14ac:dyDescent="0.4">
      <c r="A610" s="80"/>
    </row>
    <row r="611" spans="1:1" ht="15.75" customHeight="1" x14ac:dyDescent="0.4">
      <c r="A611" s="80"/>
    </row>
    <row r="612" spans="1:1" ht="15.75" customHeight="1" x14ac:dyDescent="0.4">
      <c r="A612" s="80"/>
    </row>
    <row r="613" spans="1:1" ht="15.75" customHeight="1" x14ac:dyDescent="0.4">
      <c r="A613" s="80"/>
    </row>
    <row r="614" spans="1:1" ht="15.75" customHeight="1" x14ac:dyDescent="0.4">
      <c r="A614" s="80"/>
    </row>
    <row r="615" spans="1:1" ht="15.75" customHeight="1" x14ac:dyDescent="0.4">
      <c r="A615" s="80"/>
    </row>
    <row r="616" spans="1:1" ht="15.75" customHeight="1" x14ac:dyDescent="0.4">
      <c r="A616" s="80"/>
    </row>
    <row r="617" spans="1:1" ht="15.75" customHeight="1" x14ac:dyDescent="0.4">
      <c r="A617" s="80"/>
    </row>
    <row r="618" spans="1:1" ht="15.75" customHeight="1" x14ac:dyDescent="0.4">
      <c r="A618" s="80"/>
    </row>
    <row r="619" spans="1:1" ht="15.75" customHeight="1" x14ac:dyDescent="0.4">
      <c r="A619" s="80"/>
    </row>
    <row r="620" spans="1:1" ht="15.75" customHeight="1" x14ac:dyDescent="0.4">
      <c r="A620" s="80"/>
    </row>
    <row r="621" spans="1:1" ht="15.75" customHeight="1" x14ac:dyDescent="0.4">
      <c r="A621" s="80"/>
    </row>
    <row r="622" spans="1:1" ht="15.75" customHeight="1" x14ac:dyDescent="0.4">
      <c r="A622" s="80"/>
    </row>
    <row r="623" spans="1:1" ht="15.75" customHeight="1" x14ac:dyDescent="0.4">
      <c r="A623" s="80"/>
    </row>
    <row r="624" spans="1:1" ht="15.75" customHeight="1" x14ac:dyDescent="0.4">
      <c r="A624" s="80"/>
    </row>
    <row r="625" spans="1:1" ht="15.75" customHeight="1" x14ac:dyDescent="0.4">
      <c r="A625" s="80"/>
    </row>
    <row r="626" spans="1:1" ht="15.75" customHeight="1" x14ac:dyDescent="0.4">
      <c r="A626" s="80"/>
    </row>
    <row r="627" spans="1:1" ht="15.75" customHeight="1" x14ac:dyDescent="0.4">
      <c r="A627" s="80"/>
    </row>
    <row r="628" spans="1:1" ht="15.75" customHeight="1" x14ac:dyDescent="0.4">
      <c r="A628" s="80"/>
    </row>
    <row r="629" spans="1:1" ht="15.75" customHeight="1" x14ac:dyDescent="0.4">
      <c r="A629" s="80"/>
    </row>
    <row r="630" spans="1:1" ht="15.75" customHeight="1" x14ac:dyDescent="0.4">
      <c r="A630" s="80"/>
    </row>
    <row r="631" spans="1:1" ht="15.75" customHeight="1" x14ac:dyDescent="0.4">
      <c r="A631" s="80"/>
    </row>
    <row r="632" spans="1:1" ht="15.75" customHeight="1" x14ac:dyDescent="0.4">
      <c r="A632" s="80"/>
    </row>
    <row r="633" spans="1:1" ht="15.75" customHeight="1" x14ac:dyDescent="0.4">
      <c r="A633" s="80"/>
    </row>
    <row r="634" spans="1:1" ht="15.75" customHeight="1" x14ac:dyDescent="0.4">
      <c r="A634" s="80"/>
    </row>
    <row r="635" spans="1:1" ht="15.75" customHeight="1" x14ac:dyDescent="0.4">
      <c r="A635" s="80"/>
    </row>
    <row r="636" spans="1:1" ht="15.75" customHeight="1" x14ac:dyDescent="0.4">
      <c r="A636" s="80"/>
    </row>
    <row r="637" spans="1:1" ht="15.75" customHeight="1" x14ac:dyDescent="0.4">
      <c r="A637" s="80"/>
    </row>
    <row r="638" spans="1:1" ht="15.75" customHeight="1" x14ac:dyDescent="0.4">
      <c r="A638" s="80"/>
    </row>
    <row r="639" spans="1:1" ht="15.75" customHeight="1" x14ac:dyDescent="0.4">
      <c r="A639" s="80"/>
    </row>
    <row r="640" spans="1:1" ht="15.75" customHeight="1" x14ac:dyDescent="0.4">
      <c r="A640" s="80"/>
    </row>
    <row r="641" spans="1:1" ht="15.75" customHeight="1" x14ac:dyDescent="0.4">
      <c r="A641" s="80"/>
    </row>
    <row r="642" spans="1:1" ht="15.75" customHeight="1" x14ac:dyDescent="0.4">
      <c r="A642" s="80"/>
    </row>
    <row r="643" spans="1:1" ht="15.75" customHeight="1" x14ac:dyDescent="0.4">
      <c r="A643" s="80"/>
    </row>
    <row r="644" spans="1:1" ht="15.75" customHeight="1" x14ac:dyDescent="0.4">
      <c r="A644" s="80"/>
    </row>
    <row r="645" spans="1:1" ht="15.75" customHeight="1" x14ac:dyDescent="0.4">
      <c r="A645" s="80"/>
    </row>
    <row r="646" spans="1:1" ht="15.75" customHeight="1" x14ac:dyDescent="0.4">
      <c r="A646" s="80"/>
    </row>
    <row r="647" spans="1:1" ht="15.75" customHeight="1" x14ac:dyDescent="0.4">
      <c r="A647" s="80"/>
    </row>
    <row r="648" spans="1:1" ht="15.75" customHeight="1" x14ac:dyDescent="0.4">
      <c r="A648" s="80"/>
    </row>
    <row r="649" spans="1:1" ht="15.75" customHeight="1" x14ac:dyDescent="0.4">
      <c r="A649" s="80"/>
    </row>
    <row r="650" spans="1:1" ht="15.75" customHeight="1" x14ac:dyDescent="0.4">
      <c r="A650" s="80"/>
    </row>
    <row r="651" spans="1:1" ht="15.75" customHeight="1" x14ac:dyDescent="0.4">
      <c r="A651" s="80"/>
    </row>
    <row r="652" spans="1:1" ht="15.75" customHeight="1" x14ac:dyDescent="0.4">
      <c r="A652" s="80"/>
    </row>
    <row r="653" spans="1:1" ht="15.75" customHeight="1" x14ac:dyDescent="0.4">
      <c r="A653" s="80"/>
    </row>
    <row r="654" spans="1:1" ht="15.75" customHeight="1" x14ac:dyDescent="0.4">
      <c r="A654" s="80"/>
    </row>
    <row r="655" spans="1:1" ht="15.75" customHeight="1" x14ac:dyDescent="0.4">
      <c r="A655" s="80"/>
    </row>
    <row r="656" spans="1:1" ht="15.75" customHeight="1" x14ac:dyDescent="0.4">
      <c r="A656" s="80"/>
    </row>
    <row r="657" spans="1:1" ht="15.75" customHeight="1" x14ac:dyDescent="0.4">
      <c r="A657" s="80"/>
    </row>
    <row r="658" spans="1:1" ht="15.75" customHeight="1" x14ac:dyDescent="0.4">
      <c r="A658" s="80"/>
    </row>
    <row r="659" spans="1:1" ht="15.75" customHeight="1" x14ac:dyDescent="0.4">
      <c r="A659" s="80"/>
    </row>
    <row r="660" spans="1:1" ht="15.75" customHeight="1" x14ac:dyDescent="0.4">
      <c r="A660" s="80"/>
    </row>
    <row r="661" spans="1:1" ht="15.75" customHeight="1" x14ac:dyDescent="0.4">
      <c r="A661" s="80"/>
    </row>
    <row r="662" spans="1:1" ht="15.75" customHeight="1" x14ac:dyDescent="0.4">
      <c r="A662" s="80"/>
    </row>
    <row r="663" spans="1:1" ht="15.75" customHeight="1" x14ac:dyDescent="0.4">
      <c r="A663" s="80"/>
    </row>
    <row r="664" spans="1:1" ht="15.75" customHeight="1" x14ac:dyDescent="0.4">
      <c r="A664" s="80"/>
    </row>
    <row r="665" spans="1:1" ht="15.75" customHeight="1" x14ac:dyDescent="0.4">
      <c r="A665" s="80"/>
    </row>
    <row r="666" spans="1:1" ht="15.75" customHeight="1" x14ac:dyDescent="0.4">
      <c r="A666" s="80"/>
    </row>
    <row r="667" spans="1:1" ht="15.75" customHeight="1" x14ac:dyDescent="0.4">
      <c r="A667" s="80"/>
    </row>
    <row r="668" spans="1:1" ht="15.75" customHeight="1" x14ac:dyDescent="0.4">
      <c r="A668" s="80"/>
    </row>
    <row r="669" spans="1:1" ht="15.75" customHeight="1" x14ac:dyDescent="0.4">
      <c r="A669" s="80"/>
    </row>
    <row r="670" spans="1:1" ht="15.75" customHeight="1" x14ac:dyDescent="0.4">
      <c r="A670" s="80"/>
    </row>
    <row r="671" spans="1:1" ht="15.75" customHeight="1" x14ac:dyDescent="0.4">
      <c r="A671" s="80"/>
    </row>
    <row r="672" spans="1:1" ht="15.75" customHeight="1" x14ac:dyDescent="0.4">
      <c r="A672" s="80"/>
    </row>
    <row r="673" spans="1:1" ht="15.75" customHeight="1" x14ac:dyDescent="0.4">
      <c r="A673" s="80"/>
    </row>
    <row r="674" spans="1:1" ht="15.75" customHeight="1" x14ac:dyDescent="0.4">
      <c r="A674" s="80"/>
    </row>
    <row r="675" spans="1:1" ht="15.75" customHeight="1" x14ac:dyDescent="0.4">
      <c r="A675" s="80"/>
    </row>
    <row r="676" spans="1:1" ht="15.75" customHeight="1" x14ac:dyDescent="0.4">
      <c r="A676" s="80"/>
    </row>
    <row r="677" spans="1:1" ht="15.75" customHeight="1" x14ac:dyDescent="0.4">
      <c r="A677" s="80"/>
    </row>
    <row r="678" spans="1:1" ht="15.75" customHeight="1" x14ac:dyDescent="0.4">
      <c r="A678" s="80"/>
    </row>
    <row r="679" spans="1:1" ht="15.75" customHeight="1" x14ac:dyDescent="0.4">
      <c r="A679" s="80"/>
    </row>
    <row r="680" spans="1:1" ht="15.75" customHeight="1" x14ac:dyDescent="0.4">
      <c r="A680" s="80"/>
    </row>
    <row r="681" spans="1:1" ht="15.75" customHeight="1" x14ac:dyDescent="0.4">
      <c r="A681" s="80"/>
    </row>
    <row r="682" spans="1:1" ht="15.75" customHeight="1" x14ac:dyDescent="0.4">
      <c r="A682" s="80"/>
    </row>
    <row r="683" spans="1:1" ht="15.75" customHeight="1" x14ac:dyDescent="0.4">
      <c r="A683" s="80"/>
    </row>
    <row r="684" spans="1:1" ht="15.75" customHeight="1" x14ac:dyDescent="0.4">
      <c r="A684" s="80"/>
    </row>
    <row r="685" spans="1:1" ht="15.75" customHeight="1" x14ac:dyDescent="0.4">
      <c r="A685" s="80"/>
    </row>
    <row r="686" spans="1:1" ht="15.75" customHeight="1" x14ac:dyDescent="0.4">
      <c r="A686" s="80"/>
    </row>
    <row r="687" spans="1:1" ht="15.75" customHeight="1" x14ac:dyDescent="0.4">
      <c r="A687" s="80"/>
    </row>
    <row r="688" spans="1:1" ht="15.75" customHeight="1" x14ac:dyDescent="0.4">
      <c r="A688" s="80"/>
    </row>
    <row r="689" spans="1:1" ht="15.75" customHeight="1" x14ac:dyDescent="0.4">
      <c r="A689" s="80"/>
    </row>
    <row r="690" spans="1:1" ht="15.75" customHeight="1" x14ac:dyDescent="0.4">
      <c r="A690" s="80"/>
    </row>
    <row r="691" spans="1:1" ht="15.75" customHeight="1" x14ac:dyDescent="0.4">
      <c r="A691" s="80"/>
    </row>
    <row r="692" spans="1:1" ht="15.75" customHeight="1" x14ac:dyDescent="0.4">
      <c r="A692" s="80"/>
    </row>
    <row r="693" spans="1:1" ht="15.75" customHeight="1" x14ac:dyDescent="0.4">
      <c r="A693" s="80"/>
    </row>
    <row r="694" spans="1:1" ht="15.75" customHeight="1" x14ac:dyDescent="0.4">
      <c r="A694" s="80"/>
    </row>
    <row r="695" spans="1:1" ht="15.75" customHeight="1" x14ac:dyDescent="0.4">
      <c r="A695" s="80"/>
    </row>
    <row r="696" spans="1:1" ht="15.75" customHeight="1" x14ac:dyDescent="0.4">
      <c r="A696" s="80"/>
    </row>
    <row r="697" spans="1:1" ht="15.75" customHeight="1" x14ac:dyDescent="0.4">
      <c r="A697" s="80"/>
    </row>
    <row r="698" spans="1:1" ht="15.75" customHeight="1" x14ac:dyDescent="0.4">
      <c r="A698" s="80"/>
    </row>
    <row r="699" spans="1:1" ht="15.75" customHeight="1" x14ac:dyDescent="0.4">
      <c r="A699" s="80"/>
    </row>
    <row r="700" spans="1:1" ht="15.75" customHeight="1" x14ac:dyDescent="0.4">
      <c r="A700" s="80"/>
    </row>
    <row r="701" spans="1:1" ht="15.75" customHeight="1" x14ac:dyDescent="0.4">
      <c r="A701" s="80"/>
    </row>
    <row r="702" spans="1:1" ht="15.75" customHeight="1" x14ac:dyDescent="0.4">
      <c r="A702" s="80"/>
    </row>
    <row r="703" spans="1:1" ht="15.75" customHeight="1" x14ac:dyDescent="0.4">
      <c r="A703" s="80"/>
    </row>
    <row r="704" spans="1:1" ht="15.75" customHeight="1" x14ac:dyDescent="0.4">
      <c r="A704" s="80"/>
    </row>
    <row r="705" spans="1:1" ht="15.75" customHeight="1" x14ac:dyDescent="0.4">
      <c r="A705" s="80"/>
    </row>
    <row r="706" spans="1:1" ht="15.75" customHeight="1" x14ac:dyDescent="0.4">
      <c r="A706" s="80"/>
    </row>
    <row r="707" spans="1:1" ht="15.75" customHeight="1" x14ac:dyDescent="0.4">
      <c r="A707" s="80"/>
    </row>
    <row r="708" spans="1:1" ht="15.75" customHeight="1" x14ac:dyDescent="0.4">
      <c r="A708" s="80"/>
    </row>
    <row r="709" spans="1:1" ht="15.75" customHeight="1" x14ac:dyDescent="0.4">
      <c r="A709" s="80"/>
    </row>
    <row r="710" spans="1:1" ht="15.75" customHeight="1" x14ac:dyDescent="0.4">
      <c r="A710" s="80"/>
    </row>
    <row r="711" spans="1:1" ht="15.75" customHeight="1" x14ac:dyDescent="0.4">
      <c r="A711" s="80"/>
    </row>
    <row r="712" spans="1:1" ht="15.75" customHeight="1" x14ac:dyDescent="0.4">
      <c r="A712" s="80"/>
    </row>
    <row r="713" spans="1:1" ht="15.75" customHeight="1" x14ac:dyDescent="0.4">
      <c r="A713" s="80"/>
    </row>
    <row r="714" spans="1:1" ht="15.75" customHeight="1" x14ac:dyDescent="0.4">
      <c r="A714" s="80"/>
    </row>
    <row r="715" spans="1:1" ht="15.75" customHeight="1" x14ac:dyDescent="0.4">
      <c r="A715" s="80"/>
    </row>
    <row r="716" spans="1:1" ht="15.75" customHeight="1" x14ac:dyDescent="0.4">
      <c r="A716" s="80"/>
    </row>
    <row r="717" spans="1:1" ht="15.75" customHeight="1" x14ac:dyDescent="0.4">
      <c r="A717" s="80"/>
    </row>
    <row r="718" spans="1:1" ht="15.75" customHeight="1" x14ac:dyDescent="0.4">
      <c r="A718" s="80"/>
    </row>
    <row r="719" spans="1:1" ht="15.75" customHeight="1" x14ac:dyDescent="0.4">
      <c r="A719" s="80"/>
    </row>
    <row r="720" spans="1:1" ht="15.75" customHeight="1" x14ac:dyDescent="0.4">
      <c r="A720" s="80"/>
    </row>
    <row r="721" spans="1:1" ht="15.75" customHeight="1" x14ac:dyDescent="0.4">
      <c r="A721" s="80"/>
    </row>
    <row r="722" spans="1:1" ht="15.75" customHeight="1" x14ac:dyDescent="0.4">
      <c r="A722" s="80"/>
    </row>
    <row r="723" spans="1:1" ht="15.75" customHeight="1" x14ac:dyDescent="0.4">
      <c r="A723" s="80"/>
    </row>
    <row r="724" spans="1:1" ht="15.75" customHeight="1" x14ac:dyDescent="0.4">
      <c r="A724" s="80"/>
    </row>
    <row r="725" spans="1:1" ht="15.75" customHeight="1" x14ac:dyDescent="0.4">
      <c r="A725" s="80"/>
    </row>
    <row r="726" spans="1:1" ht="15.75" customHeight="1" x14ac:dyDescent="0.4">
      <c r="A726" s="80"/>
    </row>
    <row r="727" spans="1:1" ht="15.75" customHeight="1" x14ac:dyDescent="0.4">
      <c r="A727" s="80"/>
    </row>
    <row r="728" spans="1:1" ht="15.75" customHeight="1" x14ac:dyDescent="0.4">
      <c r="A728" s="80"/>
    </row>
    <row r="729" spans="1:1" ht="15.75" customHeight="1" x14ac:dyDescent="0.4">
      <c r="A729" s="80"/>
    </row>
    <row r="730" spans="1:1" ht="15.75" customHeight="1" x14ac:dyDescent="0.4">
      <c r="A730" s="80"/>
    </row>
    <row r="731" spans="1:1" ht="15.75" customHeight="1" x14ac:dyDescent="0.4">
      <c r="A731" s="80"/>
    </row>
    <row r="732" spans="1:1" ht="15.75" customHeight="1" x14ac:dyDescent="0.4">
      <c r="A732" s="80"/>
    </row>
    <row r="733" spans="1:1" ht="15.75" customHeight="1" x14ac:dyDescent="0.4">
      <c r="A733" s="80"/>
    </row>
    <row r="734" spans="1:1" ht="15.75" customHeight="1" x14ac:dyDescent="0.4">
      <c r="A734" s="80"/>
    </row>
    <row r="735" spans="1:1" ht="15.75" customHeight="1" x14ac:dyDescent="0.4">
      <c r="A735" s="80"/>
    </row>
    <row r="736" spans="1:1" ht="15.75" customHeight="1" x14ac:dyDescent="0.4">
      <c r="A736" s="80"/>
    </row>
    <row r="737" spans="1:1" ht="15.75" customHeight="1" x14ac:dyDescent="0.4">
      <c r="A737" s="80"/>
    </row>
    <row r="738" spans="1:1" ht="15.75" customHeight="1" x14ac:dyDescent="0.4">
      <c r="A738" s="80"/>
    </row>
    <row r="739" spans="1:1" ht="15.75" customHeight="1" x14ac:dyDescent="0.4">
      <c r="A739" s="80"/>
    </row>
    <row r="740" spans="1:1" ht="15.75" customHeight="1" x14ac:dyDescent="0.4">
      <c r="A740" s="80"/>
    </row>
    <row r="741" spans="1:1" ht="15.75" customHeight="1" x14ac:dyDescent="0.4">
      <c r="A741" s="80"/>
    </row>
    <row r="742" spans="1:1" ht="15.75" customHeight="1" x14ac:dyDescent="0.4">
      <c r="A742" s="80"/>
    </row>
    <row r="743" spans="1:1" ht="15.75" customHeight="1" x14ac:dyDescent="0.4">
      <c r="A743" s="80"/>
    </row>
    <row r="744" spans="1:1" ht="15.75" customHeight="1" x14ac:dyDescent="0.4">
      <c r="A744" s="80"/>
    </row>
    <row r="745" spans="1:1" ht="15.75" customHeight="1" x14ac:dyDescent="0.4">
      <c r="A745" s="80"/>
    </row>
    <row r="746" spans="1:1" ht="15.75" customHeight="1" x14ac:dyDescent="0.4">
      <c r="A746" s="80"/>
    </row>
    <row r="747" spans="1:1" ht="15.75" customHeight="1" x14ac:dyDescent="0.4">
      <c r="A747" s="80"/>
    </row>
    <row r="748" spans="1:1" ht="15.75" customHeight="1" x14ac:dyDescent="0.4">
      <c r="A748" s="80"/>
    </row>
    <row r="749" spans="1:1" ht="15.75" customHeight="1" x14ac:dyDescent="0.4">
      <c r="A749" s="80"/>
    </row>
    <row r="750" spans="1:1" ht="15.75" customHeight="1" x14ac:dyDescent="0.4">
      <c r="A750" s="80"/>
    </row>
    <row r="751" spans="1:1" ht="15.75" customHeight="1" x14ac:dyDescent="0.4">
      <c r="A751" s="80"/>
    </row>
    <row r="752" spans="1:1" ht="15.75" customHeight="1" x14ac:dyDescent="0.4">
      <c r="A752" s="80"/>
    </row>
    <row r="753" spans="1:1" ht="15.75" customHeight="1" x14ac:dyDescent="0.4">
      <c r="A753" s="80"/>
    </row>
    <row r="754" spans="1:1" ht="15.75" customHeight="1" x14ac:dyDescent="0.4">
      <c r="A754" s="80"/>
    </row>
    <row r="755" spans="1:1" ht="15.75" customHeight="1" x14ac:dyDescent="0.4">
      <c r="A755" s="80"/>
    </row>
    <row r="756" spans="1:1" ht="15.75" customHeight="1" x14ac:dyDescent="0.4">
      <c r="A756" s="80"/>
    </row>
    <row r="757" spans="1:1" ht="15.75" customHeight="1" x14ac:dyDescent="0.4">
      <c r="A757" s="80"/>
    </row>
    <row r="758" spans="1:1" ht="15.75" customHeight="1" x14ac:dyDescent="0.4">
      <c r="A758" s="80"/>
    </row>
    <row r="759" spans="1:1" ht="15.75" customHeight="1" x14ac:dyDescent="0.4">
      <c r="A759" s="80"/>
    </row>
    <row r="760" spans="1:1" ht="15.75" customHeight="1" x14ac:dyDescent="0.4">
      <c r="A760" s="80"/>
    </row>
    <row r="761" spans="1:1" ht="15.75" customHeight="1" x14ac:dyDescent="0.4">
      <c r="A761" s="80"/>
    </row>
    <row r="762" spans="1:1" ht="15.75" customHeight="1" x14ac:dyDescent="0.4">
      <c r="A762" s="80"/>
    </row>
    <row r="763" spans="1:1" ht="15.75" customHeight="1" x14ac:dyDescent="0.4">
      <c r="A763" s="80"/>
    </row>
    <row r="764" spans="1:1" ht="15.75" customHeight="1" x14ac:dyDescent="0.4">
      <c r="A764" s="80"/>
    </row>
    <row r="765" spans="1:1" ht="15.75" customHeight="1" x14ac:dyDescent="0.4">
      <c r="A765" s="80"/>
    </row>
    <row r="766" spans="1:1" ht="15.75" customHeight="1" x14ac:dyDescent="0.4">
      <c r="A766" s="80"/>
    </row>
    <row r="767" spans="1:1" ht="15.75" customHeight="1" x14ac:dyDescent="0.4">
      <c r="A767" s="80"/>
    </row>
    <row r="768" spans="1:1" ht="15.75" customHeight="1" x14ac:dyDescent="0.4">
      <c r="A768" s="80"/>
    </row>
    <row r="769" spans="1:1" ht="15.75" customHeight="1" x14ac:dyDescent="0.4">
      <c r="A769" s="80"/>
    </row>
    <row r="770" spans="1:1" ht="15.75" customHeight="1" x14ac:dyDescent="0.4">
      <c r="A770" s="80"/>
    </row>
    <row r="771" spans="1:1" ht="15.75" customHeight="1" x14ac:dyDescent="0.4">
      <c r="A771" s="80"/>
    </row>
    <row r="772" spans="1:1" ht="15.75" customHeight="1" x14ac:dyDescent="0.4">
      <c r="A772" s="80"/>
    </row>
    <row r="773" spans="1:1" ht="15.75" customHeight="1" x14ac:dyDescent="0.4">
      <c r="A773" s="80"/>
    </row>
    <row r="774" spans="1:1" ht="15.75" customHeight="1" x14ac:dyDescent="0.4">
      <c r="A774" s="80"/>
    </row>
    <row r="775" spans="1:1" ht="15.75" customHeight="1" x14ac:dyDescent="0.4">
      <c r="A775" s="80"/>
    </row>
    <row r="776" spans="1:1" ht="15.75" customHeight="1" x14ac:dyDescent="0.4">
      <c r="A776" s="80"/>
    </row>
    <row r="777" spans="1:1" ht="15.75" customHeight="1" x14ac:dyDescent="0.4">
      <c r="A777" s="80"/>
    </row>
    <row r="778" spans="1:1" ht="15.75" customHeight="1" x14ac:dyDescent="0.4">
      <c r="A778" s="80"/>
    </row>
    <row r="779" spans="1:1" ht="15.75" customHeight="1" x14ac:dyDescent="0.4">
      <c r="A779" s="80"/>
    </row>
    <row r="780" spans="1:1" ht="15.75" customHeight="1" x14ac:dyDescent="0.4">
      <c r="A780" s="80"/>
    </row>
    <row r="781" spans="1:1" ht="15.75" customHeight="1" x14ac:dyDescent="0.4">
      <c r="A781" s="80"/>
    </row>
    <row r="782" spans="1:1" ht="15.75" customHeight="1" x14ac:dyDescent="0.4">
      <c r="A782" s="80"/>
    </row>
    <row r="783" spans="1:1" ht="15.75" customHeight="1" x14ac:dyDescent="0.4">
      <c r="A783" s="80"/>
    </row>
    <row r="784" spans="1:1" ht="15.75" customHeight="1" x14ac:dyDescent="0.4">
      <c r="A784" s="80"/>
    </row>
    <row r="785" spans="1:1" ht="15.75" customHeight="1" x14ac:dyDescent="0.4">
      <c r="A785" s="80"/>
    </row>
    <row r="786" spans="1:1" ht="15.75" customHeight="1" x14ac:dyDescent="0.4">
      <c r="A786" s="80"/>
    </row>
    <row r="787" spans="1:1" ht="15.75" customHeight="1" x14ac:dyDescent="0.4">
      <c r="A787" s="80"/>
    </row>
    <row r="788" spans="1:1" ht="15.75" customHeight="1" x14ac:dyDescent="0.4">
      <c r="A788" s="80"/>
    </row>
    <row r="789" spans="1:1" ht="15.75" customHeight="1" x14ac:dyDescent="0.4">
      <c r="A789" s="80"/>
    </row>
    <row r="790" spans="1:1" ht="15.75" customHeight="1" x14ac:dyDescent="0.4">
      <c r="A790" s="80"/>
    </row>
    <row r="791" spans="1:1" ht="15.75" customHeight="1" x14ac:dyDescent="0.4">
      <c r="A791" s="80"/>
    </row>
    <row r="792" spans="1:1" ht="15.75" customHeight="1" x14ac:dyDescent="0.4">
      <c r="A792" s="80"/>
    </row>
    <row r="793" spans="1:1" ht="15.75" customHeight="1" x14ac:dyDescent="0.4">
      <c r="A793" s="80"/>
    </row>
    <row r="794" spans="1:1" ht="15.75" customHeight="1" x14ac:dyDescent="0.4">
      <c r="A794" s="80"/>
    </row>
    <row r="795" spans="1:1" ht="15.75" customHeight="1" x14ac:dyDescent="0.4">
      <c r="A795" s="80"/>
    </row>
    <row r="796" spans="1:1" ht="15.75" customHeight="1" x14ac:dyDescent="0.4">
      <c r="A796" s="80"/>
    </row>
    <row r="797" spans="1:1" ht="15.75" customHeight="1" x14ac:dyDescent="0.4">
      <c r="A797" s="80"/>
    </row>
    <row r="798" spans="1:1" ht="15.75" customHeight="1" x14ac:dyDescent="0.4">
      <c r="A798" s="80"/>
    </row>
    <row r="799" spans="1:1" ht="15.75" customHeight="1" x14ac:dyDescent="0.4">
      <c r="A799" s="80"/>
    </row>
    <row r="800" spans="1:1" ht="15.75" customHeight="1" x14ac:dyDescent="0.4">
      <c r="A800" s="80"/>
    </row>
    <row r="801" spans="1:1" ht="15.75" customHeight="1" x14ac:dyDescent="0.4">
      <c r="A801" s="80"/>
    </row>
    <row r="802" spans="1:1" ht="15.75" customHeight="1" x14ac:dyDescent="0.4">
      <c r="A802" s="80"/>
    </row>
    <row r="803" spans="1:1" ht="15.75" customHeight="1" x14ac:dyDescent="0.4">
      <c r="A803" s="80"/>
    </row>
    <row r="804" spans="1:1" ht="15.75" customHeight="1" x14ac:dyDescent="0.4">
      <c r="A804" s="80"/>
    </row>
    <row r="805" spans="1:1" ht="15.75" customHeight="1" x14ac:dyDescent="0.4">
      <c r="A805" s="80"/>
    </row>
    <row r="806" spans="1:1" ht="15.75" customHeight="1" x14ac:dyDescent="0.4">
      <c r="A806" s="80"/>
    </row>
    <row r="807" spans="1:1" ht="15.75" customHeight="1" x14ac:dyDescent="0.4">
      <c r="A807" s="80"/>
    </row>
    <row r="808" spans="1:1" ht="15.75" customHeight="1" x14ac:dyDescent="0.4">
      <c r="A808" s="80"/>
    </row>
    <row r="809" spans="1:1" ht="15.75" customHeight="1" x14ac:dyDescent="0.4">
      <c r="A809" s="80"/>
    </row>
    <row r="810" spans="1:1" ht="15.75" customHeight="1" x14ac:dyDescent="0.4">
      <c r="A810" s="80"/>
    </row>
    <row r="811" spans="1:1" ht="15.75" customHeight="1" x14ac:dyDescent="0.4">
      <c r="A811" s="80"/>
    </row>
    <row r="812" spans="1:1" ht="15.75" customHeight="1" x14ac:dyDescent="0.4">
      <c r="A812" s="80"/>
    </row>
    <row r="813" spans="1:1" ht="15.75" customHeight="1" x14ac:dyDescent="0.4">
      <c r="A813" s="80"/>
    </row>
    <row r="814" spans="1:1" ht="15.75" customHeight="1" x14ac:dyDescent="0.4">
      <c r="A814" s="80"/>
    </row>
    <row r="815" spans="1:1" ht="15.75" customHeight="1" x14ac:dyDescent="0.4">
      <c r="A815" s="80"/>
    </row>
    <row r="816" spans="1:1" ht="15.75" customHeight="1" x14ac:dyDescent="0.4">
      <c r="A816" s="80"/>
    </row>
    <row r="817" spans="1:1" ht="15.75" customHeight="1" x14ac:dyDescent="0.4">
      <c r="A817" s="80"/>
    </row>
    <row r="818" spans="1:1" ht="15.75" customHeight="1" x14ac:dyDescent="0.4">
      <c r="A818" s="80"/>
    </row>
    <row r="819" spans="1:1" ht="15.75" customHeight="1" x14ac:dyDescent="0.4">
      <c r="A819" s="80"/>
    </row>
    <row r="820" spans="1:1" ht="15.75" customHeight="1" x14ac:dyDescent="0.4">
      <c r="A820" s="80"/>
    </row>
    <row r="821" spans="1:1" ht="15.75" customHeight="1" x14ac:dyDescent="0.4">
      <c r="A821" s="80"/>
    </row>
    <row r="822" spans="1:1" ht="15.75" customHeight="1" x14ac:dyDescent="0.4">
      <c r="A822" s="80"/>
    </row>
    <row r="823" spans="1:1" ht="15.75" customHeight="1" x14ac:dyDescent="0.4">
      <c r="A823" s="80"/>
    </row>
    <row r="824" spans="1:1" ht="15.75" customHeight="1" x14ac:dyDescent="0.4">
      <c r="A824" s="80"/>
    </row>
    <row r="825" spans="1:1" ht="15.75" customHeight="1" x14ac:dyDescent="0.4">
      <c r="A825" s="80"/>
    </row>
    <row r="826" spans="1:1" ht="15.75" customHeight="1" x14ac:dyDescent="0.4">
      <c r="A826" s="80"/>
    </row>
    <row r="827" spans="1:1" ht="15.75" customHeight="1" x14ac:dyDescent="0.4">
      <c r="A827" s="80"/>
    </row>
    <row r="828" spans="1:1" ht="15.75" customHeight="1" x14ac:dyDescent="0.4">
      <c r="A828" s="80"/>
    </row>
    <row r="829" spans="1:1" ht="15.75" customHeight="1" x14ac:dyDescent="0.4">
      <c r="A829" s="80"/>
    </row>
    <row r="830" spans="1:1" ht="15.75" customHeight="1" x14ac:dyDescent="0.4">
      <c r="A830" s="80"/>
    </row>
    <row r="831" spans="1:1" ht="15.75" customHeight="1" x14ac:dyDescent="0.4">
      <c r="A831" s="80"/>
    </row>
    <row r="832" spans="1:1" ht="15.75" customHeight="1" x14ac:dyDescent="0.4">
      <c r="A832" s="80"/>
    </row>
    <row r="833" spans="1:1" ht="15.75" customHeight="1" x14ac:dyDescent="0.4">
      <c r="A833" s="80"/>
    </row>
    <row r="834" spans="1:1" ht="15.75" customHeight="1" x14ac:dyDescent="0.4">
      <c r="A834" s="80"/>
    </row>
    <row r="835" spans="1:1" ht="15.75" customHeight="1" x14ac:dyDescent="0.4">
      <c r="A835" s="80"/>
    </row>
    <row r="836" spans="1:1" ht="15.75" customHeight="1" x14ac:dyDescent="0.4">
      <c r="A836" s="80"/>
    </row>
    <row r="837" spans="1:1" ht="15.75" customHeight="1" x14ac:dyDescent="0.4">
      <c r="A837" s="80"/>
    </row>
    <row r="838" spans="1:1" ht="15.75" customHeight="1" x14ac:dyDescent="0.4">
      <c r="A838" s="80"/>
    </row>
    <row r="839" spans="1:1" ht="15.75" customHeight="1" x14ac:dyDescent="0.4">
      <c r="A839" s="80"/>
    </row>
    <row r="840" spans="1:1" ht="15.75" customHeight="1" x14ac:dyDescent="0.4">
      <c r="A840" s="80"/>
    </row>
    <row r="841" spans="1:1" ht="15.75" customHeight="1" x14ac:dyDescent="0.4">
      <c r="A841" s="80"/>
    </row>
    <row r="842" spans="1:1" ht="15.75" customHeight="1" x14ac:dyDescent="0.4">
      <c r="A842" s="80"/>
    </row>
    <row r="843" spans="1:1" ht="15.75" customHeight="1" x14ac:dyDescent="0.4">
      <c r="A843" s="80"/>
    </row>
    <row r="844" spans="1:1" ht="15.75" customHeight="1" x14ac:dyDescent="0.4">
      <c r="A844" s="80"/>
    </row>
    <row r="845" spans="1:1" ht="15.75" customHeight="1" x14ac:dyDescent="0.4">
      <c r="A845" s="80"/>
    </row>
    <row r="846" spans="1:1" ht="15.75" customHeight="1" x14ac:dyDescent="0.4">
      <c r="A846" s="80"/>
    </row>
    <row r="847" spans="1:1" ht="15.75" customHeight="1" x14ac:dyDescent="0.4">
      <c r="A847" s="80"/>
    </row>
    <row r="848" spans="1:1" ht="15.75" customHeight="1" x14ac:dyDescent="0.4">
      <c r="A848" s="80"/>
    </row>
    <row r="849" spans="1:1" ht="15.75" customHeight="1" x14ac:dyDescent="0.4">
      <c r="A849" s="80"/>
    </row>
    <row r="850" spans="1:1" ht="15.75" customHeight="1" x14ac:dyDescent="0.4">
      <c r="A850" s="80"/>
    </row>
    <row r="851" spans="1:1" ht="15.75" customHeight="1" x14ac:dyDescent="0.4">
      <c r="A851" s="80"/>
    </row>
    <row r="852" spans="1:1" ht="15.75" customHeight="1" x14ac:dyDescent="0.4">
      <c r="A852" s="80"/>
    </row>
    <row r="853" spans="1:1" ht="15.75" customHeight="1" x14ac:dyDescent="0.4">
      <c r="A853" s="80"/>
    </row>
    <row r="854" spans="1:1" ht="15.75" customHeight="1" x14ac:dyDescent="0.4">
      <c r="A854" s="80"/>
    </row>
    <row r="855" spans="1:1" ht="15.75" customHeight="1" x14ac:dyDescent="0.4">
      <c r="A855" s="80"/>
    </row>
    <row r="856" spans="1:1" ht="15.75" customHeight="1" x14ac:dyDescent="0.4">
      <c r="A856" s="80"/>
    </row>
    <row r="857" spans="1:1" ht="15.75" customHeight="1" x14ac:dyDescent="0.4">
      <c r="A857" s="80"/>
    </row>
    <row r="858" spans="1:1" ht="15.75" customHeight="1" x14ac:dyDescent="0.4">
      <c r="A858" s="80"/>
    </row>
    <row r="859" spans="1:1" ht="15.75" customHeight="1" x14ac:dyDescent="0.4">
      <c r="A859" s="80"/>
    </row>
    <row r="860" spans="1:1" ht="15.75" customHeight="1" x14ac:dyDescent="0.4">
      <c r="A860" s="80"/>
    </row>
    <row r="861" spans="1:1" ht="15.75" customHeight="1" x14ac:dyDescent="0.4">
      <c r="A861" s="80"/>
    </row>
    <row r="862" spans="1:1" ht="15.75" customHeight="1" x14ac:dyDescent="0.4">
      <c r="A862" s="80"/>
    </row>
    <row r="863" spans="1:1" ht="15.75" customHeight="1" x14ac:dyDescent="0.4">
      <c r="A863" s="80"/>
    </row>
    <row r="864" spans="1:1" ht="15.75" customHeight="1" x14ac:dyDescent="0.4">
      <c r="A864" s="80"/>
    </row>
    <row r="865" spans="1:1" ht="15.75" customHeight="1" x14ac:dyDescent="0.4">
      <c r="A865" s="80"/>
    </row>
    <row r="866" spans="1:1" ht="15.75" customHeight="1" x14ac:dyDescent="0.4">
      <c r="A866" s="80"/>
    </row>
    <row r="867" spans="1:1" ht="15.75" customHeight="1" x14ac:dyDescent="0.4">
      <c r="A867" s="80"/>
    </row>
    <row r="868" spans="1:1" ht="15.75" customHeight="1" x14ac:dyDescent="0.4">
      <c r="A868" s="80"/>
    </row>
    <row r="869" spans="1:1" ht="15.75" customHeight="1" x14ac:dyDescent="0.4">
      <c r="A869" s="80"/>
    </row>
    <row r="870" spans="1:1" ht="15.75" customHeight="1" x14ac:dyDescent="0.4">
      <c r="A870" s="80"/>
    </row>
    <row r="871" spans="1:1" ht="15.75" customHeight="1" x14ac:dyDescent="0.4">
      <c r="A871" s="80"/>
    </row>
    <row r="872" spans="1:1" ht="15.75" customHeight="1" x14ac:dyDescent="0.4">
      <c r="A872" s="80"/>
    </row>
    <row r="873" spans="1:1" ht="15.75" customHeight="1" x14ac:dyDescent="0.4">
      <c r="A873" s="80"/>
    </row>
    <row r="874" spans="1:1" ht="15.75" customHeight="1" x14ac:dyDescent="0.4">
      <c r="A874" s="80"/>
    </row>
    <row r="875" spans="1:1" ht="15.75" customHeight="1" x14ac:dyDescent="0.4">
      <c r="A875" s="80"/>
    </row>
    <row r="876" spans="1:1" ht="15.75" customHeight="1" x14ac:dyDescent="0.4">
      <c r="A876" s="80"/>
    </row>
    <row r="877" spans="1:1" ht="15.75" customHeight="1" x14ac:dyDescent="0.4">
      <c r="A877" s="80"/>
    </row>
    <row r="878" spans="1:1" ht="15.75" customHeight="1" x14ac:dyDescent="0.4">
      <c r="A878" s="80"/>
    </row>
    <row r="879" spans="1:1" ht="15.75" customHeight="1" x14ac:dyDescent="0.4">
      <c r="A879" s="80"/>
    </row>
    <row r="880" spans="1:1" ht="15.75" customHeight="1" x14ac:dyDescent="0.4">
      <c r="A880" s="80"/>
    </row>
    <row r="881" spans="1:1" ht="15.75" customHeight="1" x14ac:dyDescent="0.4">
      <c r="A881" s="80"/>
    </row>
    <row r="882" spans="1:1" ht="15.75" customHeight="1" x14ac:dyDescent="0.4">
      <c r="A882" s="80"/>
    </row>
    <row r="883" spans="1:1" ht="15.75" customHeight="1" x14ac:dyDescent="0.4">
      <c r="A883" s="80"/>
    </row>
    <row r="884" spans="1:1" ht="15.75" customHeight="1" x14ac:dyDescent="0.4">
      <c r="A884" s="80"/>
    </row>
    <row r="885" spans="1:1" ht="15.75" customHeight="1" x14ac:dyDescent="0.4">
      <c r="A885" s="80"/>
    </row>
    <row r="886" spans="1:1" ht="15.75" customHeight="1" x14ac:dyDescent="0.4">
      <c r="A886" s="80"/>
    </row>
    <row r="887" spans="1:1" ht="15.75" customHeight="1" x14ac:dyDescent="0.4">
      <c r="A887" s="80"/>
    </row>
    <row r="888" spans="1:1" ht="15.75" customHeight="1" x14ac:dyDescent="0.4">
      <c r="A888" s="80"/>
    </row>
    <row r="889" spans="1:1" ht="15.75" customHeight="1" x14ac:dyDescent="0.4">
      <c r="A889" s="80"/>
    </row>
    <row r="890" spans="1:1" ht="15.75" customHeight="1" x14ac:dyDescent="0.4">
      <c r="A890" s="80"/>
    </row>
    <row r="891" spans="1:1" ht="15.75" customHeight="1" x14ac:dyDescent="0.4">
      <c r="A891" s="80"/>
    </row>
    <row r="892" spans="1:1" ht="15.75" customHeight="1" x14ac:dyDescent="0.4">
      <c r="A892" s="80"/>
    </row>
    <row r="893" spans="1:1" ht="15.75" customHeight="1" x14ac:dyDescent="0.4">
      <c r="A893" s="80"/>
    </row>
    <row r="894" spans="1:1" ht="15.75" customHeight="1" x14ac:dyDescent="0.4">
      <c r="A894" s="80"/>
    </row>
    <row r="895" spans="1:1" ht="15.75" customHeight="1" x14ac:dyDescent="0.4">
      <c r="A895" s="80"/>
    </row>
    <row r="896" spans="1:1" ht="15.75" customHeight="1" x14ac:dyDescent="0.4">
      <c r="A896" s="80"/>
    </row>
    <row r="897" spans="1:1" ht="15.75" customHeight="1" x14ac:dyDescent="0.4">
      <c r="A897" s="80"/>
    </row>
    <row r="898" spans="1:1" ht="15.75" customHeight="1" x14ac:dyDescent="0.4">
      <c r="A898" s="80"/>
    </row>
    <row r="899" spans="1:1" ht="15.75" customHeight="1" x14ac:dyDescent="0.4">
      <c r="A899" s="80"/>
    </row>
    <row r="900" spans="1:1" ht="15.75" customHeight="1" x14ac:dyDescent="0.4">
      <c r="A900" s="80"/>
    </row>
    <row r="901" spans="1:1" ht="15.75" customHeight="1" x14ac:dyDescent="0.4">
      <c r="A901" s="80"/>
    </row>
    <row r="902" spans="1:1" ht="15.75" customHeight="1" x14ac:dyDescent="0.4">
      <c r="A902" s="80"/>
    </row>
    <row r="903" spans="1:1" ht="15.75" customHeight="1" x14ac:dyDescent="0.4">
      <c r="A903" s="80"/>
    </row>
    <row r="904" spans="1:1" ht="15.75" customHeight="1" x14ac:dyDescent="0.4">
      <c r="A904" s="80"/>
    </row>
    <row r="905" spans="1:1" ht="15.75" customHeight="1" x14ac:dyDescent="0.4">
      <c r="A905" s="80"/>
    </row>
    <row r="906" spans="1:1" ht="15.75" customHeight="1" x14ac:dyDescent="0.4">
      <c r="A906" s="80"/>
    </row>
    <row r="907" spans="1:1" ht="15.75" customHeight="1" x14ac:dyDescent="0.4">
      <c r="A907" s="80"/>
    </row>
    <row r="908" spans="1:1" ht="15.75" customHeight="1" x14ac:dyDescent="0.4">
      <c r="A908" s="80"/>
    </row>
    <row r="909" spans="1:1" ht="15.75" customHeight="1" x14ac:dyDescent="0.4">
      <c r="A909" s="80"/>
    </row>
    <row r="910" spans="1:1" ht="15.75" customHeight="1" x14ac:dyDescent="0.4">
      <c r="A910" s="80"/>
    </row>
    <row r="911" spans="1:1" ht="15.75" customHeight="1" x14ac:dyDescent="0.4">
      <c r="A911" s="80"/>
    </row>
    <row r="912" spans="1:1" ht="15.75" customHeight="1" x14ac:dyDescent="0.4">
      <c r="A912" s="80"/>
    </row>
    <row r="913" spans="1:1" ht="15.75" customHeight="1" x14ac:dyDescent="0.4">
      <c r="A913" s="80"/>
    </row>
    <row r="914" spans="1:1" ht="15.75" customHeight="1" x14ac:dyDescent="0.4">
      <c r="A914" s="80"/>
    </row>
    <row r="915" spans="1:1" ht="15.75" customHeight="1" x14ac:dyDescent="0.4">
      <c r="A915" s="80"/>
    </row>
    <row r="916" spans="1:1" ht="15.75" customHeight="1" x14ac:dyDescent="0.4">
      <c r="A916" s="80"/>
    </row>
    <row r="917" spans="1:1" ht="15.75" customHeight="1" x14ac:dyDescent="0.4">
      <c r="A917" s="80"/>
    </row>
    <row r="918" spans="1:1" ht="15.75" customHeight="1" x14ac:dyDescent="0.4">
      <c r="A918" s="80"/>
    </row>
    <row r="919" spans="1:1" ht="15.75" customHeight="1" x14ac:dyDescent="0.4">
      <c r="A919" s="80"/>
    </row>
    <row r="920" spans="1:1" ht="15.75" customHeight="1" x14ac:dyDescent="0.4">
      <c r="A920" s="80"/>
    </row>
    <row r="921" spans="1:1" ht="15.75" customHeight="1" x14ac:dyDescent="0.4">
      <c r="A921" s="80"/>
    </row>
    <row r="922" spans="1:1" ht="15.75" customHeight="1" x14ac:dyDescent="0.4">
      <c r="A922" s="80"/>
    </row>
    <row r="923" spans="1:1" ht="15.75" customHeight="1" x14ac:dyDescent="0.4">
      <c r="A923" s="80"/>
    </row>
    <row r="924" spans="1:1" ht="15.75" customHeight="1" x14ac:dyDescent="0.4">
      <c r="A924" s="80"/>
    </row>
    <row r="925" spans="1:1" ht="15.75" customHeight="1" x14ac:dyDescent="0.4">
      <c r="A925" s="80"/>
    </row>
    <row r="926" spans="1:1" ht="15.75" customHeight="1" x14ac:dyDescent="0.4">
      <c r="A926" s="80"/>
    </row>
    <row r="927" spans="1:1" ht="15.75" customHeight="1" x14ac:dyDescent="0.4">
      <c r="A927" s="80"/>
    </row>
    <row r="928" spans="1:1" ht="15.75" customHeight="1" x14ac:dyDescent="0.4">
      <c r="A928" s="80"/>
    </row>
    <row r="929" spans="1:1" ht="15.75" customHeight="1" x14ac:dyDescent="0.4">
      <c r="A929" s="80"/>
    </row>
    <row r="930" spans="1:1" ht="15.75" customHeight="1" x14ac:dyDescent="0.4">
      <c r="A930" s="80"/>
    </row>
    <row r="931" spans="1:1" ht="15.75" customHeight="1" x14ac:dyDescent="0.4">
      <c r="A931" s="80"/>
    </row>
    <row r="932" spans="1:1" ht="15.75" customHeight="1" x14ac:dyDescent="0.4">
      <c r="A932" s="80"/>
    </row>
    <row r="933" spans="1:1" ht="15.75" customHeight="1" x14ac:dyDescent="0.4">
      <c r="A933" s="80"/>
    </row>
    <row r="934" spans="1:1" ht="15.75" customHeight="1" x14ac:dyDescent="0.4">
      <c r="A934" s="80"/>
    </row>
    <row r="935" spans="1:1" ht="15.75" customHeight="1" x14ac:dyDescent="0.4">
      <c r="A935" s="80"/>
    </row>
    <row r="936" spans="1:1" ht="15.75" customHeight="1" x14ac:dyDescent="0.4">
      <c r="A936" s="80"/>
    </row>
    <row r="937" spans="1:1" ht="15.75" customHeight="1" x14ac:dyDescent="0.4">
      <c r="A937" s="80"/>
    </row>
    <row r="938" spans="1:1" ht="15.75" customHeight="1" x14ac:dyDescent="0.4">
      <c r="A938" s="80"/>
    </row>
    <row r="939" spans="1:1" ht="15.75" customHeight="1" x14ac:dyDescent="0.4">
      <c r="A939" s="80"/>
    </row>
    <row r="940" spans="1:1" ht="15.75" customHeight="1" x14ac:dyDescent="0.4">
      <c r="A940" s="80"/>
    </row>
    <row r="941" spans="1:1" ht="15.75" customHeight="1" x14ac:dyDescent="0.4">
      <c r="A941" s="80"/>
    </row>
    <row r="942" spans="1:1" ht="15.75" customHeight="1" x14ac:dyDescent="0.4">
      <c r="A942" s="80"/>
    </row>
    <row r="943" spans="1:1" ht="15.75" customHeight="1" x14ac:dyDescent="0.4">
      <c r="A943" s="80"/>
    </row>
    <row r="944" spans="1:1" ht="15.75" customHeight="1" x14ac:dyDescent="0.4">
      <c r="A944" s="80"/>
    </row>
    <row r="945" spans="1:1" ht="15.75" customHeight="1" x14ac:dyDescent="0.4">
      <c r="A945" s="80"/>
    </row>
    <row r="946" spans="1:1" ht="15.75" customHeight="1" x14ac:dyDescent="0.4">
      <c r="A946" s="80"/>
    </row>
    <row r="947" spans="1:1" ht="15.75" customHeight="1" x14ac:dyDescent="0.4">
      <c r="A947" s="80"/>
    </row>
    <row r="948" spans="1:1" ht="15.75" customHeight="1" x14ac:dyDescent="0.4">
      <c r="A948" s="80"/>
    </row>
    <row r="949" spans="1:1" ht="15.75" customHeight="1" x14ac:dyDescent="0.4">
      <c r="A949" s="80"/>
    </row>
    <row r="950" spans="1:1" ht="15.75" customHeight="1" x14ac:dyDescent="0.4">
      <c r="A950" s="80"/>
    </row>
    <row r="951" spans="1:1" ht="15.75" customHeight="1" x14ac:dyDescent="0.4">
      <c r="A951" s="80"/>
    </row>
    <row r="952" spans="1:1" ht="15.75" customHeight="1" x14ac:dyDescent="0.4">
      <c r="A952" s="80"/>
    </row>
    <row r="953" spans="1:1" ht="15.75" customHeight="1" x14ac:dyDescent="0.4">
      <c r="A953" s="80"/>
    </row>
    <row r="954" spans="1:1" ht="15.75" customHeight="1" x14ac:dyDescent="0.4">
      <c r="A954" s="80"/>
    </row>
    <row r="955" spans="1:1" ht="15.75" customHeight="1" x14ac:dyDescent="0.4">
      <c r="A955" s="80"/>
    </row>
    <row r="956" spans="1:1" ht="15.75" customHeight="1" x14ac:dyDescent="0.4">
      <c r="A956" s="80"/>
    </row>
    <row r="957" spans="1:1" ht="15.75" customHeight="1" x14ac:dyDescent="0.4">
      <c r="A957" s="80"/>
    </row>
    <row r="958" spans="1:1" ht="15.75" customHeight="1" x14ac:dyDescent="0.4">
      <c r="A958" s="80"/>
    </row>
    <row r="959" spans="1:1" ht="15.75" customHeight="1" x14ac:dyDescent="0.4">
      <c r="A959" s="80"/>
    </row>
    <row r="960" spans="1:1" ht="15.75" customHeight="1" x14ac:dyDescent="0.4">
      <c r="A960" s="80"/>
    </row>
    <row r="961" spans="1:1" ht="15.75" customHeight="1" x14ac:dyDescent="0.4">
      <c r="A961" s="80"/>
    </row>
    <row r="962" spans="1:1" ht="15.75" customHeight="1" x14ac:dyDescent="0.4">
      <c r="A962" s="80"/>
    </row>
    <row r="963" spans="1:1" ht="15.75" customHeight="1" x14ac:dyDescent="0.4">
      <c r="A963" s="80"/>
    </row>
    <row r="964" spans="1:1" ht="15.75" customHeight="1" x14ac:dyDescent="0.4">
      <c r="A964" s="80"/>
    </row>
    <row r="965" spans="1:1" ht="15.75" customHeight="1" x14ac:dyDescent="0.4">
      <c r="A965" s="80"/>
    </row>
    <row r="966" spans="1:1" ht="15.75" customHeight="1" x14ac:dyDescent="0.4">
      <c r="A966" s="80"/>
    </row>
    <row r="967" spans="1:1" ht="15.75" customHeight="1" x14ac:dyDescent="0.4">
      <c r="A967" s="80"/>
    </row>
    <row r="968" spans="1:1" ht="15.75" customHeight="1" x14ac:dyDescent="0.4">
      <c r="A968" s="80"/>
    </row>
    <row r="969" spans="1:1" ht="15.75" customHeight="1" x14ac:dyDescent="0.4">
      <c r="A969" s="80"/>
    </row>
    <row r="970" spans="1:1" ht="15.75" customHeight="1" x14ac:dyDescent="0.4">
      <c r="A970" s="80"/>
    </row>
    <row r="971" spans="1:1" ht="15.75" customHeight="1" x14ac:dyDescent="0.4">
      <c r="A971" s="80"/>
    </row>
    <row r="972" spans="1:1" ht="15.75" customHeight="1" x14ac:dyDescent="0.4">
      <c r="A972" s="80"/>
    </row>
    <row r="973" spans="1:1" ht="15.75" customHeight="1" x14ac:dyDescent="0.4">
      <c r="A973" s="80"/>
    </row>
    <row r="974" spans="1:1" ht="15.75" customHeight="1" x14ac:dyDescent="0.4">
      <c r="A974" s="80"/>
    </row>
    <row r="975" spans="1:1" ht="15.75" customHeight="1" x14ac:dyDescent="0.4">
      <c r="A975" s="80"/>
    </row>
    <row r="976" spans="1:1" ht="15.75" customHeight="1" x14ac:dyDescent="0.4">
      <c r="A976" s="80"/>
    </row>
    <row r="977" spans="1:1" ht="15.75" customHeight="1" x14ac:dyDescent="0.4">
      <c r="A977" s="80"/>
    </row>
    <row r="978" spans="1:1" ht="15.75" customHeight="1" x14ac:dyDescent="0.4">
      <c r="A978" s="80"/>
    </row>
    <row r="979" spans="1:1" ht="15.75" customHeight="1" x14ac:dyDescent="0.4">
      <c r="A979" s="80"/>
    </row>
    <row r="980" spans="1:1" ht="15.75" customHeight="1" x14ac:dyDescent="0.4">
      <c r="A980" s="80"/>
    </row>
    <row r="981" spans="1:1" ht="15.75" customHeight="1" x14ac:dyDescent="0.4">
      <c r="A981" s="80"/>
    </row>
  </sheetData>
  <autoFilter ref="B8:T157" xr:uid="{00000000-0009-0000-0000-000012000000}"/>
  <mergeCells count="1">
    <mergeCell ref="D4:T4"/>
  </mergeCells>
  <pageMargins left="0.7" right="0.7" top="0.75" bottom="0.75" header="0" footer="0"/>
  <pageSetup orientation="landscape"/>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AA1002"/>
  <sheetViews>
    <sheetView showGridLines="0" workbookViewId="0">
      <pane xSplit="3" ySplit="7" topLeftCell="D9" activePane="bottomRight" state="frozen"/>
      <selection pane="topRight" activeCell="D1" sqref="D1"/>
      <selection pane="bottomLeft" activeCell="A8" sqref="A8"/>
      <selection pane="bottomRight" activeCell="B4" sqref="B4"/>
    </sheetView>
  </sheetViews>
  <sheetFormatPr defaultColWidth="14.453125" defaultRowHeight="15" customHeight="1" x14ac:dyDescent="0.4"/>
  <cols>
    <col min="1" max="1" width="2" customWidth="1"/>
    <col min="2" max="2" width="21.453125" customWidth="1"/>
    <col min="3" max="3" width="8.81640625" customWidth="1"/>
    <col min="4" max="19" width="5.453125" customWidth="1"/>
    <col min="20" max="20" width="6" customWidth="1"/>
    <col min="21" max="21" width="8" customWidth="1"/>
    <col min="22" max="22" width="5" customWidth="1"/>
    <col min="23" max="27" width="8" customWidth="1"/>
  </cols>
  <sheetData>
    <row r="1" spans="1:27" ht="14.25" customHeight="1" x14ac:dyDescent="0.4">
      <c r="A1" s="80"/>
      <c r="B1" s="368" t="str">
        <f>Key!A1</f>
        <v>University of California San Diego: Survey of Pedestrian and Vehicular Traffic, Winter 2023</v>
      </c>
      <c r="C1" s="66"/>
      <c r="D1" s="66"/>
      <c r="E1" s="66"/>
      <c r="F1" s="66"/>
      <c r="G1" s="66"/>
      <c r="H1" s="66"/>
      <c r="I1" s="66"/>
      <c r="J1" s="66"/>
      <c r="K1" s="66"/>
      <c r="L1" s="66"/>
      <c r="M1" s="66"/>
      <c r="N1" s="66"/>
      <c r="O1" s="66"/>
      <c r="P1" s="66"/>
      <c r="Q1" s="66"/>
      <c r="R1" s="66"/>
      <c r="S1" s="66"/>
      <c r="T1" s="66"/>
      <c r="U1" s="67"/>
      <c r="V1" s="67"/>
      <c r="W1" s="67"/>
      <c r="X1" s="67"/>
      <c r="Y1" s="67"/>
      <c r="Z1" s="67"/>
      <c r="AA1" s="67"/>
    </row>
    <row r="2" spans="1:27" ht="14.25" customHeight="1" x14ac:dyDescent="0.4">
      <c r="A2" s="80"/>
      <c r="B2" s="368" t="s">
        <v>359</v>
      </c>
      <c r="C2" s="66"/>
      <c r="D2" s="66"/>
      <c r="E2" s="66"/>
      <c r="F2" s="66"/>
      <c r="G2" s="66"/>
      <c r="H2" s="66"/>
      <c r="I2" s="66"/>
      <c r="J2" s="66"/>
      <c r="K2" s="66"/>
      <c r="L2" s="66"/>
      <c r="M2" s="66"/>
      <c r="N2" s="66"/>
      <c r="O2" s="66"/>
      <c r="P2" s="66"/>
      <c r="Q2" s="66"/>
      <c r="R2" s="66"/>
      <c r="S2" s="66"/>
      <c r="T2" s="66"/>
      <c r="U2" s="67"/>
      <c r="V2" s="67"/>
      <c r="W2" s="67"/>
      <c r="X2" s="67"/>
      <c r="Y2" s="67"/>
      <c r="Z2" s="67"/>
      <c r="AA2" s="67"/>
    </row>
    <row r="3" spans="1:27" ht="12" customHeight="1" x14ac:dyDescent="0.4">
      <c r="A3" s="80"/>
      <c r="B3" s="90"/>
      <c r="C3" s="67"/>
      <c r="D3" s="67"/>
      <c r="E3" s="67"/>
      <c r="F3" s="67"/>
      <c r="G3" s="67"/>
      <c r="H3" s="67"/>
      <c r="I3" s="67"/>
      <c r="J3" s="67"/>
      <c r="K3" s="67"/>
      <c r="L3" s="67"/>
      <c r="M3" s="67"/>
      <c r="N3" s="67"/>
      <c r="O3" s="67"/>
      <c r="P3" s="67"/>
      <c r="Q3" s="67"/>
      <c r="R3" s="67"/>
      <c r="S3" s="67"/>
      <c r="T3" s="67"/>
      <c r="U3" s="67"/>
      <c r="V3" s="67"/>
      <c r="W3" s="67"/>
      <c r="X3" s="67"/>
      <c r="Y3" s="67"/>
      <c r="Z3" s="67"/>
      <c r="AA3" s="67"/>
    </row>
    <row r="4" spans="1:27" ht="12" customHeight="1" x14ac:dyDescent="0.4">
      <c r="A4" s="80"/>
      <c r="B4" s="383" t="s">
        <v>317</v>
      </c>
      <c r="C4" s="383" t="s">
        <v>71</v>
      </c>
      <c r="D4" s="667" t="s">
        <v>252</v>
      </c>
      <c r="E4" s="668"/>
      <c r="F4" s="668"/>
      <c r="G4" s="668"/>
      <c r="H4" s="668"/>
      <c r="I4" s="668"/>
      <c r="J4" s="668"/>
      <c r="K4" s="668"/>
      <c r="L4" s="668"/>
      <c r="M4" s="668"/>
      <c r="N4" s="668"/>
      <c r="O4" s="668"/>
      <c r="P4" s="668"/>
      <c r="Q4" s="668"/>
      <c r="R4" s="668"/>
      <c r="S4" s="668"/>
      <c r="T4" s="669"/>
      <c r="U4" s="67"/>
      <c r="V4" s="67"/>
      <c r="W4" s="67"/>
      <c r="X4" s="67"/>
      <c r="Y4" s="67"/>
      <c r="Z4" s="67"/>
      <c r="AA4" s="67"/>
    </row>
    <row r="5" spans="1:27" ht="12" customHeight="1" x14ac:dyDescent="0.4">
      <c r="A5" s="80"/>
      <c r="B5" s="385" t="s">
        <v>319</v>
      </c>
      <c r="C5" s="385"/>
      <c r="D5" s="386" t="s">
        <v>159</v>
      </c>
      <c r="E5" s="387" t="s">
        <v>160</v>
      </c>
      <c r="F5" s="387" t="s">
        <v>161</v>
      </c>
      <c r="G5" s="387" t="s">
        <v>162</v>
      </c>
      <c r="H5" s="387" t="s">
        <v>163</v>
      </c>
      <c r="I5" s="387" t="s">
        <v>164</v>
      </c>
      <c r="J5" s="387" t="s">
        <v>165</v>
      </c>
      <c r="K5" s="387" t="s">
        <v>166</v>
      </c>
      <c r="L5" s="387" t="s">
        <v>167</v>
      </c>
      <c r="M5" s="387" t="s">
        <v>168</v>
      </c>
      <c r="N5" s="387" t="s">
        <v>169</v>
      </c>
      <c r="O5" s="387" t="s">
        <v>170</v>
      </c>
      <c r="P5" s="387" t="s">
        <v>171</v>
      </c>
      <c r="Q5" s="387" t="s">
        <v>172</v>
      </c>
      <c r="R5" s="387" t="s">
        <v>173</v>
      </c>
      <c r="S5" s="387" t="s">
        <v>174</v>
      </c>
      <c r="T5" s="383" t="s">
        <v>175</v>
      </c>
      <c r="U5" s="67"/>
      <c r="V5" s="67"/>
      <c r="W5" s="67"/>
      <c r="X5" s="67"/>
      <c r="Y5" s="67"/>
      <c r="Z5" s="67"/>
      <c r="AA5" s="67"/>
    </row>
    <row r="6" spans="1:27" ht="12" customHeight="1" x14ac:dyDescent="0.4">
      <c r="A6" s="80"/>
      <c r="B6" s="385"/>
      <c r="C6" s="385"/>
      <c r="D6" s="386" t="s">
        <v>176</v>
      </c>
      <c r="E6" s="387" t="s">
        <v>176</v>
      </c>
      <c r="F6" s="387" t="s">
        <v>176</v>
      </c>
      <c r="G6" s="387" t="s">
        <v>176</v>
      </c>
      <c r="H6" s="387" t="s">
        <v>176</v>
      </c>
      <c r="I6" s="387" t="s">
        <v>176</v>
      </c>
      <c r="J6" s="387" t="s">
        <v>176</v>
      </c>
      <c r="K6" s="387" t="s">
        <v>176</v>
      </c>
      <c r="L6" s="387" t="s">
        <v>176</v>
      </c>
      <c r="M6" s="387" t="s">
        <v>176</v>
      </c>
      <c r="N6" s="387" t="s">
        <v>176</v>
      </c>
      <c r="O6" s="387" t="s">
        <v>176</v>
      </c>
      <c r="P6" s="387" t="s">
        <v>176</v>
      </c>
      <c r="Q6" s="387" t="s">
        <v>176</v>
      </c>
      <c r="R6" s="387" t="s">
        <v>176</v>
      </c>
      <c r="S6" s="387" t="s">
        <v>176</v>
      </c>
      <c r="T6" s="385"/>
      <c r="U6" s="67"/>
      <c r="V6" s="67"/>
      <c r="W6" s="67"/>
      <c r="X6" s="67"/>
      <c r="Y6" s="67"/>
      <c r="Z6" s="67"/>
      <c r="AA6" s="67"/>
    </row>
    <row r="7" spans="1:27" ht="12" customHeight="1" x14ac:dyDescent="0.4">
      <c r="A7" s="80"/>
      <c r="B7" s="385"/>
      <c r="C7" s="388"/>
      <c r="D7" s="389" t="s">
        <v>160</v>
      </c>
      <c r="E7" s="69" t="s">
        <v>161</v>
      </c>
      <c r="F7" s="69" t="s">
        <v>162</v>
      </c>
      <c r="G7" s="69" t="s">
        <v>163</v>
      </c>
      <c r="H7" s="69" t="s">
        <v>164</v>
      </c>
      <c r="I7" s="69" t="s">
        <v>165</v>
      </c>
      <c r="J7" s="69" t="s">
        <v>166</v>
      </c>
      <c r="K7" s="69" t="s">
        <v>167</v>
      </c>
      <c r="L7" s="69" t="s">
        <v>168</v>
      </c>
      <c r="M7" s="69" t="s">
        <v>169</v>
      </c>
      <c r="N7" s="69" t="s">
        <v>170</v>
      </c>
      <c r="O7" s="69" t="s">
        <v>171</v>
      </c>
      <c r="P7" s="69" t="s">
        <v>172</v>
      </c>
      <c r="Q7" s="69" t="s">
        <v>173</v>
      </c>
      <c r="R7" s="69" t="s">
        <v>174</v>
      </c>
      <c r="S7" s="69" t="s">
        <v>177</v>
      </c>
      <c r="T7" s="388"/>
      <c r="U7" s="67"/>
      <c r="V7" s="67"/>
      <c r="W7" s="67"/>
      <c r="X7" s="67"/>
      <c r="Y7" s="67"/>
      <c r="Z7" s="67"/>
      <c r="AA7" s="67"/>
    </row>
    <row r="8" spans="1:27" ht="12" hidden="1" customHeight="1" x14ac:dyDescent="0.4">
      <c r="A8" s="80"/>
      <c r="B8" s="230" t="s">
        <v>84</v>
      </c>
      <c r="C8" s="481" t="s">
        <v>71</v>
      </c>
      <c r="D8" s="231" t="s">
        <v>345</v>
      </c>
      <c r="E8" s="232" t="s">
        <v>346</v>
      </c>
      <c r="F8" s="232" t="s">
        <v>347</v>
      </c>
      <c r="G8" s="232" t="s">
        <v>348</v>
      </c>
      <c r="H8" s="232" t="s">
        <v>349</v>
      </c>
      <c r="I8" s="232" t="s">
        <v>350</v>
      </c>
      <c r="J8" s="232" t="s">
        <v>351</v>
      </c>
      <c r="K8" s="232" t="s">
        <v>352</v>
      </c>
      <c r="L8" s="232" t="s">
        <v>353</v>
      </c>
      <c r="M8" s="232" t="s">
        <v>354</v>
      </c>
      <c r="N8" s="232" t="s">
        <v>355</v>
      </c>
      <c r="O8" s="232" t="s">
        <v>356</v>
      </c>
      <c r="P8" s="232" t="s">
        <v>345</v>
      </c>
      <c r="Q8" s="232" t="s">
        <v>346</v>
      </c>
      <c r="R8" s="232" t="s">
        <v>347</v>
      </c>
      <c r="S8" s="233" t="s">
        <v>348</v>
      </c>
      <c r="T8" s="490" t="s">
        <v>175</v>
      </c>
      <c r="U8" s="67"/>
      <c r="V8" s="67"/>
      <c r="W8" s="67"/>
      <c r="X8" s="67"/>
      <c r="Y8" s="67"/>
      <c r="Z8" s="67"/>
      <c r="AA8" s="67"/>
    </row>
    <row r="9" spans="1:27" ht="12" customHeight="1" x14ac:dyDescent="0.4">
      <c r="A9" s="80"/>
      <c r="B9" s="108" t="s">
        <v>320</v>
      </c>
      <c r="C9" s="179">
        <v>30</v>
      </c>
      <c r="D9" s="180"/>
      <c r="E9" s="173"/>
      <c r="F9" s="173"/>
      <c r="G9" s="173"/>
      <c r="H9" s="173"/>
      <c r="I9" s="173"/>
      <c r="J9" s="173"/>
      <c r="K9" s="173"/>
      <c r="L9" s="173"/>
      <c r="M9" s="173"/>
      <c r="N9" s="173"/>
      <c r="O9" s="173"/>
      <c r="P9" s="173"/>
      <c r="Q9" s="173"/>
      <c r="R9" s="173"/>
      <c r="S9" s="173"/>
      <c r="T9" s="247">
        <f t="shared" ref="T9:T32" si="0">SUM(D9:S9)</f>
        <v>0</v>
      </c>
      <c r="U9" s="67"/>
      <c r="V9" s="67"/>
      <c r="W9" s="67"/>
      <c r="X9" s="67"/>
      <c r="Y9" s="67"/>
      <c r="Z9" s="67"/>
      <c r="AA9" s="67"/>
    </row>
    <row r="10" spans="1:27" ht="12" customHeight="1" x14ac:dyDescent="0.4">
      <c r="A10" s="80"/>
      <c r="B10" s="376" t="s">
        <v>321</v>
      </c>
      <c r="C10" s="314">
        <v>41</v>
      </c>
      <c r="D10" s="314"/>
      <c r="E10" s="310"/>
      <c r="F10" s="310"/>
      <c r="G10" s="310"/>
      <c r="H10" s="310"/>
      <c r="I10" s="310"/>
      <c r="J10" s="310"/>
      <c r="K10" s="310"/>
      <c r="L10" s="310"/>
      <c r="M10" s="310"/>
      <c r="N10" s="310"/>
      <c r="O10" s="310"/>
      <c r="P10" s="310"/>
      <c r="Q10" s="310"/>
      <c r="R10" s="310"/>
      <c r="S10" s="310"/>
      <c r="T10" s="491">
        <f t="shared" si="0"/>
        <v>0</v>
      </c>
      <c r="U10" s="67"/>
      <c r="V10" s="67"/>
      <c r="W10" s="67"/>
      <c r="X10" s="67"/>
      <c r="Y10" s="67"/>
      <c r="Z10" s="67"/>
      <c r="AA10" s="67"/>
    </row>
    <row r="11" spans="1:27" ht="12" customHeight="1" x14ac:dyDescent="0.4">
      <c r="A11" s="80"/>
      <c r="B11" s="376" t="s">
        <v>322</v>
      </c>
      <c r="C11" s="314">
        <v>101</v>
      </c>
      <c r="D11" s="492"/>
      <c r="E11" s="493"/>
      <c r="F11" s="493"/>
      <c r="G11" s="310">
        <v>0</v>
      </c>
      <c r="H11" s="310">
        <v>0</v>
      </c>
      <c r="I11" s="310">
        <v>1</v>
      </c>
      <c r="J11" s="310">
        <v>0</v>
      </c>
      <c r="K11" s="310">
        <v>0</v>
      </c>
      <c r="L11" s="310">
        <v>0</v>
      </c>
      <c r="M11" s="310">
        <v>0</v>
      </c>
      <c r="N11" s="310">
        <v>0</v>
      </c>
      <c r="O11" s="310">
        <v>1</v>
      </c>
      <c r="P11" s="310">
        <v>0</v>
      </c>
      <c r="Q11" s="310">
        <v>0</v>
      </c>
      <c r="R11" s="310">
        <v>0</v>
      </c>
      <c r="S11" s="310">
        <v>0</v>
      </c>
      <c r="T11" s="491">
        <f t="shared" si="0"/>
        <v>2</v>
      </c>
      <c r="U11" s="235" t="s">
        <v>357</v>
      </c>
      <c r="V11" s="67"/>
      <c r="W11" s="67"/>
      <c r="X11" s="67"/>
      <c r="Y11" s="67"/>
      <c r="Z11" s="67"/>
      <c r="AA11" s="67"/>
    </row>
    <row r="12" spans="1:27" ht="12" customHeight="1" x14ac:dyDescent="0.4">
      <c r="A12" s="80"/>
      <c r="B12" s="376" t="s">
        <v>323</v>
      </c>
      <c r="C12" s="314">
        <v>150</v>
      </c>
      <c r="D12" s="314"/>
      <c r="E12" s="310"/>
      <c r="F12" s="310"/>
      <c r="G12" s="310"/>
      <c r="H12" s="310"/>
      <c r="I12" s="310"/>
      <c r="J12" s="310"/>
      <c r="K12" s="310"/>
      <c r="L12" s="310"/>
      <c r="M12" s="310"/>
      <c r="N12" s="310"/>
      <c r="O12" s="310"/>
      <c r="P12" s="310"/>
      <c r="Q12" s="310"/>
      <c r="R12" s="310"/>
      <c r="S12" s="310"/>
      <c r="T12" s="491">
        <f t="shared" si="0"/>
        <v>0</v>
      </c>
      <c r="U12" s="67"/>
      <c r="V12" s="67"/>
      <c r="W12" s="67"/>
      <c r="X12" s="67"/>
      <c r="Y12" s="67"/>
      <c r="Z12" s="67"/>
      <c r="AA12" s="67"/>
    </row>
    <row r="13" spans="1:27" ht="12" customHeight="1" x14ac:dyDescent="0.4">
      <c r="A13" s="80"/>
      <c r="B13" s="376" t="s">
        <v>324</v>
      </c>
      <c r="C13" s="314">
        <v>201</v>
      </c>
      <c r="D13" s="314"/>
      <c r="E13" s="310"/>
      <c r="F13" s="310"/>
      <c r="G13" s="310"/>
      <c r="H13" s="310"/>
      <c r="I13" s="310"/>
      <c r="J13" s="310"/>
      <c r="K13" s="310"/>
      <c r="L13" s="310"/>
      <c r="M13" s="310"/>
      <c r="N13" s="310"/>
      <c r="O13" s="310"/>
      <c r="P13" s="310"/>
      <c r="Q13" s="310"/>
      <c r="R13" s="310"/>
      <c r="S13" s="310"/>
      <c r="T13" s="491">
        <f t="shared" si="0"/>
        <v>0</v>
      </c>
      <c r="U13" s="67"/>
      <c r="V13" s="67"/>
      <c r="W13" s="67"/>
      <c r="X13" s="67"/>
      <c r="Y13" s="67"/>
      <c r="Z13" s="67"/>
      <c r="AA13" s="67"/>
    </row>
    <row r="14" spans="1:27" ht="12" customHeight="1" x14ac:dyDescent="0.4">
      <c r="A14" s="80"/>
      <c r="B14" s="472"/>
      <c r="C14" s="314">
        <v>202</v>
      </c>
      <c r="D14" s="314"/>
      <c r="E14" s="310"/>
      <c r="F14" s="310"/>
      <c r="G14" s="310"/>
      <c r="H14" s="310"/>
      <c r="I14" s="310"/>
      <c r="J14" s="310"/>
      <c r="K14" s="310"/>
      <c r="L14" s="310"/>
      <c r="M14" s="310"/>
      <c r="N14" s="310"/>
      <c r="O14" s="310"/>
      <c r="P14" s="310"/>
      <c r="Q14" s="310"/>
      <c r="R14" s="310"/>
      <c r="S14" s="310"/>
      <c r="T14" s="491">
        <f t="shared" si="0"/>
        <v>0</v>
      </c>
      <c r="U14" s="67"/>
      <c r="V14" s="67"/>
      <c r="W14" s="67"/>
      <c r="X14" s="67"/>
      <c r="Y14" s="67"/>
      <c r="Z14" s="67"/>
      <c r="AA14" s="67"/>
    </row>
    <row r="15" spans="1:27" ht="12" customHeight="1" x14ac:dyDescent="0.4">
      <c r="A15" s="80"/>
      <c r="B15" s="472"/>
      <c r="C15" s="314">
        <v>237</v>
      </c>
      <c r="D15" s="314"/>
      <c r="E15" s="310"/>
      <c r="F15" s="310"/>
      <c r="G15" s="310"/>
      <c r="H15" s="310"/>
      <c r="I15" s="310"/>
      <c r="J15" s="310"/>
      <c r="K15" s="310"/>
      <c r="L15" s="310"/>
      <c r="M15" s="310"/>
      <c r="N15" s="310"/>
      <c r="O15" s="310"/>
      <c r="P15" s="310"/>
      <c r="Q15" s="310"/>
      <c r="R15" s="310"/>
      <c r="S15" s="310"/>
      <c r="T15" s="248">
        <f t="shared" si="0"/>
        <v>0</v>
      </c>
      <c r="U15" s="67"/>
      <c r="V15" s="67"/>
      <c r="W15" s="67"/>
      <c r="X15" s="67"/>
      <c r="Y15" s="67"/>
      <c r="Z15" s="67"/>
      <c r="AA15" s="67"/>
    </row>
    <row r="16" spans="1:27" ht="12" customHeight="1" x14ac:dyDescent="0.4">
      <c r="A16" s="80"/>
      <c r="B16" s="109"/>
      <c r="C16" s="244" t="s">
        <v>175</v>
      </c>
      <c r="D16" s="249">
        <f t="shared" ref="D16:S16" si="1">SUM(D9:D15)</f>
        <v>0</v>
      </c>
      <c r="E16" s="171">
        <f t="shared" si="1"/>
        <v>0</v>
      </c>
      <c r="F16" s="171">
        <f t="shared" si="1"/>
        <v>0</v>
      </c>
      <c r="G16" s="171">
        <f t="shared" si="1"/>
        <v>0</v>
      </c>
      <c r="H16" s="171">
        <f t="shared" si="1"/>
        <v>0</v>
      </c>
      <c r="I16" s="171">
        <f t="shared" si="1"/>
        <v>1</v>
      </c>
      <c r="J16" s="171">
        <f t="shared" si="1"/>
        <v>0</v>
      </c>
      <c r="K16" s="171">
        <f t="shared" si="1"/>
        <v>0</v>
      </c>
      <c r="L16" s="171">
        <f t="shared" si="1"/>
        <v>0</v>
      </c>
      <c r="M16" s="171">
        <f t="shared" si="1"/>
        <v>0</v>
      </c>
      <c r="N16" s="171">
        <f t="shared" si="1"/>
        <v>0</v>
      </c>
      <c r="O16" s="171">
        <f t="shared" si="1"/>
        <v>1</v>
      </c>
      <c r="P16" s="171">
        <f t="shared" si="1"/>
        <v>0</v>
      </c>
      <c r="Q16" s="171">
        <f t="shared" si="1"/>
        <v>0</v>
      </c>
      <c r="R16" s="171">
        <f t="shared" si="1"/>
        <v>0</v>
      </c>
      <c r="S16" s="171">
        <f t="shared" si="1"/>
        <v>0</v>
      </c>
      <c r="T16" s="250">
        <f t="shared" si="0"/>
        <v>2</v>
      </c>
      <c r="U16" s="67"/>
      <c r="V16" s="67"/>
      <c r="W16" s="67"/>
      <c r="X16" s="67"/>
      <c r="Y16" s="67"/>
      <c r="Z16" s="67"/>
      <c r="AA16" s="67"/>
    </row>
    <row r="17" spans="1:27" ht="12" customHeight="1" x14ac:dyDescent="0.4">
      <c r="A17" s="80"/>
      <c r="B17" s="108" t="s">
        <v>325</v>
      </c>
      <c r="C17" s="240">
        <v>30</v>
      </c>
      <c r="D17" s="180">
        <v>0</v>
      </c>
      <c r="E17" s="173">
        <v>0</v>
      </c>
      <c r="F17" s="173">
        <v>0</v>
      </c>
      <c r="G17" s="173">
        <v>0</v>
      </c>
      <c r="H17" s="173">
        <v>0</v>
      </c>
      <c r="I17" s="173">
        <v>0</v>
      </c>
      <c r="J17" s="173">
        <v>0</v>
      </c>
      <c r="K17" s="173">
        <v>0</v>
      </c>
      <c r="L17" s="173">
        <v>0</v>
      </c>
      <c r="M17" s="173">
        <v>0</v>
      </c>
      <c r="N17" s="173">
        <v>2</v>
      </c>
      <c r="O17" s="173">
        <v>0</v>
      </c>
      <c r="P17" s="173">
        <v>0</v>
      </c>
      <c r="Q17" s="173">
        <v>0</v>
      </c>
      <c r="R17" s="173">
        <v>0</v>
      </c>
      <c r="S17" s="173">
        <v>0</v>
      </c>
      <c r="T17" s="247">
        <f t="shared" si="0"/>
        <v>2</v>
      </c>
      <c r="U17" s="67"/>
      <c r="V17" s="67"/>
      <c r="W17" s="67"/>
      <c r="X17" s="67"/>
      <c r="Y17" s="67"/>
      <c r="Z17" s="67"/>
      <c r="AA17" s="67"/>
    </row>
    <row r="18" spans="1:27" ht="12" customHeight="1" x14ac:dyDescent="0.4">
      <c r="A18" s="80"/>
      <c r="B18" s="376" t="s">
        <v>321</v>
      </c>
      <c r="C18" s="314">
        <v>41</v>
      </c>
      <c r="D18" s="314"/>
      <c r="E18" s="67"/>
      <c r="F18" s="67"/>
      <c r="G18" s="67"/>
      <c r="H18" s="67"/>
      <c r="I18" s="67"/>
      <c r="J18" s="67"/>
      <c r="K18" s="67"/>
      <c r="L18" s="67"/>
      <c r="M18" s="67"/>
      <c r="N18" s="67"/>
      <c r="O18" s="67"/>
      <c r="P18" s="67"/>
      <c r="Q18" s="67"/>
      <c r="R18" s="67"/>
      <c r="S18" s="67"/>
      <c r="T18" s="491">
        <f t="shared" si="0"/>
        <v>0</v>
      </c>
      <c r="U18" s="67"/>
      <c r="V18" s="67"/>
      <c r="W18" s="67"/>
      <c r="X18" s="67"/>
      <c r="Y18" s="67"/>
      <c r="Z18" s="67"/>
      <c r="AA18" s="67"/>
    </row>
    <row r="19" spans="1:27" ht="12" customHeight="1" x14ac:dyDescent="0.4">
      <c r="A19" s="80"/>
      <c r="B19" s="376" t="s">
        <v>326</v>
      </c>
      <c r="C19" s="488">
        <v>101</v>
      </c>
      <c r="D19" s="316">
        <v>0</v>
      </c>
      <c r="E19" s="70">
        <v>0</v>
      </c>
      <c r="F19" s="70">
        <v>0</v>
      </c>
      <c r="G19" s="70">
        <v>1</v>
      </c>
      <c r="H19" s="70">
        <v>0</v>
      </c>
      <c r="I19" s="70">
        <v>0</v>
      </c>
      <c r="J19" s="70">
        <v>0</v>
      </c>
      <c r="K19" s="70">
        <v>0</v>
      </c>
      <c r="L19" s="70">
        <v>0</v>
      </c>
      <c r="M19" s="70">
        <v>0</v>
      </c>
      <c r="N19" s="70">
        <v>1</v>
      </c>
      <c r="O19" s="70">
        <v>0</v>
      </c>
      <c r="P19" s="70">
        <v>0</v>
      </c>
      <c r="Q19" s="70">
        <v>0</v>
      </c>
      <c r="R19" s="70">
        <v>0</v>
      </c>
      <c r="S19" s="70">
        <v>0</v>
      </c>
      <c r="T19" s="491">
        <f t="shared" si="0"/>
        <v>2</v>
      </c>
      <c r="U19" s="67"/>
      <c r="V19" s="67"/>
      <c r="W19" s="67"/>
      <c r="X19" s="67"/>
      <c r="Y19" s="67"/>
      <c r="Z19" s="67"/>
      <c r="AA19" s="67"/>
    </row>
    <row r="20" spans="1:27" ht="12" customHeight="1" x14ac:dyDescent="0.4">
      <c r="A20" s="80"/>
      <c r="B20" s="376" t="s">
        <v>323</v>
      </c>
      <c r="C20" s="314">
        <v>150</v>
      </c>
      <c r="D20" s="314"/>
      <c r="E20" s="67"/>
      <c r="F20" s="67"/>
      <c r="G20" s="67"/>
      <c r="H20" s="67"/>
      <c r="I20" s="67"/>
      <c r="J20" s="67"/>
      <c r="K20" s="67"/>
      <c r="L20" s="67"/>
      <c r="M20" s="67"/>
      <c r="N20" s="67"/>
      <c r="O20" s="67"/>
      <c r="P20" s="67"/>
      <c r="Q20" s="67"/>
      <c r="R20" s="67"/>
      <c r="S20" s="67"/>
      <c r="T20" s="491">
        <f t="shared" si="0"/>
        <v>0</v>
      </c>
      <c r="U20" s="67"/>
      <c r="V20" s="67"/>
      <c r="W20" s="67"/>
      <c r="X20" s="67"/>
      <c r="Y20" s="67"/>
      <c r="Z20" s="67"/>
      <c r="AA20" s="67"/>
    </row>
    <row r="21" spans="1:27" ht="12" customHeight="1" x14ac:dyDescent="0.4">
      <c r="A21" s="80"/>
      <c r="B21" s="376" t="s">
        <v>327</v>
      </c>
      <c r="C21" s="314">
        <v>201</v>
      </c>
      <c r="D21" s="314"/>
      <c r="E21" s="67"/>
      <c r="F21" s="67"/>
      <c r="G21" s="67"/>
      <c r="H21" s="67"/>
      <c r="I21" s="67"/>
      <c r="J21" s="67"/>
      <c r="K21" s="67"/>
      <c r="L21" s="67"/>
      <c r="M21" s="67"/>
      <c r="N21" s="67"/>
      <c r="O21" s="67"/>
      <c r="P21" s="67"/>
      <c r="Q21" s="67"/>
      <c r="R21" s="67"/>
      <c r="S21" s="67"/>
      <c r="T21" s="491">
        <f t="shared" si="0"/>
        <v>0</v>
      </c>
      <c r="U21" s="67"/>
      <c r="V21" s="67"/>
      <c r="W21" s="67"/>
      <c r="X21" s="67"/>
      <c r="Y21" s="67"/>
      <c r="Z21" s="67"/>
      <c r="AA21" s="67"/>
    </row>
    <row r="22" spans="1:27" ht="12" customHeight="1" x14ac:dyDescent="0.4">
      <c r="A22" s="80"/>
      <c r="B22" s="376"/>
      <c r="C22" s="314">
        <v>202</v>
      </c>
      <c r="D22" s="314"/>
      <c r="E22" s="67"/>
      <c r="F22" s="67"/>
      <c r="G22" s="67"/>
      <c r="H22" s="67"/>
      <c r="I22" s="67"/>
      <c r="J22" s="67"/>
      <c r="K22" s="67"/>
      <c r="L22" s="67"/>
      <c r="M22" s="67"/>
      <c r="N22" s="67"/>
      <c r="O22" s="67"/>
      <c r="P22" s="67"/>
      <c r="Q22" s="67"/>
      <c r="R22" s="67"/>
      <c r="S22" s="67"/>
      <c r="T22" s="491">
        <f t="shared" si="0"/>
        <v>0</v>
      </c>
      <c r="U22" s="67"/>
      <c r="V22" s="67"/>
      <c r="W22" s="67"/>
      <c r="X22" s="67"/>
      <c r="Y22" s="67"/>
      <c r="Z22" s="67"/>
      <c r="AA22" s="67"/>
    </row>
    <row r="23" spans="1:27" ht="12" customHeight="1" x14ac:dyDescent="0.4">
      <c r="A23" s="80"/>
      <c r="B23" s="376"/>
      <c r="C23" s="314">
        <v>237</v>
      </c>
      <c r="D23" s="314"/>
      <c r="E23" s="67"/>
      <c r="F23" s="67"/>
      <c r="G23" s="67"/>
      <c r="H23" s="67"/>
      <c r="I23" s="67"/>
      <c r="J23" s="67"/>
      <c r="K23" s="67"/>
      <c r="L23" s="67"/>
      <c r="M23" s="67"/>
      <c r="N23" s="67"/>
      <c r="O23" s="67"/>
      <c r="P23" s="67"/>
      <c r="Q23" s="67"/>
      <c r="R23" s="67"/>
      <c r="S23" s="67"/>
      <c r="T23" s="248">
        <f t="shared" si="0"/>
        <v>0</v>
      </c>
      <c r="U23" s="67"/>
      <c r="V23" s="67"/>
      <c r="W23" s="67"/>
      <c r="X23" s="67"/>
      <c r="Y23" s="67"/>
      <c r="Z23" s="67"/>
      <c r="AA23" s="67"/>
    </row>
    <row r="24" spans="1:27" ht="12" customHeight="1" x14ac:dyDescent="0.4">
      <c r="A24" s="80"/>
      <c r="B24" s="109"/>
      <c r="C24" s="244" t="s">
        <v>175</v>
      </c>
      <c r="D24" s="249">
        <f t="shared" ref="D24:S24" si="2">SUM(D17:D23)</f>
        <v>0</v>
      </c>
      <c r="E24" s="171">
        <f t="shared" si="2"/>
        <v>0</v>
      </c>
      <c r="F24" s="171">
        <f t="shared" si="2"/>
        <v>0</v>
      </c>
      <c r="G24" s="171">
        <f t="shared" si="2"/>
        <v>1</v>
      </c>
      <c r="H24" s="171">
        <f t="shared" si="2"/>
        <v>0</v>
      </c>
      <c r="I24" s="171">
        <f t="shared" si="2"/>
        <v>0</v>
      </c>
      <c r="J24" s="171">
        <f t="shared" si="2"/>
        <v>0</v>
      </c>
      <c r="K24" s="171">
        <f t="shared" si="2"/>
        <v>0</v>
      </c>
      <c r="L24" s="171">
        <f t="shared" si="2"/>
        <v>0</v>
      </c>
      <c r="M24" s="171">
        <f t="shared" si="2"/>
        <v>0</v>
      </c>
      <c r="N24" s="171">
        <f t="shared" si="2"/>
        <v>3</v>
      </c>
      <c r="O24" s="171">
        <f t="shared" si="2"/>
        <v>0</v>
      </c>
      <c r="P24" s="171">
        <f t="shared" si="2"/>
        <v>0</v>
      </c>
      <c r="Q24" s="171">
        <f t="shared" si="2"/>
        <v>0</v>
      </c>
      <c r="R24" s="171">
        <f t="shared" si="2"/>
        <v>0</v>
      </c>
      <c r="S24" s="171">
        <f t="shared" si="2"/>
        <v>0</v>
      </c>
      <c r="T24" s="250">
        <f t="shared" si="0"/>
        <v>4</v>
      </c>
      <c r="U24" s="67"/>
      <c r="V24" s="67"/>
      <c r="W24" s="67"/>
      <c r="X24" s="67"/>
      <c r="Y24" s="67"/>
      <c r="Z24" s="67"/>
      <c r="AA24" s="67"/>
    </row>
    <row r="25" spans="1:27" ht="12" customHeight="1" x14ac:dyDescent="0.4">
      <c r="A25" s="80"/>
      <c r="B25" s="108" t="s">
        <v>328</v>
      </c>
      <c r="C25" s="240">
        <v>30</v>
      </c>
      <c r="D25" s="180">
        <v>0</v>
      </c>
      <c r="E25" s="173">
        <v>0</v>
      </c>
      <c r="F25" s="173">
        <v>0</v>
      </c>
      <c r="G25" s="173">
        <v>0</v>
      </c>
      <c r="H25" s="173">
        <v>0</v>
      </c>
      <c r="I25" s="173">
        <v>0</v>
      </c>
      <c r="J25" s="173">
        <v>0</v>
      </c>
      <c r="K25" s="173">
        <v>0</v>
      </c>
      <c r="L25" s="173">
        <v>0</v>
      </c>
      <c r="M25" s="173">
        <v>0</v>
      </c>
      <c r="N25" s="173">
        <v>0</v>
      </c>
      <c r="O25" s="173">
        <v>0</v>
      </c>
      <c r="P25" s="173">
        <v>0</v>
      </c>
      <c r="Q25" s="173">
        <v>0</v>
      </c>
      <c r="R25" s="173">
        <v>0</v>
      </c>
      <c r="S25" s="173">
        <v>0</v>
      </c>
      <c r="T25" s="247">
        <f t="shared" si="0"/>
        <v>0</v>
      </c>
      <c r="U25" s="67"/>
      <c r="V25" s="67"/>
      <c r="W25" s="67"/>
      <c r="X25" s="67"/>
      <c r="Y25" s="67"/>
      <c r="Z25" s="67"/>
      <c r="AA25" s="67"/>
    </row>
    <row r="26" spans="1:27" ht="12" customHeight="1" x14ac:dyDescent="0.4">
      <c r="A26" s="80"/>
      <c r="B26" s="376" t="s">
        <v>321</v>
      </c>
      <c r="C26" s="314">
        <v>41</v>
      </c>
      <c r="D26" s="314"/>
      <c r="E26" s="67"/>
      <c r="F26" s="67"/>
      <c r="G26" s="67"/>
      <c r="H26" s="67"/>
      <c r="I26" s="67"/>
      <c r="J26" s="67"/>
      <c r="K26" s="67"/>
      <c r="L26" s="67"/>
      <c r="M26" s="67"/>
      <c r="N26" s="67"/>
      <c r="O26" s="67"/>
      <c r="P26" s="67"/>
      <c r="Q26" s="67"/>
      <c r="R26" s="67"/>
      <c r="S26" s="67"/>
      <c r="T26" s="491">
        <f t="shared" si="0"/>
        <v>0</v>
      </c>
      <c r="U26" s="67"/>
      <c r="V26" s="67"/>
      <c r="W26" s="67"/>
      <c r="X26" s="67"/>
      <c r="Y26" s="67"/>
      <c r="Z26" s="67"/>
      <c r="AA26" s="67"/>
    </row>
    <row r="27" spans="1:27" ht="12" customHeight="1" x14ac:dyDescent="0.4">
      <c r="A27" s="80"/>
      <c r="B27" s="376" t="s">
        <v>326</v>
      </c>
      <c r="C27" s="314">
        <v>101</v>
      </c>
      <c r="D27" s="314"/>
      <c r="E27" s="67"/>
      <c r="F27" s="67"/>
      <c r="G27" s="67"/>
      <c r="H27" s="67"/>
      <c r="I27" s="67"/>
      <c r="J27" s="67"/>
      <c r="K27" s="67"/>
      <c r="L27" s="67"/>
      <c r="M27" s="67"/>
      <c r="N27" s="67"/>
      <c r="O27" s="67"/>
      <c r="P27" s="67"/>
      <c r="Q27" s="67"/>
      <c r="R27" s="67"/>
      <c r="S27" s="67"/>
      <c r="T27" s="491">
        <f t="shared" si="0"/>
        <v>0</v>
      </c>
      <c r="U27" s="67"/>
      <c r="V27" s="67"/>
      <c r="W27" s="67"/>
      <c r="X27" s="67"/>
      <c r="Y27" s="67"/>
      <c r="Z27" s="67"/>
      <c r="AA27" s="67"/>
    </row>
    <row r="28" spans="1:27" ht="12" customHeight="1" x14ac:dyDescent="0.4">
      <c r="A28" s="80"/>
      <c r="B28" s="376" t="s">
        <v>323</v>
      </c>
      <c r="C28" s="314">
        <v>150</v>
      </c>
      <c r="D28" s="314"/>
      <c r="E28" s="67"/>
      <c r="F28" s="67"/>
      <c r="G28" s="67"/>
      <c r="H28" s="67"/>
      <c r="I28" s="67"/>
      <c r="J28" s="67"/>
      <c r="K28" s="67"/>
      <c r="L28" s="67"/>
      <c r="M28" s="67"/>
      <c r="N28" s="67"/>
      <c r="O28" s="67"/>
      <c r="P28" s="67"/>
      <c r="Q28" s="67"/>
      <c r="R28" s="67"/>
      <c r="S28" s="67"/>
      <c r="T28" s="491">
        <f t="shared" si="0"/>
        <v>0</v>
      </c>
      <c r="U28" s="67"/>
      <c r="V28" s="67"/>
      <c r="W28" s="67"/>
      <c r="X28" s="67"/>
      <c r="Y28" s="67"/>
      <c r="Z28" s="67"/>
      <c r="AA28" s="67"/>
    </row>
    <row r="29" spans="1:27" ht="12" customHeight="1" x14ac:dyDescent="0.4">
      <c r="A29" s="80"/>
      <c r="B29" s="376" t="s">
        <v>327</v>
      </c>
      <c r="C29" s="314">
        <v>201</v>
      </c>
      <c r="D29" s="314"/>
      <c r="E29" s="67"/>
      <c r="F29" s="67"/>
      <c r="G29" s="67"/>
      <c r="H29" s="67"/>
      <c r="I29" s="67"/>
      <c r="J29" s="67"/>
      <c r="K29" s="67"/>
      <c r="L29" s="67"/>
      <c r="M29" s="67"/>
      <c r="N29" s="67"/>
      <c r="O29" s="67"/>
      <c r="P29" s="67"/>
      <c r="Q29" s="67"/>
      <c r="R29" s="67"/>
      <c r="S29" s="67"/>
      <c r="T29" s="491">
        <f t="shared" si="0"/>
        <v>0</v>
      </c>
      <c r="U29" s="67"/>
      <c r="V29" s="67"/>
      <c r="W29" s="67"/>
      <c r="X29" s="67"/>
      <c r="Y29" s="67"/>
      <c r="Z29" s="67"/>
      <c r="AA29" s="67"/>
    </row>
    <row r="30" spans="1:27" ht="12" customHeight="1" x14ac:dyDescent="0.4">
      <c r="A30" s="80"/>
      <c r="B30" s="376"/>
      <c r="C30" s="314">
        <v>202</v>
      </c>
      <c r="D30" s="314"/>
      <c r="E30" s="67"/>
      <c r="F30" s="67"/>
      <c r="G30" s="67"/>
      <c r="H30" s="67"/>
      <c r="I30" s="67"/>
      <c r="J30" s="67"/>
      <c r="K30" s="67"/>
      <c r="L30" s="67"/>
      <c r="M30" s="67"/>
      <c r="N30" s="67"/>
      <c r="O30" s="67"/>
      <c r="P30" s="67"/>
      <c r="Q30" s="67"/>
      <c r="R30" s="67"/>
      <c r="S30" s="67"/>
      <c r="T30" s="491">
        <f t="shared" si="0"/>
        <v>0</v>
      </c>
      <c r="U30" s="67"/>
      <c r="V30" s="67"/>
      <c r="W30" s="67"/>
      <c r="X30" s="67"/>
      <c r="Y30" s="67"/>
      <c r="Z30" s="67"/>
      <c r="AA30" s="67"/>
    </row>
    <row r="31" spans="1:27" ht="12" customHeight="1" x14ac:dyDescent="0.4">
      <c r="A31" s="80"/>
      <c r="B31" s="376"/>
      <c r="C31" s="314">
        <v>237</v>
      </c>
      <c r="D31" s="314"/>
      <c r="E31" s="67"/>
      <c r="F31" s="67"/>
      <c r="G31" s="67"/>
      <c r="H31" s="67"/>
      <c r="I31" s="67"/>
      <c r="J31" s="67"/>
      <c r="K31" s="67"/>
      <c r="L31" s="67"/>
      <c r="M31" s="67"/>
      <c r="N31" s="67"/>
      <c r="O31" s="67"/>
      <c r="P31" s="67"/>
      <c r="Q31" s="67"/>
      <c r="R31" s="67"/>
      <c r="S31" s="67"/>
      <c r="T31" s="248">
        <f t="shared" si="0"/>
        <v>0</v>
      </c>
      <c r="U31" s="67"/>
      <c r="V31" s="67"/>
      <c r="W31" s="67"/>
      <c r="X31" s="67"/>
      <c r="Y31" s="67"/>
      <c r="Z31" s="67"/>
      <c r="AA31" s="67"/>
    </row>
    <row r="32" spans="1:27" ht="12" customHeight="1" x14ac:dyDescent="0.4">
      <c r="A32" s="80"/>
      <c r="B32" s="109"/>
      <c r="C32" s="244" t="s">
        <v>175</v>
      </c>
      <c r="D32" s="249">
        <f t="shared" ref="D32:S32" si="3">SUM(D25:D31)</f>
        <v>0</v>
      </c>
      <c r="E32" s="171">
        <f t="shared" si="3"/>
        <v>0</v>
      </c>
      <c r="F32" s="171">
        <f t="shared" si="3"/>
        <v>0</v>
      </c>
      <c r="G32" s="171">
        <f t="shared" si="3"/>
        <v>0</v>
      </c>
      <c r="H32" s="171">
        <f t="shared" si="3"/>
        <v>0</v>
      </c>
      <c r="I32" s="171">
        <f t="shared" si="3"/>
        <v>0</v>
      </c>
      <c r="J32" s="171">
        <f t="shared" si="3"/>
        <v>0</v>
      </c>
      <c r="K32" s="171">
        <f t="shared" si="3"/>
        <v>0</v>
      </c>
      <c r="L32" s="171">
        <f t="shared" si="3"/>
        <v>0</v>
      </c>
      <c r="M32" s="171">
        <f t="shared" si="3"/>
        <v>0</v>
      </c>
      <c r="N32" s="171">
        <f t="shared" si="3"/>
        <v>0</v>
      </c>
      <c r="O32" s="171">
        <f t="shared" si="3"/>
        <v>0</v>
      </c>
      <c r="P32" s="171">
        <f t="shared" si="3"/>
        <v>0</v>
      </c>
      <c r="Q32" s="171">
        <f t="shared" si="3"/>
        <v>0</v>
      </c>
      <c r="R32" s="171">
        <f t="shared" si="3"/>
        <v>0</v>
      </c>
      <c r="S32" s="171">
        <f t="shared" si="3"/>
        <v>0</v>
      </c>
      <c r="T32" s="250">
        <f t="shared" si="0"/>
        <v>0</v>
      </c>
      <c r="U32" s="67"/>
      <c r="V32" s="67"/>
      <c r="W32" s="67"/>
      <c r="X32" s="67"/>
      <c r="Y32" s="67"/>
      <c r="Z32" s="67"/>
      <c r="AA32" s="67"/>
    </row>
    <row r="33" spans="1:27" ht="12" hidden="1" customHeight="1" x14ac:dyDescent="0.4">
      <c r="A33" s="80"/>
      <c r="B33" s="251" t="s">
        <v>320</v>
      </c>
      <c r="C33" s="252">
        <v>30</v>
      </c>
      <c r="D33" s="252"/>
      <c r="E33" s="253"/>
      <c r="F33" s="253"/>
      <c r="G33" s="253"/>
      <c r="H33" s="253"/>
      <c r="I33" s="253"/>
      <c r="J33" s="253"/>
      <c r="K33" s="253"/>
      <c r="L33" s="253"/>
      <c r="M33" s="253"/>
      <c r="N33" s="253"/>
      <c r="O33" s="253"/>
      <c r="P33" s="253"/>
      <c r="Q33" s="253"/>
      <c r="R33" s="253"/>
      <c r="S33" s="253"/>
      <c r="T33" s="494"/>
      <c r="U33" s="67"/>
      <c r="V33" s="67"/>
      <c r="W33" s="67"/>
      <c r="X33" s="67"/>
      <c r="Y33" s="67"/>
      <c r="Z33" s="67"/>
      <c r="AA33" s="67"/>
    </row>
    <row r="34" spans="1:27" ht="12" hidden="1" customHeight="1" x14ac:dyDescent="0.4">
      <c r="A34" s="80"/>
      <c r="B34" s="495" t="s">
        <v>321</v>
      </c>
      <c r="C34" s="496">
        <v>41</v>
      </c>
      <c r="D34" s="496"/>
      <c r="E34" s="254"/>
      <c r="F34" s="254"/>
      <c r="G34" s="254"/>
      <c r="H34" s="254"/>
      <c r="I34" s="254"/>
      <c r="J34" s="254"/>
      <c r="K34" s="254"/>
      <c r="L34" s="254"/>
      <c r="M34" s="254"/>
      <c r="N34" s="254"/>
      <c r="O34" s="254"/>
      <c r="P34" s="254"/>
      <c r="Q34" s="254"/>
      <c r="R34" s="254"/>
      <c r="S34" s="254"/>
      <c r="T34" s="494"/>
      <c r="U34" s="67"/>
      <c r="V34" s="67"/>
      <c r="W34" s="67"/>
      <c r="X34" s="67"/>
      <c r="Y34" s="67"/>
      <c r="Z34" s="67"/>
      <c r="AA34" s="67"/>
    </row>
    <row r="35" spans="1:27" ht="12" hidden="1" customHeight="1" x14ac:dyDescent="0.4">
      <c r="A35" s="80"/>
      <c r="B35" s="495" t="s">
        <v>327</v>
      </c>
      <c r="C35" s="496">
        <v>101</v>
      </c>
      <c r="D35" s="497"/>
      <c r="E35" s="255"/>
      <c r="F35" s="255"/>
      <c r="G35" s="255"/>
      <c r="H35" s="255"/>
      <c r="I35" s="255"/>
      <c r="J35" s="255"/>
      <c r="K35" s="255"/>
      <c r="L35" s="255"/>
      <c r="M35" s="255"/>
      <c r="N35" s="255"/>
      <c r="O35" s="255"/>
      <c r="P35" s="255"/>
      <c r="Q35" s="255"/>
      <c r="R35" s="255"/>
      <c r="S35" s="255"/>
      <c r="T35" s="494"/>
      <c r="U35" s="67"/>
      <c r="V35" s="67"/>
      <c r="W35" s="67"/>
      <c r="X35" s="67"/>
      <c r="Y35" s="67"/>
      <c r="Z35" s="67"/>
      <c r="AA35" s="67"/>
    </row>
    <row r="36" spans="1:27" ht="12" hidden="1" customHeight="1" x14ac:dyDescent="0.4">
      <c r="A36" s="80"/>
      <c r="B36" s="495" t="s">
        <v>323</v>
      </c>
      <c r="C36" s="496">
        <v>150</v>
      </c>
      <c r="D36" s="496"/>
      <c r="E36" s="254"/>
      <c r="F36" s="254"/>
      <c r="G36" s="254" t="s">
        <v>360</v>
      </c>
      <c r="H36" s="254"/>
      <c r="I36" s="254"/>
      <c r="J36" s="254"/>
      <c r="K36" s="254"/>
      <c r="L36" s="254"/>
      <c r="M36" s="254"/>
      <c r="N36" s="254"/>
      <c r="O36" s="254"/>
      <c r="P36" s="254"/>
      <c r="Q36" s="254"/>
      <c r="R36" s="254"/>
      <c r="S36" s="254"/>
      <c r="T36" s="494"/>
      <c r="U36" s="67"/>
      <c r="V36" s="67"/>
      <c r="W36" s="67"/>
      <c r="X36" s="67"/>
      <c r="Y36" s="67"/>
      <c r="Z36" s="67"/>
      <c r="AA36" s="67"/>
    </row>
    <row r="37" spans="1:27" ht="12" hidden="1" customHeight="1" x14ac:dyDescent="0.4">
      <c r="A37" s="80"/>
      <c r="B37" s="495" t="s">
        <v>329</v>
      </c>
      <c r="C37" s="496">
        <v>201</v>
      </c>
      <c r="D37" s="496"/>
      <c r="E37" s="254"/>
      <c r="F37" s="254"/>
      <c r="G37" s="254"/>
      <c r="H37" s="254"/>
      <c r="I37" s="254"/>
      <c r="J37" s="254"/>
      <c r="K37" s="254"/>
      <c r="L37" s="254"/>
      <c r="M37" s="254"/>
      <c r="N37" s="254"/>
      <c r="O37" s="254"/>
      <c r="P37" s="254"/>
      <c r="Q37" s="254"/>
      <c r="R37" s="254"/>
      <c r="S37" s="254"/>
      <c r="T37" s="494"/>
      <c r="U37" s="67"/>
      <c r="V37" s="67"/>
      <c r="W37" s="67"/>
      <c r="X37" s="67"/>
      <c r="Y37" s="67"/>
      <c r="Z37" s="67"/>
      <c r="AA37" s="67"/>
    </row>
    <row r="38" spans="1:27" ht="12" hidden="1" customHeight="1" x14ac:dyDescent="0.4">
      <c r="A38" s="80"/>
      <c r="B38" s="495"/>
      <c r="C38" s="496">
        <v>202</v>
      </c>
      <c r="D38" s="496"/>
      <c r="E38" s="254"/>
      <c r="F38" s="254"/>
      <c r="G38" s="254"/>
      <c r="H38" s="254"/>
      <c r="I38" s="254"/>
      <c r="J38" s="254"/>
      <c r="K38" s="254"/>
      <c r="L38" s="254"/>
      <c r="M38" s="254"/>
      <c r="N38" s="254"/>
      <c r="O38" s="254"/>
      <c r="P38" s="254"/>
      <c r="Q38" s="254"/>
      <c r="R38" s="254"/>
      <c r="S38" s="254"/>
      <c r="T38" s="494"/>
      <c r="U38" s="67"/>
      <c r="V38" s="67"/>
      <c r="W38" s="67"/>
      <c r="X38" s="67"/>
      <c r="Y38" s="67"/>
      <c r="Z38" s="67"/>
      <c r="AA38" s="67"/>
    </row>
    <row r="39" spans="1:27" ht="12" hidden="1" customHeight="1" x14ac:dyDescent="0.4">
      <c r="A39" s="80"/>
      <c r="B39" s="495"/>
      <c r="C39" s="496">
        <v>237</v>
      </c>
      <c r="D39" s="496"/>
      <c r="E39" s="254"/>
      <c r="F39" s="254"/>
      <c r="G39" s="254"/>
      <c r="H39" s="254"/>
      <c r="I39" s="254"/>
      <c r="J39" s="254"/>
      <c r="K39" s="254"/>
      <c r="L39" s="254"/>
      <c r="M39" s="254"/>
      <c r="N39" s="254"/>
      <c r="O39" s="254"/>
      <c r="P39" s="254"/>
      <c r="Q39" s="254"/>
      <c r="R39" s="254"/>
      <c r="S39" s="254"/>
      <c r="T39" s="494"/>
      <c r="U39" s="67"/>
      <c r="V39" s="67"/>
      <c r="W39" s="67"/>
      <c r="X39" s="67"/>
      <c r="Y39" s="67"/>
      <c r="Z39" s="67"/>
      <c r="AA39" s="67"/>
    </row>
    <row r="40" spans="1:27" ht="12" hidden="1" customHeight="1" x14ac:dyDescent="0.4">
      <c r="A40" s="80"/>
      <c r="B40" s="256"/>
      <c r="C40" s="257" t="s">
        <v>175</v>
      </c>
      <c r="D40" s="257"/>
      <c r="E40" s="258"/>
      <c r="F40" s="258"/>
      <c r="G40" s="258"/>
      <c r="H40" s="258"/>
      <c r="I40" s="258"/>
      <c r="J40" s="258"/>
      <c r="K40" s="258"/>
      <c r="L40" s="258"/>
      <c r="M40" s="258"/>
      <c r="N40" s="258"/>
      <c r="O40" s="258"/>
      <c r="P40" s="258"/>
      <c r="Q40" s="258"/>
      <c r="R40" s="258"/>
      <c r="S40" s="258"/>
      <c r="T40" s="259"/>
      <c r="U40" s="67"/>
      <c r="V40" s="67"/>
      <c r="W40" s="67"/>
      <c r="X40" s="67"/>
      <c r="Y40" s="67"/>
      <c r="Z40" s="67"/>
      <c r="AA40" s="67"/>
    </row>
    <row r="41" spans="1:27" ht="12" customHeight="1" x14ac:dyDescent="0.4">
      <c r="A41" s="80"/>
      <c r="B41" s="108" t="s">
        <v>330</v>
      </c>
      <c r="C41" s="179">
        <v>30</v>
      </c>
      <c r="D41" s="179"/>
      <c r="E41" s="77"/>
      <c r="F41" s="77"/>
      <c r="G41" s="77"/>
      <c r="H41" s="77"/>
      <c r="I41" s="77"/>
      <c r="J41" s="77"/>
      <c r="K41" s="77"/>
      <c r="L41" s="77"/>
      <c r="M41" s="77"/>
      <c r="N41" s="77"/>
      <c r="O41" s="77"/>
      <c r="P41" s="77"/>
      <c r="Q41" s="77"/>
      <c r="R41" s="77"/>
      <c r="S41" s="77"/>
      <c r="T41" s="247">
        <f t="shared" ref="T41:T177" si="4">SUM(D41:S41)</f>
        <v>0</v>
      </c>
      <c r="U41" s="67"/>
      <c r="V41" s="67"/>
      <c r="W41" s="67"/>
      <c r="X41" s="67"/>
      <c r="Y41" s="67"/>
      <c r="Z41" s="67"/>
      <c r="AA41" s="67"/>
    </row>
    <row r="42" spans="1:27" ht="12" customHeight="1" x14ac:dyDescent="0.4">
      <c r="A42" s="80"/>
      <c r="B42" s="376" t="s">
        <v>321</v>
      </c>
      <c r="C42" s="314">
        <v>41</v>
      </c>
      <c r="D42" s="314"/>
      <c r="E42" s="67"/>
      <c r="F42" s="67"/>
      <c r="G42" s="67"/>
      <c r="H42" s="67"/>
      <c r="I42" s="67"/>
      <c r="J42" s="67"/>
      <c r="K42" s="67"/>
      <c r="L42" s="67"/>
      <c r="M42" s="67"/>
      <c r="N42" s="67"/>
      <c r="O42" s="67"/>
      <c r="P42" s="67"/>
      <c r="Q42" s="67"/>
      <c r="R42" s="67"/>
      <c r="S42" s="67"/>
      <c r="T42" s="491">
        <f t="shared" si="4"/>
        <v>0</v>
      </c>
      <c r="U42" s="67"/>
      <c r="V42" s="67"/>
      <c r="W42" s="67"/>
      <c r="X42" s="67"/>
      <c r="Y42" s="67"/>
      <c r="Z42" s="67"/>
      <c r="AA42" s="67"/>
    </row>
    <row r="43" spans="1:27" ht="12" customHeight="1" x14ac:dyDescent="0.4">
      <c r="A43" s="80"/>
      <c r="B43" s="376" t="s">
        <v>331</v>
      </c>
      <c r="C43" s="314">
        <v>101</v>
      </c>
      <c r="D43" s="314">
        <v>0</v>
      </c>
      <c r="E43" s="67">
        <v>0</v>
      </c>
      <c r="F43" s="67">
        <v>0</v>
      </c>
      <c r="G43" s="67">
        <v>0</v>
      </c>
      <c r="H43" s="67">
        <v>0</v>
      </c>
      <c r="I43" s="67">
        <v>0</v>
      </c>
      <c r="J43" s="67">
        <v>0</v>
      </c>
      <c r="K43" s="67">
        <v>0</v>
      </c>
      <c r="L43" s="67">
        <v>0</v>
      </c>
      <c r="M43" s="67">
        <v>0</v>
      </c>
      <c r="N43" s="67">
        <v>0</v>
      </c>
      <c r="O43" s="67">
        <v>0</v>
      </c>
      <c r="P43" s="67">
        <v>0</v>
      </c>
      <c r="Q43" s="67">
        <v>0</v>
      </c>
      <c r="R43" s="67">
        <v>0</v>
      </c>
      <c r="S43" s="70">
        <v>0</v>
      </c>
      <c r="T43" s="491">
        <f t="shared" si="4"/>
        <v>0</v>
      </c>
      <c r="U43" s="67"/>
      <c r="V43" s="67"/>
      <c r="W43" s="67"/>
      <c r="X43" s="67"/>
      <c r="Y43" s="67"/>
      <c r="Z43" s="67"/>
      <c r="AA43" s="67"/>
    </row>
    <row r="44" spans="1:27" ht="12" customHeight="1" x14ac:dyDescent="0.4">
      <c r="A44" s="80"/>
      <c r="B44" s="376" t="s">
        <v>323</v>
      </c>
      <c r="C44" s="314">
        <v>150</v>
      </c>
      <c r="D44" s="314"/>
      <c r="E44" s="67"/>
      <c r="F44" s="67"/>
      <c r="G44" s="67"/>
      <c r="H44" s="67"/>
      <c r="I44" s="67"/>
      <c r="J44" s="67"/>
      <c r="K44" s="67"/>
      <c r="L44" s="67"/>
      <c r="M44" s="67"/>
      <c r="N44" s="67"/>
      <c r="O44" s="67"/>
      <c r="P44" s="67"/>
      <c r="Q44" s="67"/>
      <c r="R44" s="67"/>
      <c r="S44" s="67"/>
      <c r="T44" s="491">
        <f t="shared" si="4"/>
        <v>0</v>
      </c>
      <c r="U44" s="67"/>
      <c r="V44" s="67"/>
      <c r="W44" s="67"/>
      <c r="X44" s="67"/>
      <c r="Y44" s="67"/>
      <c r="Z44" s="67"/>
      <c r="AA44" s="67"/>
    </row>
    <row r="45" spans="1:27" ht="12" customHeight="1" x14ac:dyDescent="0.4">
      <c r="A45" s="80"/>
      <c r="B45" s="376" t="s">
        <v>327</v>
      </c>
      <c r="C45" s="314">
        <v>201</v>
      </c>
      <c r="D45" s="314"/>
      <c r="E45" s="67"/>
      <c r="F45" s="67"/>
      <c r="G45" s="67"/>
      <c r="H45" s="67"/>
      <c r="I45" s="67"/>
      <c r="J45" s="67"/>
      <c r="K45" s="67"/>
      <c r="L45" s="67"/>
      <c r="M45" s="67"/>
      <c r="N45" s="67"/>
      <c r="O45" s="67"/>
      <c r="P45" s="67"/>
      <c r="Q45" s="67"/>
      <c r="R45" s="67"/>
      <c r="S45" s="67"/>
      <c r="T45" s="491">
        <f t="shared" si="4"/>
        <v>0</v>
      </c>
      <c r="U45" s="67"/>
      <c r="V45" s="67"/>
      <c r="W45" s="67"/>
      <c r="X45" s="67"/>
      <c r="Y45" s="67"/>
      <c r="Z45" s="67"/>
      <c r="AA45" s="67"/>
    </row>
    <row r="46" spans="1:27" ht="12" customHeight="1" x14ac:dyDescent="0.4">
      <c r="A46" s="80"/>
      <c r="B46" s="376"/>
      <c r="C46" s="314">
        <v>202</v>
      </c>
      <c r="D46" s="314"/>
      <c r="E46" s="67"/>
      <c r="F46" s="67"/>
      <c r="G46" s="67"/>
      <c r="H46" s="67"/>
      <c r="I46" s="67"/>
      <c r="J46" s="67"/>
      <c r="K46" s="67"/>
      <c r="L46" s="67"/>
      <c r="M46" s="67"/>
      <c r="N46" s="67"/>
      <c r="O46" s="67"/>
      <c r="P46" s="67"/>
      <c r="Q46" s="67"/>
      <c r="R46" s="67"/>
      <c r="S46" s="67"/>
      <c r="T46" s="491">
        <f t="shared" si="4"/>
        <v>0</v>
      </c>
      <c r="U46" s="67"/>
      <c r="V46" s="67"/>
      <c r="W46" s="67"/>
      <c r="X46" s="67"/>
      <c r="Y46" s="67"/>
      <c r="Z46" s="67"/>
      <c r="AA46" s="67"/>
    </row>
    <row r="47" spans="1:27" ht="12" customHeight="1" x14ac:dyDescent="0.4">
      <c r="A47" s="80"/>
      <c r="B47" s="376"/>
      <c r="C47" s="314">
        <v>237</v>
      </c>
      <c r="D47" s="314"/>
      <c r="E47" s="67"/>
      <c r="F47" s="67"/>
      <c r="G47" s="67"/>
      <c r="H47" s="67"/>
      <c r="I47" s="67"/>
      <c r="J47" s="67"/>
      <c r="K47" s="67"/>
      <c r="L47" s="67"/>
      <c r="M47" s="67"/>
      <c r="N47" s="67"/>
      <c r="O47" s="67"/>
      <c r="P47" s="67"/>
      <c r="Q47" s="67"/>
      <c r="R47" s="67"/>
      <c r="S47" s="67"/>
      <c r="T47" s="491">
        <f t="shared" si="4"/>
        <v>0</v>
      </c>
      <c r="U47" s="67"/>
      <c r="V47" s="67"/>
      <c r="W47" s="67"/>
      <c r="X47" s="67"/>
      <c r="Y47" s="67"/>
      <c r="Z47" s="67"/>
      <c r="AA47" s="67"/>
    </row>
    <row r="48" spans="1:27" ht="12" customHeight="1" x14ac:dyDescent="0.4">
      <c r="A48" s="80"/>
      <c r="B48" s="109"/>
      <c r="C48" s="244" t="s">
        <v>175</v>
      </c>
      <c r="D48" s="244">
        <f t="shared" ref="D48:S48" si="5">SUM(D41:D47)</f>
        <v>0</v>
      </c>
      <c r="E48" s="178">
        <f t="shared" si="5"/>
        <v>0</v>
      </c>
      <c r="F48" s="178">
        <f t="shared" si="5"/>
        <v>0</v>
      </c>
      <c r="G48" s="178">
        <f t="shared" si="5"/>
        <v>0</v>
      </c>
      <c r="H48" s="178">
        <f t="shared" si="5"/>
        <v>0</v>
      </c>
      <c r="I48" s="178">
        <f t="shared" si="5"/>
        <v>0</v>
      </c>
      <c r="J48" s="178">
        <f t="shared" si="5"/>
        <v>0</v>
      </c>
      <c r="K48" s="178">
        <f t="shared" si="5"/>
        <v>0</v>
      </c>
      <c r="L48" s="178">
        <f t="shared" si="5"/>
        <v>0</v>
      </c>
      <c r="M48" s="178">
        <f t="shared" si="5"/>
        <v>0</v>
      </c>
      <c r="N48" s="178">
        <f t="shared" si="5"/>
        <v>0</v>
      </c>
      <c r="O48" s="178">
        <f t="shared" si="5"/>
        <v>0</v>
      </c>
      <c r="P48" s="178">
        <f t="shared" si="5"/>
        <v>0</v>
      </c>
      <c r="Q48" s="178">
        <f t="shared" si="5"/>
        <v>0</v>
      </c>
      <c r="R48" s="178">
        <f t="shared" si="5"/>
        <v>0</v>
      </c>
      <c r="S48" s="178">
        <f t="shared" si="5"/>
        <v>0</v>
      </c>
      <c r="T48" s="260">
        <f t="shared" si="4"/>
        <v>0</v>
      </c>
      <c r="U48" s="67"/>
      <c r="V48" s="67"/>
      <c r="W48" s="67"/>
      <c r="X48" s="67"/>
      <c r="Y48" s="67"/>
      <c r="Z48" s="67"/>
      <c r="AA48" s="67"/>
    </row>
    <row r="49" spans="1:27" ht="12" customHeight="1" x14ac:dyDescent="0.4">
      <c r="A49" s="80"/>
      <c r="B49" s="108" t="s">
        <v>320</v>
      </c>
      <c r="C49" s="240">
        <v>30</v>
      </c>
      <c r="D49" s="179">
        <v>0</v>
      </c>
      <c r="E49" s="77">
        <v>0</v>
      </c>
      <c r="F49" s="77">
        <v>0</v>
      </c>
      <c r="G49" s="77">
        <v>0</v>
      </c>
      <c r="H49" s="77">
        <v>0</v>
      </c>
      <c r="I49" s="77">
        <v>0</v>
      </c>
      <c r="J49" s="77">
        <v>0</v>
      </c>
      <c r="K49" s="77">
        <v>0</v>
      </c>
      <c r="L49" s="77">
        <v>0</v>
      </c>
      <c r="M49" s="77">
        <v>0</v>
      </c>
      <c r="N49" s="77">
        <v>0</v>
      </c>
      <c r="O49" s="77">
        <v>0</v>
      </c>
      <c r="P49" s="261"/>
      <c r="Q49" s="261"/>
      <c r="R49" s="261"/>
      <c r="S49" s="261"/>
      <c r="T49" s="491">
        <f t="shared" si="4"/>
        <v>0</v>
      </c>
      <c r="U49" s="235" t="s">
        <v>358</v>
      </c>
      <c r="V49" s="67"/>
      <c r="W49" s="67"/>
      <c r="X49" s="67"/>
      <c r="Y49" s="67"/>
      <c r="Z49" s="67"/>
      <c r="AA49" s="67"/>
    </row>
    <row r="50" spans="1:27" ht="12" customHeight="1" x14ac:dyDescent="0.4">
      <c r="A50" s="80"/>
      <c r="B50" s="376" t="s">
        <v>321</v>
      </c>
      <c r="C50" s="314">
        <v>41</v>
      </c>
      <c r="D50" s="314"/>
      <c r="E50" s="67"/>
      <c r="F50" s="67"/>
      <c r="G50" s="67"/>
      <c r="H50" s="67"/>
      <c r="I50" s="67"/>
      <c r="J50" s="67"/>
      <c r="K50" s="67"/>
      <c r="L50" s="67"/>
      <c r="M50" s="67"/>
      <c r="N50" s="67"/>
      <c r="O50" s="67"/>
      <c r="P50" s="67"/>
      <c r="Q50" s="67"/>
      <c r="R50" s="67"/>
      <c r="S50" s="67"/>
      <c r="T50" s="491">
        <f t="shared" si="4"/>
        <v>0</v>
      </c>
      <c r="U50" s="67"/>
      <c r="V50" s="67"/>
      <c r="W50" s="67"/>
      <c r="X50" s="67"/>
      <c r="Y50" s="67"/>
      <c r="Z50" s="67"/>
      <c r="AA50" s="67"/>
    </row>
    <row r="51" spans="1:27" ht="12" customHeight="1" x14ac:dyDescent="0.4">
      <c r="A51" s="80"/>
      <c r="B51" s="376" t="s">
        <v>331</v>
      </c>
      <c r="C51" s="314">
        <v>101</v>
      </c>
      <c r="D51" s="316"/>
      <c r="E51" s="70"/>
      <c r="F51" s="70"/>
      <c r="G51" s="70"/>
      <c r="H51" s="70"/>
      <c r="I51" s="70"/>
      <c r="J51" s="70"/>
      <c r="K51" s="70"/>
      <c r="L51" s="70"/>
      <c r="M51" s="70"/>
      <c r="N51" s="70"/>
      <c r="O51" s="70"/>
      <c r="P51" s="70"/>
      <c r="Q51" s="70"/>
      <c r="R51" s="70"/>
      <c r="S51" s="70"/>
      <c r="T51" s="491">
        <f t="shared" si="4"/>
        <v>0</v>
      </c>
      <c r="U51" s="67"/>
      <c r="V51" s="67"/>
      <c r="W51" s="67"/>
      <c r="X51" s="67"/>
      <c r="Y51" s="67"/>
      <c r="Z51" s="67"/>
      <c r="AA51" s="67"/>
    </row>
    <row r="52" spans="1:27" ht="12" customHeight="1" x14ac:dyDescent="0.4">
      <c r="A52" s="80"/>
      <c r="B52" s="376" t="s">
        <v>323</v>
      </c>
      <c r="C52" s="314">
        <v>150</v>
      </c>
      <c r="D52" s="314"/>
      <c r="E52" s="67"/>
      <c r="F52" s="67"/>
      <c r="G52" s="67"/>
      <c r="H52" s="67"/>
      <c r="I52" s="67"/>
      <c r="J52" s="67"/>
      <c r="K52" s="67"/>
      <c r="L52" s="67"/>
      <c r="M52" s="67"/>
      <c r="N52" s="67"/>
      <c r="O52" s="67"/>
      <c r="P52" s="67"/>
      <c r="Q52" s="67"/>
      <c r="R52" s="67"/>
      <c r="S52" s="67"/>
      <c r="T52" s="491">
        <f t="shared" si="4"/>
        <v>0</v>
      </c>
      <c r="U52" s="67"/>
      <c r="V52" s="67"/>
      <c r="W52" s="67"/>
      <c r="X52" s="67"/>
      <c r="Y52" s="67"/>
      <c r="Z52" s="67"/>
      <c r="AA52" s="67"/>
    </row>
    <row r="53" spans="1:27" ht="12" customHeight="1" x14ac:dyDescent="0.4">
      <c r="A53" s="80"/>
      <c r="B53" s="376" t="s">
        <v>327</v>
      </c>
      <c r="C53" s="314">
        <v>201</v>
      </c>
      <c r="D53" s="314"/>
      <c r="E53" s="67"/>
      <c r="F53" s="67"/>
      <c r="G53" s="67"/>
      <c r="H53" s="67"/>
      <c r="I53" s="67"/>
      <c r="J53" s="67"/>
      <c r="K53" s="67"/>
      <c r="L53" s="67"/>
      <c r="M53" s="67"/>
      <c r="N53" s="67"/>
      <c r="O53" s="67"/>
      <c r="P53" s="67"/>
      <c r="Q53" s="67"/>
      <c r="R53" s="67"/>
      <c r="S53" s="67"/>
      <c r="T53" s="491">
        <f t="shared" si="4"/>
        <v>0</v>
      </c>
      <c r="U53" s="67"/>
      <c r="V53" s="67"/>
      <c r="W53" s="67"/>
      <c r="X53" s="67"/>
      <c r="Y53" s="67"/>
      <c r="Z53" s="67"/>
      <c r="AA53" s="67"/>
    </row>
    <row r="54" spans="1:27" ht="12" customHeight="1" x14ac:dyDescent="0.4">
      <c r="A54" s="80"/>
      <c r="B54" s="376"/>
      <c r="C54" s="314">
        <v>202</v>
      </c>
      <c r="D54" s="314"/>
      <c r="E54" s="67"/>
      <c r="F54" s="67"/>
      <c r="G54" s="67"/>
      <c r="H54" s="67"/>
      <c r="I54" s="67"/>
      <c r="J54" s="67"/>
      <c r="K54" s="67"/>
      <c r="L54" s="67"/>
      <c r="M54" s="67"/>
      <c r="N54" s="67"/>
      <c r="O54" s="67"/>
      <c r="P54" s="67"/>
      <c r="Q54" s="67"/>
      <c r="R54" s="67"/>
      <c r="S54" s="67"/>
      <c r="T54" s="491">
        <f t="shared" si="4"/>
        <v>0</v>
      </c>
      <c r="U54" s="67"/>
      <c r="V54" s="67"/>
      <c r="W54" s="67"/>
      <c r="X54" s="67"/>
      <c r="Y54" s="67"/>
      <c r="Z54" s="67"/>
      <c r="AA54" s="67"/>
    </row>
    <row r="55" spans="1:27" ht="12" customHeight="1" x14ac:dyDescent="0.4">
      <c r="A55" s="80"/>
      <c r="B55" s="376"/>
      <c r="C55" s="314">
        <v>237</v>
      </c>
      <c r="D55" s="314"/>
      <c r="E55" s="67"/>
      <c r="F55" s="67"/>
      <c r="G55" s="67"/>
      <c r="H55" s="67"/>
      <c r="I55" s="67"/>
      <c r="J55" s="67"/>
      <c r="K55" s="67"/>
      <c r="L55" s="67"/>
      <c r="M55" s="67"/>
      <c r="N55" s="67"/>
      <c r="O55" s="67"/>
      <c r="P55" s="67"/>
      <c r="Q55" s="67"/>
      <c r="R55" s="67"/>
      <c r="S55" s="67"/>
      <c r="T55" s="491">
        <f t="shared" si="4"/>
        <v>0</v>
      </c>
      <c r="U55" s="67"/>
      <c r="V55" s="67"/>
      <c r="W55" s="67"/>
      <c r="X55" s="67"/>
      <c r="Y55" s="67"/>
      <c r="Z55" s="67"/>
      <c r="AA55" s="67"/>
    </row>
    <row r="56" spans="1:27" ht="12" customHeight="1" x14ac:dyDescent="0.4">
      <c r="A56" s="80"/>
      <c r="B56" s="109"/>
      <c r="C56" s="244" t="s">
        <v>175</v>
      </c>
      <c r="D56" s="244">
        <f t="shared" ref="D56:S56" si="6">SUM(D49:D55)</f>
        <v>0</v>
      </c>
      <c r="E56" s="178">
        <f t="shared" si="6"/>
        <v>0</v>
      </c>
      <c r="F56" s="178">
        <f t="shared" si="6"/>
        <v>0</v>
      </c>
      <c r="G56" s="178">
        <f t="shared" si="6"/>
        <v>0</v>
      </c>
      <c r="H56" s="178">
        <f t="shared" si="6"/>
        <v>0</v>
      </c>
      <c r="I56" s="178">
        <f t="shared" si="6"/>
        <v>0</v>
      </c>
      <c r="J56" s="178">
        <f t="shared" si="6"/>
        <v>0</v>
      </c>
      <c r="K56" s="178">
        <f t="shared" si="6"/>
        <v>0</v>
      </c>
      <c r="L56" s="178">
        <f t="shared" si="6"/>
        <v>0</v>
      </c>
      <c r="M56" s="178">
        <f t="shared" si="6"/>
        <v>0</v>
      </c>
      <c r="N56" s="178">
        <f t="shared" si="6"/>
        <v>0</v>
      </c>
      <c r="O56" s="178">
        <f t="shared" si="6"/>
        <v>0</v>
      </c>
      <c r="P56" s="178">
        <f t="shared" si="6"/>
        <v>0</v>
      </c>
      <c r="Q56" s="178">
        <f t="shared" si="6"/>
        <v>0</v>
      </c>
      <c r="R56" s="178">
        <f t="shared" si="6"/>
        <v>0</v>
      </c>
      <c r="S56" s="178">
        <f t="shared" si="6"/>
        <v>0</v>
      </c>
      <c r="T56" s="260">
        <f t="shared" si="4"/>
        <v>0</v>
      </c>
      <c r="U56" s="67"/>
      <c r="V56" s="67"/>
      <c r="W56" s="67"/>
      <c r="X56" s="67"/>
      <c r="Y56" s="67"/>
      <c r="Z56" s="67"/>
      <c r="AA56" s="67"/>
    </row>
    <row r="57" spans="1:27" ht="12" customHeight="1" x14ac:dyDescent="0.4">
      <c r="A57" s="80"/>
      <c r="B57" s="108" t="s">
        <v>325</v>
      </c>
      <c r="C57" s="179">
        <v>30</v>
      </c>
      <c r="D57" s="180">
        <v>1</v>
      </c>
      <c r="E57" s="173">
        <v>0</v>
      </c>
      <c r="F57" s="173">
        <v>0</v>
      </c>
      <c r="G57" s="173">
        <v>2</v>
      </c>
      <c r="H57" s="173">
        <v>2</v>
      </c>
      <c r="I57" s="173">
        <v>15</v>
      </c>
      <c r="J57" s="173">
        <v>5</v>
      </c>
      <c r="K57" s="173">
        <v>17</v>
      </c>
      <c r="L57" s="173">
        <v>5</v>
      </c>
      <c r="M57" s="173">
        <v>19</v>
      </c>
      <c r="N57" s="173">
        <v>16</v>
      </c>
      <c r="O57" s="173">
        <v>7</v>
      </c>
      <c r="P57" s="173">
        <v>7</v>
      </c>
      <c r="Q57" s="173">
        <v>2</v>
      </c>
      <c r="R57" s="173">
        <v>0</v>
      </c>
      <c r="S57" s="173">
        <v>1</v>
      </c>
      <c r="T57" s="491">
        <f t="shared" si="4"/>
        <v>99</v>
      </c>
      <c r="U57" s="67"/>
      <c r="V57" s="67"/>
      <c r="W57" s="67"/>
      <c r="X57" s="67"/>
      <c r="Y57" s="67"/>
      <c r="Z57" s="67"/>
      <c r="AA57" s="67"/>
    </row>
    <row r="58" spans="1:27" ht="14.5" x14ac:dyDescent="0.4">
      <c r="A58" s="80"/>
      <c r="B58" s="376" t="s">
        <v>321</v>
      </c>
      <c r="C58" s="314">
        <v>41</v>
      </c>
      <c r="D58" s="314"/>
      <c r="E58" s="67"/>
      <c r="F58" s="67"/>
      <c r="G58" s="67"/>
      <c r="H58" s="67"/>
      <c r="I58" s="67"/>
      <c r="J58" s="67"/>
      <c r="K58" s="67"/>
      <c r="L58" s="67"/>
      <c r="M58" s="67"/>
      <c r="N58" s="67"/>
      <c r="O58" s="67"/>
      <c r="P58" s="67"/>
      <c r="Q58" s="67"/>
      <c r="R58" s="67"/>
      <c r="S58" s="67"/>
      <c r="T58" s="491">
        <f t="shared" si="4"/>
        <v>0</v>
      </c>
      <c r="U58" s="67"/>
      <c r="V58" s="67"/>
      <c r="W58" s="67"/>
      <c r="X58" s="67"/>
      <c r="Y58" s="67"/>
      <c r="Z58" s="67"/>
      <c r="AA58" s="67"/>
    </row>
    <row r="59" spans="1:27" ht="12" customHeight="1" x14ac:dyDescent="0.4">
      <c r="A59" s="80"/>
      <c r="B59" s="376" t="s">
        <v>326</v>
      </c>
      <c r="C59" s="314">
        <v>101</v>
      </c>
      <c r="D59" s="316">
        <v>4</v>
      </c>
      <c r="E59" s="70">
        <v>1</v>
      </c>
      <c r="F59" s="70">
        <v>0</v>
      </c>
      <c r="G59" s="70">
        <v>1</v>
      </c>
      <c r="H59" s="70">
        <v>2</v>
      </c>
      <c r="I59" s="70">
        <v>0</v>
      </c>
      <c r="J59" s="70">
        <v>1</v>
      </c>
      <c r="K59" s="70">
        <v>0</v>
      </c>
      <c r="L59" s="70">
        <v>2</v>
      </c>
      <c r="M59" s="70">
        <v>3</v>
      </c>
      <c r="N59" s="70">
        <v>5</v>
      </c>
      <c r="O59" s="70">
        <v>8</v>
      </c>
      <c r="P59" s="70">
        <v>2</v>
      </c>
      <c r="Q59" s="70">
        <v>0</v>
      </c>
      <c r="R59" s="70">
        <v>0</v>
      </c>
      <c r="S59" s="70">
        <v>0</v>
      </c>
      <c r="T59" s="498">
        <f t="shared" si="4"/>
        <v>29</v>
      </c>
      <c r="U59" s="67"/>
      <c r="V59" s="67"/>
      <c r="W59" s="67"/>
      <c r="X59" s="67"/>
      <c r="Y59" s="67"/>
      <c r="Z59" s="67"/>
      <c r="AA59" s="67"/>
    </row>
    <row r="60" spans="1:27" ht="12" customHeight="1" x14ac:dyDescent="0.4">
      <c r="A60" s="80"/>
      <c r="B60" s="376" t="s">
        <v>323</v>
      </c>
      <c r="C60" s="314">
        <v>150</v>
      </c>
      <c r="D60" s="314"/>
      <c r="E60" s="67"/>
      <c r="F60" s="67"/>
      <c r="G60" s="67"/>
      <c r="H60" s="67"/>
      <c r="I60" s="67"/>
      <c r="J60" s="67"/>
      <c r="K60" s="67"/>
      <c r="L60" s="67"/>
      <c r="M60" s="67"/>
      <c r="N60" s="67"/>
      <c r="O60" s="67"/>
      <c r="P60" s="67"/>
      <c r="Q60" s="67"/>
      <c r="R60" s="67"/>
      <c r="S60" s="67"/>
      <c r="T60" s="491">
        <f t="shared" si="4"/>
        <v>0</v>
      </c>
      <c r="U60" s="67"/>
      <c r="V60" s="67"/>
      <c r="W60" s="67"/>
      <c r="X60" s="67"/>
      <c r="Y60" s="67"/>
      <c r="Z60" s="67"/>
      <c r="AA60" s="67"/>
    </row>
    <row r="61" spans="1:27" ht="12" customHeight="1" x14ac:dyDescent="0.4">
      <c r="A61" s="80"/>
      <c r="B61" s="376" t="s">
        <v>332</v>
      </c>
      <c r="C61" s="314">
        <v>201</v>
      </c>
      <c r="D61" s="314"/>
      <c r="E61" s="67"/>
      <c r="F61" s="67"/>
      <c r="G61" s="67"/>
      <c r="H61" s="67"/>
      <c r="I61" s="67"/>
      <c r="J61" s="67"/>
      <c r="K61" s="67"/>
      <c r="L61" s="67"/>
      <c r="M61" s="67"/>
      <c r="N61" s="67"/>
      <c r="O61" s="67"/>
      <c r="P61" s="67"/>
      <c r="Q61" s="67"/>
      <c r="R61" s="67"/>
      <c r="S61" s="67"/>
      <c r="T61" s="491">
        <f t="shared" si="4"/>
        <v>0</v>
      </c>
      <c r="U61" s="67"/>
      <c r="V61" s="67"/>
      <c r="W61" s="67"/>
      <c r="X61" s="67"/>
      <c r="Y61" s="67"/>
      <c r="Z61" s="67"/>
      <c r="AA61" s="67"/>
    </row>
    <row r="62" spans="1:27" ht="12" customHeight="1" x14ac:dyDescent="0.4">
      <c r="A62" s="80"/>
      <c r="B62" s="376"/>
      <c r="C62" s="314">
        <v>202</v>
      </c>
      <c r="D62" s="314"/>
      <c r="E62" s="67"/>
      <c r="F62" s="67"/>
      <c r="G62" s="67"/>
      <c r="H62" s="67"/>
      <c r="I62" s="67"/>
      <c r="J62" s="67"/>
      <c r="K62" s="67"/>
      <c r="L62" s="67"/>
      <c r="M62" s="67"/>
      <c r="N62" s="67"/>
      <c r="O62" s="67"/>
      <c r="P62" s="67"/>
      <c r="Q62" s="67"/>
      <c r="R62" s="67"/>
      <c r="S62" s="67"/>
      <c r="T62" s="491">
        <f t="shared" si="4"/>
        <v>0</v>
      </c>
      <c r="U62" s="67"/>
      <c r="V62" s="67"/>
      <c r="W62" s="67"/>
      <c r="X62" s="67"/>
      <c r="Y62" s="67"/>
      <c r="Z62" s="67"/>
      <c r="AA62" s="67"/>
    </row>
    <row r="63" spans="1:27" ht="12" customHeight="1" x14ac:dyDescent="0.4">
      <c r="A63" s="80"/>
      <c r="B63" s="376"/>
      <c r="C63" s="314">
        <v>237</v>
      </c>
      <c r="D63" s="314"/>
      <c r="E63" s="67"/>
      <c r="F63" s="67"/>
      <c r="G63" s="67"/>
      <c r="H63" s="67"/>
      <c r="I63" s="67"/>
      <c r="J63" s="67"/>
      <c r="K63" s="67"/>
      <c r="L63" s="67"/>
      <c r="M63" s="67"/>
      <c r="N63" s="67"/>
      <c r="O63" s="67"/>
      <c r="P63" s="67"/>
      <c r="Q63" s="67"/>
      <c r="R63" s="67"/>
      <c r="S63" s="67"/>
      <c r="T63" s="491">
        <f t="shared" si="4"/>
        <v>0</v>
      </c>
      <c r="U63" s="67"/>
      <c r="V63" s="67"/>
      <c r="W63" s="67"/>
      <c r="X63" s="67"/>
      <c r="Y63" s="67"/>
      <c r="Z63" s="67"/>
      <c r="AA63" s="67"/>
    </row>
    <row r="64" spans="1:27" ht="12" customHeight="1" x14ac:dyDescent="0.4">
      <c r="A64" s="80"/>
      <c r="B64" s="109"/>
      <c r="C64" s="244" t="s">
        <v>175</v>
      </c>
      <c r="D64" s="249">
        <f t="shared" ref="D64:S64" si="7">SUM(D57:D63)</f>
        <v>5</v>
      </c>
      <c r="E64" s="171">
        <f t="shared" si="7"/>
        <v>1</v>
      </c>
      <c r="F64" s="171">
        <f t="shared" si="7"/>
        <v>0</v>
      </c>
      <c r="G64" s="171">
        <f t="shared" si="7"/>
        <v>3</v>
      </c>
      <c r="H64" s="171">
        <f t="shared" si="7"/>
        <v>4</v>
      </c>
      <c r="I64" s="171">
        <f t="shared" si="7"/>
        <v>15</v>
      </c>
      <c r="J64" s="171">
        <f t="shared" si="7"/>
        <v>6</v>
      </c>
      <c r="K64" s="171">
        <f t="shared" si="7"/>
        <v>17</v>
      </c>
      <c r="L64" s="171">
        <f t="shared" si="7"/>
        <v>7</v>
      </c>
      <c r="M64" s="171">
        <f t="shared" si="7"/>
        <v>22</v>
      </c>
      <c r="N64" s="171">
        <f t="shared" si="7"/>
        <v>21</v>
      </c>
      <c r="O64" s="171">
        <f t="shared" si="7"/>
        <v>15</v>
      </c>
      <c r="P64" s="171">
        <f t="shared" si="7"/>
        <v>9</v>
      </c>
      <c r="Q64" s="171">
        <f t="shared" si="7"/>
        <v>2</v>
      </c>
      <c r="R64" s="171">
        <f t="shared" si="7"/>
        <v>0</v>
      </c>
      <c r="S64" s="171">
        <f t="shared" si="7"/>
        <v>1</v>
      </c>
      <c r="T64" s="250">
        <f t="shared" si="4"/>
        <v>128</v>
      </c>
      <c r="U64" s="67"/>
      <c r="V64" s="67"/>
      <c r="W64" s="67"/>
      <c r="X64" s="67"/>
      <c r="Y64" s="67"/>
      <c r="Z64" s="67"/>
      <c r="AA64" s="67"/>
    </row>
    <row r="65" spans="1:27" ht="12" customHeight="1" x14ac:dyDescent="0.4">
      <c r="A65" s="80"/>
      <c r="B65" s="108" t="s">
        <v>328</v>
      </c>
      <c r="C65" s="179">
        <v>30</v>
      </c>
      <c r="D65" s="180">
        <v>0</v>
      </c>
      <c r="E65" s="173">
        <v>0</v>
      </c>
      <c r="F65" s="173">
        <v>0</v>
      </c>
      <c r="G65" s="173">
        <v>0</v>
      </c>
      <c r="H65" s="173">
        <v>0</v>
      </c>
      <c r="I65" s="173">
        <v>0</v>
      </c>
      <c r="J65" s="173">
        <v>0</v>
      </c>
      <c r="K65" s="173">
        <v>2</v>
      </c>
      <c r="L65" s="173">
        <v>0</v>
      </c>
      <c r="M65" s="173">
        <v>6</v>
      </c>
      <c r="N65" s="173">
        <v>5</v>
      </c>
      <c r="O65" s="173">
        <v>3</v>
      </c>
      <c r="P65" s="173">
        <v>1</v>
      </c>
      <c r="Q65" s="173">
        <v>0</v>
      </c>
      <c r="R65" s="173">
        <v>5</v>
      </c>
      <c r="S65" s="173">
        <v>0</v>
      </c>
      <c r="T65" s="491">
        <f t="shared" si="4"/>
        <v>22</v>
      </c>
      <c r="U65" s="67"/>
      <c r="V65" s="67"/>
      <c r="W65" s="67"/>
      <c r="X65" s="67"/>
      <c r="Y65" s="67"/>
      <c r="Z65" s="67"/>
      <c r="AA65" s="67"/>
    </row>
    <row r="66" spans="1:27" ht="12" customHeight="1" x14ac:dyDescent="0.4">
      <c r="A66" s="80"/>
      <c r="B66" s="376" t="s">
        <v>321</v>
      </c>
      <c r="C66" s="314">
        <v>41</v>
      </c>
      <c r="D66" s="314"/>
      <c r="E66" s="67"/>
      <c r="F66" s="67"/>
      <c r="G66" s="67"/>
      <c r="H66" s="67"/>
      <c r="I66" s="67"/>
      <c r="J66" s="67"/>
      <c r="K66" s="67"/>
      <c r="L66" s="67"/>
      <c r="M66" s="67"/>
      <c r="N66" s="67"/>
      <c r="O66" s="67"/>
      <c r="P66" s="67"/>
      <c r="Q66" s="67"/>
      <c r="R66" s="67"/>
      <c r="S66" s="67"/>
      <c r="T66" s="491">
        <f t="shared" si="4"/>
        <v>0</v>
      </c>
      <c r="U66" s="67"/>
      <c r="V66" s="67"/>
      <c r="W66" s="67"/>
      <c r="X66" s="67"/>
      <c r="Y66" s="67"/>
      <c r="Z66" s="67"/>
      <c r="AA66" s="67"/>
    </row>
    <row r="67" spans="1:27" ht="12" customHeight="1" x14ac:dyDescent="0.4">
      <c r="A67" s="80"/>
      <c r="B67" s="376" t="s">
        <v>326</v>
      </c>
      <c r="C67" s="314">
        <v>101</v>
      </c>
      <c r="D67" s="316">
        <v>0</v>
      </c>
      <c r="E67" s="70">
        <v>1</v>
      </c>
      <c r="F67" s="70">
        <v>0</v>
      </c>
      <c r="G67" s="70">
        <v>0</v>
      </c>
      <c r="H67" s="70">
        <v>0</v>
      </c>
      <c r="I67" s="70">
        <v>1</v>
      </c>
      <c r="J67" s="70">
        <v>0</v>
      </c>
      <c r="K67" s="70">
        <v>0</v>
      </c>
      <c r="L67" s="70">
        <v>0</v>
      </c>
      <c r="M67" s="70">
        <v>0</v>
      </c>
      <c r="N67" s="70">
        <v>0</v>
      </c>
      <c r="O67" s="70">
        <v>0</v>
      </c>
      <c r="P67" s="70">
        <v>0</v>
      </c>
      <c r="Q67" s="70">
        <v>0</v>
      </c>
      <c r="R67" s="70">
        <v>0</v>
      </c>
      <c r="S67" s="70">
        <v>0</v>
      </c>
      <c r="T67" s="491">
        <f t="shared" si="4"/>
        <v>2</v>
      </c>
      <c r="U67" s="67"/>
      <c r="V67" s="67"/>
      <c r="W67" s="67"/>
      <c r="X67" s="67"/>
      <c r="Y67" s="67"/>
      <c r="Z67" s="67"/>
      <c r="AA67" s="67"/>
    </row>
    <row r="68" spans="1:27" ht="12" customHeight="1" x14ac:dyDescent="0.4">
      <c r="A68" s="80"/>
      <c r="B68" s="376" t="s">
        <v>323</v>
      </c>
      <c r="C68" s="314">
        <v>150</v>
      </c>
      <c r="D68" s="314"/>
      <c r="E68" s="67"/>
      <c r="F68" s="67"/>
      <c r="G68" s="67"/>
      <c r="H68" s="67"/>
      <c r="I68" s="67"/>
      <c r="J68" s="67"/>
      <c r="K68" s="67"/>
      <c r="L68" s="67"/>
      <c r="M68" s="67"/>
      <c r="N68" s="67"/>
      <c r="O68" s="67"/>
      <c r="P68" s="67"/>
      <c r="Q68" s="67"/>
      <c r="R68" s="67"/>
      <c r="S68" s="67"/>
      <c r="T68" s="491">
        <f t="shared" si="4"/>
        <v>0</v>
      </c>
      <c r="U68" s="67"/>
      <c r="V68" s="67"/>
      <c r="W68" s="67"/>
      <c r="X68" s="67"/>
      <c r="Y68" s="67"/>
      <c r="Z68" s="67"/>
      <c r="AA68" s="67"/>
    </row>
    <row r="69" spans="1:27" ht="12" customHeight="1" x14ac:dyDescent="0.4">
      <c r="A69" s="80"/>
      <c r="B69" s="376" t="s">
        <v>332</v>
      </c>
      <c r="C69" s="314">
        <v>201</v>
      </c>
      <c r="D69" s="314"/>
      <c r="E69" s="67"/>
      <c r="F69" s="67"/>
      <c r="G69" s="67"/>
      <c r="H69" s="67"/>
      <c r="I69" s="67"/>
      <c r="J69" s="67"/>
      <c r="K69" s="67"/>
      <c r="L69" s="67"/>
      <c r="M69" s="67"/>
      <c r="N69" s="67"/>
      <c r="O69" s="67"/>
      <c r="P69" s="67"/>
      <c r="Q69" s="67"/>
      <c r="R69" s="67"/>
      <c r="S69" s="67"/>
      <c r="T69" s="491">
        <f t="shared" si="4"/>
        <v>0</v>
      </c>
      <c r="U69" s="67"/>
      <c r="V69" s="67"/>
      <c r="W69" s="67"/>
      <c r="X69" s="67"/>
      <c r="Y69" s="67"/>
      <c r="Z69" s="67"/>
      <c r="AA69" s="67"/>
    </row>
    <row r="70" spans="1:27" ht="12" customHeight="1" x14ac:dyDescent="0.4">
      <c r="A70" s="80"/>
      <c r="B70" s="376"/>
      <c r="C70" s="314">
        <v>202</v>
      </c>
      <c r="D70" s="314"/>
      <c r="E70" s="67"/>
      <c r="F70" s="67"/>
      <c r="G70" s="67"/>
      <c r="H70" s="67"/>
      <c r="I70" s="67"/>
      <c r="J70" s="67"/>
      <c r="K70" s="67"/>
      <c r="L70" s="67"/>
      <c r="M70" s="67"/>
      <c r="N70" s="67"/>
      <c r="O70" s="67"/>
      <c r="P70" s="67"/>
      <c r="Q70" s="67"/>
      <c r="R70" s="67"/>
      <c r="S70" s="67"/>
      <c r="T70" s="491">
        <f t="shared" si="4"/>
        <v>0</v>
      </c>
      <c r="U70" s="67"/>
      <c r="V70" s="67"/>
      <c r="W70" s="67"/>
      <c r="X70" s="67"/>
      <c r="Y70" s="67"/>
      <c r="Z70" s="67"/>
      <c r="AA70" s="67"/>
    </row>
    <row r="71" spans="1:27" ht="12" customHeight="1" x14ac:dyDescent="0.4">
      <c r="A71" s="80"/>
      <c r="B71" s="376"/>
      <c r="C71" s="314">
        <v>237</v>
      </c>
      <c r="D71" s="314"/>
      <c r="E71" s="67"/>
      <c r="F71" s="67"/>
      <c r="G71" s="67"/>
      <c r="H71" s="67"/>
      <c r="I71" s="67"/>
      <c r="J71" s="67"/>
      <c r="K71" s="67"/>
      <c r="L71" s="67"/>
      <c r="M71" s="67"/>
      <c r="N71" s="67"/>
      <c r="O71" s="67"/>
      <c r="P71" s="67"/>
      <c r="Q71" s="67"/>
      <c r="R71" s="67"/>
      <c r="S71" s="67"/>
      <c r="T71" s="491">
        <f t="shared" si="4"/>
        <v>0</v>
      </c>
      <c r="U71" s="67"/>
      <c r="V71" s="67"/>
      <c r="W71" s="67"/>
      <c r="X71" s="67"/>
      <c r="Y71" s="67"/>
      <c r="Z71" s="67"/>
      <c r="AA71" s="67"/>
    </row>
    <row r="72" spans="1:27" ht="12" customHeight="1" x14ac:dyDescent="0.4">
      <c r="A72" s="80"/>
      <c r="B72" s="109"/>
      <c r="C72" s="244" t="s">
        <v>175</v>
      </c>
      <c r="D72" s="249">
        <f t="shared" ref="D72:S72" si="8">SUM(D65:D71)</f>
        <v>0</v>
      </c>
      <c r="E72" s="171">
        <f t="shared" si="8"/>
        <v>1</v>
      </c>
      <c r="F72" s="171">
        <f t="shared" si="8"/>
        <v>0</v>
      </c>
      <c r="G72" s="171">
        <f t="shared" si="8"/>
        <v>0</v>
      </c>
      <c r="H72" s="171">
        <f t="shared" si="8"/>
        <v>0</v>
      </c>
      <c r="I72" s="171">
        <f t="shared" si="8"/>
        <v>1</v>
      </c>
      <c r="J72" s="171">
        <f t="shared" si="8"/>
        <v>0</v>
      </c>
      <c r="K72" s="171">
        <f t="shared" si="8"/>
        <v>2</v>
      </c>
      <c r="L72" s="171">
        <f t="shared" si="8"/>
        <v>0</v>
      </c>
      <c r="M72" s="171">
        <f t="shared" si="8"/>
        <v>6</v>
      </c>
      <c r="N72" s="171">
        <f t="shared" si="8"/>
        <v>5</v>
      </c>
      <c r="O72" s="171">
        <f t="shared" si="8"/>
        <v>3</v>
      </c>
      <c r="P72" s="171">
        <f t="shared" si="8"/>
        <v>1</v>
      </c>
      <c r="Q72" s="171">
        <f t="shared" si="8"/>
        <v>0</v>
      </c>
      <c r="R72" s="171">
        <f t="shared" si="8"/>
        <v>5</v>
      </c>
      <c r="S72" s="171">
        <f t="shared" si="8"/>
        <v>0</v>
      </c>
      <c r="T72" s="250">
        <f t="shared" si="4"/>
        <v>24</v>
      </c>
      <c r="U72" s="67"/>
      <c r="V72" s="67"/>
      <c r="W72" s="67"/>
      <c r="X72" s="67"/>
      <c r="Y72" s="67"/>
      <c r="Z72" s="67"/>
      <c r="AA72" s="67"/>
    </row>
    <row r="73" spans="1:27" ht="12" customHeight="1" x14ac:dyDescent="0.4">
      <c r="A73" s="80"/>
      <c r="B73" s="108" t="s">
        <v>325</v>
      </c>
      <c r="C73" s="179">
        <v>30</v>
      </c>
      <c r="D73" s="179"/>
      <c r="E73" s="77"/>
      <c r="F73" s="77"/>
      <c r="G73" s="77"/>
      <c r="H73" s="77"/>
      <c r="I73" s="77"/>
      <c r="J73" s="77"/>
      <c r="K73" s="77"/>
      <c r="L73" s="77"/>
      <c r="M73" s="77"/>
      <c r="N73" s="77"/>
      <c r="O73" s="77"/>
      <c r="P73" s="77"/>
      <c r="Q73" s="77"/>
      <c r="R73" s="77"/>
      <c r="S73" s="77"/>
      <c r="T73" s="491">
        <f t="shared" si="4"/>
        <v>0</v>
      </c>
      <c r="U73" s="67"/>
      <c r="V73" s="67"/>
      <c r="W73" s="67"/>
      <c r="X73" s="67"/>
      <c r="Y73" s="67"/>
      <c r="Z73" s="67"/>
      <c r="AA73" s="67"/>
    </row>
    <row r="74" spans="1:27" ht="12" customHeight="1" x14ac:dyDescent="0.4">
      <c r="A74" s="80"/>
      <c r="B74" s="376" t="s">
        <v>321</v>
      </c>
      <c r="C74" s="314">
        <v>41</v>
      </c>
      <c r="D74" s="314"/>
      <c r="E74" s="67"/>
      <c r="F74" s="67"/>
      <c r="G74" s="67"/>
      <c r="H74" s="67"/>
      <c r="I74" s="67"/>
      <c r="J74" s="67"/>
      <c r="K74" s="67"/>
      <c r="L74" s="67"/>
      <c r="M74" s="67"/>
      <c r="N74" s="67"/>
      <c r="O74" s="67"/>
      <c r="P74" s="67"/>
      <c r="Q74" s="67"/>
      <c r="R74" s="67"/>
      <c r="S74" s="67"/>
      <c r="T74" s="491">
        <f t="shared" si="4"/>
        <v>0</v>
      </c>
      <c r="U74" s="67"/>
      <c r="V74" s="67"/>
      <c r="W74" s="67"/>
      <c r="X74" s="67"/>
      <c r="Y74" s="67"/>
      <c r="Z74" s="67"/>
      <c r="AA74" s="67"/>
    </row>
    <row r="75" spans="1:27" ht="12" customHeight="1" x14ac:dyDescent="0.4">
      <c r="A75" s="80"/>
      <c r="B75" s="376" t="s">
        <v>326</v>
      </c>
      <c r="C75" s="488">
        <v>101</v>
      </c>
      <c r="D75" s="316">
        <v>1</v>
      </c>
      <c r="E75" s="70">
        <v>0</v>
      </c>
      <c r="F75" s="70">
        <v>0</v>
      </c>
      <c r="G75" s="70">
        <v>1</v>
      </c>
      <c r="H75" s="70">
        <v>0</v>
      </c>
      <c r="I75" s="70">
        <v>0</v>
      </c>
      <c r="J75" s="70">
        <v>1</v>
      </c>
      <c r="K75" s="70">
        <v>3</v>
      </c>
      <c r="L75" s="70">
        <v>1</v>
      </c>
      <c r="M75" s="70">
        <v>0</v>
      </c>
      <c r="N75" s="70">
        <v>0</v>
      </c>
      <c r="O75" s="70">
        <v>0</v>
      </c>
      <c r="P75" s="70">
        <v>0</v>
      </c>
      <c r="Q75" s="70">
        <v>0</v>
      </c>
      <c r="R75" s="70">
        <v>0</v>
      </c>
      <c r="S75" s="70">
        <v>1</v>
      </c>
      <c r="T75" s="491">
        <f t="shared" si="4"/>
        <v>8</v>
      </c>
      <c r="U75" s="67"/>
      <c r="V75" s="67"/>
      <c r="W75" s="67"/>
      <c r="X75" s="67"/>
      <c r="Y75" s="67"/>
      <c r="Z75" s="67"/>
      <c r="AA75" s="67"/>
    </row>
    <row r="76" spans="1:27" ht="12" customHeight="1" x14ac:dyDescent="0.4">
      <c r="A76" s="80"/>
      <c r="B76" s="376" t="s">
        <v>323</v>
      </c>
      <c r="C76" s="314">
        <v>150</v>
      </c>
      <c r="D76" s="314"/>
      <c r="E76" s="67"/>
      <c r="F76" s="67"/>
      <c r="G76" s="67"/>
      <c r="H76" s="67"/>
      <c r="I76" s="67"/>
      <c r="J76" s="67"/>
      <c r="K76" s="67"/>
      <c r="L76" s="67"/>
      <c r="M76" s="67"/>
      <c r="N76" s="67"/>
      <c r="O76" s="67"/>
      <c r="P76" s="67"/>
      <c r="Q76" s="67"/>
      <c r="R76" s="67"/>
      <c r="S76" s="67"/>
      <c r="T76" s="491">
        <f t="shared" si="4"/>
        <v>0</v>
      </c>
      <c r="U76" s="67"/>
      <c r="V76" s="67"/>
      <c r="W76" s="67"/>
      <c r="X76" s="67"/>
      <c r="Y76" s="67"/>
      <c r="Z76" s="67"/>
      <c r="AA76" s="67"/>
    </row>
    <row r="77" spans="1:27" ht="12" customHeight="1" x14ac:dyDescent="0.4">
      <c r="A77" s="80"/>
      <c r="B77" s="376" t="s">
        <v>333</v>
      </c>
      <c r="C77" s="314">
        <v>201</v>
      </c>
      <c r="D77" s="314"/>
      <c r="E77" s="67"/>
      <c r="F77" s="67"/>
      <c r="G77" s="67"/>
      <c r="H77" s="67"/>
      <c r="I77" s="67"/>
      <c r="J77" s="67"/>
      <c r="K77" s="67"/>
      <c r="L77" s="67"/>
      <c r="M77" s="67"/>
      <c r="N77" s="67"/>
      <c r="O77" s="67"/>
      <c r="P77" s="67"/>
      <c r="Q77" s="67"/>
      <c r="R77" s="67"/>
      <c r="S77" s="67"/>
      <c r="T77" s="491">
        <f t="shared" si="4"/>
        <v>0</v>
      </c>
      <c r="U77" s="67"/>
      <c r="V77" s="67"/>
      <c r="W77" s="67"/>
      <c r="X77" s="67"/>
      <c r="Y77" s="67"/>
      <c r="Z77" s="67"/>
      <c r="AA77" s="67"/>
    </row>
    <row r="78" spans="1:27" ht="12" customHeight="1" x14ac:dyDescent="0.4">
      <c r="A78" s="80"/>
      <c r="B78" s="376"/>
      <c r="C78" s="314">
        <v>202</v>
      </c>
      <c r="D78" s="314"/>
      <c r="E78" s="67"/>
      <c r="F78" s="67"/>
      <c r="G78" s="67"/>
      <c r="H78" s="67"/>
      <c r="I78" s="67"/>
      <c r="J78" s="67"/>
      <c r="K78" s="67"/>
      <c r="L78" s="67"/>
      <c r="M78" s="67"/>
      <c r="N78" s="67"/>
      <c r="O78" s="67"/>
      <c r="P78" s="67"/>
      <c r="Q78" s="67"/>
      <c r="R78" s="67"/>
      <c r="S78" s="67"/>
      <c r="T78" s="491">
        <f t="shared" si="4"/>
        <v>0</v>
      </c>
      <c r="U78" s="67"/>
      <c r="V78" s="67"/>
      <c r="W78" s="67"/>
      <c r="X78" s="87"/>
      <c r="Y78" s="67"/>
      <c r="Z78" s="67"/>
      <c r="AA78" s="67"/>
    </row>
    <row r="79" spans="1:27" ht="12" customHeight="1" x14ac:dyDescent="0.4">
      <c r="A79" s="80"/>
      <c r="B79" s="376"/>
      <c r="C79" s="314">
        <v>237</v>
      </c>
      <c r="D79" s="314"/>
      <c r="E79" s="67"/>
      <c r="F79" s="67"/>
      <c r="G79" s="67"/>
      <c r="H79" s="67"/>
      <c r="I79" s="67"/>
      <c r="J79" s="67"/>
      <c r="K79" s="67"/>
      <c r="L79" s="67"/>
      <c r="M79" s="67"/>
      <c r="N79" s="67"/>
      <c r="O79" s="67"/>
      <c r="P79" s="67"/>
      <c r="Q79" s="67"/>
      <c r="R79" s="67"/>
      <c r="S79" s="67"/>
      <c r="T79" s="491">
        <f t="shared" si="4"/>
        <v>0</v>
      </c>
      <c r="U79" s="67"/>
      <c r="V79" s="67"/>
      <c r="W79" s="67"/>
      <c r="X79" s="67"/>
      <c r="Y79" s="67"/>
      <c r="Z79" s="67"/>
      <c r="AA79" s="67"/>
    </row>
    <row r="80" spans="1:27" ht="12" customHeight="1" x14ac:dyDescent="0.4">
      <c r="A80" s="80"/>
      <c r="B80" s="109"/>
      <c r="C80" s="244" t="s">
        <v>175</v>
      </c>
      <c r="D80" s="244">
        <f t="shared" ref="D80:S80" si="9">SUM(D73:D79)</f>
        <v>1</v>
      </c>
      <c r="E80" s="178">
        <f t="shared" si="9"/>
        <v>0</v>
      </c>
      <c r="F80" s="178">
        <f t="shared" si="9"/>
        <v>0</v>
      </c>
      <c r="G80" s="178">
        <f t="shared" si="9"/>
        <v>1</v>
      </c>
      <c r="H80" s="178">
        <f t="shared" si="9"/>
        <v>0</v>
      </c>
      <c r="I80" s="178">
        <f t="shared" si="9"/>
        <v>0</v>
      </c>
      <c r="J80" s="178">
        <f t="shared" si="9"/>
        <v>1</v>
      </c>
      <c r="K80" s="178">
        <f t="shared" si="9"/>
        <v>3</v>
      </c>
      <c r="L80" s="178">
        <f t="shared" si="9"/>
        <v>1</v>
      </c>
      <c r="M80" s="178">
        <f t="shared" si="9"/>
        <v>0</v>
      </c>
      <c r="N80" s="178">
        <f t="shared" si="9"/>
        <v>0</v>
      </c>
      <c r="O80" s="178">
        <f t="shared" si="9"/>
        <v>0</v>
      </c>
      <c r="P80" s="178">
        <f t="shared" si="9"/>
        <v>0</v>
      </c>
      <c r="Q80" s="178">
        <f t="shared" si="9"/>
        <v>0</v>
      </c>
      <c r="R80" s="178">
        <f t="shared" si="9"/>
        <v>0</v>
      </c>
      <c r="S80" s="178">
        <f t="shared" si="9"/>
        <v>1</v>
      </c>
      <c r="T80" s="260">
        <f t="shared" si="4"/>
        <v>8</v>
      </c>
      <c r="U80" s="67"/>
      <c r="V80" s="67"/>
      <c r="W80" s="67"/>
      <c r="X80" s="67"/>
      <c r="Y80" s="67"/>
      <c r="Z80" s="67"/>
      <c r="AA80" s="67"/>
    </row>
    <row r="81" spans="1:27" ht="12" customHeight="1" x14ac:dyDescent="0.4">
      <c r="A81" s="80"/>
      <c r="B81" s="108" t="s">
        <v>328</v>
      </c>
      <c r="C81" s="179">
        <v>30</v>
      </c>
      <c r="D81" s="179"/>
      <c r="E81" s="77"/>
      <c r="F81" s="77"/>
      <c r="G81" s="77"/>
      <c r="H81" s="77"/>
      <c r="I81" s="77"/>
      <c r="J81" s="77"/>
      <c r="K81" s="77"/>
      <c r="L81" s="77"/>
      <c r="M81" s="77"/>
      <c r="N81" s="77"/>
      <c r="O81" s="77"/>
      <c r="P81" s="77"/>
      <c r="Q81" s="77"/>
      <c r="R81" s="77"/>
      <c r="S81" s="77"/>
      <c r="T81" s="491">
        <f t="shared" si="4"/>
        <v>0</v>
      </c>
      <c r="U81" s="67"/>
      <c r="V81" s="67"/>
      <c r="W81" s="67"/>
      <c r="X81" s="67"/>
      <c r="Y81" s="67"/>
      <c r="Z81" s="67"/>
      <c r="AA81" s="67"/>
    </row>
    <row r="82" spans="1:27" ht="12" customHeight="1" x14ac:dyDescent="0.4">
      <c r="A82" s="80"/>
      <c r="B82" s="376" t="s">
        <v>321</v>
      </c>
      <c r="C82" s="314">
        <v>41</v>
      </c>
      <c r="D82" s="314"/>
      <c r="E82" s="67"/>
      <c r="F82" s="67"/>
      <c r="G82" s="67"/>
      <c r="H82" s="67"/>
      <c r="I82" s="67"/>
      <c r="J82" s="67"/>
      <c r="K82" s="67"/>
      <c r="L82" s="67"/>
      <c r="M82" s="67"/>
      <c r="N82" s="67"/>
      <c r="O82" s="67"/>
      <c r="P82" s="67"/>
      <c r="Q82" s="67"/>
      <c r="R82" s="67"/>
      <c r="S82" s="67"/>
      <c r="T82" s="491">
        <f t="shared" si="4"/>
        <v>0</v>
      </c>
      <c r="U82" s="67"/>
      <c r="V82" s="67"/>
      <c r="W82" s="67"/>
      <c r="X82" s="67"/>
      <c r="Y82" s="67"/>
      <c r="Z82" s="67"/>
      <c r="AA82" s="67"/>
    </row>
    <row r="83" spans="1:27" ht="12" customHeight="1" x14ac:dyDescent="0.4">
      <c r="A83" s="80"/>
      <c r="B83" s="376" t="s">
        <v>326</v>
      </c>
      <c r="C83" s="314">
        <v>101</v>
      </c>
      <c r="D83" s="314">
        <v>0</v>
      </c>
      <c r="E83" s="67">
        <v>0</v>
      </c>
      <c r="F83" s="67">
        <v>0</v>
      </c>
      <c r="G83" s="67">
        <v>0</v>
      </c>
      <c r="H83" s="67">
        <v>0</v>
      </c>
      <c r="I83" s="67">
        <v>0</v>
      </c>
      <c r="J83" s="67">
        <v>0</v>
      </c>
      <c r="K83" s="67">
        <v>2</v>
      </c>
      <c r="L83" s="67">
        <v>0</v>
      </c>
      <c r="M83" s="67">
        <v>0</v>
      </c>
      <c r="N83" s="67">
        <v>5</v>
      </c>
      <c r="O83" s="67">
        <v>0</v>
      </c>
      <c r="P83" s="67">
        <v>0</v>
      </c>
      <c r="Q83" s="67">
        <v>0</v>
      </c>
      <c r="R83" s="67">
        <v>0</v>
      </c>
      <c r="S83" s="67">
        <v>4</v>
      </c>
      <c r="T83" s="491">
        <f t="shared" si="4"/>
        <v>11</v>
      </c>
      <c r="U83" s="67"/>
      <c r="V83" s="67"/>
      <c r="W83" s="67"/>
      <c r="X83" s="67"/>
      <c r="Y83" s="67"/>
      <c r="Z83" s="67"/>
      <c r="AA83" s="67"/>
    </row>
    <row r="84" spans="1:27" ht="12" customHeight="1" x14ac:dyDescent="0.4">
      <c r="A84" s="80"/>
      <c r="B84" s="376" t="s">
        <v>323</v>
      </c>
      <c r="C84" s="314">
        <v>150</v>
      </c>
      <c r="D84" s="314"/>
      <c r="E84" s="67"/>
      <c r="F84" s="67"/>
      <c r="G84" s="67"/>
      <c r="H84" s="67"/>
      <c r="I84" s="67"/>
      <c r="J84" s="67"/>
      <c r="K84" s="67"/>
      <c r="L84" s="67"/>
      <c r="M84" s="67"/>
      <c r="N84" s="67"/>
      <c r="O84" s="67"/>
      <c r="P84" s="67"/>
      <c r="Q84" s="67"/>
      <c r="R84" s="67"/>
      <c r="S84" s="67"/>
      <c r="T84" s="491">
        <f t="shared" si="4"/>
        <v>0</v>
      </c>
      <c r="U84" s="67"/>
      <c r="V84" s="67"/>
      <c r="W84" s="67"/>
      <c r="X84" s="67"/>
      <c r="Y84" s="67"/>
      <c r="Z84" s="67"/>
      <c r="AA84" s="67"/>
    </row>
    <row r="85" spans="1:27" ht="12" customHeight="1" x14ac:dyDescent="0.4">
      <c r="A85" s="80"/>
      <c r="B85" s="376" t="s">
        <v>333</v>
      </c>
      <c r="C85" s="314">
        <v>201</v>
      </c>
      <c r="D85" s="314"/>
      <c r="E85" s="67"/>
      <c r="F85" s="67"/>
      <c r="G85" s="67"/>
      <c r="H85" s="67"/>
      <c r="I85" s="67"/>
      <c r="J85" s="67"/>
      <c r="K85" s="67"/>
      <c r="L85" s="67"/>
      <c r="M85" s="67"/>
      <c r="N85" s="67"/>
      <c r="O85" s="67"/>
      <c r="P85" s="67"/>
      <c r="Q85" s="67"/>
      <c r="R85" s="67"/>
      <c r="S85" s="67"/>
      <c r="T85" s="491">
        <f t="shared" si="4"/>
        <v>0</v>
      </c>
      <c r="U85" s="67"/>
      <c r="V85" s="67"/>
      <c r="W85" s="67"/>
      <c r="X85" s="67"/>
      <c r="Y85" s="67"/>
      <c r="Z85" s="67"/>
      <c r="AA85" s="67"/>
    </row>
    <row r="86" spans="1:27" ht="12" customHeight="1" x14ac:dyDescent="0.4">
      <c r="A86" s="80"/>
      <c r="B86" s="376"/>
      <c r="C86" s="314">
        <v>202</v>
      </c>
      <c r="D86" s="314"/>
      <c r="E86" s="67"/>
      <c r="F86" s="67"/>
      <c r="G86" s="67"/>
      <c r="H86" s="67"/>
      <c r="I86" s="67"/>
      <c r="J86" s="67"/>
      <c r="K86" s="67"/>
      <c r="L86" s="67"/>
      <c r="M86" s="67"/>
      <c r="N86" s="67"/>
      <c r="O86" s="67"/>
      <c r="P86" s="67"/>
      <c r="Q86" s="67"/>
      <c r="R86" s="67"/>
      <c r="S86" s="67"/>
      <c r="T86" s="491">
        <f t="shared" si="4"/>
        <v>0</v>
      </c>
      <c r="U86" s="67"/>
      <c r="V86" s="67"/>
      <c r="W86" s="67"/>
      <c r="X86" s="67"/>
      <c r="Y86" s="67"/>
      <c r="Z86" s="67"/>
      <c r="AA86" s="67"/>
    </row>
    <row r="87" spans="1:27" ht="12" customHeight="1" x14ac:dyDescent="0.4">
      <c r="A87" s="80"/>
      <c r="B87" s="376"/>
      <c r="C87" s="314">
        <v>237</v>
      </c>
      <c r="D87" s="314"/>
      <c r="E87" s="67"/>
      <c r="F87" s="67"/>
      <c r="G87" s="67"/>
      <c r="H87" s="67"/>
      <c r="I87" s="67"/>
      <c r="J87" s="67"/>
      <c r="K87" s="67"/>
      <c r="L87" s="67"/>
      <c r="M87" s="67"/>
      <c r="N87" s="67"/>
      <c r="O87" s="67"/>
      <c r="P87" s="67"/>
      <c r="Q87" s="67"/>
      <c r="R87" s="67"/>
      <c r="S87" s="67"/>
      <c r="T87" s="491">
        <f t="shared" si="4"/>
        <v>0</v>
      </c>
      <c r="U87" s="67"/>
      <c r="V87" s="67"/>
      <c r="W87" s="67"/>
      <c r="X87" s="67"/>
      <c r="Y87" s="67"/>
      <c r="Z87" s="67"/>
      <c r="AA87" s="67"/>
    </row>
    <row r="88" spans="1:27" ht="12" customHeight="1" x14ac:dyDescent="0.4">
      <c r="A88" s="80"/>
      <c r="B88" s="109"/>
      <c r="C88" s="244" t="s">
        <v>175</v>
      </c>
      <c r="D88" s="244">
        <f t="shared" ref="D88:S88" si="10">SUM(D81:D87)</f>
        <v>0</v>
      </c>
      <c r="E88" s="178">
        <f t="shared" si="10"/>
        <v>0</v>
      </c>
      <c r="F88" s="178">
        <f t="shared" si="10"/>
        <v>0</v>
      </c>
      <c r="G88" s="178">
        <f t="shared" si="10"/>
        <v>0</v>
      </c>
      <c r="H88" s="178">
        <f t="shared" si="10"/>
        <v>0</v>
      </c>
      <c r="I88" s="178">
        <f t="shared" si="10"/>
        <v>0</v>
      </c>
      <c r="J88" s="178">
        <f t="shared" si="10"/>
        <v>0</v>
      </c>
      <c r="K88" s="178">
        <f t="shared" si="10"/>
        <v>2</v>
      </c>
      <c r="L88" s="178">
        <f t="shared" si="10"/>
        <v>0</v>
      </c>
      <c r="M88" s="178">
        <f t="shared" si="10"/>
        <v>0</v>
      </c>
      <c r="N88" s="178">
        <f t="shared" si="10"/>
        <v>5</v>
      </c>
      <c r="O88" s="178">
        <f t="shared" si="10"/>
        <v>0</v>
      </c>
      <c r="P88" s="178">
        <f t="shared" si="10"/>
        <v>0</v>
      </c>
      <c r="Q88" s="178">
        <f t="shared" si="10"/>
        <v>0</v>
      </c>
      <c r="R88" s="178">
        <f t="shared" si="10"/>
        <v>0</v>
      </c>
      <c r="S88" s="178">
        <f t="shared" si="10"/>
        <v>4</v>
      </c>
      <c r="T88" s="260">
        <f t="shared" si="4"/>
        <v>11</v>
      </c>
      <c r="U88" s="67"/>
      <c r="V88" s="67"/>
      <c r="W88" s="67"/>
      <c r="X88" s="67"/>
      <c r="Y88" s="67"/>
      <c r="Z88" s="67"/>
      <c r="AA88" s="67"/>
    </row>
    <row r="89" spans="1:27" ht="12" customHeight="1" x14ac:dyDescent="0.4">
      <c r="A89" s="80"/>
      <c r="B89" s="108" t="s">
        <v>325</v>
      </c>
      <c r="C89" s="179">
        <v>30</v>
      </c>
      <c r="D89" s="179"/>
      <c r="E89" s="77"/>
      <c r="F89" s="77"/>
      <c r="G89" s="77"/>
      <c r="H89" s="77"/>
      <c r="I89" s="77"/>
      <c r="J89" s="77"/>
      <c r="K89" s="77"/>
      <c r="L89" s="77"/>
      <c r="M89" s="77"/>
      <c r="N89" s="77"/>
      <c r="O89" s="77"/>
      <c r="P89" s="77"/>
      <c r="Q89" s="77"/>
      <c r="R89" s="77"/>
      <c r="S89" s="77"/>
      <c r="T89" s="491">
        <f t="shared" si="4"/>
        <v>0</v>
      </c>
      <c r="U89" s="67"/>
      <c r="V89" s="67"/>
      <c r="W89" s="67"/>
      <c r="X89" s="67"/>
      <c r="Y89" s="67"/>
      <c r="Z89" s="67"/>
      <c r="AA89" s="67"/>
    </row>
    <row r="90" spans="1:27" ht="12" customHeight="1" x14ac:dyDescent="0.4">
      <c r="A90" s="80"/>
      <c r="B90" s="376" t="s">
        <v>321</v>
      </c>
      <c r="C90" s="314">
        <v>41</v>
      </c>
      <c r="D90" s="314"/>
      <c r="E90" s="67"/>
      <c r="F90" s="67"/>
      <c r="G90" s="67"/>
      <c r="H90" s="67"/>
      <c r="I90" s="67"/>
      <c r="J90" s="67"/>
      <c r="K90" s="67"/>
      <c r="L90" s="67"/>
      <c r="M90" s="67"/>
      <c r="N90" s="67"/>
      <c r="O90" s="67"/>
      <c r="P90" s="67"/>
      <c r="Q90" s="67"/>
      <c r="R90" s="67"/>
      <c r="S90" s="67"/>
      <c r="T90" s="491">
        <f t="shared" si="4"/>
        <v>0</v>
      </c>
      <c r="U90" s="67"/>
      <c r="V90" s="67"/>
      <c r="W90" s="67"/>
      <c r="X90" s="67"/>
      <c r="Y90" s="67"/>
      <c r="Z90" s="67"/>
      <c r="AA90" s="67"/>
    </row>
    <row r="91" spans="1:27" ht="12" customHeight="1" x14ac:dyDescent="0.4">
      <c r="A91" s="80"/>
      <c r="B91" s="376" t="s">
        <v>326</v>
      </c>
      <c r="C91" s="488">
        <v>101</v>
      </c>
      <c r="D91" s="314">
        <v>0</v>
      </c>
      <c r="E91" s="67">
        <v>1</v>
      </c>
      <c r="F91" s="67">
        <v>0</v>
      </c>
      <c r="G91" s="67">
        <v>0</v>
      </c>
      <c r="H91" s="67">
        <v>1</v>
      </c>
      <c r="I91" s="67">
        <v>1</v>
      </c>
      <c r="J91" s="67">
        <v>1</v>
      </c>
      <c r="K91" s="67">
        <v>0</v>
      </c>
      <c r="L91" s="67">
        <v>0</v>
      </c>
      <c r="M91" s="67">
        <v>1</v>
      </c>
      <c r="N91" s="67">
        <v>1</v>
      </c>
      <c r="O91" s="67">
        <v>0</v>
      </c>
      <c r="P91" s="67">
        <v>4</v>
      </c>
      <c r="Q91" s="67">
        <v>0</v>
      </c>
      <c r="R91" s="67">
        <v>0</v>
      </c>
      <c r="S91" s="67">
        <v>0</v>
      </c>
      <c r="T91" s="491">
        <f t="shared" si="4"/>
        <v>10</v>
      </c>
      <c r="U91" s="67"/>
      <c r="V91" s="67"/>
      <c r="W91" s="67"/>
      <c r="X91" s="67"/>
      <c r="Y91" s="67"/>
      <c r="Z91" s="67"/>
      <c r="AA91" s="67"/>
    </row>
    <row r="92" spans="1:27" ht="12" customHeight="1" x14ac:dyDescent="0.4">
      <c r="A92" s="80"/>
      <c r="B92" s="376" t="s">
        <v>323</v>
      </c>
      <c r="C92" s="314">
        <v>150</v>
      </c>
      <c r="D92" s="314"/>
      <c r="E92" s="67"/>
      <c r="F92" s="67"/>
      <c r="G92" s="67"/>
      <c r="H92" s="67"/>
      <c r="I92" s="67"/>
      <c r="J92" s="67"/>
      <c r="K92" s="67"/>
      <c r="L92" s="67"/>
      <c r="M92" s="67"/>
      <c r="N92" s="67"/>
      <c r="O92" s="67"/>
      <c r="P92" s="67"/>
      <c r="Q92" s="67"/>
      <c r="R92" s="67"/>
      <c r="S92" s="67"/>
      <c r="T92" s="491">
        <f t="shared" si="4"/>
        <v>0</v>
      </c>
      <c r="U92" s="67"/>
      <c r="V92" s="67"/>
      <c r="W92" s="67"/>
      <c r="X92" s="67"/>
      <c r="Y92" s="67"/>
      <c r="Z92" s="67"/>
      <c r="AA92" s="67"/>
    </row>
    <row r="93" spans="1:27" ht="12" customHeight="1" x14ac:dyDescent="0.4">
      <c r="A93" s="80"/>
      <c r="B93" s="376" t="s">
        <v>334</v>
      </c>
      <c r="C93" s="314">
        <v>201</v>
      </c>
      <c r="D93" s="314"/>
      <c r="E93" s="67"/>
      <c r="F93" s="67"/>
      <c r="G93" s="67"/>
      <c r="H93" s="67"/>
      <c r="I93" s="67"/>
      <c r="J93" s="67"/>
      <c r="K93" s="67"/>
      <c r="L93" s="67"/>
      <c r="M93" s="67"/>
      <c r="N93" s="67"/>
      <c r="O93" s="67"/>
      <c r="P93" s="67"/>
      <c r="Q93" s="67"/>
      <c r="R93" s="67"/>
      <c r="S93" s="67"/>
      <c r="T93" s="491">
        <f t="shared" si="4"/>
        <v>0</v>
      </c>
      <c r="U93" s="67"/>
      <c r="V93" s="67"/>
      <c r="W93" s="67"/>
      <c r="X93" s="67"/>
      <c r="Y93" s="67"/>
      <c r="Z93" s="67"/>
      <c r="AA93" s="67"/>
    </row>
    <row r="94" spans="1:27" ht="12" customHeight="1" x14ac:dyDescent="0.4">
      <c r="A94" s="80"/>
      <c r="B94" s="376"/>
      <c r="C94" s="314">
        <v>202</v>
      </c>
      <c r="D94" s="314"/>
      <c r="E94" s="67"/>
      <c r="F94" s="67"/>
      <c r="G94" s="67"/>
      <c r="H94" s="67"/>
      <c r="I94" s="67"/>
      <c r="J94" s="67"/>
      <c r="K94" s="67"/>
      <c r="L94" s="67"/>
      <c r="M94" s="67"/>
      <c r="N94" s="67"/>
      <c r="O94" s="67"/>
      <c r="P94" s="67"/>
      <c r="Q94" s="67"/>
      <c r="R94" s="67"/>
      <c r="S94" s="67"/>
      <c r="T94" s="491">
        <f t="shared" si="4"/>
        <v>0</v>
      </c>
      <c r="U94" s="67"/>
      <c r="V94" s="67"/>
      <c r="W94" s="67"/>
      <c r="X94" s="67"/>
      <c r="Y94" s="67"/>
      <c r="Z94" s="67"/>
      <c r="AA94" s="67"/>
    </row>
    <row r="95" spans="1:27" ht="12" customHeight="1" x14ac:dyDescent="0.4">
      <c r="A95" s="80"/>
      <c r="B95" s="376"/>
      <c r="C95" s="314">
        <v>237</v>
      </c>
      <c r="D95" s="314"/>
      <c r="E95" s="67"/>
      <c r="F95" s="67"/>
      <c r="G95" s="67"/>
      <c r="H95" s="67"/>
      <c r="I95" s="67"/>
      <c r="J95" s="67"/>
      <c r="K95" s="67"/>
      <c r="L95" s="67"/>
      <c r="M95" s="67"/>
      <c r="N95" s="67"/>
      <c r="O95" s="67"/>
      <c r="P95" s="67"/>
      <c r="Q95" s="67"/>
      <c r="R95" s="67"/>
      <c r="S95" s="67"/>
      <c r="T95" s="491">
        <f t="shared" si="4"/>
        <v>0</v>
      </c>
      <c r="U95" s="67"/>
      <c r="V95" s="67"/>
      <c r="W95" s="67"/>
      <c r="X95" s="67"/>
      <c r="Y95" s="67"/>
      <c r="Z95" s="67"/>
      <c r="AA95" s="67"/>
    </row>
    <row r="96" spans="1:27" ht="12" customHeight="1" x14ac:dyDescent="0.4">
      <c r="A96" s="80"/>
      <c r="B96" s="109"/>
      <c r="C96" s="244" t="s">
        <v>175</v>
      </c>
      <c r="D96" s="244">
        <f t="shared" ref="D96:S96" si="11">SUM(D89:D95)</f>
        <v>0</v>
      </c>
      <c r="E96" s="178">
        <f t="shared" si="11"/>
        <v>1</v>
      </c>
      <c r="F96" s="178">
        <f t="shared" si="11"/>
        <v>0</v>
      </c>
      <c r="G96" s="178">
        <f t="shared" si="11"/>
        <v>0</v>
      </c>
      <c r="H96" s="178">
        <f t="shared" si="11"/>
        <v>1</v>
      </c>
      <c r="I96" s="178">
        <f t="shared" si="11"/>
        <v>1</v>
      </c>
      <c r="J96" s="178">
        <f t="shared" si="11"/>
        <v>1</v>
      </c>
      <c r="K96" s="178">
        <f t="shared" si="11"/>
        <v>0</v>
      </c>
      <c r="L96" s="178">
        <f t="shared" si="11"/>
        <v>0</v>
      </c>
      <c r="M96" s="178">
        <f t="shared" si="11"/>
        <v>1</v>
      </c>
      <c r="N96" s="178">
        <f t="shared" si="11"/>
        <v>1</v>
      </c>
      <c r="O96" s="178">
        <f t="shared" si="11"/>
        <v>0</v>
      </c>
      <c r="P96" s="178">
        <f t="shared" si="11"/>
        <v>4</v>
      </c>
      <c r="Q96" s="178">
        <f t="shared" si="11"/>
        <v>0</v>
      </c>
      <c r="R96" s="178">
        <f t="shared" si="11"/>
        <v>0</v>
      </c>
      <c r="S96" s="178">
        <f t="shared" si="11"/>
        <v>0</v>
      </c>
      <c r="T96" s="260">
        <f t="shared" si="4"/>
        <v>10</v>
      </c>
      <c r="U96" s="67"/>
      <c r="V96" s="67"/>
      <c r="W96" s="67"/>
      <c r="X96" s="67"/>
      <c r="Y96" s="67"/>
      <c r="Z96" s="67"/>
      <c r="AA96" s="67"/>
    </row>
    <row r="97" spans="1:27" ht="12" customHeight="1" x14ac:dyDescent="0.4">
      <c r="A97" s="80"/>
      <c r="B97" s="108" t="s">
        <v>328</v>
      </c>
      <c r="C97" s="179">
        <v>30</v>
      </c>
      <c r="D97" s="179"/>
      <c r="E97" s="77"/>
      <c r="F97" s="77"/>
      <c r="G97" s="77"/>
      <c r="H97" s="77"/>
      <c r="I97" s="77"/>
      <c r="J97" s="77"/>
      <c r="K97" s="77"/>
      <c r="L97" s="77"/>
      <c r="M97" s="77"/>
      <c r="N97" s="77"/>
      <c r="O97" s="77"/>
      <c r="P97" s="77"/>
      <c r="Q97" s="77"/>
      <c r="R97" s="77"/>
      <c r="S97" s="77"/>
      <c r="T97" s="491">
        <f t="shared" si="4"/>
        <v>0</v>
      </c>
      <c r="U97" s="67"/>
      <c r="V97" s="67"/>
      <c r="W97" s="67"/>
      <c r="X97" s="67"/>
      <c r="Y97" s="67"/>
      <c r="Z97" s="67"/>
      <c r="AA97" s="67"/>
    </row>
    <row r="98" spans="1:27" ht="12" customHeight="1" x14ac:dyDescent="0.4">
      <c r="A98" s="80"/>
      <c r="B98" s="376" t="s">
        <v>321</v>
      </c>
      <c r="C98" s="314">
        <v>41</v>
      </c>
      <c r="D98" s="314"/>
      <c r="E98" s="67"/>
      <c r="F98" s="67"/>
      <c r="G98" s="67"/>
      <c r="H98" s="67"/>
      <c r="I98" s="67"/>
      <c r="J98" s="67"/>
      <c r="K98" s="67"/>
      <c r="L98" s="67"/>
      <c r="M98" s="67"/>
      <c r="N98" s="67"/>
      <c r="O98" s="67"/>
      <c r="P98" s="67"/>
      <c r="Q98" s="67"/>
      <c r="R98" s="67"/>
      <c r="S98" s="67"/>
      <c r="T98" s="491">
        <f t="shared" si="4"/>
        <v>0</v>
      </c>
      <c r="U98" s="67"/>
      <c r="V98" s="67"/>
      <c r="W98" s="67"/>
      <c r="X98" s="67"/>
      <c r="Y98" s="67"/>
      <c r="Z98" s="67"/>
      <c r="AA98" s="67"/>
    </row>
    <row r="99" spans="1:27" ht="12" customHeight="1" x14ac:dyDescent="0.4">
      <c r="A99" s="80"/>
      <c r="B99" s="376" t="s">
        <v>326</v>
      </c>
      <c r="C99" s="488">
        <v>101</v>
      </c>
      <c r="D99" s="314">
        <v>0</v>
      </c>
      <c r="E99" s="67">
        <v>0</v>
      </c>
      <c r="F99" s="67">
        <v>0</v>
      </c>
      <c r="G99" s="67">
        <v>0</v>
      </c>
      <c r="H99" s="67">
        <v>2</v>
      </c>
      <c r="I99" s="67">
        <v>1</v>
      </c>
      <c r="J99" s="67">
        <v>1</v>
      </c>
      <c r="K99" s="67">
        <v>4</v>
      </c>
      <c r="L99" s="67">
        <v>0</v>
      </c>
      <c r="M99" s="67">
        <v>1</v>
      </c>
      <c r="N99" s="67">
        <v>3</v>
      </c>
      <c r="O99" s="67">
        <v>1</v>
      </c>
      <c r="P99" s="67">
        <v>2</v>
      </c>
      <c r="Q99" s="67">
        <v>1</v>
      </c>
      <c r="R99" s="67">
        <v>1</v>
      </c>
      <c r="S99" s="67">
        <v>2</v>
      </c>
      <c r="T99" s="491">
        <f t="shared" si="4"/>
        <v>19</v>
      </c>
      <c r="U99" s="67"/>
      <c r="V99" s="67"/>
      <c r="W99" s="67"/>
      <c r="X99" s="67"/>
      <c r="Y99" s="67"/>
      <c r="Z99" s="67"/>
      <c r="AA99" s="67"/>
    </row>
    <row r="100" spans="1:27" ht="12" customHeight="1" x14ac:dyDescent="0.4">
      <c r="A100" s="80"/>
      <c r="B100" s="376" t="s">
        <v>323</v>
      </c>
      <c r="C100" s="314">
        <v>150</v>
      </c>
      <c r="D100" s="314"/>
      <c r="E100" s="67"/>
      <c r="F100" s="67"/>
      <c r="G100" s="67"/>
      <c r="H100" s="67"/>
      <c r="I100" s="67"/>
      <c r="J100" s="67"/>
      <c r="K100" s="67"/>
      <c r="L100" s="67"/>
      <c r="M100" s="67"/>
      <c r="N100" s="67"/>
      <c r="O100" s="67"/>
      <c r="P100" s="67"/>
      <c r="Q100" s="67"/>
      <c r="R100" s="67"/>
      <c r="S100" s="67"/>
      <c r="T100" s="491">
        <f t="shared" si="4"/>
        <v>0</v>
      </c>
      <c r="U100" s="67"/>
      <c r="V100" s="67"/>
      <c r="W100" s="67"/>
      <c r="X100" s="67"/>
      <c r="Y100" s="67"/>
      <c r="Z100" s="67"/>
      <c r="AA100" s="67"/>
    </row>
    <row r="101" spans="1:27" ht="12" customHeight="1" x14ac:dyDescent="0.4">
      <c r="A101" s="80"/>
      <c r="B101" s="376" t="s">
        <v>334</v>
      </c>
      <c r="C101" s="314">
        <v>201</v>
      </c>
      <c r="D101" s="314"/>
      <c r="E101" s="67"/>
      <c r="F101" s="67"/>
      <c r="G101" s="67"/>
      <c r="H101" s="67"/>
      <c r="I101" s="67"/>
      <c r="J101" s="67"/>
      <c r="K101" s="67"/>
      <c r="L101" s="67"/>
      <c r="M101" s="67"/>
      <c r="N101" s="67"/>
      <c r="O101" s="67"/>
      <c r="P101" s="67"/>
      <c r="Q101" s="67"/>
      <c r="R101" s="67"/>
      <c r="S101" s="67"/>
      <c r="T101" s="491">
        <f t="shared" si="4"/>
        <v>0</v>
      </c>
      <c r="U101" s="67"/>
      <c r="V101" s="67"/>
      <c r="W101" s="67"/>
      <c r="X101" s="67"/>
      <c r="Y101" s="67"/>
      <c r="Z101" s="67"/>
      <c r="AA101" s="67"/>
    </row>
    <row r="102" spans="1:27" ht="12" customHeight="1" x14ac:dyDescent="0.4">
      <c r="A102" s="80"/>
      <c r="B102" s="376"/>
      <c r="C102" s="314">
        <v>202</v>
      </c>
      <c r="D102" s="314"/>
      <c r="E102" s="67"/>
      <c r="F102" s="67"/>
      <c r="G102" s="67"/>
      <c r="H102" s="67"/>
      <c r="I102" s="67"/>
      <c r="J102" s="67"/>
      <c r="K102" s="67"/>
      <c r="L102" s="67"/>
      <c r="M102" s="67"/>
      <c r="N102" s="67"/>
      <c r="O102" s="67"/>
      <c r="P102" s="67"/>
      <c r="Q102" s="67"/>
      <c r="R102" s="67"/>
      <c r="S102" s="67"/>
      <c r="T102" s="491">
        <f t="shared" si="4"/>
        <v>0</v>
      </c>
      <c r="U102" s="67"/>
      <c r="V102" s="67"/>
      <c r="W102" s="67"/>
      <c r="X102" s="67"/>
      <c r="Y102" s="67"/>
      <c r="Z102" s="67"/>
      <c r="AA102" s="67"/>
    </row>
    <row r="103" spans="1:27" ht="12" customHeight="1" x14ac:dyDescent="0.4">
      <c r="A103" s="80"/>
      <c r="B103" s="376"/>
      <c r="C103" s="314">
        <v>237</v>
      </c>
      <c r="D103" s="314"/>
      <c r="E103" s="67"/>
      <c r="F103" s="67"/>
      <c r="G103" s="67"/>
      <c r="H103" s="67"/>
      <c r="I103" s="67"/>
      <c r="J103" s="67"/>
      <c r="K103" s="67"/>
      <c r="L103" s="67"/>
      <c r="M103" s="67"/>
      <c r="N103" s="67"/>
      <c r="O103" s="67"/>
      <c r="P103" s="67"/>
      <c r="Q103" s="67"/>
      <c r="R103" s="67"/>
      <c r="S103" s="67"/>
      <c r="T103" s="491">
        <f t="shared" si="4"/>
        <v>0</v>
      </c>
      <c r="U103" s="67"/>
      <c r="V103" s="67"/>
      <c r="W103" s="67"/>
      <c r="X103" s="67"/>
      <c r="Y103" s="67"/>
      <c r="Z103" s="67"/>
      <c r="AA103" s="67"/>
    </row>
    <row r="104" spans="1:27" ht="12" customHeight="1" x14ac:dyDescent="0.4">
      <c r="A104" s="80"/>
      <c r="B104" s="109"/>
      <c r="C104" s="244" t="s">
        <v>175</v>
      </c>
      <c r="D104" s="244">
        <f t="shared" ref="D104:S104" si="12">SUM(D97:D103)</f>
        <v>0</v>
      </c>
      <c r="E104" s="178">
        <f t="shared" si="12"/>
        <v>0</v>
      </c>
      <c r="F104" s="178">
        <f t="shared" si="12"/>
        <v>0</v>
      </c>
      <c r="G104" s="178">
        <f t="shared" si="12"/>
        <v>0</v>
      </c>
      <c r="H104" s="178">
        <f t="shared" si="12"/>
        <v>2</v>
      </c>
      <c r="I104" s="178">
        <f t="shared" si="12"/>
        <v>1</v>
      </c>
      <c r="J104" s="178">
        <f t="shared" si="12"/>
        <v>1</v>
      </c>
      <c r="K104" s="178">
        <f t="shared" si="12"/>
        <v>4</v>
      </c>
      <c r="L104" s="178">
        <f t="shared" si="12"/>
        <v>0</v>
      </c>
      <c r="M104" s="178">
        <f t="shared" si="12"/>
        <v>1</v>
      </c>
      <c r="N104" s="178">
        <f t="shared" si="12"/>
        <v>3</v>
      </c>
      <c r="O104" s="178">
        <f t="shared" si="12"/>
        <v>1</v>
      </c>
      <c r="P104" s="178">
        <f t="shared" si="12"/>
        <v>2</v>
      </c>
      <c r="Q104" s="178">
        <f t="shared" si="12"/>
        <v>1</v>
      </c>
      <c r="R104" s="178">
        <f t="shared" si="12"/>
        <v>1</v>
      </c>
      <c r="S104" s="178">
        <f t="shared" si="12"/>
        <v>2</v>
      </c>
      <c r="T104" s="260">
        <f t="shared" si="4"/>
        <v>19</v>
      </c>
      <c r="U104" s="67"/>
      <c r="V104" s="67"/>
      <c r="W104" s="67"/>
      <c r="X104" s="67"/>
      <c r="Y104" s="67"/>
      <c r="Z104" s="67"/>
      <c r="AA104" s="67"/>
    </row>
    <row r="105" spans="1:27" ht="12" customHeight="1" x14ac:dyDescent="0.4">
      <c r="A105" s="80"/>
      <c r="B105" s="108" t="s">
        <v>328</v>
      </c>
      <c r="C105" s="179">
        <v>30</v>
      </c>
      <c r="D105" s="179"/>
      <c r="E105" s="77"/>
      <c r="F105" s="77"/>
      <c r="G105" s="77"/>
      <c r="H105" s="77"/>
      <c r="I105" s="77"/>
      <c r="J105" s="77"/>
      <c r="K105" s="77"/>
      <c r="L105" s="77"/>
      <c r="M105" s="77"/>
      <c r="N105" s="77"/>
      <c r="O105" s="77"/>
      <c r="P105" s="77"/>
      <c r="Q105" s="77"/>
      <c r="R105" s="77"/>
      <c r="S105" s="77"/>
      <c r="T105" s="491">
        <f t="shared" si="4"/>
        <v>0</v>
      </c>
      <c r="U105" s="67"/>
      <c r="V105" s="67"/>
      <c r="W105" s="67"/>
      <c r="X105" s="67"/>
      <c r="Y105" s="67"/>
      <c r="Z105" s="67"/>
      <c r="AA105" s="67"/>
    </row>
    <row r="106" spans="1:27" ht="12" customHeight="1" x14ac:dyDescent="0.4">
      <c r="A106" s="80"/>
      <c r="B106" s="376" t="s">
        <v>321</v>
      </c>
      <c r="C106" s="314">
        <v>41</v>
      </c>
      <c r="D106" s="314"/>
      <c r="E106" s="67"/>
      <c r="F106" s="67"/>
      <c r="G106" s="67"/>
      <c r="H106" s="67"/>
      <c r="I106" s="67"/>
      <c r="J106" s="67"/>
      <c r="K106" s="67"/>
      <c r="L106" s="67"/>
      <c r="M106" s="67"/>
      <c r="N106" s="67"/>
      <c r="O106" s="67"/>
      <c r="P106" s="67"/>
      <c r="Q106" s="67"/>
      <c r="R106" s="67"/>
      <c r="S106" s="67"/>
      <c r="T106" s="491">
        <f t="shared" si="4"/>
        <v>0</v>
      </c>
      <c r="U106" s="67"/>
      <c r="V106" s="67"/>
      <c r="W106" s="67"/>
      <c r="X106" s="67"/>
      <c r="Y106" s="67"/>
      <c r="Z106" s="67"/>
      <c r="AA106" s="67"/>
    </row>
    <row r="107" spans="1:27" ht="12" customHeight="1" x14ac:dyDescent="0.4">
      <c r="A107" s="80"/>
      <c r="B107" s="376" t="s">
        <v>326</v>
      </c>
      <c r="C107" s="314">
        <v>101</v>
      </c>
      <c r="D107" s="314">
        <v>1</v>
      </c>
      <c r="E107" s="67">
        <v>1</v>
      </c>
      <c r="F107" s="67">
        <v>4</v>
      </c>
      <c r="G107" s="67">
        <v>0</v>
      </c>
      <c r="H107" s="67">
        <v>2</v>
      </c>
      <c r="I107" s="67">
        <v>4</v>
      </c>
      <c r="J107" s="67">
        <v>2</v>
      </c>
      <c r="K107" s="67">
        <v>10</v>
      </c>
      <c r="L107" s="67">
        <v>4</v>
      </c>
      <c r="M107" s="67">
        <v>10</v>
      </c>
      <c r="N107" s="67">
        <v>10</v>
      </c>
      <c r="O107" s="67">
        <v>11</v>
      </c>
      <c r="P107" s="67">
        <v>9</v>
      </c>
      <c r="Q107" s="67">
        <v>1</v>
      </c>
      <c r="R107" s="67">
        <v>0</v>
      </c>
      <c r="S107" s="67">
        <v>1</v>
      </c>
      <c r="T107" s="491">
        <f t="shared" si="4"/>
        <v>70</v>
      </c>
      <c r="U107" s="67"/>
      <c r="V107" s="67"/>
      <c r="W107" s="67"/>
      <c r="X107" s="67"/>
      <c r="Y107" s="67"/>
      <c r="Z107" s="67"/>
      <c r="AA107" s="67"/>
    </row>
    <row r="108" spans="1:27" ht="12" customHeight="1" x14ac:dyDescent="0.4">
      <c r="A108" s="80"/>
      <c r="B108" s="376" t="s">
        <v>323</v>
      </c>
      <c r="C108" s="314">
        <v>150</v>
      </c>
      <c r="D108" s="314"/>
      <c r="E108" s="67"/>
      <c r="F108" s="67"/>
      <c r="G108" s="67"/>
      <c r="H108" s="67"/>
      <c r="I108" s="67"/>
      <c r="J108" s="67"/>
      <c r="K108" s="67"/>
      <c r="L108" s="67"/>
      <c r="M108" s="67"/>
      <c r="N108" s="67"/>
      <c r="O108" s="67"/>
      <c r="P108" s="67"/>
      <c r="Q108" s="67"/>
      <c r="R108" s="67"/>
      <c r="S108" s="67"/>
      <c r="T108" s="491">
        <f t="shared" si="4"/>
        <v>0</v>
      </c>
      <c r="U108" s="67"/>
      <c r="V108" s="67"/>
      <c r="W108" s="67"/>
      <c r="X108" s="67"/>
      <c r="Y108" s="67"/>
      <c r="Z108" s="67"/>
      <c r="AA108" s="67"/>
    </row>
    <row r="109" spans="1:27" ht="12" customHeight="1" x14ac:dyDescent="0.4">
      <c r="A109" s="80"/>
      <c r="B109" s="376" t="s">
        <v>335</v>
      </c>
      <c r="C109" s="314">
        <v>201</v>
      </c>
      <c r="D109" s="314"/>
      <c r="E109" s="67"/>
      <c r="F109" s="67"/>
      <c r="G109" s="67"/>
      <c r="H109" s="67"/>
      <c r="I109" s="67"/>
      <c r="J109" s="67"/>
      <c r="K109" s="67"/>
      <c r="L109" s="67"/>
      <c r="M109" s="67"/>
      <c r="N109" s="67"/>
      <c r="O109" s="67"/>
      <c r="P109" s="67"/>
      <c r="Q109" s="67"/>
      <c r="R109" s="67"/>
      <c r="S109" s="67"/>
      <c r="T109" s="491">
        <f t="shared" si="4"/>
        <v>0</v>
      </c>
      <c r="U109" s="67"/>
      <c r="V109" s="67"/>
      <c r="W109" s="67"/>
      <c r="X109" s="67"/>
      <c r="Y109" s="67"/>
      <c r="Z109" s="67"/>
      <c r="AA109" s="67"/>
    </row>
    <row r="110" spans="1:27" ht="12" customHeight="1" x14ac:dyDescent="0.4">
      <c r="A110" s="80"/>
      <c r="B110" s="376"/>
      <c r="C110" s="314">
        <v>202</v>
      </c>
      <c r="D110" s="314"/>
      <c r="E110" s="67"/>
      <c r="F110" s="67"/>
      <c r="G110" s="67"/>
      <c r="H110" s="67"/>
      <c r="I110" s="67"/>
      <c r="J110" s="67"/>
      <c r="K110" s="67"/>
      <c r="L110" s="67"/>
      <c r="M110" s="67"/>
      <c r="N110" s="67"/>
      <c r="O110" s="67"/>
      <c r="P110" s="67"/>
      <c r="Q110" s="67"/>
      <c r="R110" s="67"/>
      <c r="S110" s="67"/>
      <c r="T110" s="491">
        <f t="shared" si="4"/>
        <v>0</v>
      </c>
      <c r="U110" s="67"/>
      <c r="V110" s="67"/>
      <c r="W110" s="67"/>
      <c r="X110" s="67"/>
      <c r="Y110" s="67"/>
      <c r="Z110" s="67"/>
      <c r="AA110" s="67"/>
    </row>
    <row r="111" spans="1:27" ht="12" customHeight="1" x14ac:dyDescent="0.4">
      <c r="A111" s="80"/>
      <c r="B111" s="376"/>
      <c r="C111" s="314">
        <v>237</v>
      </c>
      <c r="D111" s="314"/>
      <c r="E111" s="67"/>
      <c r="F111" s="67"/>
      <c r="G111" s="67"/>
      <c r="H111" s="67"/>
      <c r="I111" s="67"/>
      <c r="J111" s="67"/>
      <c r="K111" s="67"/>
      <c r="L111" s="67"/>
      <c r="M111" s="67"/>
      <c r="N111" s="67"/>
      <c r="O111" s="67"/>
      <c r="P111" s="67"/>
      <c r="Q111" s="67"/>
      <c r="R111" s="67"/>
      <c r="S111" s="67"/>
      <c r="T111" s="491">
        <f t="shared" si="4"/>
        <v>0</v>
      </c>
      <c r="U111" s="67"/>
      <c r="V111" s="67"/>
      <c r="W111" s="67"/>
      <c r="X111" s="67"/>
      <c r="Y111" s="67"/>
      <c r="Z111" s="67"/>
      <c r="AA111" s="67"/>
    </row>
    <row r="112" spans="1:27" ht="12" customHeight="1" x14ac:dyDescent="0.4">
      <c r="A112" s="80"/>
      <c r="B112" s="109"/>
      <c r="C112" s="244" t="s">
        <v>175</v>
      </c>
      <c r="D112" s="244">
        <f t="shared" ref="D112:S112" si="13">SUM(D105:D111)</f>
        <v>1</v>
      </c>
      <c r="E112" s="178">
        <f t="shared" si="13"/>
        <v>1</v>
      </c>
      <c r="F112" s="178">
        <f t="shared" si="13"/>
        <v>4</v>
      </c>
      <c r="G112" s="178">
        <f t="shared" si="13"/>
        <v>0</v>
      </c>
      <c r="H112" s="178">
        <f t="shared" si="13"/>
        <v>2</v>
      </c>
      <c r="I112" s="178">
        <f t="shared" si="13"/>
        <v>4</v>
      </c>
      <c r="J112" s="178">
        <f t="shared" si="13"/>
        <v>2</v>
      </c>
      <c r="K112" s="178">
        <f t="shared" si="13"/>
        <v>10</v>
      </c>
      <c r="L112" s="178">
        <f t="shared" si="13"/>
        <v>4</v>
      </c>
      <c r="M112" s="178">
        <f t="shared" si="13"/>
        <v>10</v>
      </c>
      <c r="N112" s="178">
        <f t="shared" si="13"/>
        <v>10</v>
      </c>
      <c r="O112" s="178">
        <f t="shared" si="13"/>
        <v>11</v>
      </c>
      <c r="P112" s="178">
        <f t="shared" si="13"/>
        <v>9</v>
      </c>
      <c r="Q112" s="178">
        <f t="shared" si="13"/>
        <v>1</v>
      </c>
      <c r="R112" s="178">
        <f t="shared" si="13"/>
        <v>0</v>
      </c>
      <c r="S112" s="178">
        <f t="shared" si="13"/>
        <v>1</v>
      </c>
      <c r="T112" s="260">
        <f t="shared" si="4"/>
        <v>70</v>
      </c>
      <c r="U112" s="67"/>
      <c r="V112" s="67"/>
      <c r="W112" s="67"/>
      <c r="X112" s="67"/>
      <c r="Y112" s="67"/>
      <c r="Z112" s="67"/>
      <c r="AA112" s="67"/>
    </row>
    <row r="113" spans="1:27" ht="12" customHeight="1" x14ac:dyDescent="0.4">
      <c r="A113" s="80"/>
      <c r="B113" s="108" t="s">
        <v>325</v>
      </c>
      <c r="C113" s="179">
        <v>30</v>
      </c>
      <c r="D113" s="179"/>
      <c r="E113" s="77"/>
      <c r="F113" s="77"/>
      <c r="G113" s="77"/>
      <c r="H113" s="77"/>
      <c r="I113" s="77"/>
      <c r="J113" s="77"/>
      <c r="K113" s="77"/>
      <c r="L113" s="77"/>
      <c r="M113" s="77"/>
      <c r="N113" s="77"/>
      <c r="O113" s="77"/>
      <c r="P113" s="77"/>
      <c r="Q113" s="77"/>
      <c r="R113" s="77"/>
      <c r="S113" s="77"/>
      <c r="T113" s="491">
        <f t="shared" si="4"/>
        <v>0</v>
      </c>
      <c r="U113" s="67"/>
      <c r="V113" s="67"/>
      <c r="W113" s="67"/>
      <c r="X113" s="67"/>
      <c r="Y113" s="67"/>
      <c r="Z113" s="67"/>
      <c r="AA113" s="67"/>
    </row>
    <row r="114" spans="1:27" ht="12" customHeight="1" x14ac:dyDescent="0.4">
      <c r="A114" s="80"/>
      <c r="B114" s="376" t="s">
        <v>321</v>
      </c>
      <c r="C114" s="314">
        <v>41</v>
      </c>
      <c r="D114" s="314"/>
      <c r="E114" s="67"/>
      <c r="F114" s="67"/>
      <c r="G114" s="67"/>
      <c r="H114" s="67"/>
      <c r="I114" s="67"/>
      <c r="J114" s="67"/>
      <c r="K114" s="67"/>
      <c r="L114" s="67"/>
      <c r="M114" s="67"/>
      <c r="N114" s="67"/>
      <c r="O114" s="67"/>
      <c r="P114" s="67"/>
      <c r="Q114" s="67"/>
      <c r="R114" s="67"/>
      <c r="S114" s="67"/>
      <c r="T114" s="491">
        <f t="shared" si="4"/>
        <v>0</v>
      </c>
      <c r="U114" s="67"/>
      <c r="V114" s="67"/>
      <c r="W114" s="67"/>
      <c r="X114" s="67"/>
      <c r="Y114" s="67"/>
      <c r="Z114" s="67"/>
      <c r="AA114" s="67"/>
    </row>
    <row r="115" spans="1:27" ht="12" customHeight="1" x14ac:dyDescent="0.4">
      <c r="A115" s="80"/>
      <c r="B115" s="376" t="s">
        <v>326</v>
      </c>
      <c r="C115" s="314">
        <v>101</v>
      </c>
      <c r="D115" s="314">
        <v>0</v>
      </c>
      <c r="E115" s="67">
        <v>0</v>
      </c>
      <c r="F115" s="67">
        <v>0</v>
      </c>
      <c r="G115" s="67">
        <v>0</v>
      </c>
      <c r="H115" s="67">
        <v>0</v>
      </c>
      <c r="I115" s="67">
        <v>1</v>
      </c>
      <c r="J115" s="67">
        <v>0</v>
      </c>
      <c r="K115" s="67">
        <v>0</v>
      </c>
      <c r="L115" s="67">
        <v>2</v>
      </c>
      <c r="M115" s="67">
        <v>0</v>
      </c>
      <c r="N115" s="67">
        <v>0</v>
      </c>
      <c r="O115" s="67">
        <v>0</v>
      </c>
      <c r="P115" s="67">
        <v>0</v>
      </c>
      <c r="Q115" s="67">
        <v>0</v>
      </c>
      <c r="R115" s="67">
        <v>0</v>
      </c>
      <c r="S115" s="67">
        <v>0</v>
      </c>
      <c r="T115" s="491">
        <f t="shared" si="4"/>
        <v>3</v>
      </c>
      <c r="U115" s="67"/>
      <c r="V115" s="67"/>
      <c r="W115" s="67"/>
      <c r="X115" s="67"/>
      <c r="Y115" s="67"/>
      <c r="Z115" s="67"/>
      <c r="AA115" s="67"/>
    </row>
    <row r="116" spans="1:27" ht="12" customHeight="1" x14ac:dyDescent="0.4">
      <c r="A116" s="80"/>
      <c r="B116" s="376" t="s">
        <v>323</v>
      </c>
      <c r="C116" s="314">
        <v>150</v>
      </c>
      <c r="D116" s="314"/>
      <c r="E116" s="67"/>
      <c r="F116" s="67"/>
      <c r="G116" s="67"/>
      <c r="H116" s="67"/>
      <c r="I116" s="67"/>
      <c r="J116" s="67"/>
      <c r="K116" s="67"/>
      <c r="L116" s="67"/>
      <c r="M116" s="67"/>
      <c r="N116" s="67"/>
      <c r="O116" s="67"/>
      <c r="P116" s="67"/>
      <c r="Q116" s="67"/>
      <c r="R116" s="67"/>
      <c r="S116" s="67"/>
      <c r="T116" s="491">
        <f t="shared" si="4"/>
        <v>0</v>
      </c>
      <c r="U116" s="67"/>
      <c r="V116" s="67"/>
      <c r="W116" s="67"/>
      <c r="X116" s="67"/>
      <c r="Y116" s="67"/>
      <c r="Z116" s="67"/>
      <c r="AA116" s="67"/>
    </row>
    <row r="117" spans="1:27" ht="12" customHeight="1" x14ac:dyDescent="0.4">
      <c r="A117" s="80"/>
      <c r="B117" s="376" t="s">
        <v>336</v>
      </c>
      <c r="C117" s="314">
        <v>201</v>
      </c>
      <c r="D117" s="314"/>
      <c r="E117" s="67"/>
      <c r="F117" s="67"/>
      <c r="G117" s="67"/>
      <c r="H117" s="67"/>
      <c r="I117" s="67"/>
      <c r="J117" s="67"/>
      <c r="K117" s="67"/>
      <c r="L117" s="67"/>
      <c r="M117" s="67"/>
      <c r="N117" s="67"/>
      <c r="O117" s="67"/>
      <c r="P117" s="67"/>
      <c r="Q117" s="67"/>
      <c r="R117" s="67"/>
      <c r="S117" s="67"/>
      <c r="T117" s="491">
        <f t="shared" si="4"/>
        <v>0</v>
      </c>
      <c r="U117" s="67"/>
      <c r="V117" s="67"/>
      <c r="W117" s="67"/>
      <c r="X117" s="67"/>
      <c r="Y117" s="67"/>
      <c r="Z117" s="67"/>
      <c r="AA117" s="67"/>
    </row>
    <row r="118" spans="1:27" ht="12" customHeight="1" x14ac:dyDescent="0.4">
      <c r="A118" s="80"/>
      <c r="B118" s="376"/>
      <c r="C118" s="314">
        <v>202</v>
      </c>
      <c r="D118" s="314"/>
      <c r="E118" s="67"/>
      <c r="F118" s="67"/>
      <c r="G118" s="67"/>
      <c r="H118" s="67"/>
      <c r="I118" s="67"/>
      <c r="J118" s="67"/>
      <c r="K118" s="67"/>
      <c r="L118" s="67"/>
      <c r="M118" s="67"/>
      <c r="N118" s="67"/>
      <c r="O118" s="67"/>
      <c r="P118" s="67"/>
      <c r="Q118" s="67"/>
      <c r="R118" s="67"/>
      <c r="S118" s="67"/>
      <c r="T118" s="491">
        <f t="shared" si="4"/>
        <v>0</v>
      </c>
      <c r="U118" s="67"/>
      <c r="V118" s="67"/>
      <c r="W118" s="67"/>
      <c r="X118" s="67"/>
      <c r="Y118" s="67"/>
      <c r="Z118" s="67"/>
      <c r="AA118" s="67"/>
    </row>
    <row r="119" spans="1:27" ht="12" customHeight="1" x14ac:dyDescent="0.4">
      <c r="A119" s="80"/>
      <c r="B119" s="376"/>
      <c r="C119" s="314">
        <v>237</v>
      </c>
      <c r="D119" s="314"/>
      <c r="E119" s="67"/>
      <c r="F119" s="67"/>
      <c r="G119" s="67"/>
      <c r="H119" s="67"/>
      <c r="I119" s="67"/>
      <c r="J119" s="67"/>
      <c r="K119" s="67"/>
      <c r="L119" s="67"/>
      <c r="M119" s="67"/>
      <c r="N119" s="67"/>
      <c r="O119" s="67"/>
      <c r="P119" s="67"/>
      <c r="Q119" s="67"/>
      <c r="R119" s="67"/>
      <c r="S119" s="67"/>
      <c r="T119" s="491">
        <f t="shared" si="4"/>
        <v>0</v>
      </c>
      <c r="U119" s="67"/>
      <c r="V119" s="67"/>
      <c r="W119" s="67"/>
      <c r="X119" s="67"/>
      <c r="Y119" s="67"/>
      <c r="Z119" s="67"/>
      <c r="AA119" s="67"/>
    </row>
    <row r="120" spans="1:27" ht="12" customHeight="1" x14ac:dyDescent="0.4">
      <c r="A120" s="80"/>
      <c r="B120" s="109"/>
      <c r="C120" s="244" t="s">
        <v>175</v>
      </c>
      <c r="D120" s="244">
        <f t="shared" ref="D120:S120" si="14">SUM(D113:D119)</f>
        <v>0</v>
      </c>
      <c r="E120" s="178">
        <f t="shared" si="14"/>
        <v>0</v>
      </c>
      <c r="F120" s="178">
        <f t="shared" si="14"/>
        <v>0</v>
      </c>
      <c r="G120" s="178">
        <f t="shared" si="14"/>
        <v>0</v>
      </c>
      <c r="H120" s="178">
        <f t="shared" si="14"/>
        <v>0</v>
      </c>
      <c r="I120" s="178">
        <f t="shared" si="14"/>
        <v>1</v>
      </c>
      <c r="J120" s="178">
        <f t="shared" si="14"/>
        <v>0</v>
      </c>
      <c r="K120" s="178">
        <f t="shared" si="14"/>
        <v>0</v>
      </c>
      <c r="L120" s="178">
        <f t="shared" si="14"/>
        <v>2</v>
      </c>
      <c r="M120" s="178">
        <f t="shared" si="14"/>
        <v>0</v>
      </c>
      <c r="N120" s="178">
        <f t="shared" si="14"/>
        <v>0</v>
      </c>
      <c r="O120" s="178">
        <f t="shared" si="14"/>
        <v>0</v>
      </c>
      <c r="P120" s="178">
        <f t="shared" si="14"/>
        <v>0</v>
      </c>
      <c r="Q120" s="178">
        <f t="shared" si="14"/>
        <v>0</v>
      </c>
      <c r="R120" s="178">
        <f t="shared" si="14"/>
        <v>0</v>
      </c>
      <c r="S120" s="178">
        <f t="shared" si="14"/>
        <v>0</v>
      </c>
      <c r="T120" s="260">
        <f t="shared" si="4"/>
        <v>3</v>
      </c>
      <c r="U120" s="67"/>
      <c r="V120" s="67"/>
      <c r="W120" s="67"/>
      <c r="X120" s="67"/>
      <c r="Y120" s="67"/>
      <c r="Z120" s="67"/>
      <c r="AA120" s="67"/>
    </row>
    <row r="121" spans="1:27" ht="12" hidden="1" customHeight="1" x14ac:dyDescent="0.4">
      <c r="A121" s="80"/>
      <c r="B121" s="251" t="s">
        <v>330</v>
      </c>
      <c r="C121" s="252">
        <v>30</v>
      </c>
      <c r="D121" s="252"/>
      <c r="E121" s="253"/>
      <c r="F121" s="253"/>
      <c r="G121" s="253"/>
      <c r="H121" s="253"/>
      <c r="I121" s="253"/>
      <c r="J121" s="253"/>
      <c r="K121" s="253"/>
      <c r="L121" s="253"/>
      <c r="M121" s="253"/>
      <c r="N121" s="253"/>
      <c r="O121" s="253"/>
      <c r="P121" s="253"/>
      <c r="Q121" s="253"/>
      <c r="R121" s="253"/>
      <c r="S121" s="253"/>
      <c r="T121" s="491">
        <f t="shared" si="4"/>
        <v>0</v>
      </c>
      <c r="U121" s="67"/>
      <c r="V121" s="67"/>
      <c r="W121" s="67"/>
      <c r="X121" s="67"/>
      <c r="Y121" s="67"/>
      <c r="Z121" s="67"/>
      <c r="AA121" s="67"/>
    </row>
    <row r="122" spans="1:27" ht="12" hidden="1" customHeight="1" x14ac:dyDescent="0.4">
      <c r="A122" s="80"/>
      <c r="B122" s="495" t="s">
        <v>321</v>
      </c>
      <c r="C122" s="496">
        <v>41</v>
      </c>
      <c r="D122" s="496"/>
      <c r="E122" s="254"/>
      <c r="F122" s="254"/>
      <c r="G122" s="254"/>
      <c r="H122" s="254"/>
      <c r="I122" s="254"/>
      <c r="J122" s="254"/>
      <c r="K122" s="254"/>
      <c r="L122" s="254"/>
      <c r="M122" s="254"/>
      <c r="N122" s="254"/>
      <c r="O122" s="254"/>
      <c r="P122" s="254"/>
      <c r="Q122" s="254"/>
      <c r="R122" s="254"/>
      <c r="S122" s="254"/>
      <c r="T122" s="491">
        <f t="shared" si="4"/>
        <v>0</v>
      </c>
      <c r="U122" s="67"/>
      <c r="V122" s="67"/>
      <c r="W122" s="67"/>
      <c r="X122" s="67"/>
      <c r="Y122" s="67"/>
      <c r="Z122" s="67"/>
      <c r="AA122" s="67"/>
    </row>
    <row r="123" spans="1:27" ht="12" hidden="1" customHeight="1" x14ac:dyDescent="0.4">
      <c r="A123" s="80"/>
      <c r="B123" s="495" t="s">
        <v>338</v>
      </c>
      <c r="C123" s="496">
        <v>101</v>
      </c>
      <c r="D123" s="496"/>
      <c r="E123" s="254"/>
      <c r="F123" s="254"/>
      <c r="G123" s="254"/>
      <c r="H123" s="254"/>
      <c r="I123" s="254"/>
      <c r="J123" s="254"/>
      <c r="K123" s="254"/>
      <c r="L123" s="254"/>
      <c r="M123" s="254"/>
      <c r="N123" s="254"/>
      <c r="O123" s="254"/>
      <c r="P123" s="254"/>
      <c r="Q123" s="254"/>
      <c r="R123" s="254"/>
      <c r="S123" s="254"/>
      <c r="T123" s="491">
        <f t="shared" si="4"/>
        <v>0</v>
      </c>
      <c r="U123" s="67"/>
      <c r="V123" s="67"/>
      <c r="W123" s="67"/>
      <c r="X123" s="67"/>
      <c r="Y123" s="67"/>
      <c r="Z123" s="67"/>
      <c r="AA123" s="67"/>
    </row>
    <row r="124" spans="1:27" ht="12" hidden="1" customHeight="1" x14ac:dyDescent="0.4">
      <c r="A124" s="80"/>
      <c r="B124" s="495"/>
      <c r="C124" s="496">
        <v>150</v>
      </c>
      <c r="D124" s="496"/>
      <c r="E124" s="254"/>
      <c r="F124" s="254"/>
      <c r="G124" s="254"/>
      <c r="H124" s="254"/>
      <c r="I124" s="254"/>
      <c r="J124" s="254"/>
      <c r="K124" s="254"/>
      <c r="L124" s="254"/>
      <c r="M124" s="254"/>
      <c r="N124" s="254"/>
      <c r="O124" s="254"/>
      <c r="P124" s="254"/>
      <c r="Q124" s="254"/>
      <c r="R124" s="254"/>
      <c r="S124" s="254"/>
      <c r="T124" s="491">
        <f t="shared" si="4"/>
        <v>0</v>
      </c>
      <c r="U124" s="67"/>
      <c r="V124" s="67"/>
      <c r="W124" s="67"/>
      <c r="X124" s="67"/>
      <c r="Y124" s="67"/>
      <c r="Z124" s="67"/>
      <c r="AA124" s="67"/>
    </row>
    <row r="125" spans="1:27" ht="12" hidden="1" customHeight="1" x14ac:dyDescent="0.4">
      <c r="A125" s="80"/>
      <c r="B125" s="495"/>
      <c r="C125" s="496">
        <v>201</v>
      </c>
      <c r="D125" s="496"/>
      <c r="E125" s="254"/>
      <c r="F125" s="254"/>
      <c r="G125" s="254"/>
      <c r="H125" s="254"/>
      <c r="I125" s="254"/>
      <c r="J125" s="254"/>
      <c r="K125" s="254"/>
      <c r="L125" s="254"/>
      <c r="M125" s="254"/>
      <c r="N125" s="254"/>
      <c r="O125" s="254"/>
      <c r="P125" s="254"/>
      <c r="Q125" s="254"/>
      <c r="R125" s="254"/>
      <c r="S125" s="254"/>
      <c r="T125" s="491">
        <f t="shared" si="4"/>
        <v>0</v>
      </c>
      <c r="U125" s="67"/>
      <c r="V125" s="67"/>
      <c r="W125" s="67"/>
      <c r="X125" s="67"/>
      <c r="Y125" s="67"/>
      <c r="Z125" s="67"/>
      <c r="AA125" s="67"/>
    </row>
    <row r="126" spans="1:27" ht="12" hidden="1" customHeight="1" x14ac:dyDescent="0.4">
      <c r="A126" s="80"/>
      <c r="B126" s="495"/>
      <c r="C126" s="496">
        <v>202</v>
      </c>
      <c r="D126" s="496"/>
      <c r="E126" s="254"/>
      <c r="F126" s="254"/>
      <c r="G126" s="254"/>
      <c r="H126" s="254"/>
      <c r="I126" s="254"/>
      <c r="J126" s="254"/>
      <c r="K126" s="254"/>
      <c r="L126" s="254"/>
      <c r="M126" s="254"/>
      <c r="N126" s="254"/>
      <c r="O126" s="254"/>
      <c r="P126" s="254"/>
      <c r="Q126" s="254"/>
      <c r="R126" s="254"/>
      <c r="S126" s="254"/>
      <c r="T126" s="491">
        <f t="shared" si="4"/>
        <v>0</v>
      </c>
      <c r="U126" s="67"/>
      <c r="V126" s="67"/>
      <c r="W126" s="67"/>
      <c r="X126" s="67"/>
      <c r="Y126" s="67"/>
      <c r="Z126" s="67"/>
      <c r="AA126" s="67"/>
    </row>
    <row r="127" spans="1:27" ht="12" hidden="1" customHeight="1" x14ac:dyDescent="0.4">
      <c r="A127" s="80"/>
      <c r="B127" s="499"/>
      <c r="C127" s="496">
        <v>237</v>
      </c>
      <c r="D127" s="496"/>
      <c r="E127" s="254"/>
      <c r="F127" s="254"/>
      <c r="G127" s="254"/>
      <c r="H127" s="254"/>
      <c r="I127" s="254"/>
      <c r="J127" s="254"/>
      <c r="K127" s="254"/>
      <c r="L127" s="254"/>
      <c r="M127" s="254"/>
      <c r="N127" s="254"/>
      <c r="O127" s="254"/>
      <c r="P127" s="254"/>
      <c r="Q127" s="254"/>
      <c r="R127" s="254"/>
      <c r="S127" s="254"/>
      <c r="T127" s="491">
        <f t="shared" si="4"/>
        <v>0</v>
      </c>
      <c r="U127" s="67"/>
      <c r="V127" s="67"/>
      <c r="W127" s="67"/>
      <c r="X127" s="67"/>
      <c r="Y127" s="67"/>
      <c r="Z127" s="67"/>
      <c r="AA127" s="67"/>
    </row>
    <row r="128" spans="1:27" ht="12" hidden="1" customHeight="1" x14ac:dyDescent="0.4">
      <c r="A128" s="80"/>
      <c r="B128" s="262"/>
      <c r="C128" s="257" t="s">
        <v>175</v>
      </c>
      <c r="D128" s="257">
        <f t="shared" ref="D128:S128" si="15">SUM(D121:D127)</f>
        <v>0</v>
      </c>
      <c r="E128" s="258">
        <f t="shared" si="15"/>
        <v>0</v>
      </c>
      <c r="F128" s="258">
        <f t="shared" si="15"/>
        <v>0</v>
      </c>
      <c r="G128" s="258">
        <f t="shared" si="15"/>
        <v>0</v>
      </c>
      <c r="H128" s="258">
        <f t="shared" si="15"/>
        <v>0</v>
      </c>
      <c r="I128" s="258">
        <f t="shared" si="15"/>
        <v>0</v>
      </c>
      <c r="J128" s="258">
        <f t="shared" si="15"/>
        <v>0</v>
      </c>
      <c r="K128" s="258">
        <f t="shared" si="15"/>
        <v>0</v>
      </c>
      <c r="L128" s="258">
        <f t="shared" si="15"/>
        <v>0</v>
      </c>
      <c r="M128" s="258">
        <f t="shared" si="15"/>
        <v>0</v>
      </c>
      <c r="N128" s="258">
        <f t="shared" si="15"/>
        <v>0</v>
      </c>
      <c r="O128" s="258">
        <f t="shared" si="15"/>
        <v>0</v>
      </c>
      <c r="P128" s="258">
        <f t="shared" si="15"/>
        <v>0</v>
      </c>
      <c r="Q128" s="258">
        <f t="shared" si="15"/>
        <v>0</v>
      </c>
      <c r="R128" s="258">
        <f t="shared" si="15"/>
        <v>0</v>
      </c>
      <c r="S128" s="258">
        <f t="shared" si="15"/>
        <v>0</v>
      </c>
      <c r="T128" s="259">
        <f t="shared" si="4"/>
        <v>0</v>
      </c>
      <c r="U128" s="67"/>
      <c r="V128" s="67"/>
      <c r="W128" s="67"/>
      <c r="X128" s="67"/>
      <c r="Y128" s="67"/>
      <c r="Z128" s="67"/>
      <c r="AA128" s="67"/>
    </row>
    <row r="129" spans="1:27" ht="12" hidden="1" customHeight="1" x14ac:dyDescent="0.4">
      <c r="A129" s="80"/>
      <c r="B129" s="251" t="s">
        <v>325</v>
      </c>
      <c r="C129" s="252">
        <v>30</v>
      </c>
      <c r="D129" s="252"/>
      <c r="E129" s="253"/>
      <c r="F129" s="253"/>
      <c r="G129" s="253"/>
      <c r="H129" s="253"/>
      <c r="I129" s="253"/>
      <c r="J129" s="253"/>
      <c r="K129" s="253"/>
      <c r="L129" s="253"/>
      <c r="M129" s="253"/>
      <c r="N129" s="253"/>
      <c r="O129" s="253"/>
      <c r="P129" s="253"/>
      <c r="Q129" s="253"/>
      <c r="R129" s="253"/>
      <c r="S129" s="253"/>
      <c r="T129" s="491">
        <f t="shared" si="4"/>
        <v>0</v>
      </c>
      <c r="U129" s="67"/>
      <c r="V129" s="67"/>
      <c r="W129" s="67"/>
      <c r="X129" s="67"/>
      <c r="Y129" s="67"/>
      <c r="Z129" s="67"/>
      <c r="AA129" s="67"/>
    </row>
    <row r="130" spans="1:27" ht="12" hidden="1" customHeight="1" x14ac:dyDescent="0.4">
      <c r="A130" s="80"/>
      <c r="B130" s="495" t="s">
        <v>321</v>
      </c>
      <c r="C130" s="496">
        <v>41</v>
      </c>
      <c r="D130" s="496"/>
      <c r="E130" s="254"/>
      <c r="F130" s="254"/>
      <c r="G130" s="254"/>
      <c r="H130" s="254"/>
      <c r="I130" s="254"/>
      <c r="J130" s="254"/>
      <c r="K130" s="254"/>
      <c r="L130" s="254"/>
      <c r="M130" s="254"/>
      <c r="N130" s="254"/>
      <c r="O130" s="254"/>
      <c r="P130" s="254"/>
      <c r="Q130" s="254"/>
      <c r="R130" s="254"/>
      <c r="S130" s="254"/>
      <c r="T130" s="491">
        <f t="shared" si="4"/>
        <v>0</v>
      </c>
      <c r="U130" s="67"/>
      <c r="V130" s="67"/>
      <c r="W130" s="67"/>
      <c r="X130" s="67"/>
      <c r="Y130" s="67"/>
      <c r="Z130" s="67"/>
      <c r="AA130" s="67"/>
    </row>
    <row r="131" spans="1:27" ht="12" hidden="1" customHeight="1" x14ac:dyDescent="0.4">
      <c r="A131" s="80"/>
      <c r="B131" s="495" t="s">
        <v>361</v>
      </c>
      <c r="C131" s="496">
        <v>101</v>
      </c>
      <c r="D131" s="496"/>
      <c r="E131" s="254"/>
      <c r="F131" s="254"/>
      <c r="G131" s="254"/>
      <c r="H131" s="254"/>
      <c r="I131" s="254"/>
      <c r="J131" s="254"/>
      <c r="K131" s="254"/>
      <c r="L131" s="254"/>
      <c r="M131" s="254"/>
      <c r="N131" s="254"/>
      <c r="O131" s="254"/>
      <c r="P131" s="254"/>
      <c r="Q131" s="254"/>
      <c r="R131" s="254"/>
      <c r="S131" s="254"/>
      <c r="T131" s="491">
        <f t="shared" si="4"/>
        <v>0</v>
      </c>
      <c r="U131" s="67"/>
      <c r="V131" s="67"/>
      <c r="W131" s="67"/>
      <c r="X131" s="67"/>
      <c r="Y131" s="67"/>
      <c r="Z131" s="67"/>
      <c r="AA131" s="67"/>
    </row>
    <row r="132" spans="1:27" ht="12" hidden="1" customHeight="1" x14ac:dyDescent="0.4">
      <c r="A132" s="80"/>
      <c r="B132" s="495" t="s">
        <v>323</v>
      </c>
      <c r="C132" s="496">
        <v>150</v>
      </c>
      <c r="D132" s="496"/>
      <c r="E132" s="254"/>
      <c r="F132" s="254"/>
      <c r="G132" s="254"/>
      <c r="H132" s="254"/>
      <c r="I132" s="254"/>
      <c r="J132" s="254"/>
      <c r="K132" s="254"/>
      <c r="L132" s="254"/>
      <c r="M132" s="254"/>
      <c r="N132" s="254"/>
      <c r="O132" s="254"/>
      <c r="P132" s="254"/>
      <c r="Q132" s="254"/>
      <c r="R132" s="254"/>
      <c r="S132" s="254"/>
      <c r="T132" s="491">
        <f t="shared" si="4"/>
        <v>0</v>
      </c>
      <c r="U132" s="67"/>
      <c r="V132" s="67"/>
      <c r="W132" s="67"/>
      <c r="X132" s="67"/>
      <c r="Y132" s="67"/>
      <c r="Z132" s="67"/>
      <c r="AA132" s="67"/>
    </row>
    <row r="133" spans="1:27" ht="12" hidden="1" customHeight="1" x14ac:dyDescent="0.4">
      <c r="A133" s="80"/>
      <c r="B133" s="495" t="s">
        <v>338</v>
      </c>
      <c r="C133" s="496">
        <v>201</v>
      </c>
      <c r="D133" s="496"/>
      <c r="E133" s="254"/>
      <c r="F133" s="254"/>
      <c r="G133" s="254"/>
      <c r="H133" s="254"/>
      <c r="I133" s="254"/>
      <c r="J133" s="254"/>
      <c r="K133" s="254"/>
      <c r="L133" s="254"/>
      <c r="M133" s="254"/>
      <c r="N133" s="254"/>
      <c r="O133" s="254"/>
      <c r="P133" s="254"/>
      <c r="Q133" s="254"/>
      <c r="R133" s="254"/>
      <c r="S133" s="254"/>
      <c r="T133" s="491">
        <f t="shared" si="4"/>
        <v>0</v>
      </c>
      <c r="U133" s="67"/>
      <c r="V133" s="67"/>
      <c r="W133" s="67"/>
      <c r="X133" s="67"/>
      <c r="Y133" s="67"/>
      <c r="Z133" s="67"/>
      <c r="AA133" s="67"/>
    </row>
    <row r="134" spans="1:27" ht="12" hidden="1" customHeight="1" x14ac:dyDescent="0.4">
      <c r="A134" s="80"/>
      <c r="B134" s="495"/>
      <c r="C134" s="496">
        <v>202</v>
      </c>
      <c r="D134" s="496"/>
      <c r="E134" s="254"/>
      <c r="F134" s="254"/>
      <c r="G134" s="254"/>
      <c r="H134" s="254"/>
      <c r="I134" s="254"/>
      <c r="J134" s="254"/>
      <c r="K134" s="254"/>
      <c r="L134" s="254"/>
      <c r="M134" s="254"/>
      <c r="N134" s="254"/>
      <c r="O134" s="254"/>
      <c r="P134" s="254"/>
      <c r="Q134" s="254"/>
      <c r="R134" s="254"/>
      <c r="S134" s="254"/>
      <c r="T134" s="491">
        <f t="shared" si="4"/>
        <v>0</v>
      </c>
      <c r="U134" s="67"/>
      <c r="V134" s="67"/>
      <c r="W134" s="67"/>
      <c r="X134" s="67"/>
      <c r="Y134" s="67"/>
      <c r="Z134" s="67"/>
      <c r="AA134" s="67"/>
    </row>
    <row r="135" spans="1:27" ht="12" hidden="1" customHeight="1" x14ac:dyDescent="0.4">
      <c r="A135" s="80"/>
      <c r="B135" s="495"/>
      <c r="C135" s="496">
        <v>237</v>
      </c>
      <c r="D135" s="496"/>
      <c r="E135" s="254"/>
      <c r="F135" s="254"/>
      <c r="G135" s="254"/>
      <c r="H135" s="254"/>
      <c r="I135" s="254"/>
      <c r="J135" s="254"/>
      <c r="K135" s="254"/>
      <c r="L135" s="254"/>
      <c r="M135" s="254"/>
      <c r="N135" s="254"/>
      <c r="O135" s="254"/>
      <c r="P135" s="254"/>
      <c r="Q135" s="254"/>
      <c r="R135" s="254"/>
      <c r="S135" s="254"/>
      <c r="T135" s="491">
        <f t="shared" si="4"/>
        <v>0</v>
      </c>
      <c r="U135" s="67"/>
      <c r="V135" s="67"/>
      <c r="W135" s="67"/>
      <c r="X135" s="67"/>
      <c r="Y135" s="67"/>
      <c r="Z135" s="67"/>
      <c r="AA135" s="67"/>
    </row>
    <row r="136" spans="1:27" ht="12" hidden="1" customHeight="1" x14ac:dyDescent="0.4">
      <c r="A136" s="80"/>
      <c r="B136" s="256"/>
      <c r="C136" s="257" t="s">
        <v>175</v>
      </c>
      <c r="D136" s="257">
        <f t="shared" ref="D136:S136" si="16">SUM(D129:D135)</f>
        <v>0</v>
      </c>
      <c r="E136" s="258">
        <f t="shared" si="16"/>
        <v>0</v>
      </c>
      <c r="F136" s="258">
        <f t="shared" si="16"/>
        <v>0</v>
      </c>
      <c r="G136" s="258">
        <f t="shared" si="16"/>
        <v>0</v>
      </c>
      <c r="H136" s="258">
        <f t="shared" si="16"/>
        <v>0</v>
      </c>
      <c r="I136" s="258">
        <f t="shared" si="16"/>
        <v>0</v>
      </c>
      <c r="J136" s="258">
        <f t="shared" si="16"/>
        <v>0</v>
      </c>
      <c r="K136" s="258">
        <f t="shared" si="16"/>
        <v>0</v>
      </c>
      <c r="L136" s="258">
        <f t="shared" si="16"/>
        <v>0</v>
      </c>
      <c r="M136" s="258">
        <f t="shared" si="16"/>
        <v>0</v>
      </c>
      <c r="N136" s="258">
        <f t="shared" si="16"/>
        <v>0</v>
      </c>
      <c r="O136" s="258">
        <f t="shared" si="16"/>
        <v>0</v>
      </c>
      <c r="P136" s="258">
        <f t="shared" si="16"/>
        <v>0</v>
      </c>
      <c r="Q136" s="258">
        <f t="shared" si="16"/>
        <v>0</v>
      </c>
      <c r="R136" s="258">
        <f t="shared" si="16"/>
        <v>0</v>
      </c>
      <c r="S136" s="258">
        <f t="shared" si="16"/>
        <v>0</v>
      </c>
      <c r="T136" s="259">
        <f t="shared" si="4"/>
        <v>0</v>
      </c>
      <c r="U136" s="67"/>
      <c r="V136" s="67"/>
      <c r="W136" s="67"/>
      <c r="X136" s="67"/>
      <c r="Y136" s="67"/>
      <c r="Z136" s="67"/>
      <c r="AA136" s="67"/>
    </row>
    <row r="137" spans="1:27" ht="12" customHeight="1" x14ac:dyDescent="0.4">
      <c r="A137" s="80"/>
      <c r="B137" s="108" t="s">
        <v>330</v>
      </c>
      <c r="C137" s="240">
        <v>30</v>
      </c>
      <c r="D137" s="179">
        <v>0</v>
      </c>
      <c r="E137" s="77">
        <v>3</v>
      </c>
      <c r="F137" s="77">
        <v>9</v>
      </c>
      <c r="G137" s="77">
        <v>10</v>
      </c>
      <c r="H137" s="77">
        <v>5</v>
      </c>
      <c r="I137" s="77">
        <v>5</v>
      </c>
      <c r="J137" s="77">
        <v>13</v>
      </c>
      <c r="K137" s="77">
        <v>11</v>
      </c>
      <c r="L137" s="77">
        <v>13</v>
      </c>
      <c r="M137" s="77">
        <v>19</v>
      </c>
      <c r="N137" s="77">
        <v>1</v>
      </c>
      <c r="O137" s="77">
        <v>15</v>
      </c>
      <c r="P137" s="77">
        <v>8</v>
      </c>
      <c r="Q137" s="77">
        <v>12</v>
      </c>
      <c r="R137" s="77">
        <v>0</v>
      </c>
      <c r="S137" s="77">
        <v>2</v>
      </c>
      <c r="T137" s="247">
        <f t="shared" si="4"/>
        <v>126</v>
      </c>
      <c r="U137" s="67"/>
      <c r="V137" s="67"/>
      <c r="W137" s="67"/>
      <c r="X137" s="67"/>
      <c r="Y137" s="67"/>
      <c r="Z137" s="67"/>
      <c r="AA137" s="67"/>
    </row>
    <row r="138" spans="1:27" ht="12" customHeight="1" x14ac:dyDescent="0.4">
      <c r="A138" s="80"/>
      <c r="B138" s="376" t="s">
        <v>321</v>
      </c>
      <c r="C138" s="488">
        <v>41</v>
      </c>
      <c r="D138" s="314">
        <v>0</v>
      </c>
      <c r="E138" s="67">
        <v>1</v>
      </c>
      <c r="F138" s="67">
        <v>4</v>
      </c>
      <c r="G138" s="67">
        <v>1</v>
      </c>
      <c r="H138" s="67">
        <v>9</v>
      </c>
      <c r="I138" s="67">
        <v>9</v>
      </c>
      <c r="J138" s="67">
        <v>13</v>
      </c>
      <c r="K138" s="67">
        <v>24</v>
      </c>
      <c r="L138" s="67">
        <v>12</v>
      </c>
      <c r="M138" s="67">
        <v>30</v>
      </c>
      <c r="N138" s="67">
        <v>29</v>
      </c>
      <c r="O138" s="67">
        <v>19</v>
      </c>
      <c r="P138" s="67">
        <v>18</v>
      </c>
      <c r="Q138" s="67">
        <v>33</v>
      </c>
      <c r="R138" s="67">
        <v>15</v>
      </c>
      <c r="S138" s="67">
        <v>7</v>
      </c>
      <c r="T138" s="491">
        <f t="shared" si="4"/>
        <v>224</v>
      </c>
      <c r="U138" s="67"/>
      <c r="V138" s="67"/>
      <c r="W138" s="67"/>
      <c r="X138" s="67"/>
      <c r="Y138" s="67"/>
      <c r="Z138" s="67"/>
      <c r="AA138" s="67"/>
    </row>
    <row r="139" spans="1:27" ht="12" customHeight="1" x14ac:dyDescent="0.4">
      <c r="A139" s="80"/>
      <c r="B139" s="376" t="s">
        <v>339</v>
      </c>
      <c r="C139" s="488">
        <v>101</v>
      </c>
      <c r="D139" s="314">
        <v>7</v>
      </c>
      <c r="E139" s="67">
        <v>0</v>
      </c>
      <c r="F139" s="67">
        <v>2</v>
      </c>
      <c r="G139" s="67">
        <v>3</v>
      </c>
      <c r="H139" s="67">
        <v>2</v>
      </c>
      <c r="I139" s="67">
        <v>8</v>
      </c>
      <c r="J139" s="67">
        <v>4</v>
      </c>
      <c r="K139" s="67">
        <v>0</v>
      </c>
      <c r="L139" s="67">
        <v>4</v>
      </c>
      <c r="M139" s="67">
        <v>21</v>
      </c>
      <c r="N139" s="67">
        <v>1</v>
      </c>
      <c r="O139" s="67">
        <v>1</v>
      </c>
      <c r="P139" s="67">
        <v>5</v>
      </c>
      <c r="Q139" s="67">
        <v>1</v>
      </c>
      <c r="R139" s="67">
        <v>0</v>
      </c>
      <c r="S139" s="67">
        <v>0</v>
      </c>
      <c r="T139" s="491">
        <f t="shared" si="4"/>
        <v>59</v>
      </c>
      <c r="U139" s="67"/>
      <c r="V139" s="67"/>
      <c r="W139" s="67"/>
      <c r="X139" s="67"/>
      <c r="Y139" s="67"/>
      <c r="Z139" s="67"/>
      <c r="AA139" s="67"/>
    </row>
    <row r="140" spans="1:27" ht="12" customHeight="1" x14ac:dyDescent="0.4">
      <c r="A140" s="80"/>
      <c r="B140" s="376" t="s">
        <v>323</v>
      </c>
      <c r="C140" s="314">
        <v>150</v>
      </c>
      <c r="D140" s="314"/>
      <c r="E140" s="67"/>
      <c r="F140" s="67"/>
      <c r="G140" s="67"/>
      <c r="H140" s="67"/>
      <c r="I140" s="67"/>
      <c r="J140" s="67"/>
      <c r="K140" s="67"/>
      <c r="L140" s="67"/>
      <c r="M140" s="67"/>
      <c r="N140" s="67"/>
      <c r="O140" s="67"/>
      <c r="P140" s="67"/>
      <c r="Q140" s="67"/>
      <c r="R140" s="67"/>
      <c r="S140" s="67"/>
      <c r="T140" s="491">
        <f t="shared" si="4"/>
        <v>0</v>
      </c>
      <c r="U140" s="67"/>
      <c r="V140" s="67"/>
      <c r="W140" s="67"/>
      <c r="X140" s="67"/>
      <c r="Y140" s="67"/>
      <c r="Z140" s="67"/>
      <c r="AA140" s="67"/>
    </row>
    <row r="141" spans="1:27" ht="12" customHeight="1" x14ac:dyDescent="0.4">
      <c r="A141" s="80"/>
      <c r="B141" s="376" t="s">
        <v>340</v>
      </c>
      <c r="C141" s="488">
        <v>201</v>
      </c>
      <c r="D141" s="314">
        <v>2</v>
      </c>
      <c r="E141" s="67">
        <v>3</v>
      </c>
      <c r="F141" s="67">
        <v>6</v>
      </c>
      <c r="G141" s="67">
        <v>33</v>
      </c>
      <c r="H141" s="67">
        <v>36</v>
      </c>
      <c r="I141" s="67">
        <v>68</v>
      </c>
      <c r="J141" s="67">
        <v>92</v>
      </c>
      <c r="K141" s="67">
        <v>93</v>
      </c>
      <c r="L141" s="67">
        <v>85</v>
      </c>
      <c r="M141" s="67">
        <v>215</v>
      </c>
      <c r="N141" s="67">
        <v>170</v>
      </c>
      <c r="O141" s="67">
        <v>226</v>
      </c>
      <c r="P141" s="67">
        <v>336</v>
      </c>
      <c r="Q141" s="67">
        <v>157</v>
      </c>
      <c r="R141" s="67">
        <v>123</v>
      </c>
      <c r="S141" s="67">
        <v>126</v>
      </c>
      <c r="T141" s="491">
        <f t="shared" si="4"/>
        <v>1771</v>
      </c>
      <c r="U141" s="67"/>
      <c r="V141" s="67"/>
      <c r="W141" s="67"/>
      <c r="X141" s="67"/>
      <c r="Y141" s="67"/>
      <c r="Z141" s="67"/>
      <c r="AA141" s="67"/>
    </row>
    <row r="142" spans="1:27" ht="12" customHeight="1" x14ac:dyDescent="0.4">
      <c r="A142" s="80"/>
      <c r="B142" s="376"/>
      <c r="C142" s="500" t="s">
        <v>362</v>
      </c>
      <c r="D142" s="501">
        <v>0</v>
      </c>
      <c r="E142" s="263">
        <v>0</v>
      </c>
      <c r="F142" s="263">
        <v>0</v>
      </c>
      <c r="G142" s="263">
        <v>0</v>
      </c>
      <c r="H142" s="263">
        <v>2</v>
      </c>
      <c r="I142" s="263">
        <v>4</v>
      </c>
      <c r="J142" s="263">
        <v>9</v>
      </c>
      <c r="K142" s="263">
        <v>4</v>
      </c>
      <c r="L142" s="263">
        <v>6</v>
      </c>
      <c r="M142" s="263">
        <v>7</v>
      </c>
      <c r="N142" s="263">
        <v>2</v>
      </c>
      <c r="O142" s="263">
        <v>4</v>
      </c>
      <c r="P142" s="263">
        <v>2</v>
      </c>
      <c r="Q142" s="263">
        <v>0</v>
      </c>
      <c r="R142" s="263">
        <v>0</v>
      </c>
      <c r="S142" s="263">
        <v>0</v>
      </c>
      <c r="T142" s="491">
        <f t="shared" si="4"/>
        <v>40</v>
      </c>
      <c r="U142" s="67" t="s">
        <v>363</v>
      </c>
      <c r="V142" s="67"/>
      <c r="W142" s="67"/>
      <c r="X142" s="67"/>
      <c r="Y142" s="67"/>
      <c r="Z142" s="67"/>
      <c r="AA142" s="67"/>
    </row>
    <row r="143" spans="1:27" ht="12" customHeight="1" x14ac:dyDescent="0.4">
      <c r="A143" s="80"/>
      <c r="B143" s="376"/>
      <c r="C143" s="500" t="s">
        <v>364</v>
      </c>
      <c r="D143" s="501">
        <v>0</v>
      </c>
      <c r="E143" s="263">
        <v>0</v>
      </c>
      <c r="F143" s="263">
        <v>0</v>
      </c>
      <c r="G143" s="263">
        <v>2</v>
      </c>
      <c r="H143" s="263">
        <v>0</v>
      </c>
      <c r="I143" s="263">
        <v>0</v>
      </c>
      <c r="J143" s="263">
        <v>1</v>
      </c>
      <c r="K143" s="263"/>
      <c r="L143" s="263"/>
      <c r="M143" s="263"/>
      <c r="N143" s="263"/>
      <c r="O143" s="263"/>
      <c r="P143" s="263"/>
      <c r="Q143" s="263"/>
      <c r="R143" s="263"/>
      <c r="S143" s="263"/>
      <c r="T143" s="248">
        <f t="shared" si="4"/>
        <v>3</v>
      </c>
      <c r="U143" s="67"/>
      <c r="V143" s="72"/>
      <c r="W143" s="67"/>
      <c r="X143" s="67"/>
      <c r="Y143" s="67"/>
      <c r="Z143" s="67"/>
      <c r="AA143" s="67"/>
    </row>
    <row r="144" spans="1:27" ht="12" customHeight="1" x14ac:dyDescent="0.4">
      <c r="A144" s="80"/>
      <c r="B144" s="109"/>
      <c r="C144" s="244" t="s">
        <v>175</v>
      </c>
      <c r="D144" s="244">
        <f t="shared" ref="D144:S144" si="17">SUM(D137:D143)</f>
        <v>9</v>
      </c>
      <c r="E144" s="178">
        <f t="shared" si="17"/>
        <v>7</v>
      </c>
      <c r="F144" s="178">
        <f t="shared" si="17"/>
        <v>21</v>
      </c>
      <c r="G144" s="178">
        <f t="shared" si="17"/>
        <v>49</v>
      </c>
      <c r="H144" s="178">
        <f t="shared" si="17"/>
        <v>54</v>
      </c>
      <c r="I144" s="178">
        <f t="shared" si="17"/>
        <v>94</v>
      </c>
      <c r="J144" s="178">
        <f t="shared" si="17"/>
        <v>132</v>
      </c>
      <c r="K144" s="178">
        <f t="shared" si="17"/>
        <v>132</v>
      </c>
      <c r="L144" s="178">
        <f t="shared" si="17"/>
        <v>120</v>
      </c>
      <c r="M144" s="178">
        <f t="shared" si="17"/>
        <v>292</v>
      </c>
      <c r="N144" s="178">
        <f t="shared" si="17"/>
        <v>203</v>
      </c>
      <c r="O144" s="178">
        <f t="shared" si="17"/>
        <v>265</v>
      </c>
      <c r="P144" s="178">
        <f t="shared" si="17"/>
        <v>369</v>
      </c>
      <c r="Q144" s="178">
        <f t="shared" si="17"/>
        <v>203</v>
      </c>
      <c r="R144" s="178">
        <f t="shared" si="17"/>
        <v>138</v>
      </c>
      <c r="S144" s="178">
        <f t="shared" si="17"/>
        <v>135</v>
      </c>
      <c r="T144" s="260">
        <f t="shared" si="4"/>
        <v>2223</v>
      </c>
      <c r="U144" s="67"/>
      <c r="V144" s="67"/>
      <c r="W144" s="67"/>
      <c r="X144" s="67"/>
      <c r="Y144" s="67"/>
      <c r="Z144" s="67"/>
      <c r="AA144" s="67"/>
    </row>
    <row r="145" spans="1:27" ht="12" customHeight="1" x14ac:dyDescent="0.4">
      <c r="A145" s="80"/>
      <c r="B145" s="108" t="s">
        <v>320</v>
      </c>
      <c r="C145" s="240">
        <v>30</v>
      </c>
      <c r="D145" s="179">
        <v>0</v>
      </c>
      <c r="E145" s="77">
        <v>0</v>
      </c>
      <c r="F145" s="77">
        <v>0</v>
      </c>
      <c r="G145" s="77">
        <v>1</v>
      </c>
      <c r="H145" s="77">
        <v>2</v>
      </c>
      <c r="I145" s="77">
        <v>4</v>
      </c>
      <c r="J145" s="77">
        <v>14</v>
      </c>
      <c r="K145" s="77">
        <v>8</v>
      </c>
      <c r="L145" s="77">
        <v>15</v>
      </c>
      <c r="M145" s="77">
        <v>9</v>
      </c>
      <c r="N145" s="77">
        <v>25</v>
      </c>
      <c r="O145" s="77">
        <v>43</v>
      </c>
      <c r="P145" s="77">
        <v>18</v>
      </c>
      <c r="Q145" s="77">
        <v>19</v>
      </c>
      <c r="R145" s="77">
        <v>6</v>
      </c>
      <c r="S145" s="77">
        <v>5</v>
      </c>
      <c r="T145" s="491">
        <f t="shared" si="4"/>
        <v>169</v>
      </c>
      <c r="U145" s="67"/>
      <c r="V145" s="67"/>
      <c r="W145" s="67"/>
      <c r="X145" s="67"/>
      <c r="Y145" s="67"/>
      <c r="Z145" s="67"/>
      <c r="AA145" s="67"/>
    </row>
    <row r="146" spans="1:27" ht="12" customHeight="1" x14ac:dyDescent="0.4">
      <c r="A146" s="80"/>
      <c r="B146" s="376" t="s">
        <v>321</v>
      </c>
      <c r="C146" s="314">
        <v>41</v>
      </c>
      <c r="D146" s="314"/>
      <c r="E146" s="67"/>
      <c r="F146" s="67"/>
      <c r="G146" s="67"/>
      <c r="H146" s="67"/>
      <c r="I146" s="67"/>
      <c r="J146" s="67"/>
      <c r="K146" s="67"/>
      <c r="L146" s="67"/>
      <c r="M146" s="67"/>
      <c r="N146" s="67"/>
      <c r="O146" s="67"/>
      <c r="P146" s="67"/>
      <c r="Q146" s="67"/>
      <c r="R146" s="67"/>
      <c r="S146" s="67"/>
      <c r="T146" s="491">
        <f t="shared" si="4"/>
        <v>0</v>
      </c>
      <c r="U146" s="67"/>
      <c r="V146" s="67"/>
      <c r="W146" s="67"/>
      <c r="X146" s="67"/>
      <c r="Y146" s="67"/>
      <c r="Z146" s="67"/>
      <c r="AA146" s="67"/>
    </row>
    <row r="147" spans="1:27" ht="12" customHeight="1" x14ac:dyDescent="0.4">
      <c r="A147" s="80"/>
      <c r="B147" s="376" t="s">
        <v>339</v>
      </c>
      <c r="C147" s="488">
        <v>101</v>
      </c>
      <c r="D147" s="314">
        <v>0</v>
      </c>
      <c r="E147" s="67">
        <v>0</v>
      </c>
      <c r="F147" s="67">
        <v>0</v>
      </c>
      <c r="G147" s="67">
        <v>0</v>
      </c>
      <c r="H147" s="67">
        <v>1</v>
      </c>
      <c r="I147" s="67">
        <v>0</v>
      </c>
      <c r="J147" s="67">
        <v>6</v>
      </c>
      <c r="K147" s="67">
        <v>2</v>
      </c>
      <c r="L147" s="67">
        <v>3</v>
      </c>
      <c r="M147" s="67">
        <v>7</v>
      </c>
      <c r="N147" s="67">
        <v>4</v>
      </c>
      <c r="O147" s="67">
        <v>5</v>
      </c>
      <c r="P147" s="67">
        <v>14</v>
      </c>
      <c r="Q147" s="67">
        <v>11</v>
      </c>
      <c r="R147" s="67">
        <v>8</v>
      </c>
      <c r="S147" s="67">
        <v>6</v>
      </c>
      <c r="T147" s="491">
        <f t="shared" si="4"/>
        <v>67</v>
      </c>
      <c r="U147" s="67"/>
      <c r="V147" s="67"/>
      <c r="W147" s="67"/>
      <c r="X147" s="67"/>
      <c r="Y147" s="67"/>
      <c r="Z147" s="67"/>
      <c r="AA147" s="67"/>
    </row>
    <row r="148" spans="1:27" ht="12" customHeight="1" x14ac:dyDescent="0.4">
      <c r="A148" s="80"/>
      <c r="B148" s="376" t="s">
        <v>323</v>
      </c>
      <c r="C148" s="314">
        <v>150</v>
      </c>
      <c r="D148" s="314"/>
      <c r="E148" s="67"/>
      <c r="F148" s="67"/>
      <c r="G148" s="67"/>
      <c r="H148" s="67"/>
      <c r="I148" s="67"/>
      <c r="J148" s="67"/>
      <c r="K148" s="67"/>
      <c r="L148" s="67"/>
      <c r="M148" s="67"/>
      <c r="N148" s="67"/>
      <c r="O148" s="67"/>
      <c r="P148" s="67"/>
      <c r="Q148" s="67"/>
      <c r="R148" s="67"/>
      <c r="S148" s="67"/>
      <c r="T148" s="491">
        <f t="shared" si="4"/>
        <v>0</v>
      </c>
      <c r="U148" s="67"/>
      <c r="V148" s="67"/>
      <c r="W148" s="67"/>
      <c r="X148" s="67"/>
      <c r="Y148" s="67"/>
      <c r="Z148" s="67"/>
      <c r="AA148" s="67"/>
    </row>
    <row r="149" spans="1:27" ht="12" customHeight="1" x14ac:dyDescent="0.4">
      <c r="A149" s="80"/>
      <c r="B149" s="376" t="s">
        <v>340</v>
      </c>
      <c r="C149" s="488">
        <v>202</v>
      </c>
      <c r="D149" s="314">
        <v>0</v>
      </c>
      <c r="E149" s="67">
        <v>2</v>
      </c>
      <c r="F149" s="67">
        <v>0</v>
      </c>
      <c r="G149" s="67">
        <v>7</v>
      </c>
      <c r="H149" s="67">
        <v>12</v>
      </c>
      <c r="I149" s="67">
        <v>13</v>
      </c>
      <c r="J149" s="67">
        <v>27</v>
      </c>
      <c r="K149" s="67">
        <v>51</v>
      </c>
      <c r="L149" s="67">
        <v>32</v>
      </c>
      <c r="M149" s="67">
        <v>60</v>
      </c>
      <c r="N149" s="67">
        <v>52</v>
      </c>
      <c r="O149" s="67">
        <v>96</v>
      </c>
      <c r="P149" s="67">
        <v>100</v>
      </c>
      <c r="Q149" s="67">
        <v>53</v>
      </c>
      <c r="R149" s="67">
        <v>25</v>
      </c>
      <c r="S149" s="67">
        <v>46</v>
      </c>
      <c r="T149" s="491">
        <f t="shared" si="4"/>
        <v>576</v>
      </c>
      <c r="U149" s="67"/>
      <c r="V149" s="67"/>
      <c r="W149" s="67"/>
      <c r="X149" s="67"/>
      <c r="Y149" s="67"/>
      <c r="Z149" s="67"/>
      <c r="AA149" s="67"/>
    </row>
    <row r="150" spans="1:27" ht="12" customHeight="1" x14ac:dyDescent="0.4">
      <c r="A150" s="80"/>
      <c r="B150" s="376"/>
      <c r="C150" s="488">
        <v>237</v>
      </c>
      <c r="D150" s="314">
        <v>0</v>
      </c>
      <c r="E150" s="67">
        <v>0</v>
      </c>
      <c r="F150" s="67">
        <v>0</v>
      </c>
      <c r="G150" s="67">
        <v>0</v>
      </c>
      <c r="H150" s="67">
        <v>0</v>
      </c>
      <c r="I150" s="67"/>
      <c r="J150" s="67"/>
      <c r="K150" s="67">
        <v>3</v>
      </c>
      <c r="L150" s="67">
        <v>19</v>
      </c>
      <c r="M150" s="67">
        <v>33</v>
      </c>
      <c r="N150" s="67">
        <v>19</v>
      </c>
      <c r="O150" s="67">
        <v>34</v>
      </c>
      <c r="P150" s="67">
        <v>26</v>
      </c>
      <c r="Q150" s="67">
        <v>19</v>
      </c>
      <c r="R150" s="67"/>
      <c r="S150" s="67"/>
      <c r="T150" s="491">
        <f t="shared" si="4"/>
        <v>153</v>
      </c>
      <c r="U150" s="67"/>
      <c r="V150" s="67"/>
      <c r="W150" s="67"/>
      <c r="X150" s="67"/>
      <c r="Y150" s="67"/>
      <c r="Z150" s="67"/>
      <c r="AA150" s="67"/>
    </row>
    <row r="151" spans="1:27" ht="12" customHeight="1" x14ac:dyDescent="0.4">
      <c r="A151" s="80"/>
      <c r="B151" s="376"/>
      <c r="C151" s="488">
        <v>974</v>
      </c>
      <c r="D151" s="314">
        <v>0</v>
      </c>
      <c r="E151" s="67">
        <v>0</v>
      </c>
      <c r="F151" s="67">
        <v>1</v>
      </c>
      <c r="G151" s="67"/>
      <c r="H151" s="67"/>
      <c r="I151" s="67"/>
      <c r="J151" s="67"/>
      <c r="K151" s="67"/>
      <c r="L151" s="67"/>
      <c r="M151" s="67">
        <v>7</v>
      </c>
      <c r="N151" s="67">
        <v>8</v>
      </c>
      <c r="O151" s="67">
        <v>5</v>
      </c>
      <c r="P151" s="67">
        <v>2</v>
      </c>
      <c r="Q151" s="67"/>
      <c r="R151" s="67"/>
      <c r="S151" s="67"/>
      <c r="T151" s="491">
        <f t="shared" si="4"/>
        <v>23</v>
      </c>
      <c r="U151" s="67"/>
      <c r="V151" s="67"/>
      <c r="W151" s="67"/>
      <c r="X151" s="67"/>
      <c r="Y151" s="67"/>
      <c r="Z151" s="67"/>
      <c r="AA151" s="67"/>
    </row>
    <row r="152" spans="1:27" ht="12" customHeight="1" x14ac:dyDescent="0.4">
      <c r="A152" s="80"/>
      <c r="B152" s="376"/>
      <c r="C152" s="500" t="s">
        <v>362</v>
      </c>
      <c r="D152" s="314">
        <v>0</v>
      </c>
      <c r="E152" s="67">
        <v>2</v>
      </c>
      <c r="F152" s="67">
        <v>1</v>
      </c>
      <c r="G152" s="67">
        <v>3</v>
      </c>
      <c r="H152" s="67">
        <v>7</v>
      </c>
      <c r="I152" s="67">
        <v>14</v>
      </c>
      <c r="J152" s="67">
        <v>27</v>
      </c>
      <c r="K152" s="67">
        <v>14</v>
      </c>
      <c r="L152" s="67">
        <v>19</v>
      </c>
      <c r="M152" s="67">
        <v>31</v>
      </c>
      <c r="N152" s="67">
        <v>8</v>
      </c>
      <c r="O152" s="67">
        <v>16</v>
      </c>
      <c r="P152" s="67">
        <v>27</v>
      </c>
      <c r="Q152" s="67">
        <v>20</v>
      </c>
      <c r="R152" s="67">
        <v>3</v>
      </c>
      <c r="S152" s="67">
        <v>12</v>
      </c>
      <c r="T152" s="491">
        <f t="shared" si="4"/>
        <v>204</v>
      </c>
      <c r="U152" s="67" t="s">
        <v>365</v>
      </c>
      <c r="V152" s="67"/>
      <c r="W152" s="67"/>
      <c r="X152" s="67"/>
      <c r="Y152" s="67"/>
      <c r="Z152" s="67"/>
      <c r="AA152" s="67"/>
    </row>
    <row r="153" spans="1:27" ht="12" customHeight="1" x14ac:dyDescent="0.4">
      <c r="A153" s="80"/>
      <c r="B153" s="109"/>
      <c r="C153" s="244" t="s">
        <v>175</v>
      </c>
      <c r="D153" s="244">
        <f t="shared" ref="D153:S153" si="18">SUM(D145:D152)</f>
        <v>0</v>
      </c>
      <c r="E153" s="178">
        <f t="shared" si="18"/>
        <v>4</v>
      </c>
      <c r="F153" s="178">
        <f t="shared" si="18"/>
        <v>2</v>
      </c>
      <c r="G153" s="178">
        <f t="shared" si="18"/>
        <v>11</v>
      </c>
      <c r="H153" s="178">
        <f t="shared" si="18"/>
        <v>22</v>
      </c>
      <c r="I153" s="178">
        <f t="shared" si="18"/>
        <v>31</v>
      </c>
      <c r="J153" s="178">
        <f t="shared" si="18"/>
        <v>74</v>
      </c>
      <c r="K153" s="178">
        <f t="shared" si="18"/>
        <v>78</v>
      </c>
      <c r="L153" s="178">
        <f t="shared" si="18"/>
        <v>88</v>
      </c>
      <c r="M153" s="178">
        <f t="shared" si="18"/>
        <v>147</v>
      </c>
      <c r="N153" s="178">
        <f t="shared" si="18"/>
        <v>116</v>
      </c>
      <c r="O153" s="178">
        <f t="shared" si="18"/>
        <v>199</v>
      </c>
      <c r="P153" s="178">
        <f t="shared" si="18"/>
        <v>187</v>
      </c>
      <c r="Q153" s="178">
        <f t="shared" si="18"/>
        <v>122</v>
      </c>
      <c r="R153" s="178">
        <f t="shared" si="18"/>
        <v>42</v>
      </c>
      <c r="S153" s="178">
        <f t="shared" si="18"/>
        <v>69</v>
      </c>
      <c r="T153" s="260">
        <f t="shared" si="4"/>
        <v>1192</v>
      </c>
      <c r="U153" s="67"/>
      <c r="V153" s="67"/>
      <c r="W153" s="67"/>
      <c r="X153" s="67"/>
      <c r="Y153" s="67"/>
      <c r="Z153" s="67"/>
      <c r="AA153" s="67"/>
    </row>
    <row r="154" spans="1:27" ht="12" customHeight="1" x14ac:dyDescent="0.4">
      <c r="A154" s="80"/>
      <c r="B154" s="108" t="s">
        <v>325</v>
      </c>
      <c r="C154" s="240">
        <v>30</v>
      </c>
      <c r="D154" s="179">
        <v>0</v>
      </c>
      <c r="E154" s="77">
        <v>0</v>
      </c>
      <c r="F154" s="77">
        <v>2</v>
      </c>
      <c r="G154" s="77">
        <v>2</v>
      </c>
      <c r="H154" s="77">
        <v>0</v>
      </c>
      <c r="I154" s="77">
        <v>0</v>
      </c>
      <c r="J154" s="77">
        <v>2</v>
      </c>
      <c r="K154" s="77">
        <v>3</v>
      </c>
      <c r="L154" s="77">
        <v>2</v>
      </c>
      <c r="M154" s="77">
        <v>4</v>
      </c>
      <c r="N154" s="77">
        <v>5</v>
      </c>
      <c r="O154" s="77">
        <v>3</v>
      </c>
      <c r="P154" s="77">
        <v>1</v>
      </c>
      <c r="Q154" s="77">
        <v>1</v>
      </c>
      <c r="R154" s="77">
        <v>1</v>
      </c>
      <c r="S154" s="77">
        <v>0</v>
      </c>
      <c r="T154" s="491">
        <f t="shared" si="4"/>
        <v>26</v>
      </c>
      <c r="U154" s="67"/>
      <c r="V154" s="67"/>
      <c r="W154" s="67"/>
      <c r="X154" s="67"/>
      <c r="Y154" s="67"/>
      <c r="Z154" s="67"/>
      <c r="AA154" s="67"/>
    </row>
    <row r="155" spans="1:27" ht="12" customHeight="1" x14ac:dyDescent="0.4">
      <c r="A155" s="80"/>
      <c r="B155" s="376" t="s">
        <v>321</v>
      </c>
      <c r="C155" s="314">
        <v>41</v>
      </c>
      <c r="D155" s="314"/>
      <c r="E155" s="67"/>
      <c r="F155" s="67"/>
      <c r="G155" s="67"/>
      <c r="H155" s="67"/>
      <c r="I155" s="67"/>
      <c r="J155" s="67"/>
      <c r="K155" s="67"/>
      <c r="L155" s="67"/>
      <c r="M155" s="67"/>
      <c r="N155" s="67"/>
      <c r="O155" s="67"/>
      <c r="P155" s="67"/>
      <c r="Q155" s="67"/>
      <c r="R155" s="67"/>
      <c r="S155" s="67"/>
      <c r="T155" s="491">
        <f t="shared" si="4"/>
        <v>0</v>
      </c>
      <c r="U155" s="67"/>
      <c r="V155" s="67"/>
      <c r="W155" s="67"/>
      <c r="X155" s="67"/>
      <c r="Y155" s="67"/>
      <c r="Z155" s="67"/>
      <c r="AA155" s="67"/>
    </row>
    <row r="156" spans="1:27" ht="12" customHeight="1" x14ac:dyDescent="0.4">
      <c r="A156" s="80"/>
      <c r="B156" s="376" t="s">
        <v>339</v>
      </c>
      <c r="C156" s="488">
        <v>101</v>
      </c>
      <c r="D156" s="314">
        <v>0</v>
      </c>
      <c r="E156" s="67">
        <v>0</v>
      </c>
      <c r="F156" s="67">
        <v>0</v>
      </c>
      <c r="G156" s="67">
        <v>0</v>
      </c>
      <c r="H156" s="67">
        <v>2</v>
      </c>
      <c r="I156" s="67">
        <v>0</v>
      </c>
      <c r="J156" s="67">
        <v>0</v>
      </c>
      <c r="K156" s="67">
        <v>1</v>
      </c>
      <c r="L156" s="67">
        <v>5</v>
      </c>
      <c r="M156" s="67">
        <v>0</v>
      </c>
      <c r="N156" s="67">
        <v>0</v>
      </c>
      <c r="O156" s="67">
        <v>0</v>
      </c>
      <c r="P156" s="67">
        <v>1</v>
      </c>
      <c r="Q156" s="67">
        <v>1</v>
      </c>
      <c r="R156" s="67">
        <v>0</v>
      </c>
      <c r="S156" s="67">
        <v>0</v>
      </c>
      <c r="T156" s="491">
        <f t="shared" si="4"/>
        <v>10</v>
      </c>
      <c r="U156" s="67"/>
      <c r="V156" s="67"/>
      <c r="W156" s="67"/>
      <c r="X156" s="67"/>
      <c r="Y156" s="67"/>
      <c r="Z156" s="67"/>
      <c r="AA156" s="67"/>
    </row>
    <row r="157" spans="1:27" ht="12" customHeight="1" x14ac:dyDescent="0.4">
      <c r="A157" s="80"/>
      <c r="B157" s="376" t="s">
        <v>323</v>
      </c>
      <c r="C157" s="314">
        <v>150</v>
      </c>
      <c r="D157" s="314"/>
      <c r="E157" s="67"/>
      <c r="F157" s="67"/>
      <c r="G157" s="67"/>
      <c r="H157" s="67"/>
      <c r="I157" s="67"/>
      <c r="J157" s="67"/>
      <c r="K157" s="67"/>
      <c r="L157" s="67"/>
      <c r="M157" s="67"/>
      <c r="N157" s="67"/>
      <c r="O157" s="67"/>
      <c r="P157" s="67"/>
      <c r="Q157" s="67"/>
      <c r="R157" s="67"/>
      <c r="S157" s="67"/>
      <c r="T157" s="491">
        <f t="shared" si="4"/>
        <v>0</v>
      </c>
      <c r="U157" s="67"/>
      <c r="V157" s="67"/>
      <c r="W157" s="67"/>
      <c r="X157" s="67"/>
      <c r="Y157" s="67"/>
      <c r="Z157" s="67"/>
      <c r="AA157" s="67"/>
    </row>
    <row r="158" spans="1:27" ht="12" customHeight="1" x14ac:dyDescent="0.4">
      <c r="A158" s="80"/>
      <c r="B158" s="376" t="s">
        <v>341</v>
      </c>
      <c r="C158" s="488">
        <v>202</v>
      </c>
      <c r="D158" s="314">
        <v>0</v>
      </c>
      <c r="E158" s="67">
        <v>0</v>
      </c>
      <c r="F158" s="67">
        <v>2</v>
      </c>
      <c r="G158" s="67">
        <v>4</v>
      </c>
      <c r="H158" s="67">
        <v>4</v>
      </c>
      <c r="I158" s="67">
        <v>24</v>
      </c>
      <c r="J158" s="67">
        <v>6</v>
      </c>
      <c r="K158" s="67">
        <v>3</v>
      </c>
      <c r="L158" s="67">
        <v>12</v>
      </c>
      <c r="M158" s="67">
        <v>20</v>
      </c>
      <c r="N158" s="67">
        <v>17</v>
      </c>
      <c r="O158" s="67">
        <v>18</v>
      </c>
      <c r="P158" s="67">
        <v>7</v>
      </c>
      <c r="Q158" s="67">
        <v>25</v>
      </c>
      <c r="R158" s="67">
        <v>9</v>
      </c>
      <c r="S158" s="67">
        <v>3</v>
      </c>
      <c r="T158" s="491">
        <f t="shared" si="4"/>
        <v>154</v>
      </c>
      <c r="U158" s="67"/>
      <c r="V158" s="67"/>
      <c r="W158" s="67"/>
      <c r="X158" s="67"/>
      <c r="Y158" s="67"/>
      <c r="Z158" s="67"/>
      <c r="AA158" s="67"/>
    </row>
    <row r="159" spans="1:27" ht="12" customHeight="1" x14ac:dyDescent="0.4">
      <c r="A159" s="80"/>
      <c r="B159" s="376"/>
      <c r="C159" s="488">
        <v>237</v>
      </c>
      <c r="D159" s="314">
        <v>0</v>
      </c>
      <c r="E159" s="67">
        <v>0</v>
      </c>
      <c r="F159" s="67">
        <v>1</v>
      </c>
      <c r="G159" s="67">
        <v>0</v>
      </c>
      <c r="H159" s="67">
        <v>2</v>
      </c>
      <c r="I159" s="67"/>
      <c r="J159" s="67"/>
      <c r="K159" s="67"/>
      <c r="L159" s="67"/>
      <c r="M159" s="67">
        <v>0</v>
      </c>
      <c r="N159" s="67">
        <v>2</v>
      </c>
      <c r="O159" s="67">
        <v>0</v>
      </c>
      <c r="P159" s="67">
        <v>2</v>
      </c>
      <c r="Q159" s="67">
        <v>0</v>
      </c>
      <c r="R159" s="67">
        <v>0</v>
      </c>
      <c r="S159" s="67">
        <v>0</v>
      </c>
      <c r="T159" s="491">
        <f t="shared" si="4"/>
        <v>7</v>
      </c>
      <c r="U159" s="67"/>
      <c r="V159" s="67"/>
      <c r="W159" s="67"/>
      <c r="X159" s="67"/>
      <c r="Y159" s="67"/>
      <c r="Z159" s="67"/>
      <c r="AA159" s="67"/>
    </row>
    <row r="160" spans="1:27" ht="12" customHeight="1" x14ac:dyDescent="0.4">
      <c r="A160" s="80"/>
      <c r="B160" s="376"/>
      <c r="C160" s="488">
        <v>974</v>
      </c>
      <c r="D160" s="314">
        <v>0</v>
      </c>
      <c r="E160" s="67">
        <v>0</v>
      </c>
      <c r="F160" s="67">
        <v>1</v>
      </c>
      <c r="G160" s="67">
        <v>0</v>
      </c>
      <c r="H160" s="67"/>
      <c r="I160" s="67"/>
      <c r="J160" s="67"/>
      <c r="K160" s="67"/>
      <c r="L160" s="67"/>
      <c r="M160" s="67"/>
      <c r="N160" s="67"/>
      <c r="O160" s="67"/>
      <c r="P160" s="67"/>
      <c r="Q160" s="67"/>
      <c r="R160" s="67"/>
      <c r="S160" s="67"/>
      <c r="T160" s="491">
        <f t="shared" si="4"/>
        <v>1</v>
      </c>
      <c r="U160" s="67"/>
      <c r="V160" s="67"/>
      <c r="W160" s="67"/>
      <c r="X160" s="67"/>
      <c r="Y160" s="67"/>
      <c r="Z160" s="67"/>
      <c r="AA160" s="67"/>
    </row>
    <row r="161" spans="1:27" ht="12" customHeight="1" x14ac:dyDescent="0.4">
      <c r="A161" s="80"/>
      <c r="B161" s="109"/>
      <c r="C161" s="244" t="s">
        <v>175</v>
      </c>
      <c r="D161" s="244">
        <f t="shared" ref="D161:S161" si="19">SUM(D154:D160)</f>
        <v>0</v>
      </c>
      <c r="E161" s="178">
        <f t="shared" si="19"/>
        <v>0</v>
      </c>
      <c r="F161" s="178">
        <f t="shared" si="19"/>
        <v>6</v>
      </c>
      <c r="G161" s="178">
        <f t="shared" si="19"/>
        <v>6</v>
      </c>
      <c r="H161" s="178">
        <f t="shared" si="19"/>
        <v>8</v>
      </c>
      <c r="I161" s="178">
        <f t="shared" si="19"/>
        <v>24</v>
      </c>
      <c r="J161" s="178">
        <f t="shared" si="19"/>
        <v>8</v>
      </c>
      <c r="K161" s="178">
        <f t="shared" si="19"/>
        <v>7</v>
      </c>
      <c r="L161" s="178">
        <f t="shared" si="19"/>
        <v>19</v>
      </c>
      <c r="M161" s="178">
        <f t="shared" si="19"/>
        <v>24</v>
      </c>
      <c r="N161" s="178">
        <f t="shared" si="19"/>
        <v>24</v>
      </c>
      <c r="O161" s="178">
        <f t="shared" si="19"/>
        <v>21</v>
      </c>
      <c r="P161" s="178">
        <f t="shared" si="19"/>
        <v>11</v>
      </c>
      <c r="Q161" s="178">
        <f t="shared" si="19"/>
        <v>27</v>
      </c>
      <c r="R161" s="178">
        <f t="shared" si="19"/>
        <v>10</v>
      </c>
      <c r="S161" s="178">
        <f t="shared" si="19"/>
        <v>3</v>
      </c>
      <c r="T161" s="260">
        <f t="shared" si="4"/>
        <v>198</v>
      </c>
      <c r="U161" s="67"/>
      <c r="V161" s="67"/>
      <c r="W161" s="67"/>
      <c r="X161" s="67"/>
      <c r="Y161" s="67"/>
      <c r="Z161" s="67"/>
      <c r="AA161" s="67"/>
    </row>
    <row r="162" spans="1:27" ht="12" customHeight="1" x14ac:dyDescent="0.4">
      <c r="A162" s="80"/>
      <c r="B162" s="108" t="s">
        <v>328</v>
      </c>
      <c r="C162" s="179">
        <v>30</v>
      </c>
      <c r="D162" s="179">
        <v>1</v>
      </c>
      <c r="E162" s="77">
        <v>0</v>
      </c>
      <c r="F162" s="77">
        <v>1</v>
      </c>
      <c r="G162" s="77">
        <v>11</v>
      </c>
      <c r="H162" s="77">
        <v>8</v>
      </c>
      <c r="I162" s="77">
        <v>9</v>
      </c>
      <c r="J162" s="77">
        <v>7</v>
      </c>
      <c r="K162" s="77">
        <v>2</v>
      </c>
      <c r="L162" s="77">
        <v>5</v>
      </c>
      <c r="M162" s="77">
        <v>3</v>
      </c>
      <c r="N162" s="77">
        <v>0</v>
      </c>
      <c r="O162" s="77">
        <v>2</v>
      </c>
      <c r="P162" s="77">
        <v>2</v>
      </c>
      <c r="Q162" s="77">
        <v>2</v>
      </c>
      <c r="R162" s="77">
        <v>0</v>
      </c>
      <c r="S162" s="77">
        <v>0</v>
      </c>
      <c r="T162" s="491">
        <f t="shared" si="4"/>
        <v>53</v>
      </c>
      <c r="U162" s="67"/>
      <c r="V162" s="67"/>
      <c r="W162" s="67"/>
      <c r="X162" s="67"/>
      <c r="Y162" s="67"/>
      <c r="Z162" s="67"/>
      <c r="AA162" s="67"/>
    </row>
    <row r="163" spans="1:27" ht="12" customHeight="1" x14ac:dyDescent="0.4">
      <c r="A163" s="80"/>
      <c r="B163" s="376" t="s">
        <v>321</v>
      </c>
      <c r="C163" s="314">
        <v>41</v>
      </c>
      <c r="D163" s="314">
        <v>0</v>
      </c>
      <c r="E163" s="67">
        <v>2</v>
      </c>
      <c r="F163" s="67">
        <v>5</v>
      </c>
      <c r="G163" s="67">
        <v>6</v>
      </c>
      <c r="H163" s="67">
        <v>8</v>
      </c>
      <c r="I163" s="67">
        <v>15</v>
      </c>
      <c r="J163" s="67">
        <v>24</v>
      </c>
      <c r="K163" s="67">
        <v>33</v>
      </c>
      <c r="L163" s="67">
        <v>30</v>
      </c>
      <c r="M163" s="67">
        <v>48</v>
      </c>
      <c r="N163" s="67">
        <v>22</v>
      </c>
      <c r="O163" s="67">
        <v>53</v>
      </c>
      <c r="P163" s="67">
        <v>26</v>
      </c>
      <c r="Q163" s="67">
        <v>11</v>
      </c>
      <c r="R163" s="67">
        <v>6</v>
      </c>
      <c r="S163" s="67">
        <v>2</v>
      </c>
      <c r="T163" s="491">
        <f t="shared" si="4"/>
        <v>291</v>
      </c>
      <c r="U163" s="67"/>
      <c r="V163" s="67"/>
      <c r="W163" s="67"/>
      <c r="X163" s="67"/>
      <c r="Y163" s="67"/>
      <c r="Z163" s="67"/>
      <c r="AA163" s="67"/>
    </row>
    <row r="164" spans="1:27" ht="12" customHeight="1" x14ac:dyDescent="0.4">
      <c r="A164" s="80"/>
      <c r="B164" s="376" t="s">
        <v>339</v>
      </c>
      <c r="C164" s="314">
        <v>101</v>
      </c>
      <c r="D164" s="314">
        <v>0</v>
      </c>
      <c r="E164" s="67">
        <v>1</v>
      </c>
      <c r="F164" s="67">
        <v>2</v>
      </c>
      <c r="G164" s="67">
        <v>1</v>
      </c>
      <c r="H164" s="67">
        <v>0</v>
      </c>
      <c r="I164" s="67">
        <v>0</v>
      </c>
      <c r="J164" s="67">
        <v>0</v>
      </c>
      <c r="K164" s="67">
        <v>1</v>
      </c>
      <c r="L164" s="67">
        <v>2</v>
      </c>
      <c r="M164" s="67">
        <v>7</v>
      </c>
      <c r="N164" s="67">
        <v>1</v>
      </c>
      <c r="O164" s="67">
        <v>5</v>
      </c>
      <c r="P164" s="67">
        <v>1</v>
      </c>
      <c r="Q164" s="67">
        <v>2</v>
      </c>
      <c r="R164" s="67">
        <v>0</v>
      </c>
      <c r="S164" s="67">
        <v>2</v>
      </c>
      <c r="T164" s="491">
        <f t="shared" si="4"/>
        <v>25</v>
      </c>
      <c r="U164" s="67"/>
      <c r="V164" s="67"/>
      <c r="W164" s="67"/>
      <c r="X164" s="67"/>
      <c r="Y164" s="67"/>
      <c r="Z164" s="67"/>
      <c r="AA164" s="67"/>
    </row>
    <row r="165" spans="1:27" ht="12" customHeight="1" x14ac:dyDescent="0.4">
      <c r="A165" s="80"/>
      <c r="B165" s="376" t="s">
        <v>323</v>
      </c>
      <c r="C165" s="314">
        <v>150</v>
      </c>
      <c r="D165" s="314"/>
      <c r="E165" s="67"/>
      <c r="F165" s="67"/>
      <c r="G165" s="67"/>
      <c r="H165" s="67"/>
      <c r="I165" s="67"/>
      <c r="J165" s="67"/>
      <c r="K165" s="67"/>
      <c r="L165" s="67"/>
      <c r="M165" s="67"/>
      <c r="N165" s="67"/>
      <c r="O165" s="67"/>
      <c r="P165" s="67"/>
      <c r="Q165" s="67"/>
      <c r="R165" s="67"/>
      <c r="S165" s="67"/>
      <c r="T165" s="491">
        <f t="shared" si="4"/>
        <v>0</v>
      </c>
      <c r="U165" s="67"/>
      <c r="V165" s="67"/>
      <c r="W165" s="67"/>
      <c r="X165" s="67"/>
      <c r="Y165" s="67"/>
      <c r="Z165" s="67"/>
      <c r="AA165" s="67"/>
    </row>
    <row r="166" spans="1:27" ht="12" customHeight="1" x14ac:dyDescent="0.4">
      <c r="A166" s="80"/>
      <c r="B166" s="376" t="s">
        <v>341</v>
      </c>
      <c r="C166" s="314">
        <v>201</v>
      </c>
      <c r="D166" s="314">
        <v>0</v>
      </c>
      <c r="E166" s="67">
        <v>0</v>
      </c>
      <c r="F166" s="67">
        <v>14</v>
      </c>
      <c r="G166" s="67">
        <v>14</v>
      </c>
      <c r="H166" s="67">
        <v>16</v>
      </c>
      <c r="I166" s="67">
        <v>67</v>
      </c>
      <c r="J166" s="67">
        <v>119</v>
      </c>
      <c r="K166" s="67">
        <v>76</v>
      </c>
      <c r="L166" s="67">
        <v>130</v>
      </c>
      <c r="M166" s="67">
        <v>143</v>
      </c>
      <c r="N166" s="67">
        <v>127</v>
      </c>
      <c r="O166" s="67">
        <v>154</v>
      </c>
      <c r="P166" s="67">
        <v>186</v>
      </c>
      <c r="Q166" s="67">
        <v>89</v>
      </c>
      <c r="R166" s="67">
        <v>83</v>
      </c>
      <c r="S166" s="67">
        <v>20</v>
      </c>
      <c r="T166" s="491">
        <f t="shared" si="4"/>
        <v>1238</v>
      </c>
      <c r="U166" s="67"/>
      <c r="V166" s="67"/>
      <c r="W166" s="67"/>
      <c r="X166" s="67"/>
      <c r="Y166" s="67"/>
      <c r="Z166" s="67"/>
      <c r="AA166" s="67"/>
    </row>
    <row r="167" spans="1:27" ht="12" customHeight="1" x14ac:dyDescent="0.4">
      <c r="A167" s="80"/>
      <c r="B167" s="376"/>
      <c r="C167" s="314">
        <v>202</v>
      </c>
      <c r="D167" s="314"/>
      <c r="E167" s="67"/>
      <c r="F167" s="67"/>
      <c r="G167" s="67"/>
      <c r="H167" s="67"/>
      <c r="I167" s="67"/>
      <c r="J167" s="67"/>
      <c r="K167" s="67"/>
      <c r="L167" s="67"/>
      <c r="M167" s="67"/>
      <c r="N167" s="67"/>
      <c r="O167" s="67"/>
      <c r="P167" s="67"/>
      <c r="Q167" s="67"/>
      <c r="R167" s="67"/>
      <c r="S167" s="67"/>
      <c r="T167" s="491">
        <f t="shared" si="4"/>
        <v>0</v>
      </c>
      <c r="U167" s="67"/>
      <c r="V167" s="67"/>
      <c r="W167" s="67"/>
      <c r="X167" s="67"/>
      <c r="Y167" s="67"/>
      <c r="Z167" s="67"/>
      <c r="AA167" s="67"/>
    </row>
    <row r="168" spans="1:27" ht="12" customHeight="1" x14ac:dyDescent="0.4">
      <c r="A168" s="80"/>
      <c r="B168" s="376"/>
      <c r="C168" s="314">
        <v>921</v>
      </c>
      <c r="D168" s="314"/>
      <c r="E168" s="67"/>
      <c r="F168" s="67"/>
      <c r="G168" s="67"/>
      <c r="H168" s="67"/>
      <c r="I168" s="67"/>
      <c r="J168" s="67"/>
      <c r="K168" s="67"/>
      <c r="L168" s="67"/>
      <c r="M168" s="67"/>
      <c r="N168" s="67"/>
      <c r="O168" s="67"/>
      <c r="P168" s="67"/>
      <c r="Q168" s="67"/>
      <c r="R168" s="67"/>
      <c r="S168" s="67"/>
      <c r="T168" s="491">
        <f t="shared" si="4"/>
        <v>0</v>
      </c>
      <c r="U168" s="67"/>
      <c r="V168" s="67"/>
      <c r="W168" s="67"/>
      <c r="X168" s="67"/>
      <c r="Y168" s="67"/>
      <c r="Z168" s="67"/>
      <c r="AA168" s="67"/>
    </row>
    <row r="169" spans="1:27" ht="12" customHeight="1" x14ac:dyDescent="0.4">
      <c r="A169" s="80"/>
      <c r="B169" s="109"/>
      <c r="C169" s="244" t="s">
        <v>175</v>
      </c>
      <c r="D169" s="244">
        <f t="shared" ref="D169:S169" si="20">SUM(D162:D168)</f>
        <v>1</v>
      </c>
      <c r="E169" s="178">
        <f t="shared" si="20"/>
        <v>3</v>
      </c>
      <c r="F169" s="178">
        <f t="shared" si="20"/>
        <v>22</v>
      </c>
      <c r="G169" s="178">
        <f t="shared" si="20"/>
        <v>32</v>
      </c>
      <c r="H169" s="178">
        <f t="shared" si="20"/>
        <v>32</v>
      </c>
      <c r="I169" s="178">
        <f t="shared" si="20"/>
        <v>91</v>
      </c>
      <c r="J169" s="178">
        <f t="shared" si="20"/>
        <v>150</v>
      </c>
      <c r="K169" s="178">
        <f t="shared" si="20"/>
        <v>112</v>
      </c>
      <c r="L169" s="178">
        <f t="shared" si="20"/>
        <v>167</v>
      </c>
      <c r="M169" s="178">
        <f t="shared" si="20"/>
        <v>201</v>
      </c>
      <c r="N169" s="178">
        <f t="shared" si="20"/>
        <v>150</v>
      </c>
      <c r="O169" s="178">
        <f t="shared" si="20"/>
        <v>214</v>
      </c>
      <c r="P169" s="178">
        <f t="shared" si="20"/>
        <v>215</v>
      </c>
      <c r="Q169" s="178">
        <f t="shared" si="20"/>
        <v>104</v>
      </c>
      <c r="R169" s="178">
        <f t="shared" si="20"/>
        <v>89</v>
      </c>
      <c r="S169" s="178">
        <f t="shared" si="20"/>
        <v>24</v>
      </c>
      <c r="T169" s="260">
        <f t="shared" si="4"/>
        <v>1607</v>
      </c>
      <c r="U169" s="67"/>
      <c r="V169" s="67">
        <f>SUM(T9:T169)/2</f>
        <v>5499</v>
      </c>
      <c r="W169" s="67"/>
      <c r="X169" s="67"/>
      <c r="Y169" s="67"/>
      <c r="Z169" s="67"/>
      <c r="AA169" s="67"/>
    </row>
    <row r="170" spans="1:27" ht="12" customHeight="1" x14ac:dyDescent="0.4">
      <c r="A170" s="80"/>
      <c r="B170" s="108" t="s">
        <v>328</v>
      </c>
      <c r="C170" s="179">
        <v>3</v>
      </c>
      <c r="D170" s="179">
        <v>3</v>
      </c>
      <c r="E170" s="77">
        <v>6</v>
      </c>
      <c r="F170" s="77">
        <v>3</v>
      </c>
      <c r="G170" s="77">
        <v>12</v>
      </c>
      <c r="H170" s="77">
        <v>7</v>
      </c>
      <c r="I170" s="77">
        <v>12</v>
      </c>
      <c r="J170" s="77">
        <v>9</v>
      </c>
      <c r="K170" s="77">
        <v>2</v>
      </c>
      <c r="L170" s="77">
        <v>12</v>
      </c>
      <c r="M170" s="77">
        <v>13</v>
      </c>
      <c r="N170" s="77">
        <v>7</v>
      </c>
      <c r="O170" s="77">
        <v>8</v>
      </c>
      <c r="P170" s="77">
        <v>5</v>
      </c>
      <c r="Q170" s="77">
        <v>1</v>
      </c>
      <c r="R170" s="77">
        <v>4</v>
      </c>
      <c r="S170" s="77">
        <v>2</v>
      </c>
      <c r="T170" s="491">
        <f t="shared" si="4"/>
        <v>106</v>
      </c>
      <c r="U170" s="67"/>
      <c r="V170" s="67"/>
      <c r="W170" s="67"/>
      <c r="X170" s="67"/>
      <c r="Y170" s="67"/>
      <c r="Z170" s="67"/>
      <c r="AA170" s="67"/>
    </row>
    <row r="171" spans="1:27" ht="12" customHeight="1" x14ac:dyDescent="0.4">
      <c r="A171" s="80"/>
      <c r="B171" s="376" t="s">
        <v>321</v>
      </c>
      <c r="C171" s="314"/>
      <c r="D171" s="314"/>
      <c r="E171" s="67"/>
      <c r="F171" s="67"/>
      <c r="G171" s="67"/>
      <c r="H171" s="67"/>
      <c r="I171" s="67"/>
      <c r="J171" s="67"/>
      <c r="K171" s="67"/>
      <c r="L171" s="67"/>
      <c r="M171" s="67"/>
      <c r="N171" s="67"/>
      <c r="O171" s="67"/>
      <c r="P171" s="67"/>
      <c r="Q171" s="67"/>
      <c r="R171" s="67"/>
      <c r="S171" s="67"/>
      <c r="T171" s="491">
        <f t="shared" si="4"/>
        <v>0</v>
      </c>
      <c r="U171" s="67"/>
      <c r="V171" s="67"/>
      <c r="W171" s="67"/>
      <c r="X171" s="67"/>
      <c r="Y171" s="67"/>
      <c r="Z171" s="67"/>
      <c r="AA171" s="67"/>
    </row>
    <row r="172" spans="1:27" ht="12" customHeight="1" x14ac:dyDescent="0.4">
      <c r="A172" s="80"/>
      <c r="B172" s="376" t="s">
        <v>342</v>
      </c>
      <c r="C172" s="314"/>
      <c r="D172" s="314"/>
      <c r="E172" s="67"/>
      <c r="F172" s="67"/>
      <c r="G172" s="67"/>
      <c r="H172" s="67"/>
      <c r="I172" s="67"/>
      <c r="J172" s="67"/>
      <c r="K172" s="67"/>
      <c r="L172" s="67"/>
      <c r="M172" s="67"/>
      <c r="N172" s="67"/>
      <c r="O172" s="67"/>
      <c r="P172" s="67"/>
      <c r="Q172" s="67"/>
      <c r="R172" s="67"/>
      <c r="S172" s="67"/>
      <c r="T172" s="491">
        <f t="shared" si="4"/>
        <v>0</v>
      </c>
      <c r="U172" s="67"/>
      <c r="V172" s="67"/>
      <c r="W172" s="67"/>
      <c r="X172" s="67"/>
      <c r="Y172" s="67"/>
      <c r="Z172" s="67"/>
      <c r="AA172" s="67"/>
    </row>
    <row r="173" spans="1:27" ht="12" customHeight="1" x14ac:dyDescent="0.4">
      <c r="A173" s="80"/>
      <c r="B173" s="376" t="s">
        <v>323</v>
      </c>
      <c r="C173" s="314"/>
      <c r="D173" s="314"/>
      <c r="E173" s="67"/>
      <c r="F173" s="67"/>
      <c r="G173" s="67"/>
      <c r="H173" s="67"/>
      <c r="I173" s="67"/>
      <c r="J173" s="67"/>
      <c r="K173" s="67"/>
      <c r="L173" s="67"/>
      <c r="M173" s="67"/>
      <c r="N173" s="67"/>
      <c r="O173" s="67"/>
      <c r="P173" s="67"/>
      <c r="Q173" s="67"/>
      <c r="R173" s="67"/>
      <c r="S173" s="67"/>
      <c r="T173" s="491">
        <f t="shared" si="4"/>
        <v>0</v>
      </c>
      <c r="U173" s="67"/>
      <c r="V173" s="67"/>
      <c r="W173" s="67"/>
      <c r="X173" s="67"/>
      <c r="Y173" s="67"/>
      <c r="Z173" s="67"/>
      <c r="AA173" s="67"/>
    </row>
    <row r="174" spans="1:27" ht="12" customHeight="1" x14ac:dyDescent="0.4">
      <c r="A174" s="80"/>
      <c r="B174" s="376" t="s">
        <v>343</v>
      </c>
      <c r="C174" s="314"/>
      <c r="D174" s="314"/>
      <c r="E174" s="67"/>
      <c r="F174" s="67"/>
      <c r="G174" s="67"/>
      <c r="H174" s="67"/>
      <c r="I174" s="67"/>
      <c r="J174" s="67"/>
      <c r="K174" s="67"/>
      <c r="L174" s="67"/>
      <c r="M174" s="67"/>
      <c r="N174" s="67"/>
      <c r="O174" s="67"/>
      <c r="P174" s="67"/>
      <c r="Q174" s="67"/>
      <c r="R174" s="67"/>
      <c r="S174" s="67"/>
      <c r="T174" s="491">
        <f t="shared" si="4"/>
        <v>0</v>
      </c>
      <c r="U174" s="67"/>
      <c r="V174" s="67"/>
      <c r="W174" s="67"/>
      <c r="X174" s="67"/>
      <c r="Y174" s="67"/>
      <c r="Z174" s="67"/>
      <c r="AA174" s="67"/>
    </row>
    <row r="175" spans="1:27" ht="12" customHeight="1" x14ac:dyDescent="0.4">
      <c r="A175" s="80"/>
      <c r="B175" s="376"/>
      <c r="C175" s="314"/>
      <c r="D175" s="314"/>
      <c r="E175" s="67"/>
      <c r="F175" s="67"/>
      <c r="G175" s="67"/>
      <c r="H175" s="67"/>
      <c r="I175" s="67"/>
      <c r="J175" s="67"/>
      <c r="K175" s="67"/>
      <c r="L175" s="67"/>
      <c r="M175" s="67"/>
      <c r="N175" s="67"/>
      <c r="O175" s="67"/>
      <c r="P175" s="67"/>
      <c r="Q175" s="67"/>
      <c r="R175" s="67"/>
      <c r="S175" s="67"/>
      <c r="T175" s="491">
        <f t="shared" si="4"/>
        <v>0</v>
      </c>
      <c r="U175" s="67"/>
      <c r="V175" s="67"/>
      <c r="W175" s="67"/>
      <c r="X175" s="67"/>
      <c r="Y175" s="67"/>
      <c r="Z175" s="67"/>
      <c r="AA175" s="67"/>
    </row>
    <row r="176" spans="1:27" ht="12" customHeight="1" x14ac:dyDescent="0.4">
      <c r="A176" s="80"/>
      <c r="B176" s="376"/>
      <c r="C176" s="314"/>
      <c r="D176" s="314"/>
      <c r="E176" s="67"/>
      <c r="F176" s="67"/>
      <c r="G176" s="67"/>
      <c r="H176" s="67"/>
      <c r="I176" s="67"/>
      <c r="J176" s="67"/>
      <c r="K176" s="67"/>
      <c r="L176" s="67"/>
      <c r="M176" s="67"/>
      <c r="N176" s="67"/>
      <c r="O176" s="67"/>
      <c r="P176" s="67"/>
      <c r="Q176" s="67"/>
      <c r="R176" s="67"/>
      <c r="S176" s="67"/>
      <c r="T176" s="491">
        <f t="shared" si="4"/>
        <v>0</v>
      </c>
      <c r="U176" s="67"/>
      <c r="V176" s="67"/>
      <c r="W176" s="67"/>
      <c r="X176" s="67"/>
      <c r="Y176" s="67"/>
      <c r="Z176" s="67"/>
      <c r="AA176" s="67"/>
    </row>
    <row r="177" spans="1:27" ht="12" customHeight="1" x14ac:dyDescent="0.4">
      <c r="A177" s="80"/>
      <c r="B177" s="109"/>
      <c r="C177" s="244" t="s">
        <v>175</v>
      </c>
      <c r="D177" s="244">
        <f t="shared" ref="D177:S177" si="21">SUM(D170:D176)</f>
        <v>3</v>
      </c>
      <c r="E177" s="178">
        <f t="shared" si="21"/>
        <v>6</v>
      </c>
      <c r="F177" s="178">
        <f t="shared" si="21"/>
        <v>3</v>
      </c>
      <c r="G177" s="178">
        <f t="shared" si="21"/>
        <v>12</v>
      </c>
      <c r="H177" s="178">
        <f t="shared" si="21"/>
        <v>7</v>
      </c>
      <c r="I177" s="178">
        <f t="shared" si="21"/>
        <v>12</v>
      </c>
      <c r="J177" s="178">
        <f t="shared" si="21"/>
        <v>9</v>
      </c>
      <c r="K177" s="178">
        <f t="shared" si="21"/>
        <v>2</v>
      </c>
      <c r="L177" s="178">
        <f t="shared" si="21"/>
        <v>12</v>
      </c>
      <c r="M177" s="178">
        <f t="shared" si="21"/>
        <v>13</v>
      </c>
      <c r="N177" s="178">
        <f t="shared" si="21"/>
        <v>7</v>
      </c>
      <c r="O177" s="178">
        <f t="shared" si="21"/>
        <v>8</v>
      </c>
      <c r="P177" s="178">
        <f t="shared" si="21"/>
        <v>5</v>
      </c>
      <c r="Q177" s="178">
        <f t="shared" si="21"/>
        <v>1</v>
      </c>
      <c r="R177" s="178">
        <f t="shared" si="21"/>
        <v>4</v>
      </c>
      <c r="S177" s="178">
        <f t="shared" si="21"/>
        <v>2</v>
      </c>
      <c r="T177" s="260">
        <f t="shared" si="4"/>
        <v>106</v>
      </c>
      <c r="U177" s="67"/>
      <c r="V177" s="67"/>
      <c r="W177" s="67"/>
      <c r="X177" s="67"/>
      <c r="Y177" s="67"/>
      <c r="Z177" s="67"/>
      <c r="AA177" s="67"/>
    </row>
    <row r="178" spans="1:27" ht="12" customHeight="1" x14ac:dyDescent="0.4">
      <c r="A178" s="80"/>
      <c r="B178" s="67"/>
      <c r="C178" s="67"/>
      <c r="D178" s="67"/>
      <c r="E178" s="67"/>
      <c r="F178" s="67"/>
      <c r="G178" s="67"/>
      <c r="H178" s="67"/>
      <c r="I178" s="67"/>
      <c r="J178" s="67"/>
      <c r="K178" s="67"/>
      <c r="L178" s="67"/>
      <c r="M178" s="67"/>
      <c r="N178" s="67"/>
      <c r="O178" s="67"/>
      <c r="P178" s="67"/>
      <c r="Q178" s="67"/>
      <c r="R178" s="67"/>
      <c r="S178" s="67"/>
      <c r="T178" s="67">
        <f>SUM(T9:T177)/2</f>
        <v>5605</v>
      </c>
      <c r="U178" s="67"/>
      <c r="V178" s="67"/>
      <c r="W178" s="67"/>
      <c r="X178" s="67"/>
      <c r="Y178" s="67"/>
      <c r="Z178" s="67"/>
      <c r="AA178" s="67"/>
    </row>
    <row r="179" spans="1:27" ht="12" customHeight="1" x14ac:dyDescent="0.4">
      <c r="A179" s="80"/>
      <c r="B179" s="67"/>
      <c r="C179" s="67"/>
      <c r="D179" s="67"/>
      <c r="E179" s="67"/>
      <c r="F179" s="67"/>
      <c r="G179" s="67"/>
      <c r="H179" s="67"/>
      <c r="I179" s="67"/>
      <c r="J179" s="67"/>
      <c r="K179" s="67"/>
      <c r="L179" s="67"/>
      <c r="M179" s="67"/>
      <c r="N179" s="67"/>
      <c r="O179" s="67"/>
      <c r="P179" s="67"/>
      <c r="Q179" s="67"/>
      <c r="R179" s="67"/>
      <c r="S179" s="67"/>
      <c r="T179" s="67"/>
      <c r="U179" s="67"/>
      <c r="V179" s="67"/>
      <c r="W179" s="67"/>
      <c r="X179" s="67"/>
      <c r="Y179" s="67"/>
      <c r="Z179" s="67"/>
      <c r="AA179" s="67"/>
    </row>
    <row r="180" spans="1:27" ht="12" customHeight="1" x14ac:dyDescent="0.4">
      <c r="A180" s="80"/>
      <c r="B180" s="67"/>
      <c r="C180" s="67"/>
      <c r="D180" s="67"/>
      <c r="E180" s="67"/>
      <c r="F180" s="67"/>
      <c r="G180" s="67"/>
      <c r="H180" s="67"/>
      <c r="I180" s="67"/>
      <c r="J180" s="67"/>
      <c r="K180" s="67"/>
      <c r="L180" s="67"/>
      <c r="M180" s="67"/>
      <c r="N180" s="67"/>
      <c r="O180" s="67"/>
      <c r="P180" s="67"/>
      <c r="Q180" s="67"/>
      <c r="R180" s="67"/>
      <c r="S180" s="67"/>
      <c r="T180" s="67"/>
      <c r="U180" s="67"/>
      <c r="V180" s="67"/>
      <c r="W180" s="67"/>
      <c r="X180" s="67"/>
      <c r="Y180" s="67"/>
      <c r="Z180" s="67"/>
      <c r="AA180" s="67"/>
    </row>
    <row r="181" spans="1:27" ht="12" customHeight="1" x14ac:dyDescent="0.4">
      <c r="A181" s="80"/>
      <c r="B181" s="67"/>
      <c r="C181" s="67"/>
      <c r="D181" s="67"/>
      <c r="E181" s="67"/>
      <c r="F181" s="67"/>
      <c r="G181" s="67"/>
      <c r="H181" s="67"/>
      <c r="I181" s="67"/>
      <c r="J181" s="67"/>
      <c r="K181" s="67"/>
      <c r="L181" s="67"/>
      <c r="M181" s="67"/>
      <c r="N181" s="67"/>
      <c r="O181" s="67"/>
      <c r="P181" s="67"/>
      <c r="Q181" s="67"/>
      <c r="R181" s="67"/>
      <c r="S181" s="67"/>
      <c r="T181" s="67"/>
      <c r="U181" s="67"/>
      <c r="V181" s="67"/>
      <c r="W181" s="67"/>
      <c r="X181" s="67"/>
      <c r="Y181" s="67"/>
      <c r="Z181" s="67"/>
      <c r="AA181" s="67"/>
    </row>
    <row r="182" spans="1:27" ht="12" customHeight="1" x14ac:dyDescent="0.4">
      <c r="A182" s="80"/>
      <c r="B182" s="67"/>
      <c r="C182" s="67"/>
      <c r="D182" s="67"/>
      <c r="E182" s="67"/>
      <c r="F182" s="67"/>
      <c r="G182" s="67"/>
      <c r="H182" s="67"/>
      <c r="I182" s="67"/>
      <c r="J182" s="67"/>
      <c r="K182" s="67"/>
      <c r="L182" s="67"/>
      <c r="M182" s="67"/>
      <c r="N182" s="67"/>
      <c r="O182" s="67"/>
      <c r="P182" s="67"/>
      <c r="Q182" s="67"/>
      <c r="R182" s="67"/>
      <c r="S182" s="67"/>
      <c r="T182" s="67"/>
      <c r="U182" s="67"/>
      <c r="V182" s="67"/>
      <c r="W182" s="67"/>
      <c r="X182" s="67"/>
      <c r="Y182" s="67"/>
      <c r="Z182" s="67"/>
      <c r="AA182" s="67"/>
    </row>
    <row r="183" spans="1:27" ht="12" customHeight="1" x14ac:dyDescent="0.4">
      <c r="A183" s="80"/>
      <c r="B183" s="67"/>
      <c r="C183" s="67"/>
      <c r="D183" s="67"/>
      <c r="E183" s="67"/>
      <c r="F183" s="67"/>
      <c r="G183" s="67"/>
      <c r="H183" s="67"/>
      <c r="I183" s="67"/>
      <c r="J183" s="67"/>
      <c r="K183" s="67"/>
      <c r="L183" s="67"/>
      <c r="M183" s="67"/>
      <c r="N183" s="67"/>
      <c r="O183" s="67"/>
      <c r="P183" s="67"/>
      <c r="Q183" s="67"/>
      <c r="R183" s="67"/>
      <c r="S183" s="67"/>
      <c r="T183" s="67"/>
      <c r="U183" s="67"/>
      <c r="V183" s="67"/>
      <c r="W183" s="67"/>
      <c r="X183" s="67"/>
      <c r="Y183" s="67"/>
      <c r="Z183" s="67"/>
      <c r="AA183" s="67"/>
    </row>
    <row r="184" spans="1:27" ht="12" customHeight="1" x14ac:dyDescent="0.4">
      <c r="A184" s="80"/>
      <c r="B184" s="67"/>
      <c r="C184" s="67"/>
      <c r="D184" s="67"/>
      <c r="E184" s="67"/>
      <c r="F184" s="67"/>
      <c r="G184" s="67"/>
      <c r="H184" s="67"/>
      <c r="I184" s="67"/>
      <c r="J184" s="67"/>
      <c r="K184" s="67"/>
      <c r="L184" s="67"/>
      <c r="M184" s="67"/>
      <c r="N184" s="67"/>
      <c r="O184" s="67"/>
      <c r="P184" s="67"/>
      <c r="Q184" s="67"/>
      <c r="R184" s="67"/>
      <c r="S184" s="67"/>
      <c r="T184" s="67"/>
      <c r="U184" s="67"/>
      <c r="V184" s="67"/>
      <c r="W184" s="67"/>
      <c r="X184" s="67"/>
      <c r="Y184" s="67"/>
      <c r="Z184" s="67"/>
      <c r="AA184" s="67"/>
    </row>
    <row r="185" spans="1:27" ht="12" customHeight="1" x14ac:dyDescent="0.4">
      <c r="A185" s="80"/>
      <c r="B185" s="67"/>
      <c r="C185" s="67"/>
      <c r="D185" s="67"/>
      <c r="E185" s="67"/>
      <c r="F185" s="67"/>
      <c r="G185" s="67"/>
      <c r="H185" s="67"/>
      <c r="I185" s="67"/>
      <c r="J185" s="67"/>
      <c r="K185" s="67"/>
      <c r="L185" s="67"/>
      <c r="M185" s="67"/>
      <c r="N185" s="67"/>
      <c r="O185" s="67"/>
      <c r="P185" s="67"/>
      <c r="Q185" s="67"/>
      <c r="R185" s="67"/>
      <c r="S185" s="67"/>
      <c r="T185" s="67"/>
      <c r="U185" s="67"/>
      <c r="V185" s="67"/>
      <c r="W185" s="67"/>
      <c r="X185" s="67"/>
      <c r="Y185" s="67"/>
      <c r="Z185" s="67"/>
      <c r="AA185" s="67"/>
    </row>
    <row r="186" spans="1:27" ht="12" customHeight="1" x14ac:dyDescent="0.4">
      <c r="A186" s="80"/>
      <c r="B186" s="67"/>
      <c r="C186" s="67"/>
      <c r="D186" s="67"/>
      <c r="E186" s="67"/>
      <c r="F186" s="67"/>
      <c r="G186" s="67"/>
      <c r="H186" s="67"/>
      <c r="I186" s="67"/>
      <c r="J186" s="67"/>
      <c r="K186" s="67"/>
      <c r="L186" s="67"/>
      <c r="M186" s="67"/>
      <c r="N186" s="67"/>
      <c r="O186" s="67"/>
      <c r="P186" s="67"/>
      <c r="Q186" s="67"/>
      <c r="R186" s="67"/>
      <c r="S186" s="67"/>
      <c r="T186" s="67"/>
      <c r="U186" s="67"/>
      <c r="V186" s="67"/>
      <c r="W186" s="67"/>
      <c r="X186" s="67"/>
      <c r="Y186" s="67"/>
      <c r="Z186" s="67"/>
      <c r="AA186" s="67"/>
    </row>
    <row r="187" spans="1:27" ht="12" customHeight="1" x14ac:dyDescent="0.4">
      <c r="A187" s="80"/>
      <c r="B187" s="67"/>
      <c r="C187" s="67"/>
      <c r="D187" s="67"/>
      <c r="E187" s="67"/>
      <c r="F187" s="67"/>
      <c r="G187" s="67"/>
      <c r="H187" s="67"/>
      <c r="I187" s="67"/>
      <c r="J187" s="67"/>
      <c r="K187" s="67"/>
      <c r="L187" s="67"/>
      <c r="M187" s="67"/>
      <c r="N187" s="67"/>
      <c r="O187" s="67"/>
      <c r="P187" s="67"/>
      <c r="Q187" s="67"/>
      <c r="R187" s="67"/>
      <c r="S187" s="67"/>
      <c r="T187" s="67"/>
      <c r="U187" s="67"/>
      <c r="V187" s="67"/>
      <c r="W187" s="67"/>
      <c r="X187" s="67"/>
      <c r="Y187" s="67"/>
      <c r="Z187" s="67"/>
      <c r="AA187" s="67"/>
    </row>
    <row r="188" spans="1:27" ht="12" customHeight="1" x14ac:dyDescent="0.4">
      <c r="A188" s="80"/>
      <c r="B188" s="67"/>
      <c r="C188" s="67"/>
      <c r="D188" s="67"/>
      <c r="E188" s="67"/>
      <c r="F188" s="67"/>
      <c r="G188" s="67"/>
      <c r="H188" s="67"/>
      <c r="I188" s="67"/>
      <c r="J188" s="67"/>
      <c r="K188" s="67"/>
      <c r="L188" s="67"/>
      <c r="M188" s="67"/>
      <c r="N188" s="67"/>
      <c r="O188" s="67"/>
      <c r="P188" s="67"/>
      <c r="Q188" s="67"/>
      <c r="R188" s="67"/>
      <c r="S188" s="67"/>
      <c r="T188" s="67"/>
      <c r="U188" s="67"/>
      <c r="V188" s="67"/>
      <c r="W188" s="67"/>
      <c r="X188" s="67"/>
      <c r="Y188" s="67"/>
      <c r="Z188" s="67"/>
      <c r="AA188" s="67"/>
    </row>
    <row r="189" spans="1:27" ht="12" customHeight="1" x14ac:dyDescent="0.4">
      <c r="A189" s="80"/>
      <c r="B189" s="67"/>
      <c r="C189" s="67"/>
      <c r="D189" s="67"/>
      <c r="E189" s="67"/>
      <c r="F189" s="67"/>
      <c r="G189" s="67"/>
      <c r="H189" s="67"/>
      <c r="I189" s="67"/>
      <c r="J189" s="67"/>
      <c r="K189" s="67"/>
      <c r="L189" s="67"/>
      <c r="M189" s="67"/>
      <c r="N189" s="67"/>
      <c r="O189" s="67"/>
      <c r="P189" s="67"/>
      <c r="Q189" s="67"/>
      <c r="R189" s="67"/>
      <c r="S189" s="67"/>
      <c r="T189" s="67"/>
      <c r="U189" s="67"/>
      <c r="V189" s="67"/>
      <c r="W189" s="67"/>
      <c r="X189" s="67"/>
      <c r="Y189" s="67"/>
      <c r="Z189" s="67"/>
      <c r="AA189" s="67"/>
    </row>
    <row r="190" spans="1:27" ht="12" customHeight="1" x14ac:dyDescent="0.4">
      <c r="A190" s="80"/>
      <c r="B190" s="67"/>
      <c r="C190" s="67"/>
      <c r="D190" s="67"/>
      <c r="E190" s="67"/>
      <c r="F190" s="67"/>
      <c r="G190" s="67"/>
      <c r="H190" s="67"/>
      <c r="I190" s="67"/>
      <c r="J190" s="67"/>
      <c r="K190" s="67"/>
      <c r="L190" s="67"/>
      <c r="M190" s="67"/>
      <c r="N190" s="67"/>
      <c r="O190" s="67"/>
      <c r="P190" s="67"/>
      <c r="Q190" s="67"/>
      <c r="R190" s="67"/>
      <c r="S190" s="67"/>
      <c r="T190" s="67"/>
      <c r="U190" s="67"/>
      <c r="V190" s="67"/>
      <c r="W190" s="67"/>
      <c r="X190" s="67"/>
      <c r="Y190" s="67"/>
      <c r="Z190" s="67"/>
      <c r="AA190" s="67"/>
    </row>
    <row r="191" spans="1:27" ht="12" customHeight="1" x14ac:dyDescent="0.4">
      <c r="A191" s="80"/>
      <c r="B191" s="67"/>
      <c r="C191" s="67"/>
      <c r="D191" s="67"/>
      <c r="E191" s="67"/>
      <c r="F191" s="67"/>
      <c r="G191" s="67"/>
      <c r="H191" s="67"/>
      <c r="I191" s="67"/>
      <c r="J191" s="67"/>
      <c r="K191" s="67"/>
      <c r="L191" s="67"/>
      <c r="M191" s="67"/>
      <c r="N191" s="67"/>
      <c r="O191" s="67"/>
      <c r="P191" s="67"/>
      <c r="Q191" s="67"/>
      <c r="R191" s="67"/>
      <c r="S191" s="67"/>
      <c r="T191" s="67"/>
      <c r="U191" s="67"/>
      <c r="V191" s="67"/>
      <c r="W191" s="67"/>
      <c r="X191" s="67"/>
      <c r="Y191" s="67"/>
      <c r="Z191" s="67"/>
      <c r="AA191" s="67"/>
    </row>
    <row r="192" spans="1:27" ht="12" customHeight="1" x14ac:dyDescent="0.4">
      <c r="A192" s="80"/>
      <c r="B192" s="67"/>
      <c r="C192" s="67"/>
      <c r="D192" s="67"/>
      <c r="E192" s="67"/>
      <c r="F192" s="67"/>
      <c r="G192" s="67"/>
      <c r="H192" s="67"/>
      <c r="I192" s="67"/>
      <c r="J192" s="67"/>
      <c r="K192" s="67"/>
      <c r="L192" s="67"/>
      <c r="M192" s="67"/>
      <c r="N192" s="67"/>
      <c r="O192" s="67"/>
      <c r="P192" s="67"/>
      <c r="Q192" s="67"/>
      <c r="R192" s="67"/>
      <c r="S192" s="67"/>
      <c r="T192" s="67"/>
      <c r="U192" s="67"/>
      <c r="V192" s="67"/>
      <c r="W192" s="67"/>
      <c r="X192" s="67"/>
      <c r="Y192" s="67"/>
      <c r="Z192" s="67"/>
      <c r="AA192" s="67"/>
    </row>
    <row r="193" spans="1:27" ht="12" customHeight="1" x14ac:dyDescent="0.4">
      <c r="A193" s="80"/>
      <c r="B193" s="67"/>
      <c r="C193" s="67"/>
      <c r="D193" s="67"/>
      <c r="E193" s="67"/>
      <c r="F193" s="67"/>
      <c r="G193" s="67"/>
      <c r="H193" s="67"/>
      <c r="I193" s="67"/>
      <c r="J193" s="67"/>
      <c r="K193" s="67"/>
      <c r="L193" s="67"/>
      <c r="M193" s="67"/>
      <c r="N193" s="67"/>
      <c r="O193" s="67"/>
      <c r="P193" s="67"/>
      <c r="Q193" s="67"/>
      <c r="R193" s="67"/>
      <c r="S193" s="67"/>
      <c r="T193" s="67"/>
      <c r="U193" s="67"/>
      <c r="V193" s="67"/>
      <c r="W193" s="67"/>
      <c r="X193" s="67"/>
      <c r="Y193" s="67"/>
      <c r="Z193" s="67"/>
      <c r="AA193" s="67"/>
    </row>
    <row r="194" spans="1:27" ht="12" customHeight="1" x14ac:dyDescent="0.4">
      <c r="A194" s="80"/>
      <c r="B194" s="67"/>
      <c r="C194" s="67"/>
      <c r="D194" s="67"/>
      <c r="E194" s="67"/>
      <c r="F194" s="67"/>
      <c r="G194" s="67"/>
      <c r="H194" s="67"/>
      <c r="I194" s="67"/>
      <c r="J194" s="67"/>
      <c r="K194" s="67"/>
      <c r="L194" s="67"/>
      <c r="M194" s="67"/>
      <c r="N194" s="67"/>
      <c r="O194" s="67"/>
      <c r="P194" s="67"/>
      <c r="Q194" s="67"/>
      <c r="R194" s="67"/>
      <c r="S194" s="67"/>
      <c r="T194" s="67"/>
      <c r="U194" s="67"/>
      <c r="V194" s="67"/>
      <c r="W194" s="67"/>
      <c r="X194" s="67"/>
      <c r="Y194" s="67"/>
      <c r="Z194" s="67"/>
      <c r="AA194" s="67"/>
    </row>
    <row r="195" spans="1:27" ht="12" customHeight="1" x14ac:dyDescent="0.4">
      <c r="A195" s="80"/>
      <c r="B195" s="67"/>
      <c r="C195" s="67"/>
      <c r="D195" s="67"/>
      <c r="E195" s="67"/>
      <c r="F195" s="67"/>
      <c r="G195" s="67"/>
      <c r="H195" s="67"/>
      <c r="I195" s="67"/>
      <c r="J195" s="67"/>
      <c r="K195" s="67"/>
      <c r="L195" s="67"/>
      <c r="M195" s="67"/>
      <c r="N195" s="67"/>
      <c r="O195" s="67"/>
      <c r="P195" s="67"/>
      <c r="Q195" s="67"/>
      <c r="R195" s="67"/>
      <c r="S195" s="67"/>
      <c r="T195" s="67"/>
      <c r="U195" s="67"/>
      <c r="V195" s="67"/>
      <c r="W195" s="67"/>
      <c r="X195" s="67"/>
      <c r="Y195" s="67"/>
      <c r="Z195" s="67"/>
      <c r="AA195" s="67"/>
    </row>
    <row r="196" spans="1:27" ht="12" customHeight="1" x14ac:dyDescent="0.4">
      <c r="A196" s="80"/>
      <c r="B196" s="67"/>
      <c r="C196" s="67"/>
      <c r="D196" s="67"/>
      <c r="E196" s="67"/>
      <c r="F196" s="67"/>
      <c r="G196" s="67"/>
      <c r="H196" s="67"/>
      <c r="I196" s="67"/>
      <c r="J196" s="67"/>
      <c r="K196" s="67"/>
      <c r="L196" s="67"/>
      <c r="M196" s="67"/>
      <c r="N196" s="67"/>
      <c r="O196" s="67"/>
      <c r="P196" s="67"/>
      <c r="Q196" s="67"/>
      <c r="R196" s="67"/>
      <c r="S196" s="67"/>
      <c r="T196" s="67"/>
      <c r="U196" s="67"/>
      <c r="V196" s="67"/>
      <c r="W196" s="67"/>
      <c r="X196" s="67"/>
      <c r="Y196" s="67"/>
      <c r="Z196" s="67"/>
      <c r="AA196" s="67"/>
    </row>
    <row r="197" spans="1:27" ht="12" customHeight="1" x14ac:dyDescent="0.4">
      <c r="A197" s="80"/>
      <c r="B197" s="67"/>
      <c r="C197" s="67"/>
      <c r="D197" s="67"/>
      <c r="E197" s="67"/>
      <c r="F197" s="67"/>
      <c r="G197" s="67"/>
      <c r="H197" s="67"/>
      <c r="I197" s="67"/>
      <c r="J197" s="67"/>
      <c r="K197" s="67"/>
      <c r="L197" s="67"/>
      <c r="M197" s="67"/>
      <c r="N197" s="67"/>
      <c r="O197" s="67"/>
      <c r="P197" s="67"/>
      <c r="Q197" s="67"/>
      <c r="R197" s="67"/>
      <c r="S197" s="67"/>
      <c r="T197" s="67"/>
      <c r="U197" s="67"/>
      <c r="V197" s="67"/>
      <c r="W197" s="67"/>
      <c r="X197" s="67"/>
      <c r="Y197" s="67"/>
      <c r="Z197" s="67"/>
      <c r="AA197" s="67"/>
    </row>
    <row r="198" spans="1:27" ht="12" customHeight="1" x14ac:dyDescent="0.4">
      <c r="A198" s="80"/>
      <c r="B198" s="67"/>
      <c r="C198" s="67"/>
      <c r="D198" s="67"/>
      <c r="E198" s="67"/>
      <c r="F198" s="67"/>
      <c r="G198" s="67"/>
      <c r="H198" s="67"/>
      <c r="I198" s="67"/>
      <c r="J198" s="67"/>
      <c r="K198" s="67"/>
      <c r="L198" s="67"/>
      <c r="M198" s="67"/>
      <c r="N198" s="67"/>
      <c r="O198" s="67"/>
      <c r="P198" s="67"/>
      <c r="Q198" s="67"/>
      <c r="R198" s="67"/>
      <c r="S198" s="67"/>
      <c r="T198" s="67"/>
      <c r="U198" s="67"/>
      <c r="V198" s="67"/>
      <c r="W198" s="67"/>
      <c r="X198" s="67"/>
      <c r="Y198" s="67"/>
      <c r="Z198" s="67"/>
      <c r="AA198" s="67"/>
    </row>
    <row r="199" spans="1:27" ht="12" customHeight="1" x14ac:dyDescent="0.4">
      <c r="A199" s="80"/>
      <c r="B199" s="67"/>
      <c r="C199" s="67"/>
      <c r="D199" s="67"/>
      <c r="E199" s="67"/>
      <c r="F199" s="67"/>
      <c r="G199" s="67"/>
      <c r="H199" s="67"/>
      <c r="I199" s="67"/>
      <c r="J199" s="67"/>
      <c r="K199" s="67"/>
      <c r="L199" s="67"/>
      <c r="M199" s="67"/>
      <c r="N199" s="67"/>
      <c r="O199" s="67"/>
      <c r="P199" s="67"/>
      <c r="Q199" s="67"/>
      <c r="R199" s="67"/>
      <c r="S199" s="67"/>
      <c r="T199" s="67"/>
      <c r="U199" s="67"/>
      <c r="V199" s="67"/>
      <c r="W199" s="67"/>
      <c r="X199" s="67"/>
      <c r="Y199" s="67"/>
      <c r="Z199" s="67"/>
      <c r="AA199" s="67"/>
    </row>
    <row r="200" spans="1:27" ht="12" customHeight="1" x14ac:dyDescent="0.4">
      <c r="A200" s="80"/>
      <c r="B200" s="67"/>
      <c r="C200" s="67"/>
      <c r="D200" s="67"/>
      <c r="E200" s="67"/>
      <c r="F200" s="67"/>
      <c r="G200" s="67"/>
      <c r="H200" s="67"/>
      <c r="I200" s="67"/>
      <c r="J200" s="67"/>
      <c r="K200" s="67"/>
      <c r="L200" s="67"/>
      <c r="M200" s="67"/>
      <c r="N200" s="67"/>
      <c r="O200" s="67"/>
      <c r="P200" s="67"/>
      <c r="Q200" s="67"/>
      <c r="R200" s="67"/>
      <c r="S200" s="67"/>
      <c r="T200" s="67"/>
      <c r="U200" s="67"/>
      <c r="V200" s="67"/>
      <c r="W200" s="67"/>
      <c r="X200" s="67"/>
      <c r="Y200" s="67"/>
      <c r="Z200" s="67"/>
      <c r="AA200" s="67"/>
    </row>
    <row r="201" spans="1:27" ht="12" customHeight="1" x14ac:dyDescent="0.4">
      <c r="A201" s="80"/>
      <c r="B201" s="67"/>
      <c r="C201" s="67"/>
      <c r="D201" s="67"/>
      <c r="E201" s="67"/>
      <c r="F201" s="67"/>
      <c r="G201" s="67"/>
      <c r="H201" s="67"/>
      <c r="I201" s="67"/>
      <c r="J201" s="67"/>
      <c r="K201" s="67"/>
      <c r="L201" s="67"/>
      <c r="M201" s="67"/>
      <c r="N201" s="67"/>
      <c r="O201" s="67"/>
      <c r="P201" s="67"/>
      <c r="Q201" s="67"/>
      <c r="R201" s="67"/>
      <c r="S201" s="67"/>
      <c r="T201" s="67"/>
      <c r="U201" s="67"/>
      <c r="V201" s="67"/>
      <c r="W201" s="67"/>
      <c r="X201" s="67"/>
      <c r="Y201" s="67"/>
      <c r="Z201" s="67"/>
      <c r="AA201" s="67"/>
    </row>
    <row r="202" spans="1:27" ht="12" customHeight="1" x14ac:dyDescent="0.4">
      <c r="A202" s="80"/>
      <c r="B202" s="67"/>
      <c r="C202" s="67"/>
      <c r="D202" s="67"/>
      <c r="E202" s="67"/>
      <c r="F202" s="67"/>
      <c r="G202" s="67"/>
      <c r="H202" s="67"/>
      <c r="I202" s="67"/>
      <c r="J202" s="67"/>
      <c r="K202" s="67"/>
      <c r="L202" s="67"/>
      <c r="M202" s="67"/>
      <c r="N202" s="67"/>
      <c r="O202" s="67"/>
      <c r="P202" s="67"/>
      <c r="Q202" s="67"/>
      <c r="R202" s="67"/>
      <c r="S202" s="67"/>
      <c r="T202" s="67"/>
      <c r="U202" s="67"/>
      <c r="V202" s="67"/>
      <c r="W202" s="67"/>
      <c r="X202" s="67"/>
      <c r="Y202" s="67"/>
      <c r="Z202" s="67"/>
      <c r="AA202" s="67"/>
    </row>
    <row r="203" spans="1:27" ht="12" customHeight="1" x14ac:dyDescent="0.4">
      <c r="A203" s="80"/>
      <c r="B203" s="67"/>
      <c r="C203" s="67"/>
      <c r="D203" s="67"/>
      <c r="E203" s="67"/>
      <c r="F203" s="67"/>
      <c r="G203" s="67"/>
      <c r="H203" s="67"/>
      <c r="I203" s="67"/>
      <c r="J203" s="67"/>
      <c r="K203" s="67"/>
      <c r="L203" s="67"/>
      <c r="M203" s="67"/>
      <c r="N203" s="67"/>
      <c r="O203" s="67"/>
      <c r="P203" s="67"/>
      <c r="Q203" s="67"/>
      <c r="R203" s="67"/>
      <c r="S203" s="67"/>
      <c r="T203" s="67"/>
      <c r="U203" s="67"/>
      <c r="V203" s="67"/>
      <c r="W203" s="67"/>
      <c r="X203" s="67"/>
      <c r="Y203" s="67"/>
      <c r="Z203" s="67"/>
      <c r="AA203" s="67"/>
    </row>
    <row r="204" spans="1:27" ht="12" customHeight="1" x14ac:dyDescent="0.4">
      <c r="A204" s="80"/>
      <c r="B204" s="67"/>
      <c r="C204" s="67"/>
      <c r="D204" s="67"/>
      <c r="E204" s="67"/>
      <c r="F204" s="67"/>
      <c r="G204" s="67"/>
      <c r="H204" s="67"/>
      <c r="I204" s="67"/>
      <c r="J204" s="67"/>
      <c r="K204" s="67"/>
      <c r="L204" s="67"/>
      <c r="M204" s="67"/>
      <c r="N204" s="67"/>
      <c r="O204" s="67"/>
      <c r="P204" s="67"/>
      <c r="Q204" s="67"/>
      <c r="R204" s="67"/>
      <c r="S204" s="67"/>
      <c r="T204" s="67"/>
      <c r="U204" s="67"/>
      <c r="V204" s="67"/>
      <c r="W204" s="67"/>
      <c r="X204" s="67"/>
      <c r="Y204" s="67"/>
      <c r="Z204" s="67"/>
      <c r="AA204" s="67"/>
    </row>
    <row r="205" spans="1:27" ht="12" customHeight="1" x14ac:dyDescent="0.4">
      <c r="A205" s="80"/>
      <c r="B205" s="67"/>
      <c r="C205" s="67"/>
      <c r="D205" s="67"/>
      <c r="E205" s="67"/>
      <c r="F205" s="67"/>
      <c r="G205" s="67"/>
      <c r="H205" s="67"/>
      <c r="I205" s="67"/>
      <c r="J205" s="67"/>
      <c r="K205" s="67"/>
      <c r="L205" s="67"/>
      <c r="M205" s="67"/>
      <c r="N205" s="67"/>
      <c r="O205" s="67"/>
      <c r="P205" s="67"/>
      <c r="Q205" s="67"/>
      <c r="R205" s="67"/>
      <c r="S205" s="67"/>
      <c r="T205" s="67"/>
      <c r="U205" s="67"/>
      <c r="V205" s="67"/>
      <c r="W205" s="67"/>
      <c r="X205" s="67"/>
      <c r="Y205" s="67"/>
      <c r="Z205" s="67"/>
      <c r="AA205" s="67"/>
    </row>
    <row r="206" spans="1:27" ht="12" customHeight="1" x14ac:dyDescent="0.4">
      <c r="A206" s="80"/>
      <c r="B206" s="67"/>
      <c r="C206" s="67"/>
      <c r="D206" s="67"/>
      <c r="E206" s="67"/>
      <c r="F206" s="67"/>
      <c r="G206" s="67"/>
      <c r="H206" s="67"/>
      <c r="I206" s="67"/>
      <c r="J206" s="67"/>
      <c r="K206" s="67"/>
      <c r="L206" s="67"/>
      <c r="M206" s="67"/>
      <c r="N206" s="67"/>
      <c r="O206" s="67"/>
      <c r="P206" s="67"/>
      <c r="Q206" s="67"/>
      <c r="R206" s="67"/>
      <c r="S206" s="67"/>
      <c r="T206" s="67"/>
      <c r="U206" s="67"/>
      <c r="V206" s="67"/>
      <c r="W206" s="67"/>
      <c r="X206" s="67"/>
      <c r="Y206" s="67"/>
      <c r="Z206" s="67"/>
      <c r="AA206" s="67"/>
    </row>
    <row r="207" spans="1:27" ht="12" customHeight="1" x14ac:dyDescent="0.4">
      <c r="A207" s="80"/>
      <c r="B207" s="67"/>
      <c r="C207" s="67"/>
      <c r="D207" s="67"/>
      <c r="E207" s="67"/>
      <c r="F207" s="67"/>
      <c r="G207" s="67"/>
      <c r="H207" s="67"/>
      <c r="I207" s="67"/>
      <c r="J207" s="67"/>
      <c r="K207" s="67"/>
      <c r="L207" s="67"/>
      <c r="M207" s="67"/>
      <c r="N207" s="67"/>
      <c r="O207" s="67"/>
      <c r="P207" s="67"/>
      <c r="Q207" s="67"/>
      <c r="R207" s="67"/>
      <c r="S207" s="67"/>
      <c r="T207" s="67"/>
      <c r="U207" s="67"/>
      <c r="V207" s="67"/>
      <c r="W207" s="67"/>
      <c r="X207" s="67"/>
      <c r="Y207" s="67"/>
      <c r="Z207" s="67"/>
      <c r="AA207" s="67"/>
    </row>
    <row r="208" spans="1:27" ht="12" customHeight="1" x14ac:dyDescent="0.4">
      <c r="A208" s="80"/>
      <c r="B208" s="67"/>
      <c r="C208" s="67"/>
      <c r="D208" s="67"/>
      <c r="E208" s="67"/>
      <c r="F208" s="67"/>
      <c r="G208" s="67"/>
      <c r="H208" s="67"/>
      <c r="I208" s="67"/>
      <c r="J208" s="67"/>
      <c r="K208" s="67"/>
      <c r="L208" s="67"/>
      <c r="M208" s="67"/>
      <c r="N208" s="67"/>
      <c r="O208" s="67"/>
      <c r="P208" s="67"/>
      <c r="Q208" s="67"/>
      <c r="R208" s="67"/>
      <c r="S208" s="67"/>
      <c r="T208" s="67"/>
      <c r="U208" s="67"/>
      <c r="V208" s="67"/>
      <c r="W208" s="67"/>
      <c r="X208" s="67"/>
      <c r="Y208" s="67"/>
      <c r="Z208" s="67"/>
      <c r="AA208" s="67"/>
    </row>
    <row r="209" spans="1:27" ht="12" customHeight="1" x14ac:dyDescent="0.4">
      <c r="A209" s="80"/>
      <c r="B209" s="67"/>
      <c r="C209" s="67"/>
      <c r="D209" s="67"/>
      <c r="E209" s="67"/>
      <c r="F209" s="67"/>
      <c r="G209" s="67"/>
      <c r="H209" s="67"/>
      <c r="I209" s="67"/>
      <c r="J209" s="67"/>
      <c r="K209" s="67"/>
      <c r="L209" s="67"/>
      <c r="M209" s="67"/>
      <c r="N209" s="67"/>
      <c r="O209" s="67"/>
      <c r="P209" s="67"/>
      <c r="Q209" s="67"/>
      <c r="R209" s="67"/>
      <c r="S209" s="67"/>
      <c r="T209" s="67"/>
      <c r="U209" s="67"/>
      <c r="V209" s="67"/>
      <c r="W209" s="67"/>
      <c r="X209" s="67"/>
      <c r="Y209" s="67"/>
      <c r="Z209" s="67"/>
      <c r="AA209" s="67"/>
    </row>
    <row r="210" spans="1:27" ht="12" customHeight="1" x14ac:dyDescent="0.4">
      <c r="A210" s="80"/>
      <c r="B210" s="67"/>
      <c r="C210" s="67"/>
      <c r="D210" s="67"/>
      <c r="E210" s="67"/>
      <c r="F210" s="67"/>
      <c r="G210" s="67"/>
      <c r="H210" s="67"/>
      <c r="I210" s="67"/>
      <c r="J210" s="67"/>
      <c r="K210" s="67"/>
      <c r="L210" s="67"/>
      <c r="M210" s="67"/>
      <c r="N210" s="67"/>
      <c r="O210" s="67"/>
      <c r="P210" s="67"/>
      <c r="Q210" s="67"/>
      <c r="R210" s="67"/>
      <c r="S210" s="67"/>
      <c r="T210" s="67"/>
      <c r="U210" s="67"/>
      <c r="V210" s="67"/>
      <c r="W210" s="67"/>
      <c r="X210" s="67"/>
      <c r="Y210" s="67"/>
      <c r="Z210" s="67"/>
      <c r="AA210" s="67"/>
    </row>
    <row r="211" spans="1:27" ht="12" customHeight="1" x14ac:dyDescent="0.4">
      <c r="A211" s="80"/>
      <c r="B211" s="67"/>
      <c r="C211" s="67"/>
      <c r="D211" s="67"/>
      <c r="E211" s="67"/>
      <c r="F211" s="67"/>
      <c r="G211" s="67"/>
      <c r="H211" s="67"/>
      <c r="I211" s="67"/>
      <c r="J211" s="67"/>
      <c r="K211" s="67"/>
      <c r="L211" s="67"/>
      <c r="M211" s="67"/>
      <c r="N211" s="67"/>
      <c r="O211" s="67"/>
      <c r="P211" s="67"/>
      <c r="Q211" s="67"/>
      <c r="R211" s="67"/>
      <c r="S211" s="67"/>
      <c r="T211" s="67"/>
      <c r="U211" s="67"/>
      <c r="V211" s="67"/>
      <c r="W211" s="67"/>
      <c r="X211" s="67"/>
      <c r="Y211" s="67"/>
      <c r="Z211" s="67"/>
      <c r="AA211" s="67"/>
    </row>
    <row r="212" spans="1:27" ht="12" customHeight="1" x14ac:dyDescent="0.4">
      <c r="A212" s="80"/>
      <c r="B212" s="67"/>
      <c r="C212" s="67"/>
      <c r="D212" s="67"/>
      <c r="E212" s="67"/>
      <c r="F212" s="67"/>
      <c r="G212" s="67"/>
      <c r="H212" s="67"/>
      <c r="I212" s="67"/>
      <c r="J212" s="67"/>
      <c r="K212" s="67"/>
      <c r="L212" s="67"/>
      <c r="M212" s="67"/>
      <c r="N212" s="67"/>
      <c r="O212" s="67"/>
      <c r="P212" s="67"/>
      <c r="Q212" s="67"/>
      <c r="R212" s="67"/>
      <c r="S212" s="67"/>
      <c r="T212" s="67"/>
      <c r="U212" s="67"/>
      <c r="V212" s="67"/>
      <c r="W212" s="67"/>
      <c r="X212" s="67"/>
      <c r="Y212" s="67"/>
      <c r="Z212" s="67"/>
      <c r="AA212" s="67"/>
    </row>
    <row r="213" spans="1:27" ht="12" customHeight="1" x14ac:dyDescent="0.4">
      <c r="A213" s="80"/>
      <c r="B213" s="67"/>
      <c r="C213" s="67"/>
      <c r="D213" s="67"/>
      <c r="E213" s="67"/>
      <c r="F213" s="67"/>
      <c r="G213" s="67"/>
      <c r="H213" s="67"/>
      <c r="I213" s="67"/>
      <c r="J213" s="67"/>
      <c r="K213" s="67"/>
      <c r="L213" s="67"/>
      <c r="M213" s="67"/>
      <c r="N213" s="67"/>
      <c r="O213" s="67"/>
      <c r="P213" s="67"/>
      <c r="Q213" s="67"/>
      <c r="R213" s="67"/>
      <c r="S213" s="67"/>
      <c r="T213" s="67"/>
      <c r="U213" s="67"/>
      <c r="V213" s="67"/>
      <c r="W213" s="67"/>
      <c r="X213" s="67"/>
      <c r="Y213" s="67"/>
      <c r="Z213" s="67"/>
      <c r="AA213" s="67"/>
    </row>
    <row r="214" spans="1:27" ht="12" customHeight="1" x14ac:dyDescent="0.4">
      <c r="A214" s="80"/>
      <c r="B214" s="67"/>
      <c r="C214" s="67"/>
      <c r="D214" s="67"/>
      <c r="E214" s="67"/>
      <c r="F214" s="67"/>
      <c r="G214" s="67"/>
      <c r="H214" s="67"/>
      <c r="I214" s="67"/>
      <c r="J214" s="67"/>
      <c r="K214" s="67"/>
      <c r="L214" s="67"/>
      <c r="M214" s="67"/>
      <c r="N214" s="67"/>
      <c r="O214" s="67"/>
      <c r="P214" s="67"/>
      <c r="Q214" s="67"/>
      <c r="R214" s="67"/>
      <c r="S214" s="67"/>
      <c r="T214" s="67"/>
      <c r="U214" s="67"/>
      <c r="V214" s="67"/>
      <c r="W214" s="67"/>
      <c r="X214" s="67"/>
      <c r="Y214" s="67"/>
      <c r="Z214" s="67"/>
      <c r="AA214" s="67"/>
    </row>
    <row r="215" spans="1:27" ht="12" customHeight="1" x14ac:dyDescent="0.4">
      <c r="A215" s="80"/>
      <c r="B215" s="67"/>
      <c r="C215" s="67"/>
      <c r="D215" s="67"/>
      <c r="E215" s="67"/>
      <c r="F215" s="67"/>
      <c r="G215" s="67"/>
      <c r="H215" s="67"/>
      <c r="I215" s="67"/>
      <c r="J215" s="67"/>
      <c r="K215" s="67"/>
      <c r="L215" s="67"/>
      <c r="M215" s="67"/>
      <c r="N215" s="67"/>
      <c r="O215" s="67"/>
      <c r="P215" s="67"/>
      <c r="Q215" s="67"/>
      <c r="R215" s="67"/>
      <c r="S215" s="67"/>
      <c r="T215" s="67"/>
      <c r="U215" s="67"/>
      <c r="V215" s="67"/>
      <c r="W215" s="67"/>
      <c r="X215" s="67"/>
      <c r="Y215" s="67"/>
      <c r="Z215" s="67"/>
      <c r="AA215" s="67"/>
    </row>
    <row r="216" spans="1:27" ht="12" customHeight="1" x14ac:dyDescent="0.4">
      <c r="A216" s="80"/>
      <c r="B216" s="67"/>
      <c r="C216" s="67"/>
      <c r="D216" s="67"/>
      <c r="E216" s="67"/>
      <c r="F216" s="67"/>
      <c r="G216" s="67"/>
      <c r="H216" s="67"/>
      <c r="I216" s="67"/>
      <c r="J216" s="67"/>
      <c r="K216" s="67"/>
      <c r="L216" s="67"/>
      <c r="M216" s="67"/>
      <c r="N216" s="67"/>
      <c r="O216" s="67"/>
      <c r="P216" s="67"/>
      <c r="Q216" s="67"/>
      <c r="R216" s="67"/>
      <c r="S216" s="67"/>
      <c r="T216" s="67"/>
      <c r="U216" s="67"/>
      <c r="V216" s="67"/>
      <c r="W216" s="67"/>
      <c r="X216" s="67"/>
      <c r="Y216" s="67"/>
      <c r="Z216" s="67"/>
      <c r="AA216" s="67"/>
    </row>
    <row r="217" spans="1:27" ht="12" customHeight="1" x14ac:dyDescent="0.4">
      <c r="A217" s="80"/>
      <c r="B217" s="67"/>
      <c r="C217" s="67"/>
      <c r="D217" s="67"/>
      <c r="E217" s="67"/>
      <c r="F217" s="67"/>
      <c r="G217" s="67"/>
      <c r="H217" s="67"/>
      <c r="I217" s="67"/>
      <c r="J217" s="67"/>
      <c r="K217" s="67"/>
      <c r="L217" s="67"/>
      <c r="M217" s="67"/>
      <c r="N217" s="67"/>
      <c r="O217" s="67"/>
      <c r="P217" s="67"/>
      <c r="Q217" s="67"/>
      <c r="R217" s="67"/>
      <c r="S217" s="67"/>
      <c r="T217" s="67"/>
      <c r="U217" s="67"/>
      <c r="V217" s="67"/>
      <c r="W217" s="67"/>
      <c r="X217" s="67"/>
      <c r="Y217" s="67"/>
      <c r="Z217" s="67"/>
      <c r="AA217" s="67"/>
    </row>
    <row r="218" spans="1:27" ht="12" customHeight="1" x14ac:dyDescent="0.4">
      <c r="A218" s="80"/>
      <c r="B218" s="67"/>
      <c r="C218" s="67"/>
      <c r="D218" s="67"/>
      <c r="E218" s="67"/>
      <c r="F218" s="67"/>
      <c r="G218" s="67"/>
      <c r="H218" s="67"/>
      <c r="I218" s="67"/>
      <c r="J218" s="67"/>
      <c r="K218" s="67"/>
      <c r="L218" s="67"/>
      <c r="M218" s="67"/>
      <c r="N218" s="67"/>
      <c r="O218" s="67"/>
      <c r="P218" s="67"/>
      <c r="Q218" s="67"/>
      <c r="R218" s="67"/>
      <c r="S218" s="67"/>
      <c r="T218" s="67"/>
      <c r="U218" s="67"/>
      <c r="V218" s="67"/>
      <c r="W218" s="67"/>
      <c r="X218" s="67"/>
      <c r="Y218" s="67"/>
      <c r="Z218" s="67"/>
      <c r="AA218" s="67"/>
    </row>
    <row r="219" spans="1:27" ht="12" customHeight="1" x14ac:dyDescent="0.4">
      <c r="A219" s="80"/>
      <c r="B219" s="67"/>
      <c r="C219" s="67"/>
      <c r="D219" s="67"/>
      <c r="E219" s="67"/>
      <c r="F219" s="67"/>
      <c r="G219" s="67"/>
      <c r="H219" s="67"/>
      <c r="I219" s="67"/>
      <c r="J219" s="67"/>
      <c r="K219" s="67"/>
      <c r="L219" s="67"/>
      <c r="M219" s="67"/>
      <c r="N219" s="67"/>
      <c r="O219" s="67"/>
      <c r="P219" s="67"/>
      <c r="Q219" s="67"/>
      <c r="R219" s="67"/>
      <c r="S219" s="67"/>
      <c r="T219" s="67"/>
      <c r="U219" s="67"/>
      <c r="V219" s="67"/>
      <c r="W219" s="67"/>
      <c r="X219" s="67"/>
      <c r="Y219" s="67"/>
      <c r="Z219" s="67"/>
      <c r="AA219" s="67"/>
    </row>
    <row r="220" spans="1:27" ht="12" customHeight="1" x14ac:dyDescent="0.4">
      <c r="A220" s="80"/>
      <c r="B220" s="67"/>
      <c r="C220" s="67"/>
      <c r="D220" s="67"/>
      <c r="E220" s="67"/>
      <c r="F220" s="67"/>
      <c r="G220" s="67"/>
      <c r="H220" s="67"/>
      <c r="I220" s="67"/>
      <c r="J220" s="67"/>
      <c r="K220" s="67"/>
      <c r="L220" s="67"/>
      <c r="M220" s="67"/>
      <c r="N220" s="67"/>
      <c r="O220" s="67"/>
      <c r="P220" s="67"/>
      <c r="Q220" s="67"/>
      <c r="R220" s="67"/>
      <c r="S220" s="67"/>
      <c r="T220" s="67"/>
      <c r="U220" s="67"/>
      <c r="V220" s="67"/>
      <c r="W220" s="67"/>
      <c r="X220" s="67"/>
      <c r="Y220" s="67"/>
      <c r="Z220" s="67"/>
      <c r="AA220" s="67"/>
    </row>
    <row r="221" spans="1:27" ht="12" customHeight="1" x14ac:dyDescent="0.4">
      <c r="A221" s="80"/>
      <c r="B221" s="67"/>
      <c r="C221" s="67"/>
      <c r="D221" s="67"/>
      <c r="E221" s="67"/>
      <c r="F221" s="67"/>
      <c r="G221" s="67"/>
      <c r="H221" s="67"/>
      <c r="I221" s="67"/>
      <c r="J221" s="67"/>
      <c r="K221" s="67"/>
      <c r="L221" s="67"/>
      <c r="M221" s="67"/>
      <c r="N221" s="67"/>
      <c r="O221" s="67"/>
      <c r="P221" s="67"/>
      <c r="Q221" s="67"/>
      <c r="R221" s="67"/>
      <c r="S221" s="67"/>
      <c r="T221" s="67"/>
      <c r="U221" s="67"/>
      <c r="V221" s="67"/>
      <c r="W221" s="67"/>
      <c r="X221" s="67"/>
      <c r="Y221" s="67"/>
      <c r="Z221" s="67"/>
      <c r="AA221" s="67"/>
    </row>
    <row r="222" spans="1:27" ht="12" customHeight="1" x14ac:dyDescent="0.4">
      <c r="A222" s="80"/>
      <c r="B222" s="67"/>
      <c r="C222" s="67"/>
      <c r="D222" s="67"/>
      <c r="E222" s="67"/>
      <c r="F222" s="67"/>
      <c r="G222" s="67"/>
      <c r="H222" s="67"/>
      <c r="I222" s="67"/>
      <c r="J222" s="67"/>
      <c r="K222" s="67"/>
      <c r="L222" s="67"/>
      <c r="M222" s="67"/>
      <c r="N222" s="67"/>
      <c r="O222" s="67"/>
      <c r="P222" s="67"/>
      <c r="Q222" s="67"/>
      <c r="R222" s="67"/>
      <c r="S222" s="67"/>
      <c r="T222" s="67"/>
      <c r="U222" s="67"/>
      <c r="V222" s="67"/>
      <c r="W222" s="67"/>
      <c r="X222" s="67"/>
      <c r="Y222" s="67"/>
      <c r="Z222" s="67"/>
      <c r="AA222" s="67"/>
    </row>
    <row r="223" spans="1:27" ht="12" customHeight="1" x14ac:dyDescent="0.4">
      <c r="A223" s="80"/>
      <c r="B223" s="67"/>
      <c r="C223" s="67"/>
      <c r="D223" s="67"/>
      <c r="E223" s="67"/>
      <c r="F223" s="67"/>
      <c r="G223" s="67"/>
      <c r="H223" s="67"/>
      <c r="I223" s="67"/>
      <c r="J223" s="67"/>
      <c r="K223" s="67"/>
      <c r="L223" s="67"/>
      <c r="M223" s="67"/>
      <c r="N223" s="67"/>
      <c r="O223" s="67"/>
      <c r="P223" s="67"/>
      <c r="Q223" s="67"/>
      <c r="R223" s="67"/>
      <c r="S223" s="67"/>
      <c r="T223" s="67"/>
      <c r="U223" s="67"/>
      <c r="V223" s="67"/>
      <c r="W223" s="67"/>
      <c r="X223" s="67"/>
      <c r="Y223" s="67"/>
      <c r="Z223" s="67"/>
      <c r="AA223" s="67"/>
    </row>
    <row r="224" spans="1:27" ht="12" customHeight="1" x14ac:dyDescent="0.4">
      <c r="A224" s="80"/>
      <c r="B224" s="67"/>
      <c r="C224" s="67"/>
      <c r="D224" s="67"/>
      <c r="E224" s="67"/>
      <c r="F224" s="67"/>
      <c r="G224" s="67"/>
      <c r="H224" s="67"/>
      <c r="I224" s="67"/>
      <c r="J224" s="67"/>
      <c r="K224" s="67"/>
      <c r="L224" s="67"/>
      <c r="M224" s="67"/>
      <c r="N224" s="67"/>
      <c r="O224" s="67"/>
      <c r="P224" s="67"/>
      <c r="Q224" s="67"/>
      <c r="R224" s="67"/>
      <c r="S224" s="67"/>
      <c r="T224" s="67"/>
      <c r="U224" s="67"/>
      <c r="V224" s="67"/>
      <c r="W224" s="67"/>
      <c r="X224" s="67"/>
      <c r="Y224" s="67"/>
      <c r="Z224" s="67"/>
      <c r="AA224" s="67"/>
    </row>
    <row r="225" spans="1:27" ht="12" customHeight="1" x14ac:dyDescent="0.4">
      <c r="A225" s="80"/>
      <c r="B225" s="67"/>
      <c r="C225" s="67"/>
      <c r="D225" s="67"/>
      <c r="E225" s="67"/>
      <c r="F225" s="67"/>
      <c r="G225" s="67"/>
      <c r="H225" s="67"/>
      <c r="I225" s="67"/>
      <c r="J225" s="67"/>
      <c r="K225" s="67"/>
      <c r="L225" s="67"/>
      <c r="M225" s="67"/>
      <c r="N225" s="67"/>
      <c r="O225" s="67"/>
      <c r="P225" s="67"/>
      <c r="Q225" s="67"/>
      <c r="R225" s="67"/>
      <c r="S225" s="67"/>
      <c r="T225" s="67"/>
      <c r="U225" s="67"/>
      <c r="V225" s="67"/>
      <c r="W225" s="67"/>
      <c r="X225" s="67"/>
      <c r="Y225" s="67"/>
      <c r="Z225" s="67"/>
      <c r="AA225" s="67"/>
    </row>
    <row r="226" spans="1:27" ht="12" customHeight="1" x14ac:dyDescent="0.4">
      <c r="A226" s="80"/>
      <c r="B226" s="67"/>
      <c r="C226" s="67"/>
      <c r="D226" s="67"/>
      <c r="E226" s="67"/>
      <c r="F226" s="67"/>
      <c r="G226" s="67"/>
      <c r="H226" s="67"/>
      <c r="I226" s="67"/>
      <c r="J226" s="67"/>
      <c r="K226" s="67"/>
      <c r="L226" s="67"/>
      <c r="M226" s="67"/>
      <c r="N226" s="67"/>
      <c r="O226" s="67"/>
      <c r="P226" s="67"/>
      <c r="Q226" s="67"/>
      <c r="R226" s="67"/>
      <c r="S226" s="67"/>
      <c r="T226" s="67"/>
      <c r="U226" s="67"/>
      <c r="V226" s="67"/>
      <c r="W226" s="67"/>
      <c r="X226" s="67"/>
      <c r="Y226" s="67"/>
      <c r="Z226" s="67"/>
      <c r="AA226" s="67"/>
    </row>
    <row r="227" spans="1:27" ht="12" customHeight="1" x14ac:dyDescent="0.4">
      <c r="A227" s="80"/>
      <c r="B227" s="67"/>
      <c r="C227" s="67"/>
      <c r="D227" s="67"/>
      <c r="E227" s="67"/>
      <c r="F227" s="67"/>
      <c r="G227" s="67"/>
      <c r="H227" s="67"/>
      <c r="I227" s="67"/>
      <c r="J227" s="67"/>
      <c r="K227" s="67"/>
      <c r="L227" s="67"/>
      <c r="M227" s="67"/>
      <c r="N227" s="67"/>
      <c r="O227" s="67"/>
      <c r="P227" s="67"/>
      <c r="Q227" s="67"/>
      <c r="R227" s="67"/>
      <c r="S227" s="67"/>
      <c r="T227" s="67"/>
      <c r="U227" s="67"/>
      <c r="V227" s="67"/>
      <c r="W227" s="67"/>
      <c r="X227" s="67"/>
      <c r="Y227" s="67"/>
      <c r="Z227" s="67"/>
      <c r="AA227" s="67"/>
    </row>
    <row r="228" spans="1:27" ht="12" customHeight="1" x14ac:dyDescent="0.4">
      <c r="A228" s="80"/>
      <c r="B228" s="67"/>
      <c r="C228" s="67"/>
      <c r="D228" s="67"/>
      <c r="E228" s="67"/>
      <c r="F228" s="67"/>
      <c r="G228" s="67"/>
      <c r="H228" s="67"/>
      <c r="I228" s="67"/>
      <c r="J228" s="67"/>
      <c r="K228" s="67"/>
      <c r="L228" s="67"/>
      <c r="M228" s="67"/>
      <c r="N228" s="67"/>
      <c r="O228" s="67"/>
      <c r="P228" s="67"/>
      <c r="Q228" s="67"/>
      <c r="R228" s="67"/>
      <c r="S228" s="67"/>
      <c r="T228" s="67"/>
      <c r="U228" s="67"/>
      <c r="V228" s="67"/>
      <c r="W228" s="67"/>
      <c r="X228" s="67"/>
      <c r="Y228" s="67"/>
      <c r="Z228" s="67"/>
      <c r="AA228" s="67"/>
    </row>
    <row r="229" spans="1:27" ht="12" customHeight="1" x14ac:dyDescent="0.4">
      <c r="A229" s="80"/>
      <c r="B229" s="67"/>
      <c r="C229" s="67"/>
      <c r="D229" s="67"/>
      <c r="E229" s="67"/>
      <c r="F229" s="67"/>
      <c r="G229" s="67"/>
      <c r="H229" s="67"/>
      <c r="I229" s="67"/>
      <c r="J229" s="67"/>
      <c r="K229" s="67"/>
      <c r="L229" s="67"/>
      <c r="M229" s="67"/>
      <c r="N229" s="67"/>
      <c r="O229" s="67"/>
      <c r="P229" s="67"/>
      <c r="Q229" s="67"/>
      <c r="R229" s="67"/>
      <c r="S229" s="67"/>
      <c r="T229" s="67"/>
      <c r="U229" s="67"/>
      <c r="V229" s="67"/>
      <c r="W229" s="67"/>
      <c r="X229" s="67"/>
      <c r="Y229" s="67"/>
      <c r="Z229" s="67"/>
      <c r="AA229" s="67"/>
    </row>
    <row r="230" spans="1:27" ht="12" customHeight="1" x14ac:dyDescent="0.4">
      <c r="A230" s="80"/>
      <c r="B230" s="67"/>
      <c r="C230" s="67"/>
      <c r="D230" s="67"/>
      <c r="E230" s="67"/>
      <c r="F230" s="67"/>
      <c r="G230" s="67"/>
      <c r="H230" s="67"/>
      <c r="I230" s="67"/>
      <c r="J230" s="67"/>
      <c r="K230" s="67"/>
      <c r="L230" s="67"/>
      <c r="M230" s="67"/>
      <c r="N230" s="67"/>
      <c r="O230" s="67"/>
      <c r="P230" s="67"/>
      <c r="Q230" s="67"/>
      <c r="R230" s="67"/>
      <c r="S230" s="67"/>
      <c r="T230" s="67"/>
      <c r="U230" s="67"/>
      <c r="V230" s="67"/>
      <c r="W230" s="67"/>
      <c r="X230" s="67"/>
      <c r="Y230" s="67"/>
      <c r="Z230" s="67"/>
      <c r="AA230" s="67"/>
    </row>
    <row r="231" spans="1:27" ht="12" customHeight="1" x14ac:dyDescent="0.4">
      <c r="A231" s="80"/>
      <c r="B231" s="67"/>
      <c r="C231" s="67"/>
      <c r="D231" s="67"/>
      <c r="E231" s="67"/>
      <c r="F231" s="67"/>
      <c r="G231" s="67"/>
      <c r="H231" s="67"/>
      <c r="I231" s="67"/>
      <c r="J231" s="67"/>
      <c r="K231" s="67"/>
      <c r="L231" s="67"/>
      <c r="M231" s="67"/>
      <c r="N231" s="67"/>
      <c r="O231" s="67"/>
      <c r="P231" s="67"/>
      <c r="Q231" s="67"/>
      <c r="R231" s="67"/>
      <c r="S231" s="67"/>
      <c r="T231" s="67"/>
      <c r="U231" s="67"/>
      <c r="V231" s="67"/>
      <c r="W231" s="67"/>
      <c r="X231" s="67"/>
      <c r="Y231" s="67"/>
      <c r="Z231" s="67"/>
      <c r="AA231" s="67"/>
    </row>
    <row r="232" spans="1:27" ht="12" customHeight="1" x14ac:dyDescent="0.4">
      <c r="A232" s="80"/>
      <c r="B232" s="67"/>
      <c r="C232" s="67"/>
      <c r="D232" s="67"/>
      <c r="E232" s="67"/>
      <c r="F232" s="67"/>
      <c r="G232" s="67"/>
      <c r="H232" s="67"/>
      <c r="I232" s="67"/>
      <c r="J232" s="67"/>
      <c r="K232" s="67"/>
      <c r="L232" s="67"/>
      <c r="M232" s="67"/>
      <c r="N232" s="67"/>
      <c r="O232" s="67"/>
      <c r="P232" s="67"/>
      <c r="Q232" s="67"/>
      <c r="R232" s="67"/>
      <c r="S232" s="67"/>
      <c r="T232" s="67"/>
      <c r="U232" s="67"/>
      <c r="V232" s="67"/>
      <c r="W232" s="67"/>
      <c r="X232" s="67"/>
      <c r="Y232" s="67"/>
      <c r="Z232" s="67"/>
      <c r="AA232" s="67"/>
    </row>
    <row r="233" spans="1:27" ht="12" customHeight="1" x14ac:dyDescent="0.4">
      <c r="A233" s="80"/>
      <c r="B233" s="67"/>
      <c r="C233" s="67"/>
      <c r="D233" s="67"/>
      <c r="E233" s="67"/>
      <c r="F233" s="67"/>
      <c r="G233" s="67"/>
      <c r="H233" s="67"/>
      <c r="I233" s="67"/>
      <c r="J233" s="67"/>
      <c r="K233" s="67"/>
      <c r="L233" s="67"/>
      <c r="M233" s="67"/>
      <c r="N233" s="67"/>
      <c r="O233" s="67"/>
      <c r="P233" s="67"/>
      <c r="Q233" s="67"/>
      <c r="R233" s="67"/>
      <c r="S233" s="67"/>
      <c r="T233" s="67"/>
      <c r="U233" s="67"/>
      <c r="V233" s="67"/>
      <c r="W233" s="67"/>
      <c r="X233" s="67"/>
      <c r="Y233" s="67"/>
      <c r="Z233" s="67"/>
      <c r="AA233" s="67"/>
    </row>
    <row r="234" spans="1:27" ht="12" customHeight="1" x14ac:dyDescent="0.4">
      <c r="A234" s="80"/>
      <c r="B234" s="67"/>
      <c r="C234" s="67"/>
      <c r="D234" s="67"/>
      <c r="E234" s="67"/>
      <c r="F234" s="67"/>
      <c r="G234" s="67"/>
      <c r="H234" s="67"/>
      <c r="I234" s="67"/>
      <c r="J234" s="67"/>
      <c r="K234" s="67"/>
      <c r="L234" s="67"/>
      <c r="M234" s="67"/>
      <c r="N234" s="67"/>
      <c r="O234" s="67"/>
      <c r="P234" s="67"/>
      <c r="Q234" s="67"/>
      <c r="R234" s="67"/>
      <c r="S234" s="67"/>
      <c r="T234" s="67"/>
      <c r="U234" s="67"/>
      <c r="V234" s="67"/>
      <c r="W234" s="67"/>
      <c r="X234" s="67"/>
      <c r="Y234" s="67"/>
      <c r="Z234" s="67"/>
      <c r="AA234" s="67"/>
    </row>
    <row r="235" spans="1:27" ht="12" customHeight="1" x14ac:dyDescent="0.4">
      <c r="A235" s="80"/>
      <c r="B235" s="67"/>
      <c r="C235" s="67"/>
      <c r="D235" s="67"/>
      <c r="E235" s="67"/>
      <c r="F235" s="67"/>
      <c r="G235" s="67"/>
      <c r="H235" s="67"/>
      <c r="I235" s="67"/>
      <c r="J235" s="67"/>
      <c r="K235" s="67"/>
      <c r="L235" s="67"/>
      <c r="M235" s="67"/>
      <c r="N235" s="67"/>
      <c r="O235" s="67"/>
      <c r="P235" s="67"/>
      <c r="Q235" s="67"/>
      <c r="R235" s="67"/>
      <c r="S235" s="67"/>
      <c r="T235" s="67"/>
      <c r="U235" s="67"/>
      <c r="V235" s="67"/>
      <c r="W235" s="67"/>
      <c r="X235" s="67"/>
      <c r="Y235" s="67"/>
      <c r="Z235" s="67"/>
      <c r="AA235" s="67"/>
    </row>
    <row r="236" spans="1:27" ht="12" customHeight="1" x14ac:dyDescent="0.4">
      <c r="A236" s="80"/>
      <c r="B236" s="67"/>
      <c r="C236" s="67"/>
      <c r="D236" s="67"/>
      <c r="E236" s="67"/>
      <c r="F236" s="67"/>
      <c r="G236" s="67"/>
      <c r="H236" s="67"/>
      <c r="I236" s="67"/>
      <c r="J236" s="67"/>
      <c r="K236" s="67"/>
      <c r="L236" s="67"/>
      <c r="M236" s="67"/>
      <c r="N236" s="67"/>
      <c r="O236" s="67"/>
      <c r="P236" s="67"/>
      <c r="Q236" s="67"/>
      <c r="R236" s="67"/>
      <c r="S236" s="67"/>
      <c r="T236" s="67"/>
      <c r="U236" s="67"/>
      <c r="V236" s="67"/>
      <c r="W236" s="67"/>
      <c r="X236" s="67"/>
      <c r="Y236" s="67"/>
      <c r="Z236" s="67"/>
      <c r="AA236" s="67"/>
    </row>
    <row r="237" spans="1:27" ht="12" customHeight="1" x14ac:dyDescent="0.4">
      <c r="A237" s="80"/>
      <c r="B237" s="67"/>
      <c r="C237" s="67"/>
      <c r="D237" s="67"/>
      <c r="E237" s="67"/>
      <c r="F237" s="67"/>
      <c r="G237" s="67"/>
      <c r="H237" s="67"/>
      <c r="I237" s="67"/>
      <c r="J237" s="67"/>
      <c r="K237" s="67"/>
      <c r="L237" s="67"/>
      <c r="M237" s="67"/>
      <c r="N237" s="67"/>
      <c r="O237" s="67"/>
      <c r="P237" s="67"/>
      <c r="Q237" s="67"/>
      <c r="R237" s="67"/>
      <c r="S237" s="67"/>
      <c r="T237" s="67"/>
      <c r="U237" s="67"/>
      <c r="V237" s="67"/>
      <c r="W237" s="67"/>
      <c r="X237" s="67"/>
      <c r="Y237" s="67"/>
      <c r="Z237" s="67"/>
      <c r="AA237" s="67"/>
    </row>
    <row r="238" spans="1:27" ht="12" customHeight="1" x14ac:dyDescent="0.4">
      <c r="A238" s="80"/>
      <c r="B238" s="67"/>
      <c r="C238" s="67"/>
      <c r="D238" s="67"/>
      <c r="E238" s="67"/>
      <c r="F238" s="67"/>
      <c r="G238" s="67"/>
      <c r="H238" s="67"/>
      <c r="I238" s="67"/>
      <c r="J238" s="67"/>
      <c r="K238" s="67"/>
      <c r="L238" s="67"/>
      <c r="M238" s="67"/>
      <c r="N238" s="67"/>
      <c r="O238" s="67"/>
      <c r="P238" s="67"/>
      <c r="Q238" s="67"/>
      <c r="R238" s="67"/>
      <c r="S238" s="67"/>
      <c r="T238" s="67"/>
      <c r="U238" s="67"/>
      <c r="V238" s="67"/>
      <c r="W238" s="67"/>
      <c r="X238" s="67"/>
      <c r="Y238" s="67"/>
      <c r="Z238" s="67"/>
      <c r="AA238" s="67"/>
    </row>
    <row r="239" spans="1:27" ht="12" customHeight="1" x14ac:dyDescent="0.4">
      <c r="A239" s="80"/>
      <c r="B239" s="67"/>
      <c r="C239" s="67"/>
      <c r="D239" s="67"/>
      <c r="E239" s="67"/>
      <c r="F239" s="67"/>
      <c r="G239" s="67"/>
      <c r="H239" s="67"/>
      <c r="I239" s="67"/>
      <c r="J239" s="67"/>
      <c r="K239" s="67"/>
      <c r="L239" s="67"/>
      <c r="M239" s="67"/>
      <c r="N239" s="67"/>
      <c r="O239" s="67"/>
      <c r="P239" s="67"/>
      <c r="Q239" s="67"/>
      <c r="R239" s="67"/>
      <c r="S239" s="67"/>
      <c r="T239" s="67"/>
      <c r="U239" s="67"/>
      <c r="V239" s="67"/>
      <c r="W239" s="67"/>
      <c r="X239" s="67"/>
      <c r="Y239" s="67"/>
      <c r="Z239" s="67"/>
      <c r="AA239" s="67"/>
    </row>
    <row r="240" spans="1:27" ht="12" customHeight="1" x14ac:dyDescent="0.4">
      <c r="A240" s="80"/>
      <c r="B240" s="67"/>
      <c r="C240" s="67"/>
      <c r="D240" s="67"/>
      <c r="E240" s="67"/>
      <c r="F240" s="67"/>
      <c r="G240" s="67"/>
      <c r="H240" s="67"/>
      <c r="I240" s="67"/>
      <c r="J240" s="67"/>
      <c r="K240" s="67"/>
      <c r="L240" s="67"/>
      <c r="M240" s="67"/>
      <c r="N240" s="67"/>
      <c r="O240" s="67"/>
      <c r="P240" s="67"/>
      <c r="Q240" s="67"/>
      <c r="R240" s="67"/>
      <c r="S240" s="67"/>
      <c r="T240" s="67"/>
      <c r="U240" s="67"/>
      <c r="V240" s="67"/>
      <c r="W240" s="67"/>
      <c r="X240" s="67"/>
      <c r="Y240" s="67"/>
      <c r="Z240" s="67"/>
      <c r="AA240" s="67"/>
    </row>
    <row r="241" spans="1:27" ht="12" customHeight="1" x14ac:dyDescent="0.4">
      <c r="A241" s="80"/>
      <c r="B241" s="67"/>
      <c r="C241" s="67"/>
      <c r="D241" s="67"/>
      <c r="E241" s="67"/>
      <c r="F241" s="67"/>
      <c r="G241" s="67"/>
      <c r="H241" s="67"/>
      <c r="I241" s="67"/>
      <c r="J241" s="67"/>
      <c r="K241" s="67"/>
      <c r="L241" s="67"/>
      <c r="M241" s="67"/>
      <c r="N241" s="67"/>
      <c r="O241" s="67"/>
      <c r="P241" s="67"/>
      <c r="Q241" s="67"/>
      <c r="R241" s="67"/>
      <c r="S241" s="67"/>
      <c r="T241" s="67"/>
      <c r="U241" s="67"/>
      <c r="V241" s="67"/>
      <c r="W241" s="67"/>
      <c r="X241" s="67"/>
      <c r="Y241" s="67"/>
      <c r="Z241" s="67"/>
      <c r="AA241" s="67"/>
    </row>
    <row r="242" spans="1:27" ht="12" customHeight="1" x14ac:dyDescent="0.4">
      <c r="A242" s="80"/>
      <c r="B242" s="67"/>
      <c r="C242" s="67"/>
      <c r="D242" s="67"/>
      <c r="E242" s="67"/>
      <c r="F242" s="67"/>
      <c r="G242" s="67"/>
      <c r="H242" s="67"/>
      <c r="I242" s="67"/>
      <c r="J242" s="67"/>
      <c r="K242" s="67"/>
      <c r="L242" s="67"/>
      <c r="M242" s="67"/>
      <c r="N242" s="67"/>
      <c r="O242" s="67"/>
      <c r="P242" s="67"/>
      <c r="Q242" s="67"/>
      <c r="R242" s="67"/>
      <c r="S242" s="67"/>
      <c r="T242" s="67"/>
      <c r="U242" s="67"/>
      <c r="V242" s="67"/>
      <c r="W242" s="67"/>
      <c r="X242" s="67"/>
      <c r="Y242" s="67"/>
      <c r="Z242" s="67"/>
      <c r="AA242" s="67"/>
    </row>
    <row r="243" spans="1:27" ht="12" customHeight="1" x14ac:dyDescent="0.4">
      <c r="A243" s="80"/>
      <c r="B243" s="67"/>
      <c r="C243" s="67"/>
      <c r="D243" s="67"/>
      <c r="E243" s="67"/>
      <c r="F243" s="67"/>
      <c r="G243" s="67"/>
      <c r="H243" s="67"/>
      <c r="I243" s="67"/>
      <c r="J243" s="67"/>
      <c r="K243" s="67"/>
      <c r="L243" s="67"/>
      <c r="M243" s="67"/>
      <c r="N243" s="67"/>
      <c r="O243" s="67"/>
      <c r="P243" s="67"/>
      <c r="Q243" s="67"/>
      <c r="R243" s="67"/>
      <c r="S243" s="67"/>
      <c r="T243" s="67"/>
      <c r="U243" s="67"/>
      <c r="V243" s="67"/>
      <c r="W243" s="67"/>
      <c r="X243" s="67"/>
      <c r="Y243" s="67"/>
      <c r="Z243" s="67"/>
      <c r="AA243" s="67"/>
    </row>
    <row r="244" spans="1:27" ht="12" customHeight="1" x14ac:dyDescent="0.4">
      <c r="A244" s="80"/>
      <c r="B244" s="67"/>
      <c r="C244" s="67"/>
      <c r="D244" s="67"/>
      <c r="E244" s="67"/>
      <c r="F244" s="67"/>
      <c r="G244" s="67"/>
      <c r="H244" s="67"/>
      <c r="I244" s="67"/>
      <c r="J244" s="67"/>
      <c r="K244" s="67"/>
      <c r="L244" s="67"/>
      <c r="M244" s="67"/>
      <c r="N244" s="67"/>
      <c r="O244" s="67"/>
      <c r="P244" s="67"/>
      <c r="Q244" s="67"/>
      <c r="R244" s="67"/>
      <c r="S244" s="67"/>
      <c r="T244" s="67"/>
      <c r="U244" s="67"/>
      <c r="V244" s="67"/>
      <c r="W244" s="67"/>
      <c r="X244" s="67"/>
      <c r="Y244" s="67"/>
      <c r="Z244" s="67"/>
      <c r="AA244" s="67"/>
    </row>
    <row r="245" spans="1:27" ht="12" customHeight="1" x14ac:dyDescent="0.4">
      <c r="A245" s="80"/>
      <c r="B245" s="67"/>
      <c r="C245" s="67"/>
      <c r="D245" s="67"/>
      <c r="E245" s="67"/>
      <c r="F245" s="67"/>
      <c r="G245" s="67"/>
      <c r="H245" s="67"/>
      <c r="I245" s="67"/>
      <c r="J245" s="67"/>
      <c r="K245" s="67"/>
      <c r="L245" s="67"/>
      <c r="M245" s="67"/>
      <c r="N245" s="67"/>
      <c r="O245" s="67"/>
      <c r="P245" s="67"/>
      <c r="Q245" s="67"/>
      <c r="R245" s="67"/>
      <c r="S245" s="67"/>
      <c r="T245" s="67"/>
      <c r="U245" s="67"/>
      <c r="V245" s="67"/>
      <c r="W245" s="67"/>
      <c r="X245" s="67"/>
      <c r="Y245" s="67"/>
      <c r="Z245" s="67"/>
      <c r="AA245" s="67"/>
    </row>
    <row r="246" spans="1:27" ht="12" customHeight="1" x14ac:dyDescent="0.4">
      <c r="A246" s="80"/>
      <c r="B246" s="67"/>
      <c r="C246" s="67"/>
      <c r="D246" s="67"/>
      <c r="E246" s="67"/>
      <c r="F246" s="67"/>
      <c r="G246" s="67"/>
      <c r="H246" s="67"/>
      <c r="I246" s="67"/>
      <c r="J246" s="67"/>
      <c r="K246" s="67"/>
      <c r="L246" s="67"/>
      <c r="M246" s="67"/>
      <c r="N246" s="67"/>
      <c r="O246" s="67"/>
      <c r="P246" s="67"/>
      <c r="Q246" s="67"/>
      <c r="R246" s="67"/>
      <c r="S246" s="67"/>
      <c r="T246" s="67"/>
      <c r="U246" s="67"/>
      <c r="V246" s="67"/>
      <c r="W246" s="67"/>
      <c r="X246" s="67"/>
      <c r="Y246" s="67"/>
      <c r="Z246" s="67"/>
      <c r="AA246" s="67"/>
    </row>
    <row r="247" spans="1:27" ht="12" customHeight="1" x14ac:dyDescent="0.4">
      <c r="A247" s="80"/>
      <c r="B247" s="67"/>
      <c r="C247" s="67"/>
      <c r="D247" s="67"/>
      <c r="E247" s="67"/>
      <c r="F247" s="67"/>
      <c r="G247" s="67"/>
      <c r="H247" s="67"/>
      <c r="I247" s="67"/>
      <c r="J247" s="67"/>
      <c r="K247" s="67"/>
      <c r="L247" s="67"/>
      <c r="M247" s="67"/>
      <c r="N247" s="67"/>
      <c r="O247" s="67"/>
      <c r="P247" s="67"/>
      <c r="Q247" s="67"/>
      <c r="R247" s="67"/>
      <c r="S247" s="67"/>
      <c r="T247" s="67"/>
      <c r="U247" s="67"/>
      <c r="V247" s="67"/>
      <c r="W247" s="67"/>
      <c r="X247" s="67"/>
      <c r="Y247" s="67"/>
      <c r="Z247" s="67"/>
      <c r="AA247" s="67"/>
    </row>
    <row r="248" spans="1:27" ht="12" customHeight="1" x14ac:dyDescent="0.4">
      <c r="A248" s="80"/>
      <c r="B248" s="67"/>
      <c r="C248" s="67"/>
      <c r="D248" s="67"/>
      <c r="E248" s="67"/>
      <c r="F248" s="67"/>
      <c r="G248" s="67"/>
      <c r="H248" s="67"/>
      <c r="I248" s="67"/>
      <c r="J248" s="67"/>
      <c r="K248" s="67"/>
      <c r="L248" s="67"/>
      <c r="M248" s="67"/>
      <c r="N248" s="67"/>
      <c r="O248" s="67"/>
      <c r="P248" s="67"/>
      <c r="Q248" s="67"/>
      <c r="R248" s="67"/>
      <c r="S248" s="67"/>
      <c r="T248" s="67"/>
      <c r="U248" s="67"/>
      <c r="V248" s="67"/>
      <c r="W248" s="67"/>
      <c r="X248" s="67"/>
      <c r="Y248" s="67"/>
      <c r="Z248" s="67"/>
      <c r="AA248" s="67"/>
    </row>
    <row r="249" spans="1:27" ht="12" customHeight="1" x14ac:dyDescent="0.4">
      <c r="A249" s="80"/>
      <c r="B249" s="67"/>
      <c r="C249" s="67"/>
      <c r="D249" s="67"/>
      <c r="E249" s="67"/>
      <c r="F249" s="67"/>
      <c r="G249" s="67"/>
      <c r="H249" s="67"/>
      <c r="I249" s="67"/>
      <c r="J249" s="67"/>
      <c r="K249" s="67"/>
      <c r="L249" s="67"/>
      <c r="M249" s="67"/>
      <c r="N249" s="67"/>
      <c r="O249" s="67"/>
      <c r="P249" s="67"/>
      <c r="Q249" s="67"/>
      <c r="R249" s="67"/>
      <c r="S249" s="67"/>
      <c r="T249" s="67"/>
      <c r="U249" s="67"/>
      <c r="V249" s="67"/>
      <c r="W249" s="67"/>
      <c r="X249" s="67"/>
      <c r="Y249" s="67"/>
      <c r="Z249" s="67"/>
      <c r="AA249" s="67"/>
    </row>
    <row r="250" spans="1:27" ht="12" customHeight="1" x14ac:dyDescent="0.4">
      <c r="A250" s="80"/>
      <c r="B250" s="67"/>
      <c r="C250" s="67"/>
      <c r="D250" s="67"/>
      <c r="E250" s="67"/>
      <c r="F250" s="67"/>
      <c r="G250" s="67"/>
      <c r="H250" s="67"/>
      <c r="I250" s="67"/>
      <c r="J250" s="67"/>
      <c r="K250" s="67"/>
      <c r="L250" s="67"/>
      <c r="M250" s="67"/>
      <c r="N250" s="67"/>
      <c r="O250" s="67"/>
      <c r="P250" s="67"/>
      <c r="Q250" s="67"/>
      <c r="R250" s="67"/>
      <c r="S250" s="67"/>
      <c r="T250" s="67"/>
      <c r="U250" s="67"/>
      <c r="V250" s="67"/>
      <c r="W250" s="67"/>
      <c r="X250" s="67"/>
      <c r="Y250" s="67"/>
      <c r="Z250" s="67"/>
      <c r="AA250" s="67"/>
    </row>
    <row r="251" spans="1:27" ht="12" customHeight="1" x14ac:dyDescent="0.4">
      <c r="A251" s="80"/>
      <c r="B251" s="67"/>
      <c r="C251" s="67"/>
      <c r="D251" s="67"/>
      <c r="E251" s="67"/>
      <c r="F251" s="67"/>
      <c r="G251" s="67"/>
      <c r="H251" s="67"/>
      <c r="I251" s="67"/>
      <c r="J251" s="67"/>
      <c r="K251" s="67"/>
      <c r="L251" s="67"/>
      <c r="M251" s="67"/>
      <c r="N251" s="67"/>
      <c r="O251" s="67"/>
      <c r="P251" s="67"/>
      <c r="Q251" s="67"/>
      <c r="R251" s="67"/>
      <c r="S251" s="67"/>
      <c r="T251" s="67"/>
      <c r="U251" s="67"/>
      <c r="V251" s="67"/>
      <c r="W251" s="67"/>
      <c r="X251" s="67"/>
      <c r="Y251" s="67"/>
      <c r="Z251" s="67"/>
      <c r="AA251" s="67"/>
    </row>
    <row r="252" spans="1:27" ht="12" customHeight="1" x14ac:dyDescent="0.4">
      <c r="A252" s="80"/>
      <c r="B252" s="67"/>
      <c r="C252" s="67"/>
      <c r="D252" s="67"/>
      <c r="E252" s="67"/>
      <c r="F252" s="67"/>
      <c r="G252" s="67"/>
      <c r="H252" s="67"/>
      <c r="I252" s="67"/>
      <c r="J252" s="67"/>
      <c r="K252" s="67"/>
      <c r="L252" s="67"/>
      <c r="M252" s="67"/>
      <c r="N252" s="67"/>
      <c r="O252" s="67"/>
      <c r="P252" s="67"/>
      <c r="Q252" s="67"/>
      <c r="R252" s="67"/>
      <c r="S252" s="67"/>
      <c r="T252" s="67"/>
      <c r="U252" s="67"/>
      <c r="V252" s="67"/>
      <c r="W252" s="67"/>
      <c r="X252" s="67"/>
      <c r="Y252" s="67"/>
      <c r="Z252" s="67"/>
      <c r="AA252" s="67"/>
    </row>
    <row r="253" spans="1:27" ht="12" customHeight="1" x14ac:dyDescent="0.4">
      <c r="A253" s="80"/>
      <c r="B253" s="67"/>
      <c r="C253" s="67"/>
      <c r="D253" s="67"/>
      <c r="E253" s="67"/>
      <c r="F253" s="67"/>
      <c r="G253" s="67"/>
      <c r="H253" s="67"/>
      <c r="I253" s="67"/>
      <c r="J253" s="67"/>
      <c r="K253" s="67"/>
      <c r="L253" s="67"/>
      <c r="M253" s="67"/>
      <c r="N253" s="67"/>
      <c r="O253" s="67"/>
      <c r="P253" s="67"/>
      <c r="Q253" s="67"/>
      <c r="R253" s="67"/>
      <c r="S253" s="67"/>
      <c r="T253" s="67"/>
      <c r="U253" s="67"/>
      <c r="V253" s="67"/>
      <c r="W253" s="67"/>
      <c r="X253" s="67"/>
      <c r="Y253" s="67"/>
      <c r="Z253" s="67"/>
      <c r="AA253" s="67"/>
    </row>
    <row r="254" spans="1:27" ht="12" customHeight="1" x14ac:dyDescent="0.4">
      <c r="A254" s="80"/>
      <c r="B254" s="67"/>
      <c r="C254" s="67"/>
      <c r="D254" s="67"/>
      <c r="E254" s="67"/>
      <c r="F254" s="67"/>
      <c r="G254" s="67"/>
      <c r="H254" s="67"/>
      <c r="I254" s="67"/>
      <c r="J254" s="67"/>
      <c r="K254" s="67"/>
      <c r="L254" s="67"/>
      <c r="M254" s="67"/>
      <c r="N254" s="67"/>
      <c r="O254" s="67"/>
      <c r="P254" s="67"/>
      <c r="Q254" s="67"/>
      <c r="R254" s="67"/>
      <c r="S254" s="67"/>
      <c r="T254" s="67"/>
      <c r="U254" s="67"/>
      <c r="V254" s="67"/>
      <c r="W254" s="67"/>
      <c r="X254" s="67"/>
      <c r="Y254" s="67"/>
      <c r="Z254" s="67"/>
      <c r="AA254" s="67"/>
    </row>
    <row r="255" spans="1:27" ht="12" customHeight="1" x14ac:dyDescent="0.4">
      <c r="A255" s="80"/>
      <c r="B255" s="67"/>
      <c r="C255" s="67"/>
      <c r="D255" s="67"/>
      <c r="E255" s="67"/>
      <c r="F255" s="67"/>
      <c r="G255" s="67"/>
      <c r="H255" s="67"/>
      <c r="I255" s="67"/>
      <c r="J255" s="67"/>
      <c r="K255" s="67"/>
      <c r="L255" s="67"/>
      <c r="M255" s="67"/>
      <c r="N255" s="67"/>
      <c r="O255" s="67"/>
      <c r="P255" s="67"/>
      <c r="Q255" s="67"/>
      <c r="R255" s="67"/>
      <c r="S255" s="67"/>
      <c r="T255" s="67"/>
      <c r="U255" s="67"/>
      <c r="V255" s="67"/>
      <c r="W255" s="67"/>
      <c r="X255" s="67"/>
      <c r="Y255" s="67"/>
      <c r="Z255" s="67"/>
      <c r="AA255" s="67"/>
    </row>
    <row r="256" spans="1:27" ht="12" customHeight="1" x14ac:dyDescent="0.4">
      <c r="A256" s="80"/>
      <c r="B256" s="67"/>
      <c r="C256" s="67"/>
      <c r="D256" s="67"/>
      <c r="E256" s="67"/>
      <c r="F256" s="67"/>
      <c r="G256" s="67"/>
      <c r="H256" s="67"/>
      <c r="I256" s="67"/>
      <c r="J256" s="67"/>
      <c r="K256" s="67"/>
      <c r="L256" s="67"/>
      <c r="M256" s="67"/>
      <c r="N256" s="67"/>
      <c r="O256" s="67"/>
      <c r="P256" s="67"/>
      <c r="Q256" s="67"/>
      <c r="R256" s="67"/>
      <c r="S256" s="67"/>
      <c r="T256" s="67"/>
      <c r="U256" s="67"/>
      <c r="V256" s="67"/>
      <c r="W256" s="67"/>
      <c r="X256" s="67"/>
      <c r="Y256" s="67"/>
      <c r="Z256" s="67"/>
      <c r="AA256" s="67"/>
    </row>
    <row r="257" spans="1:27" ht="12" customHeight="1" x14ac:dyDescent="0.4">
      <c r="A257" s="80"/>
      <c r="B257" s="67"/>
      <c r="C257" s="67"/>
      <c r="D257" s="67"/>
      <c r="E257" s="67"/>
      <c r="F257" s="67"/>
      <c r="G257" s="67"/>
      <c r="H257" s="67"/>
      <c r="I257" s="67"/>
      <c r="J257" s="67"/>
      <c r="K257" s="67"/>
      <c r="L257" s="67"/>
      <c r="M257" s="67"/>
      <c r="N257" s="67"/>
      <c r="O257" s="67"/>
      <c r="P257" s="67"/>
      <c r="Q257" s="67"/>
      <c r="R257" s="67"/>
      <c r="S257" s="67"/>
      <c r="T257" s="67"/>
      <c r="U257" s="67"/>
      <c r="V257" s="67"/>
      <c r="W257" s="67"/>
      <c r="X257" s="67"/>
      <c r="Y257" s="67"/>
      <c r="Z257" s="67"/>
      <c r="AA257" s="67"/>
    </row>
    <row r="258" spans="1:27" ht="12" customHeight="1" x14ac:dyDescent="0.4">
      <c r="A258" s="80"/>
      <c r="B258" s="67"/>
      <c r="C258" s="67"/>
      <c r="D258" s="67"/>
      <c r="E258" s="67"/>
      <c r="F258" s="67"/>
      <c r="G258" s="67"/>
      <c r="H258" s="67"/>
      <c r="I258" s="67"/>
      <c r="J258" s="67"/>
      <c r="K258" s="67"/>
      <c r="L258" s="67"/>
      <c r="M258" s="67"/>
      <c r="N258" s="67"/>
      <c r="O258" s="67"/>
      <c r="P258" s="67"/>
      <c r="Q258" s="67"/>
      <c r="R258" s="67"/>
      <c r="S258" s="67"/>
      <c r="T258" s="67"/>
      <c r="U258" s="67"/>
      <c r="V258" s="67"/>
      <c r="W258" s="67"/>
      <c r="X258" s="67"/>
      <c r="Y258" s="67"/>
      <c r="Z258" s="67"/>
      <c r="AA258" s="67"/>
    </row>
    <row r="259" spans="1:27" ht="12" customHeight="1" x14ac:dyDescent="0.4">
      <c r="A259" s="80"/>
      <c r="B259" s="67"/>
      <c r="C259" s="67"/>
      <c r="D259" s="67"/>
      <c r="E259" s="67"/>
      <c r="F259" s="67"/>
      <c r="G259" s="67"/>
      <c r="H259" s="67"/>
      <c r="I259" s="67"/>
      <c r="J259" s="67"/>
      <c r="K259" s="67"/>
      <c r="L259" s="67"/>
      <c r="M259" s="67"/>
      <c r="N259" s="67"/>
      <c r="O259" s="67"/>
      <c r="P259" s="67"/>
      <c r="Q259" s="67"/>
      <c r="R259" s="67"/>
      <c r="S259" s="67"/>
      <c r="T259" s="67"/>
      <c r="U259" s="67"/>
      <c r="V259" s="67"/>
      <c r="W259" s="67"/>
      <c r="X259" s="67"/>
      <c r="Y259" s="67"/>
      <c r="Z259" s="67"/>
      <c r="AA259" s="67"/>
    </row>
    <row r="260" spans="1:27" ht="12" customHeight="1" x14ac:dyDescent="0.4">
      <c r="A260" s="80"/>
      <c r="B260" s="67"/>
      <c r="C260" s="67"/>
      <c r="D260" s="67"/>
      <c r="E260" s="67"/>
      <c r="F260" s="67"/>
      <c r="G260" s="67"/>
      <c r="H260" s="67"/>
      <c r="I260" s="67"/>
      <c r="J260" s="67"/>
      <c r="K260" s="67"/>
      <c r="L260" s="67"/>
      <c r="M260" s="67"/>
      <c r="N260" s="67"/>
      <c r="O260" s="67"/>
      <c r="P260" s="67"/>
      <c r="Q260" s="67"/>
      <c r="R260" s="67"/>
      <c r="S260" s="67"/>
      <c r="T260" s="67"/>
      <c r="U260" s="67"/>
      <c r="V260" s="67"/>
      <c r="W260" s="67"/>
      <c r="X260" s="67"/>
      <c r="Y260" s="67"/>
      <c r="Z260" s="67"/>
      <c r="AA260" s="67"/>
    </row>
    <row r="261" spans="1:27" ht="12" customHeight="1" x14ac:dyDescent="0.4">
      <c r="A261" s="80"/>
      <c r="B261" s="67"/>
      <c r="C261" s="67"/>
      <c r="D261" s="67"/>
      <c r="E261" s="67"/>
      <c r="F261" s="67"/>
      <c r="G261" s="67"/>
      <c r="H261" s="67"/>
      <c r="I261" s="67"/>
      <c r="J261" s="67"/>
      <c r="K261" s="67"/>
      <c r="L261" s="67"/>
      <c r="M261" s="67"/>
      <c r="N261" s="67"/>
      <c r="O261" s="67"/>
      <c r="P261" s="67"/>
      <c r="Q261" s="67"/>
      <c r="R261" s="67"/>
      <c r="S261" s="67"/>
      <c r="T261" s="67"/>
      <c r="U261" s="67"/>
      <c r="V261" s="67"/>
      <c r="W261" s="67"/>
      <c r="X261" s="67"/>
      <c r="Y261" s="67"/>
      <c r="Z261" s="67"/>
      <c r="AA261" s="67"/>
    </row>
    <row r="262" spans="1:27" ht="12" customHeight="1" x14ac:dyDescent="0.4">
      <c r="A262" s="80"/>
      <c r="B262" s="67"/>
      <c r="C262" s="67"/>
      <c r="D262" s="67"/>
      <c r="E262" s="67"/>
      <c r="F262" s="67"/>
      <c r="G262" s="67"/>
      <c r="H262" s="67"/>
      <c r="I262" s="67"/>
      <c r="J262" s="67"/>
      <c r="K262" s="67"/>
      <c r="L262" s="67"/>
      <c r="M262" s="67"/>
      <c r="N262" s="67"/>
      <c r="O262" s="67"/>
      <c r="P262" s="67"/>
      <c r="Q262" s="67"/>
      <c r="R262" s="67"/>
      <c r="S262" s="67"/>
      <c r="T262" s="67"/>
      <c r="U262" s="67"/>
      <c r="V262" s="67"/>
      <c r="W262" s="67"/>
      <c r="X262" s="67"/>
      <c r="Y262" s="67"/>
      <c r="Z262" s="67"/>
      <c r="AA262" s="67"/>
    </row>
    <row r="263" spans="1:27" ht="12" customHeight="1" x14ac:dyDescent="0.4">
      <c r="A263" s="80"/>
      <c r="B263" s="67"/>
      <c r="C263" s="67"/>
      <c r="D263" s="67"/>
      <c r="E263" s="67"/>
      <c r="F263" s="67"/>
      <c r="G263" s="67"/>
      <c r="H263" s="67"/>
      <c r="I263" s="67"/>
      <c r="J263" s="67"/>
      <c r="K263" s="67"/>
      <c r="L263" s="67"/>
      <c r="M263" s="67"/>
      <c r="N263" s="67"/>
      <c r="O263" s="67"/>
      <c r="P263" s="67"/>
      <c r="Q263" s="67"/>
      <c r="R263" s="67"/>
      <c r="S263" s="67"/>
      <c r="T263" s="67"/>
      <c r="U263" s="67"/>
      <c r="V263" s="67"/>
      <c r="W263" s="67"/>
      <c r="X263" s="67"/>
      <c r="Y263" s="67"/>
      <c r="Z263" s="67"/>
      <c r="AA263" s="67"/>
    </row>
    <row r="264" spans="1:27" ht="12" customHeight="1" x14ac:dyDescent="0.4">
      <c r="A264" s="80"/>
      <c r="B264" s="67"/>
      <c r="C264" s="67"/>
      <c r="D264" s="67"/>
      <c r="E264" s="67"/>
      <c r="F264" s="67"/>
      <c r="G264" s="67"/>
      <c r="H264" s="67"/>
      <c r="I264" s="67"/>
      <c r="J264" s="67"/>
      <c r="K264" s="67"/>
      <c r="L264" s="67"/>
      <c r="M264" s="67"/>
      <c r="N264" s="67"/>
      <c r="O264" s="67"/>
      <c r="P264" s="67"/>
      <c r="Q264" s="67"/>
      <c r="R264" s="67"/>
      <c r="S264" s="67"/>
      <c r="T264" s="67"/>
      <c r="U264" s="67"/>
      <c r="V264" s="67"/>
      <c r="W264" s="67"/>
      <c r="X264" s="67"/>
      <c r="Y264" s="67"/>
      <c r="Z264" s="67"/>
      <c r="AA264" s="67"/>
    </row>
    <row r="265" spans="1:27" ht="12" customHeight="1" x14ac:dyDescent="0.4">
      <c r="A265" s="80"/>
      <c r="B265" s="67"/>
      <c r="C265" s="67"/>
      <c r="D265" s="67"/>
      <c r="E265" s="67"/>
      <c r="F265" s="67"/>
      <c r="G265" s="67"/>
      <c r="H265" s="67"/>
      <c r="I265" s="67"/>
      <c r="J265" s="67"/>
      <c r="K265" s="67"/>
      <c r="L265" s="67"/>
      <c r="M265" s="67"/>
      <c r="N265" s="67"/>
      <c r="O265" s="67"/>
      <c r="P265" s="67"/>
      <c r="Q265" s="67"/>
      <c r="R265" s="67"/>
      <c r="S265" s="67"/>
      <c r="T265" s="67"/>
      <c r="U265" s="67"/>
      <c r="V265" s="67"/>
      <c r="W265" s="67"/>
      <c r="X265" s="67"/>
      <c r="Y265" s="67"/>
      <c r="Z265" s="67"/>
      <c r="AA265" s="67"/>
    </row>
    <row r="266" spans="1:27" ht="12" customHeight="1" x14ac:dyDescent="0.4">
      <c r="A266" s="80"/>
      <c r="B266" s="67"/>
      <c r="C266" s="67"/>
      <c r="D266" s="67"/>
      <c r="E266" s="67"/>
      <c r="F266" s="67"/>
      <c r="G266" s="67"/>
      <c r="H266" s="67"/>
      <c r="I266" s="67"/>
      <c r="J266" s="67"/>
      <c r="K266" s="67"/>
      <c r="L266" s="67"/>
      <c r="M266" s="67"/>
      <c r="N266" s="67"/>
      <c r="O266" s="67"/>
      <c r="P266" s="67"/>
      <c r="Q266" s="67"/>
      <c r="R266" s="67"/>
      <c r="S266" s="67"/>
      <c r="T266" s="67"/>
      <c r="U266" s="67"/>
      <c r="V266" s="67"/>
      <c r="W266" s="67"/>
      <c r="X266" s="67"/>
      <c r="Y266" s="67"/>
      <c r="Z266" s="67"/>
      <c r="AA266" s="67"/>
    </row>
    <row r="267" spans="1:27" ht="12" customHeight="1" x14ac:dyDescent="0.4">
      <c r="A267" s="80"/>
      <c r="B267" s="67"/>
      <c r="C267" s="67"/>
      <c r="D267" s="67"/>
      <c r="E267" s="67"/>
      <c r="F267" s="67"/>
      <c r="G267" s="67"/>
      <c r="H267" s="67"/>
      <c r="I267" s="67"/>
      <c r="J267" s="67"/>
      <c r="K267" s="67"/>
      <c r="L267" s="67"/>
      <c r="M267" s="67"/>
      <c r="N267" s="67"/>
      <c r="O267" s="67"/>
      <c r="P267" s="67"/>
      <c r="Q267" s="67"/>
      <c r="R267" s="67"/>
      <c r="S267" s="67"/>
      <c r="T267" s="67"/>
      <c r="U267" s="67"/>
      <c r="V267" s="67"/>
      <c r="W267" s="67"/>
      <c r="X267" s="67"/>
      <c r="Y267" s="67"/>
      <c r="Z267" s="67"/>
      <c r="AA267" s="67"/>
    </row>
    <row r="268" spans="1:27" ht="12" customHeight="1" x14ac:dyDescent="0.4">
      <c r="A268" s="80"/>
      <c r="B268" s="67"/>
      <c r="C268" s="67"/>
      <c r="D268" s="67"/>
      <c r="E268" s="67"/>
      <c r="F268" s="67"/>
      <c r="G268" s="67"/>
      <c r="H268" s="67"/>
      <c r="I268" s="67"/>
      <c r="J268" s="67"/>
      <c r="K268" s="67"/>
      <c r="L268" s="67"/>
      <c r="M268" s="67"/>
      <c r="N268" s="67"/>
      <c r="O268" s="67"/>
      <c r="P268" s="67"/>
      <c r="Q268" s="67"/>
      <c r="R268" s="67"/>
      <c r="S268" s="67"/>
      <c r="T268" s="67"/>
      <c r="U268" s="67"/>
      <c r="V268" s="67"/>
      <c r="W268" s="67"/>
      <c r="X268" s="67"/>
      <c r="Y268" s="67"/>
      <c r="Z268" s="67"/>
      <c r="AA268" s="67"/>
    </row>
    <row r="269" spans="1:27" ht="12" customHeight="1" x14ac:dyDescent="0.4">
      <c r="A269" s="80"/>
      <c r="B269" s="67"/>
      <c r="C269" s="67"/>
      <c r="D269" s="67"/>
      <c r="E269" s="67"/>
      <c r="F269" s="67"/>
      <c r="G269" s="67"/>
      <c r="H269" s="67"/>
      <c r="I269" s="67"/>
      <c r="J269" s="67"/>
      <c r="K269" s="67"/>
      <c r="L269" s="67"/>
      <c r="M269" s="67"/>
      <c r="N269" s="67"/>
      <c r="O269" s="67"/>
      <c r="P269" s="67"/>
      <c r="Q269" s="67"/>
      <c r="R269" s="67"/>
      <c r="S269" s="67"/>
      <c r="T269" s="67"/>
      <c r="U269" s="67"/>
      <c r="V269" s="67"/>
      <c r="W269" s="67"/>
      <c r="X269" s="67"/>
      <c r="Y269" s="67"/>
      <c r="Z269" s="67"/>
      <c r="AA269" s="67"/>
    </row>
    <row r="270" spans="1:27" ht="12" customHeight="1" x14ac:dyDescent="0.4">
      <c r="A270" s="80"/>
      <c r="B270" s="67"/>
      <c r="C270" s="67"/>
      <c r="D270" s="67"/>
      <c r="E270" s="67"/>
      <c r="F270" s="67"/>
      <c r="G270" s="67"/>
      <c r="H270" s="67"/>
      <c r="I270" s="67"/>
      <c r="J270" s="67"/>
      <c r="K270" s="67"/>
      <c r="L270" s="67"/>
      <c r="M270" s="67"/>
      <c r="N270" s="67"/>
      <c r="O270" s="67"/>
      <c r="P270" s="67"/>
      <c r="Q270" s="67"/>
      <c r="R270" s="67"/>
      <c r="S270" s="67"/>
      <c r="T270" s="67"/>
      <c r="U270" s="67"/>
      <c r="V270" s="67"/>
      <c r="W270" s="67"/>
      <c r="X270" s="67"/>
      <c r="Y270" s="67"/>
      <c r="Z270" s="67"/>
      <c r="AA270" s="67"/>
    </row>
    <row r="271" spans="1:27" ht="12" customHeight="1" x14ac:dyDescent="0.4">
      <c r="A271" s="80"/>
      <c r="B271" s="67"/>
      <c r="C271" s="67"/>
      <c r="D271" s="67"/>
      <c r="E271" s="67"/>
      <c r="F271" s="67"/>
      <c r="G271" s="67"/>
      <c r="H271" s="67"/>
      <c r="I271" s="67"/>
      <c r="J271" s="67"/>
      <c r="K271" s="67"/>
      <c r="L271" s="67"/>
      <c r="M271" s="67"/>
      <c r="N271" s="67"/>
      <c r="O271" s="67"/>
      <c r="P271" s="67"/>
      <c r="Q271" s="67"/>
      <c r="R271" s="67"/>
      <c r="S271" s="67"/>
      <c r="T271" s="67"/>
      <c r="U271" s="67"/>
      <c r="V271" s="67"/>
      <c r="W271" s="67"/>
      <c r="X271" s="67"/>
      <c r="Y271" s="67"/>
      <c r="Z271" s="67"/>
      <c r="AA271" s="67"/>
    </row>
    <row r="272" spans="1:27" ht="12" customHeight="1" x14ac:dyDescent="0.4">
      <c r="A272" s="80"/>
      <c r="B272" s="67"/>
      <c r="C272" s="67"/>
      <c r="D272" s="67"/>
      <c r="E272" s="67"/>
      <c r="F272" s="67"/>
      <c r="G272" s="67"/>
      <c r="H272" s="67"/>
      <c r="I272" s="67"/>
      <c r="J272" s="67"/>
      <c r="K272" s="67"/>
      <c r="L272" s="67"/>
      <c r="M272" s="67"/>
      <c r="N272" s="67"/>
      <c r="O272" s="67"/>
      <c r="P272" s="67"/>
      <c r="Q272" s="67"/>
      <c r="R272" s="67"/>
      <c r="S272" s="67"/>
      <c r="T272" s="67"/>
      <c r="U272" s="67"/>
      <c r="V272" s="67"/>
      <c r="W272" s="67"/>
      <c r="X272" s="67"/>
      <c r="Y272" s="67"/>
      <c r="Z272" s="67"/>
      <c r="AA272" s="67"/>
    </row>
    <row r="273" spans="1:27" ht="12" customHeight="1" x14ac:dyDescent="0.4">
      <c r="A273" s="80"/>
      <c r="B273" s="67"/>
      <c r="C273" s="67"/>
      <c r="D273" s="67"/>
      <c r="E273" s="67"/>
      <c r="F273" s="67"/>
      <c r="G273" s="67"/>
      <c r="H273" s="67"/>
      <c r="I273" s="67"/>
      <c r="J273" s="67"/>
      <c r="K273" s="67"/>
      <c r="L273" s="67"/>
      <c r="M273" s="67"/>
      <c r="N273" s="67"/>
      <c r="O273" s="67"/>
      <c r="P273" s="67"/>
      <c r="Q273" s="67"/>
      <c r="R273" s="67"/>
      <c r="S273" s="67"/>
      <c r="T273" s="67"/>
      <c r="U273" s="67"/>
      <c r="V273" s="67"/>
      <c r="W273" s="67"/>
      <c r="X273" s="67"/>
      <c r="Y273" s="67"/>
      <c r="Z273" s="67"/>
      <c r="AA273" s="67"/>
    </row>
    <row r="274" spans="1:27" ht="12" customHeight="1" x14ac:dyDescent="0.4">
      <c r="A274" s="80"/>
      <c r="B274" s="67"/>
      <c r="C274" s="67"/>
      <c r="D274" s="67"/>
      <c r="E274" s="67"/>
      <c r="F274" s="67"/>
      <c r="G274" s="67"/>
      <c r="H274" s="67"/>
      <c r="I274" s="67"/>
      <c r="J274" s="67"/>
      <c r="K274" s="67"/>
      <c r="L274" s="67"/>
      <c r="M274" s="67"/>
      <c r="N274" s="67"/>
      <c r="O274" s="67"/>
      <c r="P274" s="67"/>
      <c r="Q274" s="67"/>
      <c r="R274" s="67"/>
      <c r="S274" s="67"/>
      <c r="T274" s="67"/>
      <c r="U274" s="67"/>
      <c r="V274" s="67"/>
      <c r="W274" s="67"/>
      <c r="X274" s="67"/>
      <c r="Y274" s="67"/>
      <c r="Z274" s="67"/>
      <c r="AA274" s="67"/>
    </row>
    <row r="275" spans="1:27" ht="12" customHeight="1" x14ac:dyDescent="0.4">
      <c r="A275" s="80"/>
      <c r="B275" s="67"/>
      <c r="C275" s="67"/>
      <c r="D275" s="67"/>
      <c r="E275" s="67"/>
      <c r="F275" s="67"/>
      <c r="G275" s="67"/>
      <c r="H275" s="67"/>
      <c r="I275" s="67"/>
      <c r="J275" s="67"/>
      <c r="K275" s="67"/>
      <c r="L275" s="67"/>
      <c r="M275" s="67"/>
      <c r="N275" s="67"/>
      <c r="O275" s="67"/>
      <c r="P275" s="67"/>
      <c r="Q275" s="67"/>
      <c r="R275" s="67"/>
      <c r="S275" s="67"/>
      <c r="T275" s="67"/>
      <c r="U275" s="67"/>
      <c r="V275" s="67"/>
      <c r="W275" s="67"/>
      <c r="X275" s="67"/>
      <c r="Y275" s="67"/>
      <c r="Z275" s="67"/>
      <c r="AA275" s="67"/>
    </row>
    <row r="276" spans="1:27" ht="12" customHeight="1" x14ac:dyDescent="0.4">
      <c r="A276" s="80"/>
      <c r="B276" s="67"/>
      <c r="C276" s="67"/>
      <c r="D276" s="67"/>
      <c r="E276" s="67"/>
      <c r="F276" s="67"/>
      <c r="G276" s="67"/>
      <c r="H276" s="67"/>
      <c r="I276" s="67"/>
      <c r="J276" s="67"/>
      <c r="K276" s="67"/>
      <c r="L276" s="67"/>
      <c r="M276" s="67"/>
      <c r="N276" s="67"/>
      <c r="O276" s="67"/>
      <c r="P276" s="67"/>
      <c r="Q276" s="67"/>
      <c r="R276" s="67"/>
      <c r="S276" s="67"/>
      <c r="T276" s="67"/>
      <c r="U276" s="67"/>
      <c r="V276" s="67"/>
      <c r="W276" s="67"/>
      <c r="X276" s="67"/>
      <c r="Y276" s="67"/>
      <c r="Z276" s="67"/>
      <c r="AA276" s="67"/>
    </row>
    <row r="277" spans="1:27" ht="12" customHeight="1" x14ac:dyDescent="0.4">
      <c r="A277" s="80"/>
      <c r="B277" s="67"/>
      <c r="C277" s="67"/>
      <c r="D277" s="67"/>
      <c r="E277" s="67"/>
      <c r="F277" s="67"/>
      <c r="G277" s="67"/>
      <c r="H277" s="67"/>
      <c r="I277" s="67"/>
      <c r="J277" s="67"/>
      <c r="K277" s="67"/>
      <c r="L277" s="67"/>
      <c r="M277" s="67"/>
      <c r="N277" s="67"/>
      <c r="O277" s="67"/>
      <c r="P277" s="67"/>
      <c r="Q277" s="67"/>
      <c r="R277" s="67"/>
      <c r="S277" s="67"/>
      <c r="T277" s="67"/>
      <c r="U277" s="67"/>
      <c r="V277" s="67"/>
      <c r="W277" s="67"/>
      <c r="X277" s="67"/>
      <c r="Y277" s="67"/>
      <c r="Z277" s="67"/>
      <c r="AA277" s="67"/>
    </row>
    <row r="278" spans="1:27" ht="12" customHeight="1" x14ac:dyDescent="0.4">
      <c r="A278" s="80"/>
      <c r="B278" s="67"/>
      <c r="C278" s="67"/>
      <c r="D278" s="67"/>
      <c r="E278" s="67"/>
      <c r="F278" s="67"/>
      <c r="G278" s="67"/>
      <c r="H278" s="67"/>
      <c r="I278" s="67"/>
      <c r="J278" s="67"/>
      <c r="K278" s="67"/>
      <c r="L278" s="67"/>
      <c r="M278" s="67"/>
      <c r="N278" s="67"/>
      <c r="O278" s="67"/>
      <c r="P278" s="67"/>
      <c r="Q278" s="67"/>
      <c r="R278" s="67"/>
      <c r="S278" s="67"/>
      <c r="T278" s="67"/>
      <c r="U278" s="67"/>
      <c r="V278" s="67"/>
      <c r="W278" s="67"/>
      <c r="X278" s="67"/>
      <c r="Y278" s="67"/>
      <c r="Z278" s="67"/>
      <c r="AA278" s="67"/>
    </row>
    <row r="279" spans="1:27" ht="12" customHeight="1" x14ac:dyDescent="0.4">
      <c r="A279" s="80"/>
      <c r="B279" s="67"/>
      <c r="C279" s="67"/>
      <c r="D279" s="67"/>
      <c r="E279" s="67"/>
      <c r="F279" s="67"/>
      <c r="G279" s="67"/>
      <c r="H279" s="67"/>
      <c r="I279" s="67"/>
      <c r="J279" s="67"/>
      <c r="K279" s="67"/>
      <c r="L279" s="67"/>
      <c r="M279" s="67"/>
      <c r="N279" s="67"/>
      <c r="O279" s="67"/>
      <c r="P279" s="67"/>
      <c r="Q279" s="67"/>
      <c r="R279" s="67"/>
      <c r="S279" s="67"/>
      <c r="T279" s="67"/>
      <c r="U279" s="67"/>
      <c r="V279" s="67"/>
      <c r="W279" s="67"/>
      <c r="X279" s="67"/>
      <c r="Y279" s="67"/>
      <c r="Z279" s="67"/>
      <c r="AA279" s="67"/>
    </row>
    <row r="280" spans="1:27" ht="12" customHeight="1" x14ac:dyDescent="0.4">
      <c r="A280" s="80"/>
      <c r="B280" s="67"/>
      <c r="C280" s="67"/>
      <c r="D280" s="67"/>
      <c r="E280" s="67"/>
      <c r="F280" s="67"/>
      <c r="G280" s="67"/>
      <c r="H280" s="67"/>
      <c r="I280" s="67"/>
      <c r="J280" s="67"/>
      <c r="K280" s="67"/>
      <c r="L280" s="67"/>
      <c r="M280" s="67"/>
      <c r="N280" s="67"/>
      <c r="O280" s="67"/>
      <c r="P280" s="67"/>
      <c r="Q280" s="67"/>
      <c r="R280" s="67"/>
      <c r="S280" s="67"/>
      <c r="T280" s="67"/>
      <c r="U280" s="67"/>
      <c r="V280" s="67"/>
      <c r="W280" s="67"/>
      <c r="X280" s="67"/>
      <c r="Y280" s="67"/>
      <c r="Z280" s="67"/>
      <c r="AA280" s="67"/>
    </row>
    <row r="281" spans="1:27" ht="12" customHeight="1" x14ac:dyDescent="0.4">
      <c r="A281" s="80"/>
      <c r="B281" s="67"/>
      <c r="C281" s="67"/>
      <c r="D281" s="67"/>
      <c r="E281" s="67"/>
      <c r="F281" s="67"/>
      <c r="G281" s="67"/>
      <c r="H281" s="67"/>
      <c r="I281" s="67"/>
      <c r="J281" s="67"/>
      <c r="K281" s="67"/>
      <c r="L281" s="67"/>
      <c r="M281" s="67"/>
      <c r="N281" s="67"/>
      <c r="O281" s="67"/>
      <c r="P281" s="67"/>
      <c r="Q281" s="67"/>
      <c r="R281" s="67"/>
      <c r="S281" s="67"/>
      <c r="T281" s="67"/>
      <c r="U281" s="67"/>
      <c r="V281" s="67"/>
      <c r="W281" s="67"/>
      <c r="X281" s="67"/>
      <c r="Y281" s="67"/>
      <c r="Z281" s="67"/>
      <c r="AA281" s="67"/>
    </row>
    <row r="282" spans="1:27" ht="12" customHeight="1" x14ac:dyDescent="0.4">
      <c r="A282" s="80"/>
      <c r="B282" s="67"/>
      <c r="C282" s="67"/>
      <c r="D282" s="67"/>
      <c r="E282" s="67"/>
      <c r="F282" s="67"/>
      <c r="G282" s="67"/>
      <c r="H282" s="67"/>
      <c r="I282" s="67"/>
      <c r="J282" s="67"/>
      <c r="K282" s="67"/>
      <c r="L282" s="67"/>
      <c r="M282" s="67"/>
      <c r="N282" s="67"/>
      <c r="O282" s="67"/>
      <c r="P282" s="67"/>
      <c r="Q282" s="67"/>
      <c r="R282" s="67"/>
      <c r="S282" s="67"/>
      <c r="T282" s="67"/>
      <c r="U282" s="67"/>
      <c r="V282" s="67"/>
      <c r="W282" s="67"/>
      <c r="X282" s="67"/>
      <c r="Y282" s="67"/>
      <c r="Z282" s="67"/>
      <c r="AA282" s="67"/>
    </row>
    <row r="283" spans="1:27" ht="12" customHeight="1" x14ac:dyDescent="0.4">
      <c r="A283" s="80"/>
      <c r="B283" s="67"/>
      <c r="C283" s="67"/>
      <c r="D283" s="67"/>
      <c r="E283" s="67"/>
      <c r="F283" s="67"/>
      <c r="G283" s="67"/>
      <c r="H283" s="67"/>
      <c r="I283" s="67"/>
      <c r="J283" s="67"/>
      <c r="K283" s="67"/>
      <c r="L283" s="67"/>
      <c r="M283" s="67"/>
      <c r="N283" s="67"/>
      <c r="O283" s="67"/>
      <c r="P283" s="67"/>
      <c r="Q283" s="67"/>
      <c r="R283" s="67"/>
      <c r="S283" s="67"/>
      <c r="T283" s="67"/>
      <c r="U283" s="67"/>
      <c r="V283" s="67"/>
      <c r="W283" s="67"/>
      <c r="X283" s="67"/>
      <c r="Y283" s="67"/>
      <c r="Z283" s="67"/>
      <c r="AA283" s="67"/>
    </row>
    <row r="284" spans="1:27" ht="12" customHeight="1" x14ac:dyDescent="0.4">
      <c r="A284" s="80"/>
      <c r="B284" s="67"/>
      <c r="C284" s="67"/>
      <c r="D284" s="67"/>
      <c r="E284" s="67"/>
      <c r="F284" s="67"/>
      <c r="G284" s="67"/>
      <c r="H284" s="67"/>
      <c r="I284" s="67"/>
      <c r="J284" s="67"/>
      <c r="K284" s="67"/>
      <c r="L284" s="67"/>
      <c r="M284" s="67"/>
      <c r="N284" s="67"/>
      <c r="O284" s="67"/>
      <c r="P284" s="67"/>
      <c r="Q284" s="67"/>
      <c r="R284" s="67"/>
      <c r="S284" s="67"/>
      <c r="T284" s="67"/>
      <c r="U284" s="67"/>
      <c r="V284" s="67"/>
      <c r="W284" s="67"/>
      <c r="X284" s="67"/>
      <c r="Y284" s="67"/>
      <c r="Z284" s="67"/>
      <c r="AA284" s="67"/>
    </row>
    <row r="285" spans="1:27" ht="12" customHeight="1" x14ac:dyDescent="0.4">
      <c r="A285" s="80"/>
      <c r="B285" s="67"/>
      <c r="C285" s="67"/>
      <c r="D285" s="67"/>
      <c r="E285" s="67"/>
      <c r="F285" s="67"/>
      <c r="G285" s="67"/>
      <c r="H285" s="67"/>
      <c r="I285" s="67"/>
      <c r="J285" s="67"/>
      <c r="K285" s="67"/>
      <c r="L285" s="67"/>
      <c r="M285" s="67"/>
      <c r="N285" s="67"/>
      <c r="O285" s="67"/>
      <c r="P285" s="67"/>
      <c r="Q285" s="67"/>
      <c r="R285" s="67"/>
      <c r="S285" s="67"/>
      <c r="T285" s="67"/>
      <c r="U285" s="67"/>
      <c r="V285" s="67"/>
      <c r="W285" s="67"/>
      <c r="X285" s="67"/>
      <c r="Y285" s="67"/>
      <c r="Z285" s="67"/>
      <c r="AA285" s="67"/>
    </row>
    <row r="286" spans="1:27" ht="12" customHeight="1" x14ac:dyDescent="0.4">
      <c r="A286" s="80"/>
      <c r="B286" s="67"/>
      <c r="C286" s="67"/>
      <c r="D286" s="67"/>
      <c r="E286" s="67"/>
      <c r="F286" s="67"/>
      <c r="G286" s="67"/>
      <c r="H286" s="67"/>
      <c r="I286" s="67"/>
      <c r="J286" s="67"/>
      <c r="K286" s="67"/>
      <c r="L286" s="67"/>
      <c r="M286" s="67"/>
      <c r="N286" s="67"/>
      <c r="O286" s="67"/>
      <c r="P286" s="67"/>
      <c r="Q286" s="67"/>
      <c r="R286" s="67"/>
      <c r="S286" s="67"/>
      <c r="T286" s="67"/>
      <c r="U286" s="67"/>
      <c r="V286" s="67"/>
      <c r="W286" s="67"/>
      <c r="X286" s="67"/>
      <c r="Y286" s="67"/>
      <c r="Z286" s="67"/>
      <c r="AA286" s="67"/>
    </row>
    <row r="287" spans="1:27" ht="12" customHeight="1" x14ac:dyDescent="0.4">
      <c r="A287" s="80"/>
      <c r="B287" s="67"/>
      <c r="C287" s="67"/>
      <c r="D287" s="67"/>
      <c r="E287" s="67"/>
      <c r="F287" s="67"/>
      <c r="G287" s="67"/>
      <c r="H287" s="67"/>
      <c r="I287" s="67"/>
      <c r="J287" s="67"/>
      <c r="K287" s="67"/>
      <c r="L287" s="67"/>
      <c r="M287" s="67"/>
      <c r="N287" s="67"/>
      <c r="O287" s="67"/>
      <c r="P287" s="67"/>
      <c r="Q287" s="67"/>
      <c r="R287" s="67"/>
      <c r="S287" s="67"/>
      <c r="T287" s="67"/>
      <c r="U287" s="67"/>
      <c r="V287" s="67"/>
      <c r="W287" s="67"/>
      <c r="X287" s="67"/>
      <c r="Y287" s="67"/>
      <c r="Z287" s="67"/>
      <c r="AA287" s="67"/>
    </row>
    <row r="288" spans="1:27" ht="12" customHeight="1" x14ac:dyDescent="0.4">
      <c r="A288" s="80"/>
      <c r="B288" s="67"/>
      <c r="C288" s="67"/>
      <c r="D288" s="67"/>
      <c r="E288" s="67"/>
      <c r="F288" s="67"/>
      <c r="G288" s="67"/>
      <c r="H288" s="67"/>
      <c r="I288" s="67"/>
      <c r="J288" s="67"/>
      <c r="K288" s="67"/>
      <c r="L288" s="67"/>
      <c r="M288" s="67"/>
      <c r="N288" s="67"/>
      <c r="O288" s="67"/>
      <c r="P288" s="67"/>
      <c r="Q288" s="67"/>
      <c r="R288" s="67"/>
      <c r="S288" s="67"/>
      <c r="T288" s="67"/>
      <c r="U288" s="67"/>
      <c r="V288" s="67"/>
      <c r="W288" s="67"/>
      <c r="X288" s="67"/>
      <c r="Y288" s="67"/>
      <c r="Z288" s="67"/>
      <c r="AA288" s="67"/>
    </row>
    <row r="289" spans="1:27" ht="12" customHeight="1" x14ac:dyDescent="0.4">
      <c r="A289" s="80"/>
      <c r="B289" s="67"/>
      <c r="C289" s="67"/>
      <c r="D289" s="67"/>
      <c r="E289" s="67"/>
      <c r="F289" s="67"/>
      <c r="G289" s="67"/>
      <c r="H289" s="67"/>
      <c r="I289" s="67"/>
      <c r="J289" s="67"/>
      <c r="K289" s="67"/>
      <c r="L289" s="67"/>
      <c r="M289" s="67"/>
      <c r="N289" s="67"/>
      <c r="O289" s="67"/>
      <c r="P289" s="67"/>
      <c r="Q289" s="67"/>
      <c r="R289" s="67"/>
      <c r="S289" s="67"/>
      <c r="T289" s="67"/>
      <c r="U289" s="67"/>
      <c r="V289" s="67"/>
      <c r="W289" s="67"/>
      <c r="X289" s="67"/>
      <c r="Y289" s="67"/>
      <c r="Z289" s="67"/>
      <c r="AA289" s="67"/>
    </row>
    <row r="290" spans="1:27" ht="12" customHeight="1" x14ac:dyDescent="0.4">
      <c r="A290" s="80"/>
      <c r="B290" s="67"/>
      <c r="C290" s="67"/>
      <c r="D290" s="67"/>
      <c r="E290" s="67"/>
      <c r="F290" s="67"/>
      <c r="G290" s="67"/>
      <c r="H290" s="67"/>
      <c r="I290" s="67"/>
      <c r="J290" s="67"/>
      <c r="K290" s="67"/>
      <c r="L290" s="67"/>
      <c r="M290" s="67"/>
      <c r="N290" s="67"/>
      <c r="O290" s="67"/>
      <c r="P290" s="67"/>
      <c r="Q290" s="67"/>
      <c r="R290" s="67"/>
      <c r="S290" s="67"/>
      <c r="T290" s="67"/>
      <c r="U290" s="67"/>
      <c r="V290" s="67"/>
      <c r="W290" s="67"/>
      <c r="X290" s="67"/>
      <c r="Y290" s="67"/>
      <c r="Z290" s="67"/>
      <c r="AA290" s="67"/>
    </row>
    <row r="291" spans="1:27" ht="12" customHeight="1" x14ac:dyDescent="0.4">
      <c r="A291" s="80"/>
      <c r="B291" s="67"/>
      <c r="C291" s="67"/>
      <c r="D291" s="67"/>
      <c r="E291" s="67"/>
      <c r="F291" s="67"/>
      <c r="G291" s="67"/>
      <c r="H291" s="67"/>
      <c r="I291" s="67"/>
      <c r="J291" s="67"/>
      <c r="K291" s="67"/>
      <c r="L291" s="67"/>
      <c r="M291" s="67"/>
      <c r="N291" s="67"/>
      <c r="O291" s="67"/>
      <c r="P291" s="67"/>
      <c r="Q291" s="67"/>
      <c r="R291" s="67"/>
      <c r="S291" s="67"/>
      <c r="T291" s="67"/>
      <c r="U291" s="67"/>
      <c r="V291" s="67"/>
      <c r="W291" s="67"/>
      <c r="X291" s="67"/>
      <c r="Y291" s="67"/>
      <c r="Z291" s="67"/>
      <c r="AA291" s="67"/>
    </row>
    <row r="292" spans="1:27" ht="12" customHeight="1" x14ac:dyDescent="0.4">
      <c r="A292" s="80"/>
      <c r="B292" s="67"/>
      <c r="C292" s="67"/>
      <c r="D292" s="67"/>
      <c r="E292" s="67"/>
      <c r="F292" s="67"/>
      <c r="G292" s="67"/>
      <c r="H292" s="67"/>
      <c r="I292" s="67"/>
      <c r="J292" s="67"/>
      <c r="K292" s="67"/>
      <c r="L292" s="67"/>
      <c r="M292" s="67"/>
      <c r="N292" s="67"/>
      <c r="O292" s="67"/>
      <c r="P292" s="67"/>
      <c r="Q292" s="67"/>
      <c r="R292" s="67"/>
      <c r="S292" s="67"/>
      <c r="T292" s="67"/>
      <c r="U292" s="67"/>
      <c r="V292" s="67"/>
      <c r="W292" s="67"/>
      <c r="X292" s="67"/>
      <c r="Y292" s="67"/>
      <c r="Z292" s="67"/>
      <c r="AA292" s="67"/>
    </row>
    <row r="293" spans="1:27" ht="12" customHeight="1" x14ac:dyDescent="0.4">
      <c r="A293" s="80"/>
      <c r="B293" s="67"/>
      <c r="C293" s="67"/>
      <c r="D293" s="67"/>
      <c r="E293" s="67"/>
      <c r="F293" s="67"/>
      <c r="G293" s="67"/>
      <c r="H293" s="67"/>
      <c r="I293" s="67"/>
      <c r="J293" s="67"/>
      <c r="K293" s="67"/>
      <c r="L293" s="67"/>
      <c r="M293" s="67"/>
      <c r="N293" s="67"/>
      <c r="O293" s="67"/>
      <c r="P293" s="67"/>
      <c r="Q293" s="67"/>
      <c r="R293" s="67"/>
      <c r="S293" s="67"/>
      <c r="T293" s="67"/>
      <c r="U293" s="67"/>
      <c r="V293" s="67"/>
      <c r="W293" s="67"/>
      <c r="X293" s="67"/>
      <c r="Y293" s="67"/>
      <c r="Z293" s="67"/>
      <c r="AA293" s="67"/>
    </row>
    <row r="294" spans="1:27" ht="12" customHeight="1" x14ac:dyDescent="0.4">
      <c r="A294" s="80"/>
      <c r="B294" s="67"/>
      <c r="C294" s="67"/>
      <c r="D294" s="67"/>
      <c r="E294" s="67"/>
      <c r="F294" s="67"/>
      <c r="G294" s="67"/>
      <c r="H294" s="67"/>
      <c r="I294" s="67"/>
      <c r="J294" s="67"/>
      <c r="K294" s="67"/>
      <c r="L294" s="67"/>
      <c r="M294" s="67"/>
      <c r="N294" s="67"/>
      <c r="O294" s="67"/>
      <c r="P294" s="67"/>
      <c r="Q294" s="67"/>
      <c r="R294" s="67"/>
      <c r="S294" s="67"/>
      <c r="T294" s="67"/>
      <c r="U294" s="67"/>
      <c r="V294" s="67"/>
      <c r="W294" s="67"/>
      <c r="X294" s="67"/>
      <c r="Y294" s="67"/>
      <c r="Z294" s="67"/>
      <c r="AA294" s="67"/>
    </row>
    <row r="295" spans="1:27" ht="12" customHeight="1" x14ac:dyDescent="0.4">
      <c r="A295" s="80"/>
      <c r="B295" s="67"/>
      <c r="C295" s="67"/>
      <c r="D295" s="67"/>
      <c r="E295" s="67"/>
      <c r="F295" s="67"/>
      <c r="G295" s="67"/>
      <c r="H295" s="67"/>
      <c r="I295" s="67"/>
      <c r="J295" s="67"/>
      <c r="K295" s="67"/>
      <c r="L295" s="67"/>
      <c r="M295" s="67"/>
      <c r="N295" s="67"/>
      <c r="O295" s="67"/>
      <c r="P295" s="67"/>
      <c r="Q295" s="67"/>
      <c r="R295" s="67"/>
      <c r="S295" s="67"/>
      <c r="T295" s="67"/>
      <c r="U295" s="67"/>
      <c r="V295" s="67"/>
      <c r="W295" s="67"/>
      <c r="X295" s="67"/>
      <c r="Y295" s="67"/>
      <c r="Z295" s="67"/>
      <c r="AA295" s="67"/>
    </row>
    <row r="296" spans="1:27" ht="12" customHeight="1" x14ac:dyDescent="0.4">
      <c r="A296" s="80"/>
      <c r="B296" s="67"/>
      <c r="C296" s="67"/>
      <c r="D296" s="67"/>
      <c r="E296" s="67"/>
      <c r="F296" s="67"/>
      <c r="G296" s="67"/>
      <c r="H296" s="67"/>
      <c r="I296" s="67"/>
      <c r="J296" s="67"/>
      <c r="K296" s="67"/>
      <c r="L296" s="67"/>
      <c r="M296" s="67"/>
      <c r="N296" s="67"/>
      <c r="O296" s="67"/>
      <c r="P296" s="67"/>
      <c r="Q296" s="67"/>
      <c r="R296" s="67"/>
      <c r="S296" s="67"/>
      <c r="T296" s="67"/>
      <c r="U296" s="67"/>
      <c r="V296" s="67"/>
      <c r="W296" s="67"/>
      <c r="X296" s="67"/>
      <c r="Y296" s="67"/>
      <c r="Z296" s="67"/>
      <c r="AA296" s="67"/>
    </row>
    <row r="297" spans="1:27" ht="12" customHeight="1" x14ac:dyDescent="0.4">
      <c r="A297" s="80"/>
      <c r="B297" s="67"/>
      <c r="C297" s="67"/>
      <c r="D297" s="67"/>
      <c r="E297" s="67"/>
      <c r="F297" s="67"/>
      <c r="G297" s="67"/>
      <c r="H297" s="67"/>
      <c r="I297" s="67"/>
      <c r="J297" s="67"/>
      <c r="K297" s="67"/>
      <c r="L297" s="67"/>
      <c r="M297" s="67"/>
      <c r="N297" s="67"/>
      <c r="O297" s="67"/>
      <c r="P297" s="67"/>
      <c r="Q297" s="67"/>
      <c r="R297" s="67"/>
      <c r="S297" s="67"/>
      <c r="T297" s="67"/>
      <c r="U297" s="67"/>
      <c r="V297" s="67"/>
      <c r="W297" s="67"/>
      <c r="X297" s="67"/>
      <c r="Y297" s="67"/>
      <c r="Z297" s="67"/>
      <c r="AA297" s="67"/>
    </row>
    <row r="298" spans="1:27" ht="12" customHeight="1" x14ac:dyDescent="0.4">
      <c r="A298" s="80"/>
      <c r="B298" s="67"/>
      <c r="C298" s="67"/>
      <c r="D298" s="67"/>
      <c r="E298" s="67"/>
      <c r="F298" s="67"/>
      <c r="G298" s="67"/>
      <c r="H298" s="67"/>
      <c r="I298" s="67"/>
      <c r="J298" s="67"/>
      <c r="K298" s="67"/>
      <c r="L298" s="67"/>
      <c r="M298" s="67"/>
      <c r="N298" s="67"/>
      <c r="O298" s="67"/>
      <c r="P298" s="67"/>
      <c r="Q298" s="67"/>
      <c r="R298" s="67"/>
      <c r="S298" s="67"/>
      <c r="T298" s="67"/>
      <c r="U298" s="67"/>
      <c r="V298" s="67"/>
      <c r="W298" s="67"/>
      <c r="X298" s="67"/>
      <c r="Y298" s="67"/>
      <c r="Z298" s="67"/>
      <c r="AA298" s="67"/>
    </row>
    <row r="299" spans="1:27" ht="12" customHeight="1" x14ac:dyDescent="0.4">
      <c r="A299" s="80"/>
      <c r="B299" s="67"/>
      <c r="C299" s="67"/>
      <c r="D299" s="67"/>
      <c r="E299" s="67"/>
      <c r="F299" s="67"/>
      <c r="G299" s="67"/>
      <c r="H299" s="67"/>
      <c r="I299" s="67"/>
      <c r="J299" s="67"/>
      <c r="K299" s="67"/>
      <c r="L299" s="67"/>
      <c r="M299" s="67"/>
      <c r="N299" s="67"/>
      <c r="O299" s="67"/>
      <c r="P299" s="67"/>
      <c r="Q299" s="67"/>
      <c r="R299" s="67"/>
      <c r="S299" s="67"/>
      <c r="T299" s="67"/>
      <c r="U299" s="67"/>
      <c r="V299" s="67"/>
      <c r="W299" s="67"/>
      <c r="X299" s="67"/>
      <c r="Y299" s="67"/>
      <c r="Z299" s="67"/>
      <c r="AA299" s="67"/>
    </row>
    <row r="300" spans="1:27" ht="12" customHeight="1" x14ac:dyDescent="0.4">
      <c r="A300" s="80"/>
      <c r="B300" s="67"/>
      <c r="C300" s="67"/>
      <c r="D300" s="67"/>
      <c r="E300" s="67"/>
      <c r="F300" s="67"/>
      <c r="G300" s="67"/>
      <c r="H300" s="67"/>
      <c r="I300" s="67"/>
      <c r="J300" s="67"/>
      <c r="K300" s="67"/>
      <c r="L300" s="67"/>
      <c r="M300" s="67"/>
      <c r="N300" s="67"/>
      <c r="O300" s="67"/>
      <c r="P300" s="67"/>
      <c r="Q300" s="67"/>
      <c r="R300" s="67"/>
      <c r="S300" s="67"/>
      <c r="T300" s="67"/>
      <c r="U300" s="67"/>
      <c r="V300" s="67"/>
      <c r="W300" s="67"/>
      <c r="X300" s="67"/>
      <c r="Y300" s="67"/>
      <c r="Z300" s="67"/>
      <c r="AA300" s="67"/>
    </row>
    <row r="301" spans="1:27" ht="12" customHeight="1" x14ac:dyDescent="0.4">
      <c r="A301" s="80"/>
      <c r="B301" s="67"/>
      <c r="C301" s="67"/>
      <c r="D301" s="67"/>
      <c r="E301" s="67"/>
      <c r="F301" s="67"/>
      <c r="G301" s="67"/>
      <c r="H301" s="67"/>
      <c r="I301" s="67"/>
      <c r="J301" s="67"/>
      <c r="K301" s="67"/>
      <c r="L301" s="67"/>
      <c r="M301" s="67"/>
      <c r="N301" s="67"/>
      <c r="O301" s="67"/>
      <c r="P301" s="67"/>
      <c r="Q301" s="67"/>
      <c r="R301" s="67"/>
      <c r="S301" s="67"/>
      <c r="T301" s="67"/>
      <c r="U301" s="67"/>
      <c r="V301" s="67"/>
      <c r="W301" s="67"/>
      <c r="X301" s="67"/>
      <c r="Y301" s="67"/>
      <c r="Z301" s="67"/>
      <c r="AA301" s="67"/>
    </row>
    <row r="302" spans="1:27" ht="12" customHeight="1" x14ac:dyDescent="0.4">
      <c r="A302" s="80"/>
      <c r="B302" s="67"/>
      <c r="C302" s="67"/>
      <c r="D302" s="67"/>
      <c r="E302" s="67"/>
      <c r="F302" s="67"/>
      <c r="G302" s="67"/>
      <c r="H302" s="67"/>
      <c r="I302" s="67"/>
      <c r="J302" s="67"/>
      <c r="K302" s="67"/>
      <c r="L302" s="67"/>
      <c r="M302" s="67"/>
      <c r="N302" s="67"/>
      <c r="O302" s="67"/>
      <c r="P302" s="67"/>
      <c r="Q302" s="67"/>
      <c r="R302" s="67"/>
      <c r="S302" s="67"/>
      <c r="T302" s="67"/>
      <c r="U302" s="67"/>
      <c r="V302" s="67"/>
      <c r="W302" s="67"/>
      <c r="X302" s="67"/>
      <c r="Y302" s="67"/>
      <c r="Z302" s="67"/>
      <c r="AA302" s="67"/>
    </row>
    <row r="303" spans="1:27" ht="12" customHeight="1" x14ac:dyDescent="0.4">
      <c r="A303" s="80"/>
      <c r="B303" s="67"/>
      <c r="C303" s="67"/>
      <c r="D303" s="67"/>
      <c r="E303" s="67"/>
      <c r="F303" s="67"/>
      <c r="G303" s="67"/>
      <c r="H303" s="67"/>
      <c r="I303" s="67"/>
      <c r="J303" s="67"/>
      <c r="K303" s="67"/>
      <c r="L303" s="67"/>
      <c r="M303" s="67"/>
      <c r="N303" s="67"/>
      <c r="O303" s="67"/>
      <c r="P303" s="67"/>
      <c r="Q303" s="67"/>
      <c r="R303" s="67"/>
      <c r="S303" s="67"/>
      <c r="T303" s="67"/>
      <c r="U303" s="67"/>
      <c r="V303" s="67"/>
      <c r="W303" s="67"/>
      <c r="X303" s="67"/>
      <c r="Y303" s="67"/>
      <c r="Z303" s="67"/>
      <c r="AA303" s="67"/>
    </row>
    <row r="304" spans="1:27" ht="12" customHeight="1" x14ac:dyDescent="0.4">
      <c r="A304" s="80"/>
      <c r="B304" s="67"/>
      <c r="C304" s="67"/>
      <c r="D304" s="67"/>
      <c r="E304" s="67"/>
      <c r="F304" s="67"/>
      <c r="G304" s="67"/>
      <c r="H304" s="67"/>
      <c r="I304" s="67"/>
      <c r="J304" s="67"/>
      <c r="K304" s="67"/>
      <c r="L304" s="67"/>
      <c r="M304" s="67"/>
      <c r="N304" s="67"/>
      <c r="O304" s="67"/>
      <c r="P304" s="67"/>
      <c r="Q304" s="67"/>
      <c r="R304" s="67"/>
      <c r="S304" s="67"/>
      <c r="T304" s="67"/>
      <c r="U304" s="67"/>
      <c r="V304" s="67"/>
      <c r="W304" s="67"/>
      <c r="X304" s="67"/>
      <c r="Y304" s="67"/>
      <c r="Z304" s="67"/>
      <c r="AA304" s="67"/>
    </row>
    <row r="305" spans="1:27" ht="12" customHeight="1" x14ac:dyDescent="0.4">
      <c r="A305" s="80"/>
      <c r="B305" s="67"/>
      <c r="C305" s="67"/>
      <c r="D305" s="67"/>
      <c r="E305" s="67"/>
      <c r="F305" s="67"/>
      <c r="G305" s="67"/>
      <c r="H305" s="67"/>
      <c r="I305" s="67"/>
      <c r="J305" s="67"/>
      <c r="K305" s="67"/>
      <c r="L305" s="67"/>
      <c r="M305" s="67"/>
      <c r="N305" s="67"/>
      <c r="O305" s="67"/>
      <c r="P305" s="67"/>
      <c r="Q305" s="67"/>
      <c r="R305" s="67"/>
      <c r="S305" s="67"/>
      <c r="T305" s="67"/>
      <c r="U305" s="67"/>
      <c r="V305" s="67"/>
      <c r="W305" s="67"/>
      <c r="X305" s="67"/>
      <c r="Y305" s="67"/>
      <c r="Z305" s="67"/>
      <c r="AA305" s="67"/>
    </row>
    <row r="306" spans="1:27" ht="12" customHeight="1" x14ac:dyDescent="0.4">
      <c r="A306" s="80"/>
      <c r="B306" s="67"/>
      <c r="C306" s="67"/>
      <c r="D306" s="67"/>
      <c r="E306" s="67"/>
      <c r="F306" s="67"/>
      <c r="G306" s="67"/>
      <c r="H306" s="67"/>
      <c r="I306" s="67"/>
      <c r="J306" s="67"/>
      <c r="K306" s="67"/>
      <c r="L306" s="67"/>
      <c r="M306" s="67"/>
      <c r="N306" s="67"/>
      <c r="O306" s="67"/>
      <c r="P306" s="67"/>
      <c r="Q306" s="67"/>
      <c r="R306" s="67"/>
      <c r="S306" s="67"/>
      <c r="T306" s="67"/>
      <c r="U306" s="67"/>
      <c r="V306" s="67"/>
      <c r="W306" s="67"/>
      <c r="X306" s="67"/>
      <c r="Y306" s="67"/>
      <c r="Z306" s="67"/>
      <c r="AA306" s="67"/>
    </row>
    <row r="307" spans="1:27" ht="12" customHeight="1" x14ac:dyDescent="0.4">
      <c r="A307" s="80"/>
      <c r="B307" s="67"/>
      <c r="C307" s="67"/>
      <c r="D307" s="67"/>
      <c r="E307" s="67"/>
      <c r="F307" s="67"/>
      <c r="G307" s="67"/>
      <c r="H307" s="67"/>
      <c r="I307" s="67"/>
      <c r="J307" s="67"/>
      <c r="K307" s="67"/>
      <c r="L307" s="67"/>
      <c r="M307" s="67"/>
      <c r="N307" s="67"/>
      <c r="O307" s="67"/>
      <c r="P307" s="67"/>
      <c r="Q307" s="67"/>
      <c r="R307" s="67"/>
      <c r="S307" s="67"/>
      <c r="T307" s="67"/>
      <c r="U307" s="67"/>
      <c r="V307" s="67"/>
      <c r="W307" s="67"/>
      <c r="X307" s="67"/>
      <c r="Y307" s="67"/>
      <c r="Z307" s="67"/>
      <c r="AA307" s="67"/>
    </row>
    <row r="308" spans="1:27" ht="12" customHeight="1" x14ac:dyDescent="0.4">
      <c r="A308" s="80"/>
      <c r="B308" s="67"/>
      <c r="C308" s="67"/>
      <c r="D308" s="67"/>
      <c r="E308" s="67"/>
      <c r="F308" s="67"/>
      <c r="G308" s="67"/>
      <c r="H308" s="67"/>
      <c r="I308" s="67"/>
      <c r="J308" s="67"/>
      <c r="K308" s="67"/>
      <c r="L308" s="67"/>
      <c r="M308" s="67"/>
      <c r="N308" s="67"/>
      <c r="O308" s="67"/>
      <c r="P308" s="67"/>
      <c r="Q308" s="67"/>
      <c r="R308" s="67"/>
      <c r="S308" s="67"/>
      <c r="T308" s="67"/>
      <c r="U308" s="67"/>
      <c r="V308" s="67"/>
      <c r="W308" s="67"/>
      <c r="X308" s="67"/>
      <c r="Y308" s="67"/>
      <c r="Z308" s="67"/>
      <c r="AA308" s="67"/>
    </row>
    <row r="309" spans="1:27" ht="12" customHeight="1" x14ac:dyDescent="0.4">
      <c r="A309" s="80"/>
      <c r="B309" s="67"/>
      <c r="C309" s="67"/>
      <c r="D309" s="67"/>
      <c r="E309" s="67"/>
      <c r="F309" s="67"/>
      <c r="G309" s="67"/>
      <c r="H309" s="67"/>
      <c r="I309" s="67"/>
      <c r="J309" s="67"/>
      <c r="K309" s="67"/>
      <c r="L309" s="67"/>
      <c r="M309" s="67"/>
      <c r="N309" s="67"/>
      <c r="O309" s="67"/>
      <c r="P309" s="67"/>
      <c r="Q309" s="67"/>
      <c r="R309" s="67"/>
      <c r="S309" s="67"/>
      <c r="T309" s="67"/>
      <c r="U309" s="67"/>
      <c r="V309" s="67"/>
      <c r="W309" s="67"/>
      <c r="X309" s="67"/>
      <c r="Y309" s="67"/>
      <c r="Z309" s="67"/>
      <c r="AA309" s="67"/>
    </row>
    <row r="310" spans="1:27" ht="12" customHeight="1" x14ac:dyDescent="0.4">
      <c r="A310" s="80"/>
      <c r="B310" s="67"/>
      <c r="C310" s="67"/>
      <c r="D310" s="67"/>
      <c r="E310" s="67"/>
      <c r="F310" s="67"/>
      <c r="G310" s="67"/>
      <c r="H310" s="67"/>
      <c r="I310" s="67"/>
      <c r="J310" s="67"/>
      <c r="K310" s="67"/>
      <c r="L310" s="67"/>
      <c r="M310" s="67"/>
      <c r="N310" s="67"/>
      <c r="O310" s="67"/>
      <c r="P310" s="67"/>
      <c r="Q310" s="67"/>
      <c r="R310" s="67"/>
      <c r="S310" s="67"/>
      <c r="T310" s="67"/>
      <c r="U310" s="67"/>
      <c r="V310" s="67"/>
      <c r="W310" s="67"/>
      <c r="X310" s="67"/>
      <c r="Y310" s="67"/>
      <c r="Z310" s="67"/>
      <c r="AA310" s="67"/>
    </row>
    <row r="311" spans="1:27" ht="12" customHeight="1" x14ac:dyDescent="0.4">
      <c r="A311" s="80"/>
      <c r="B311" s="67"/>
      <c r="C311" s="67"/>
      <c r="D311" s="67"/>
      <c r="E311" s="67"/>
      <c r="F311" s="67"/>
      <c r="G311" s="67"/>
      <c r="H311" s="67"/>
      <c r="I311" s="67"/>
      <c r="J311" s="67"/>
      <c r="K311" s="67"/>
      <c r="L311" s="67"/>
      <c r="M311" s="67"/>
      <c r="N311" s="67"/>
      <c r="O311" s="67"/>
      <c r="P311" s="67"/>
      <c r="Q311" s="67"/>
      <c r="R311" s="67"/>
      <c r="S311" s="67"/>
      <c r="T311" s="67"/>
      <c r="U311" s="67"/>
      <c r="V311" s="67"/>
      <c r="W311" s="67"/>
      <c r="X311" s="67"/>
      <c r="Y311" s="67"/>
      <c r="Z311" s="67"/>
      <c r="AA311" s="67"/>
    </row>
    <row r="312" spans="1:27" ht="12" customHeight="1" x14ac:dyDescent="0.4">
      <c r="A312" s="80"/>
      <c r="B312" s="67"/>
      <c r="C312" s="67"/>
      <c r="D312" s="67"/>
      <c r="E312" s="67"/>
      <c r="F312" s="67"/>
      <c r="G312" s="67"/>
      <c r="H312" s="67"/>
      <c r="I312" s="67"/>
      <c r="J312" s="67"/>
      <c r="K312" s="67"/>
      <c r="L312" s="67"/>
      <c r="M312" s="67"/>
      <c r="N312" s="67"/>
      <c r="O312" s="67"/>
      <c r="P312" s="67"/>
      <c r="Q312" s="67"/>
      <c r="R312" s="67"/>
      <c r="S312" s="67"/>
      <c r="T312" s="67"/>
      <c r="U312" s="67"/>
      <c r="V312" s="67"/>
      <c r="W312" s="67"/>
      <c r="X312" s="67"/>
      <c r="Y312" s="67"/>
      <c r="Z312" s="67"/>
      <c r="AA312" s="67"/>
    </row>
    <row r="313" spans="1:27" ht="12" customHeight="1" x14ac:dyDescent="0.4">
      <c r="A313" s="80"/>
      <c r="B313" s="67"/>
      <c r="C313" s="67"/>
      <c r="D313" s="67"/>
      <c r="E313" s="67"/>
      <c r="F313" s="67"/>
      <c r="G313" s="67"/>
      <c r="H313" s="67"/>
      <c r="I313" s="67"/>
      <c r="J313" s="67"/>
      <c r="K313" s="67"/>
      <c r="L313" s="67"/>
      <c r="M313" s="67"/>
      <c r="N313" s="67"/>
      <c r="O313" s="67"/>
      <c r="P313" s="67"/>
      <c r="Q313" s="67"/>
      <c r="R313" s="67"/>
      <c r="S313" s="67"/>
      <c r="T313" s="67"/>
      <c r="U313" s="67"/>
      <c r="V313" s="67"/>
      <c r="W313" s="67"/>
      <c r="X313" s="67"/>
      <c r="Y313" s="67"/>
      <c r="Z313" s="67"/>
      <c r="AA313" s="67"/>
    </row>
    <row r="314" spans="1:27" ht="12" customHeight="1" x14ac:dyDescent="0.4">
      <c r="A314" s="80"/>
      <c r="B314" s="67"/>
      <c r="C314" s="67"/>
      <c r="D314" s="67"/>
      <c r="E314" s="67"/>
      <c r="F314" s="67"/>
      <c r="G314" s="67"/>
      <c r="H314" s="67"/>
      <c r="I314" s="67"/>
      <c r="J314" s="67"/>
      <c r="K314" s="67"/>
      <c r="L314" s="67"/>
      <c r="M314" s="67"/>
      <c r="N314" s="67"/>
      <c r="O314" s="67"/>
      <c r="P314" s="67"/>
      <c r="Q314" s="67"/>
      <c r="R314" s="67"/>
      <c r="S314" s="67"/>
      <c r="T314" s="67"/>
      <c r="U314" s="67"/>
      <c r="V314" s="67"/>
      <c r="W314" s="67"/>
      <c r="X314" s="67"/>
      <c r="Y314" s="67"/>
      <c r="Z314" s="67"/>
      <c r="AA314" s="67"/>
    </row>
    <row r="315" spans="1:27" ht="12" customHeight="1" x14ac:dyDescent="0.4">
      <c r="A315" s="80"/>
      <c r="B315" s="67"/>
      <c r="C315" s="67"/>
      <c r="D315" s="67"/>
      <c r="E315" s="67"/>
      <c r="F315" s="67"/>
      <c r="G315" s="67"/>
      <c r="H315" s="67"/>
      <c r="I315" s="67"/>
      <c r="J315" s="67"/>
      <c r="K315" s="67"/>
      <c r="L315" s="67"/>
      <c r="M315" s="67"/>
      <c r="N315" s="67"/>
      <c r="O315" s="67"/>
      <c r="P315" s="67"/>
      <c r="Q315" s="67"/>
      <c r="R315" s="67"/>
      <c r="S315" s="67"/>
      <c r="T315" s="67"/>
      <c r="U315" s="67"/>
      <c r="V315" s="67"/>
      <c r="W315" s="67"/>
      <c r="X315" s="67"/>
      <c r="Y315" s="67"/>
      <c r="Z315" s="67"/>
      <c r="AA315" s="67"/>
    </row>
    <row r="316" spans="1:27" ht="12" customHeight="1" x14ac:dyDescent="0.4">
      <c r="A316" s="80"/>
      <c r="B316" s="67"/>
      <c r="C316" s="67"/>
      <c r="D316" s="67"/>
      <c r="E316" s="67"/>
      <c r="F316" s="67"/>
      <c r="G316" s="67"/>
      <c r="H316" s="67"/>
      <c r="I316" s="67"/>
      <c r="J316" s="67"/>
      <c r="K316" s="67"/>
      <c r="L316" s="67"/>
      <c r="M316" s="67"/>
      <c r="N316" s="67"/>
      <c r="O316" s="67"/>
      <c r="P316" s="67"/>
      <c r="Q316" s="67"/>
      <c r="R316" s="67"/>
      <c r="S316" s="67"/>
      <c r="T316" s="67"/>
      <c r="U316" s="67"/>
      <c r="V316" s="67"/>
      <c r="W316" s="67"/>
      <c r="X316" s="67"/>
      <c r="Y316" s="67"/>
      <c r="Z316" s="67"/>
      <c r="AA316" s="67"/>
    </row>
    <row r="317" spans="1:27" ht="12" customHeight="1" x14ac:dyDescent="0.4">
      <c r="A317" s="80"/>
      <c r="B317" s="67"/>
      <c r="C317" s="67"/>
      <c r="D317" s="67"/>
      <c r="E317" s="67"/>
      <c r="F317" s="67"/>
      <c r="G317" s="67"/>
      <c r="H317" s="67"/>
      <c r="I317" s="67"/>
      <c r="J317" s="67"/>
      <c r="K317" s="67"/>
      <c r="L317" s="67"/>
      <c r="M317" s="67"/>
      <c r="N317" s="67"/>
      <c r="O317" s="67"/>
      <c r="P317" s="67"/>
      <c r="Q317" s="67"/>
      <c r="R317" s="67"/>
      <c r="S317" s="67"/>
      <c r="T317" s="67"/>
      <c r="U317" s="67"/>
      <c r="V317" s="67"/>
      <c r="W317" s="67"/>
      <c r="X317" s="67"/>
      <c r="Y317" s="67"/>
      <c r="Z317" s="67"/>
      <c r="AA317" s="67"/>
    </row>
    <row r="318" spans="1:27" ht="12" customHeight="1" x14ac:dyDescent="0.4">
      <c r="A318" s="80"/>
      <c r="B318" s="67"/>
      <c r="C318" s="67"/>
      <c r="D318" s="67"/>
      <c r="E318" s="67"/>
      <c r="F318" s="67"/>
      <c r="G318" s="67"/>
      <c r="H318" s="67"/>
      <c r="I318" s="67"/>
      <c r="J318" s="67"/>
      <c r="K318" s="67"/>
      <c r="L318" s="67"/>
      <c r="M318" s="67"/>
      <c r="N318" s="67"/>
      <c r="O318" s="67"/>
      <c r="P318" s="67"/>
      <c r="Q318" s="67"/>
      <c r="R318" s="67"/>
      <c r="S318" s="67"/>
      <c r="T318" s="67"/>
      <c r="U318" s="67"/>
      <c r="V318" s="67"/>
      <c r="W318" s="67"/>
      <c r="X318" s="67"/>
      <c r="Y318" s="67"/>
      <c r="Z318" s="67"/>
      <c r="AA318" s="67"/>
    </row>
    <row r="319" spans="1:27" ht="12" customHeight="1" x14ac:dyDescent="0.4">
      <c r="A319" s="80"/>
      <c r="B319" s="67"/>
      <c r="C319" s="67"/>
      <c r="D319" s="67"/>
      <c r="E319" s="67"/>
      <c r="F319" s="67"/>
      <c r="G319" s="67"/>
      <c r="H319" s="67"/>
      <c r="I319" s="67"/>
      <c r="J319" s="67"/>
      <c r="K319" s="67"/>
      <c r="L319" s="67"/>
      <c r="M319" s="67"/>
      <c r="N319" s="67"/>
      <c r="O319" s="67"/>
      <c r="P319" s="67"/>
      <c r="Q319" s="67"/>
      <c r="R319" s="67"/>
      <c r="S319" s="67"/>
      <c r="T319" s="67"/>
      <c r="U319" s="67"/>
      <c r="V319" s="67"/>
      <c r="W319" s="67"/>
      <c r="X319" s="67"/>
      <c r="Y319" s="67"/>
      <c r="Z319" s="67"/>
      <c r="AA319" s="67"/>
    </row>
    <row r="320" spans="1:27" ht="12" customHeight="1" x14ac:dyDescent="0.4">
      <c r="A320" s="80"/>
      <c r="B320" s="67"/>
      <c r="C320" s="67"/>
      <c r="D320" s="67"/>
      <c r="E320" s="67"/>
      <c r="F320" s="67"/>
      <c r="G320" s="67"/>
      <c r="H320" s="67"/>
      <c r="I320" s="67"/>
      <c r="J320" s="67"/>
      <c r="K320" s="67"/>
      <c r="L320" s="67"/>
      <c r="M320" s="67"/>
      <c r="N320" s="67"/>
      <c r="O320" s="67"/>
      <c r="P320" s="67"/>
      <c r="Q320" s="67"/>
      <c r="R320" s="67"/>
      <c r="S320" s="67"/>
      <c r="T320" s="67"/>
      <c r="U320" s="67"/>
      <c r="V320" s="67"/>
      <c r="W320" s="67"/>
      <c r="X320" s="67"/>
      <c r="Y320" s="67"/>
      <c r="Z320" s="67"/>
      <c r="AA320" s="67"/>
    </row>
    <row r="321" spans="1:27" ht="12" customHeight="1" x14ac:dyDescent="0.4">
      <c r="A321" s="80"/>
      <c r="B321" s="67"/>
      <c r="C321" s="67"/>
      <c r="D321" s="67"/>
      <c r="E321" s="67"/>
      <c r="F321" s="67"/>
      <c r="G321" s="67"/>
      <c r="H321" s="67"/>
      <c r="I321" s="67"/>
      <c r="J321" s="67"/>
      <c r="K321" s="67"/>
      <c r="L321" s="67"/>
      <c r="M321" s="67"/>
      <c r="N321" s="67"/>
      <c r="O321" s="67"/>
      <c r="P321" s="67"/>
      <c r="Q321" s="67"/>
      <c r="R321" s="67"/>
      <c r="S321" s="67"/>
      <c r="T321" s="67"/>
      <c r="U321" s="67"/>
      <c r="V321" s="67"/>
      <c r="W321" s="67"/>
      <c r="X321" s="67"/>
      <c r="Y321" s="67"/>
      <c r="Z321" s="67"/>
      <c r="AA321" s="67"/>
    </row>
    <row r="322" spans="1:27" ht="12" customHeight="1" x14ac:dyDescent="0.4">
      <c r="A322" s="80"/>
      <c r="B322" s="67"/>
      <c r="C322" s="67"/>
      <c r="D322" s="67"/>
      <c r="E322" s="67"/>
      <c r="F322" s="67"/>
      <c r="G322" s="67"/>
      <c r="H322" s="67"/>
      <c r="I322" s="67"/>
      <c r="J322" s="67"/>
      <c r="K322" s="67"/>
      <c r="L322" s="67"/>
      <c r="M322" s="67"/>
      <c r="N322" s="67"/>
      <c r="O322" s="67"/>
      <c r="P322" s="67"/>
      <c r="Q322" s="67"/>
      <c r="R322" s="67"/>
      <c r="S322" s="67"/>
      <c r="T322" s="67"/>
      <c r="U322" s="67"/>
      <c r="V322" s="67"/>
      <c r="W322" s="67"/>
      <c r="X322" s="67"/>
      <c r="Y322" s="67"/>
      <c r="Z322" s="67"/>
      <c r="AA322" s="67"/>
    </row>
    <row r="323" spans="1:27" ht="12" customHeight="1" x14ac:dyDescent="0.4">
      <c r="A323" s="80"/>
      <c r="B323" s="67"/>
      <c r="C323" s="67"/>
      <c r="D323" s="67"/>
      <c r="E323" s="67"/>
      <c r="F323" s="67"/>
      <c r="G323" s="67"/>
      <c r="H323" s="67"/>
      <c r="I323" s="67"/>
      <c r="J323" s="67"/>
      <c r="K323" s="67"/>
      <c r="L323" s="67"/>
      <c r="M323" s="67"/>
      <c r="N323" s="67"/>
      <c r="O323" s="67"/>
      <c r="P323" s="67"/>
      <c r="Q323" s="67"/>
      <c r="R323" s="67"/>
      <c r="S323" s="67"/>
      <c r="T323" s="67"/>
      <c r="U323" s="67"/>
      <c r="V323" s="67"/>
      <c r="W323" s="67"/>
      <c r="X323" s="67"/>
      <c r="Y323" s="67"/>
      <c r="Z323" s="67"/>
      <c r="AA323" s="67"/>
    </row>
    <row r="324" spans="1:27" ht="12" customHeight="1" x14ac:dyDescent="0.4">
      <c r="A324" s="80"/>
      <c r="B324" s="67"/>
      <c r="C324" s="67"/>
      <c r="D324" s="67"/>
      <c r="E324" s="67"/>
      <c r="F324" s="67"/>
      <c r="G324" s="67"/>
      <c r="H324" s="67"/>
      <c r="I324" s="67"/>
      <c r="J324" s="67"/>
      <c r="K324" s="67"/>
      <c r="L324" s="67"/>
      <c r="M324" s="67"/>
      <c r="N324" s="67"/>
      <c r="O324" s="67"/>
      <c r="P324" s="67"/>
      <c r="Q324" s="67"/>
      <c r="R324" s="67"/>
      <c r="S324" s="67"/>
      <c r="T324" s="67"/>
      <c r="U324" s="67"/>
      <c r="V324" s="67"/>
      <c r="W324" s="67"/>
      <c r="X324" s="67"/>
      <c r="Y324" s="67"/>
      <c r="Z324" s="67"/>
      <c r="AA324" s="67"/>
    </row>
    <row r="325" spans="1:27" ht="12" customHeight="1" x14ac:dyDescent="0.4">
      <c r="A325" s="80"/>
      <c r="B325" s="67"/>
      <c r="C325" s="67"/>
      <c r="D325" s="67"/>
      <c r="E325" s="67"/>
      <c r="F325" s="67"/>
      <c r="G325" s="67"/>
      <c r="H325" s="67"/>
      <c r="I325" s="67"/>
      <c r="J325" s="67"/>
      <c r="K325" s="67"/>
      <c r="L325" s="67"/>
      <c r="M325" s="67"/>
      <c r="N325" s="67"/>
      <c r="O325" s="67"/>
      <c r="P325" s="67"/>
      <c r="Q325" s="67"/>
      <c r="R325" s="67"/>
      <c r="S325" s="67"/>
      <c r="T325" s="67"/>
      <c r="U325" s="67"/>
      <c r="V325" s="67"/>
      <c r="W325" s="67"/>
      <c r="X325" s="67"/>
      <c r="Y325" s="67"/>
      <c r="Z325" s="67"/>
      <c r="AA325" s="67"/>
    </row>
    <row r="326" spans="1:27" ht="12" customHeight="1" x14ac:dyDescent="0.4">
      <c r="A326" s="80"/>
      <c r="B326" s="67"/>
      <c r="C326" s="67"/>
      <c r="D326" s="67"/>
      <c r="E326" s="67"/>
      <c r="F326" s="67"/>
      <c r="G326" s="67"/>
      <c r="H326" s="67"/>
      <c r="I326" s="67"/>
      <c r="J326" s="67"/>
      <c r="K326" s="67"/>
      <c r="L326" s="67"/>
      <c r="M326" s="67"/>
      <c r="N326" s="67"/>
      <c r="O326" s="67"/>
      <c r="P326" s="67"/>
      <c r="Q326" s="67"/>
      <c r="R326" s="67"/>
      <c r="S326" s="67"/>
      <c r="T326" s="67"/>
      <c r="U326" s="67"/>
      <c r="V326" s="67"/>
      <c r="W326" s="67"/>
      <c r="X326" s="67"/>
      <c r="Y326" s="67"/>
      <c r="Z326" s="67"/>
      <c r="AA326" s="67"/>
    </row>
    <row r="327" spans="1:27" ht="12" customHeight="1" x14ac:dyDescent="0.4">
      <c r="A327" s="80"/>
      <c r="B327" s="67"/>
      <c r="C327" s="67"/>
      <c r="D327" s="67"/>
      <c r="E327" s="67"/>
      <c r="F327" s="67"/>
      <c r="G327" s="67"/>
      <c r="H327" s="67"/>
      <c r="I327" s="67"/>
      <c r="J327" s="67"/>
      <c r="K327" s="67"/>
      <c r="L327" s="67"/>
      <c r="M327" s="67"/>
      <c r="N327" s="67"/>
      <c r="O327" s="67"/>
      <c r="P327" s="67"/>
      <c r="Q327" s="67"/>
      <c r="R327" s="67"/>
      <c r="S327" s="67"/>
      <c r="T327" s="67"/>
      <c r="U327" s="67"/>
      <c r="V327" s="67"/>
      <c r="W327" s="67"/>
      <c r="X327" s="67"/>
      <c r="Y327" s="67"/>
      <c r="Z327" s="67"/>
      <c r="AA327" s="67"/>
    </row>
    <row r="328" spans="1:27" ht="12" customHeight="1" x14ac:dyDescent="0.4">
      <c r="A328" s="80"/>
      <c r="B328" s="67"/>
      <c r="C328" s="67"/>
      <c r="D328" s="67"/>
      <c r="E328" s="67"/>
      <c r="F328" s="67"/>
      <c r="G328" s="67"/>
      <c r="H328" s="67"/>
      <c r="I328" s="67"/>
      <c r="J328" s="67"/>
      <c r="K328" s="67"/>
      <c r="L328" s="67"/>
      <c r="M328" s="67"/>
      <c r="N328" s="67"/>
      <c r="O328" s="67"/>
      <c r="P328" s="67"/>
      <c r="Q328" s="67"/>
      <c r="R328" s="67"/>
      <c r="S328" s="67"/>
      <c r="T328" s="67"/>
      <c r="U328" s="67"/>
      <c r="V328" s="67"/>
      <c r="W328" s="67"/>
      <c r="X328" s="67"/>
      <c r="Y328" s="67"/>
      <c r="Z328" s="67"/>
      <c r="AA328" s="67"/>
    </row>
    <row r="329" spans="1:27" ht="12" customHeight="1" x14ac:dyDescent="0.4">
      <c r="A329" s="80"/>
      <c r="B329" s="67"/>
      <c r="C329" s="67"/>
      <c r="D329" s="67"/>
      <c r="E329" s="67"/>
      <c r="F329" s="67"/>
      <c r="G329" s="67"/>
      <c r="H329" s="67"/>
      <c r="I329" s="67"/>
      <c r="J329" s="67"/>
      <c r="K329" s="67"/>
      <c r="L329" s="67"/>
      <c r="M329" s="67"/>
      <c r="N329" s="67"/>
      <c r="O329" s="67"/>
      <c r="P329" s="67"/>
      <c r="Q329" s="67"/>
      <c r="R329" s="67"/>
      <c r="S329" s="67"/>
      <c r="T329" s="67"/>
      <c r="U329" s="67"/>
      <c r="V329" s="67"/>
      <c r="W329" s="67"/>
      <c r="X329" s="67"/>
      <c r="Y329" s="67"/>
      <c r="Z329" s="67"/>
      <c r="AA329" s="67"/>
    </row>
    <row r="330" spans="1:27" ht="12" customHeight="1" x14ac:dyDescent="0.4">
      <c r="A330" s="80"/>
      <c r="B330" s="67"/>
      <c r="C330" s="67"/>
      <c r="D330" s="67"/>
      <c r="E330" s="67"/>
      <c r="F330" s="67"/>
      <c r="G330" s="67"/>
      <c r="H330" s="67"/>
      <c r="I330" s="67"/>
      <c r="J330" s="67"/>
      <c r="K330" s="67"/>
      <c r="L330" s="67"/>
      <c r="M330" s="67"/>
      <c r="N330" s="67"/>
      <c r="O330" s="67"/>
      <c r="P330" s="67"/>
      <c r="Q330" s="67"/>
      <c r="R330" s="67"/>
      <c r="S330" s="67"/>
      <c r="T330" s="67"/>
      <c r="U330" s="67"/>
      <c r="V330" s="67"/>
      <c r="W330" s="67"/>
      <c r="X330" s="67"/>
      <c r="Y330" s="67"/>
      <c r="Z330" s="67"/>
      <c r="AA330" s="67"/>
    </row>
    <row r="331" spans="1:27" ht="12" customHeight="1" x14ac:dyDescent="0.4">
      <c r="A331" s="80"/>
      <c r="B331" s="67"/>
      <c r="C331" s="67"/>
      <c r="D331" s="67"/>
      <c r="E331" s="67"/>
      <c r="F331" s="67"/>
      <c r="G331" s="67"/>
      <c r="H331" s="67"/>
      <c r="I331" s="67"/>
      <c r="J331" s="67"/>
      <c r="K331" s="67"/>
      <c r="L331" s="67"/>
      <c r="M331" s="67"/>
      <c r="N331" s="67"/>
      <c r="O331" s="67"/>
      <c r="P331" s="67"/>
      <c r="Q331" s="67"/>
      <c r="R331" s="67"/>
      <c r="S331" s="67"/>
      <c r="T331" s="67"/>
      <c r="U331" s="67"/>
      <c r="V331" s="67"/>
      <c r="W331" s="67"/>
      <c r="X331" s="67"/>
      <c r="Y331" s="67"/>
      <c r="Z331" s="67"/>
      <c r="AA331" s="67"/>
    </row>
    <row r="332" spans="1:27" ht="12" customHeight="1" x14ac:dyDescent="0.4">
      <c r="A332" s="80"/>
      <c r="B332" s="67"/>
      <c r="C332" s="67"/>
      <c r="D332" s="67"/>
      <c r="E332" s="67"/>
      <c r="F332" s="67"/>
      <c r="G332" s="67"/>
      <c r="H332" s="67"/>
      <c r="I332" s="67"/>
      <c r="J332" s="67"/>
      <c r="K332" s="67"/>
      <c r="L332" s="67"/>
      <c r="M332" s="67"/>
      <c r="N332" s="67"/>
      <c r="O332" s="67"/>
      <c r="P332" s="67"/>
      <c r="Q332" s="67"/>
      <c r="R332" s="67"/>
      <c r="S332" s="67"/>
      <c r="T332" s="67"/>
      <c r="U332" s="67"/>
      <c r="V332" s="67"/>
      <c r="W332" s="67"/>
      <c r="X332" s="67"/>
      <c r="Y332" s="67"/>
      <c r="Z332" s="67"/>
      <c r="AA332" s="67"/>
    </row>
    <row r="333" spans="1:27" ht="12" customHeight="1" x14ac:dyDescent="0.4">
      <c r="A333" s="80"/>
      <c r="B333" s="67"/>
      <c r="C333" s="67"/>
      <c r="D333" s="67"/>
      <c r="E333" s="67"/>
      <c r="F333" s="67"/>
      <c r="G333" s="67"/>
      <c r="H333" s="67"/>
      <c r="I333" s="67"/>
      <c r="J333" s="67"/>
      <c r="K333" s="67"/>
      <c r="L333" s="67"/>
      <c r="M333" s="67"/>
      <c r="N333" s="67"/>
      <c r="O333" s="67"/>
      <c r="P333" s="67"/>
      <c r="Q333" s="67"/>
      <c r="R333" s="67"/>
      <c r="S333" s="67"/>
      <c r="T333" s="67"/>
      <c r="U333" s="67"/>
      <c r="V333" s="67"/>
      <c r="W333" s="67"/>
      <c r="X333" s="67"/>
      <c r="Y333" s="67"/>
      <c r="Z333" s="67"/>
      <c r="AA333" s="67"/>
    </row>
    <row r="334" spans="1:27" ht="12" customHeight="1" x14ac:dyDescent="0.4">
      <c r="A334" s="80"/>
      <c r="B334" s="67"/>
      <c r="C334" s="67"/>
      <c r="D334" s="67"/>
      <c r="E334" s="67"/>
      <c r="F334" s="67"/>
      <c r="G334" s="67"/>
      <c r="H334" s="67"/>
      <c r="I334" s="67"/>
      <c r="J334" s="67"/>
      <c r="K334" s="67"/>
      <c r="L334" s="67"/>
      <c r="M334" s="67"/>
      <c r="N334" s="67"/>
      <c r="O334" s="67"/>
      <c r="P334" s="67"/>
      <c r="Q334" s="67"/>
      <c r="R334" s="67"/>
      <c r="S334" s="67"/>
      <c r="T334" s="67"/>
      <c r="U334" s="67"/>
      <c r="V334" s="67"/>
      <c r="W334" s="67"/>
      <c r="X334" s="67"/>
      <c r="Y334" s="67"/>
      <c r="Z334" s="67"/>
      <c r="AA334" s="67"/>
    </row>
    <row r="335" spans="1:27" ht="12" customHeight="1" x14ac:dyDescent="0.4">
      <c r="A335" s="80"/>
      <c r="B335" s="67"/>
      <c r="C335" s="67"/>
      <c r="D335" s="67"/>
      <c r="E335" s="67"/>
      <c r="F335" s="67"/>
      <c r="G335" s="67"/>
      <c r="H335" s="67"/>
      <c r="I335" s="67"/>
      <c r="J335" s="67"/>
      <c r="K335" s="67"/>
      <c r="L335" s="67"/>
      <c r="M335" s="67"/>
      <c r="N335" s="67"/>
      <c r="O335" s="67"/>
      <c r="P335" s="67"/>
      <c r="Q335" s="67"/>
      <c r="R335" s="67"/>
      <c r="S335" s="67"/>
      <c r="T335" s="67"/>
      <c r="U335" s="67"/>
      <c r="V335" s="67"/>
      <c r="W335" s="67"/>
      <c r="X335" s="67"/>
      <c r="Y335" s="67"/>
      <c r="Z335" s="67"/>
      <c r="AA335" s="67"/>
    </row>
    <row r="336" spans="1:27" ht="12" customHeight="1" x14ac:dyDescent="0.4">
      <c r="A336" s="80"/>
      <c r="B336" s="67"/>
      <c r="C336" s="67"/>
      <c r="D336" s="67"/>
      <c r="E336" s="67"/>
      <c r="F336" s="67"/>
      <c r="G336" s="67"/>
      <c r="H336" s="67"/>
      <c r="I336" s="67"/>
      <c r="J336" s="67"/>
      <c r="K336" s="67"/>
      <c r="L336" s="67"/>
      <c r="M336" s="67"/>
      <c r="N336" s="67"/>
      <c r="O336" s="67"/>
      <c r="P336" s="67"/>
      <c r="Q336" s="67"/>
      <c r="R336" s="67"/>
      <c r="S336" s="67"/>
      <c r="T336" s="67"/>
      <c r="U336" s="67"/>
      <c r="V336" s="67"/>
      <c r="W336" s="67"/>
      <c r="X336" s="67"/>
      <c r="Y336" s="67"/>
      <c r="Z336" s="67"/>
      <c r="AA336" s="67"/>
    </row>
    <row r="337" spans="1:27" ht="12" customHeight="1" x14ac:dyDescent="0.4">
      <c r="A337" s="80"/>
      <c r="B337" s="67"/>
      <c r="C337" s="67"/>
      <c r="D337" s="67"/>
      <c r="E337" s="67"/>
      <c r="F337" s="67"/>
      <c r="G337" s="67"/>
      <c r="H337" s="67"/>
      <c r="I337" s="67"/>
      <c r="J337" s="67"/>
      <c r="K337" s="67"/>
      <c r="L337" s="67"/>
      <c r="M337" s="67"/>
      <c r="N337" s="67"/>
      <c r="O337" s="67"/>
      <c r="P337" s="67"/>
      <c r="Q337" s="67"/>
      <c r="R337" s="67"/>
      <c r="S337" s="67"/>
      <c r="T337" s="67"/>
      <c r="U337" s="67"/>
      <c r="V337" s="67"/>
      <c r="W337" s="67"/>
      <c r="X337" s="67"/>
      <c r="Y337" s="67"/>
      <c r="Z337" s="67"/>
      <c r="AA337" s="67"/>
    </row>
    <row r="338" spans="1:27" ht="12" customHeight="1" x14ac:dyDescent="0.4">
      <c r="A338" s="80"/>
      <c r="B338" s="67"/>
      <c r="C338" s="67"/>
      <c r="D338" s="67"/>
      <c r="E338" s="67"/>
      <c r="F338" s="67"/>
      <c r="G338" s="67"/>
      <c r="H338" s="67"/>
      <c r="I338" s="67"/>
      <c r="J338" s="67"/>
      <c r="K338" s="67"/>
      <c r="L338" s="67"/>
      <c r="M338" s="67"/>
      <c r="N338" s="67"/>
      <c r="O338" s="67"/>
      <c r="P338" s="67"/>
      <c r="Q338" s="67"/>
      <c r="R338" s="67"/>
      <c r="S338" s="67"/>
      <c r="T338" s="67"/>
      <c r="U338" s="67"/>
      <c r="V338" s="67"/>
      <c r="W338" s="67"/>
      <c r="X338" s="67"/>
      <c r="Y338" s="67"/>
      <c r="Z338" s="67"/>
      <c r="AA338" s="67"/>
    </row>
    <row r="339" spans="1:27" ht="12" customHeight="1" x14ac:dyDescent="0.4">
      <c r="A339" s="80"/>
      <c r="B339" s="67"/>
      <c r="C339" s="67"/>
      <c r="D339" s="67"/>
      <c r="E339" s="67"/>
      <c r="F339" s="67"/>
      <c r="G339" s="67"/>
      <c r="H339" s="67"/>
      <c r="I339" s="67"/>
      <c r="J339" s="67"/>
      <c r="K339" s="67"/>
      <c r="L339" s="67"/>
      <c r="M339" s="67"/>
      <c r="N339" s="67"/>
      <c r="O339" s="67"/>
      <c r="P339" s="67"/>
      <c r="Q339" s="67"/>
      <c r="R339" s="67"/>
      <c r="S339" s="67"/>
      <c r="T339" s="67"/>
      <c r="U339" s="67"/>
      <c r="V339" s="67"/>
      <c r="W339" s="67"/>
      <c r="X339" s="67"/>
      <c r="Y339" s="67"/>
      <c r="Z339" s="67"/>
      <c r="AA339" s="67"/>
    </row>
    <row r="340" spans="1:27" ht="12" customHeight="1" x14ac:dyDescent="0.4">
      <c r="A340" s="80"/>
      <c r="B340" s="67"/>
      <c r="C340" s="67"/>
      <c r="D340" s="67"/>
      <c r="E340" s="67"/>
      <c r="F340" s="67"/>
      <c r="G340" s="67"/>
      <c r="H340" s="67"/>
      <c r="I340" s="67"/>
      <c r="J340" s="67"/>
      <c r="K340" s="67"/>
      <c r="L340" s="67"/>
      <c r="M340" s="67"/>
      <c r="N340" s="67"/>
      <c r="O340" s="67"/>
      <c r="P340" s="67"/>
      <c r="Q340" s="67"/>
      <c r="R340" s="67"/>
      <c r="S340" s="67"/>
      <c r="T340" s="67"/>
      <c r="U340" s="67"/>
      <c r="V340" s="67"/>
      <c r="W340" s="67"/>
      <c r="X340" s="67"/>
      <c r="Y340" s="67"/>
      <c r="Z340" s="67"/>
      <c r="AA340" s="67"/>
    </row>
    <row r="341" spans="1:27" ht="12" customHeight="1" x14ac:dyDescent="0.4">
      <c r="A341" s="80"/>
      <c r="B341" s="67"/>
      <c r="C341" s="67"/>
      <c r="D341" s="67"/>
      <c r="E341" s="67"/>
      <c r="F341" s="67"/>
      <c r="G341" s="67"/>
      <c r="H341" s="67"/>
      <c r="I341" s="67"/>
      <c r="J341" s="67"/>
      <c r="K341" s="67"/>
      <c r="L341" s="67"/>
      <c r="M341" s="67"/>
      <c r="N341" s="67"/>
      <c r="O341" s="67"/>
      <c r="P341" s="67"/>
      <c r="Q341" s="67"/>
      <c r="R341" s="67"/>
      <c r="S341" s="67"/>
      <c r="T341" s="67"/>
      <c r="U341" s="67"/>
      <c r="V341" s="67"/>
      <c r="W341" s="67"/>
      <c r="X341" s="67"/>
      <c r="Y341" s="67"/>
      <c r="Z341" s="67"/>
      <c r="AA341" s="67"/>
    </row>
    <row r="342" spans="1:27" ht="12" customHeight="1" x14ac:dyDescent="0.4">
      <c r="A342" s="80"/>
      <c r="B342" s="67"/>
      <c r="C342" s="67"/>
      <c r="D342" s="67"/>
      <c r="E342" s="67"/>
      <c r="F342" s="67"/>
      <c r="G342" s="67"/>
      <c r="H342" s="67"/>
      <c r="I342" s="67"/>
      <c r="J342" s="67"/>
      <c r="K342" s="67"/>
      <c r="L342" s="67"/>
      <c r="M342" s="67"/>
      <c r="N342" s="67"/>
      <c r="O342" s="67"/>
      <c r="P342" s="67"/>
      <c r="Q342" s="67"/>
      <c r="R342" s="67"/>
      <c r="S342" s="67"/>
      <c r="T342" s="67"/>
      <c r="U342" s="67"/>
      <c r="V342" s="67"/>
      <c r="W342" s="67"/>
      <c r="X342" s="67"/>
      <c r="Y342" s="67"/>
      <c r="Z342" s="67"/>
      <c r="AA342" s="67"/>
    </row>
    <row r="343" spans="1:27" ht="12" customHeight="1" x14ac:dyDescent="0.4">
      <c r="A343" s="80"/>
      <c r="B343" s="67"/>
      <c r="C343" s="67"/>
      <c r="D343" s="67"/>
      <c r="E343" s="67"/>
      <c r="F343" s="67"/>
      <c r="G343" s="67"/>
      <c r="H343" s="67"/>
      <c r="I343" s="67"/>
      <c r="J343" s="67"/>
      <c r="K343" s="67"/>
      <c r="L343" s="67"/>
      <c r="M343" s="67"/>
      <c r="N343" s="67"/>
      <c r="O343" s="67"/>
      <c r="P343" s="67"/>
      <c r="Q343" s="67"/>
      <c r="R343" s="67"/>
      <c r="S343" s="67"/>
      <c r="T343" s="67"/>
      <c r="U343" s="67"/>
      <c r="V343" s="67"/>
      <c r="W343" s="67"/>
      <c r="X343" s="67"/>
      <c r="Y343" s="67"/>
      <c r="Z343" s="67"/>
      <c r="AA343" s="67"/>
    </row>
    <row r="344" spans="1:27" ht="12" customHeight="1" x14ac:dyDescent="0.4">
      <c r="A344" s="80"/>
      <c r="B344" s="67"/>
      <c r="C344" s="67"/>
      <c r="D344" s="67"/>
      <c r="E344" s="67"/>
      <c r="F344" s="67"/>
      <c r="G344" s="67"/>
      <c r="H344" s="67"/>
      <c r="I344" s="67"/>
      <c r="J344" s="67"/>
      <c r="K344" s="67"/>
      <c r="L344" s="67"/>
      <c r="M344" s="67"/>
      <c r="N344" s="67"/>
      <c r="O344" s="67"/>
      <c r="P344" s="67"/>
      <c r="Q344" s="67"/>
      <c r="R344" s="67"/>
      <c r="S344" s="67"/>
      <c r="T344" s="67"/>
      <c r="U344" s="67"/>
      <c r="V344" s="67"/>
      <c r="W344" s="67"/>
      <c r="X344" s="67"/>
      <c r="Y344" s="67"/>
      <c r="Z344" s="67"/>
      <c r="AA344" s="67"/>
    </row>
    <row r="345" spans="1:27" ht="12" customHeight="1" x14ac:dyDescent="0.4">
      <c r="A345" s="80"/>
      <c r="B345" s="67"/>
      <c r="C345" s="67"/>
      <c r="D345" s="67"/>
      <c r="E345" s="67"/>
      <c r="F345" s="67"/>
      <c r="G345" s="67"/>
      <c r="H345" s="67"/>
      <c r="I345" s="67"/>
      <c r="J345" s="67"/>
      <c r="K345" s="67"/>
      <c r="L345" s="67"/>
      <c r="M345" s="67"/>
      <c r="N345" s="67"/>
      <c r="O345" s="67"/>
      <c r="P345" s="67"/>
      <c r="Q345" s="67"/>
      <c r="R345" s="67"/>
      <c r="S345" s="67"/>
      <c r="T345" s="67"/>
      <c r="U345" s="67"/>
      <c r="V345" s="67"/>
      <c r="W345" s="67"/>
      <c r="X345" s="67"/>
      <c r="Y345" s="67"/>
      <c r="Z345" s="67"/>
      <c r="AA345" s="67"/>
    </row>
    <row r="346" spans="1:27" ht="12" customHeight="1" x14ac:dyDescent="0.4">
      <c r="A346" s="80"/>
      <c r="B346" s="67"/>
      <c r="C346" s="67"/>
      <c r="D346" s="67"/>
      <c r="E346" s="67"/>
      <c r="F346" s="67"/>
      <c r="G346" s="67"/>
      <c r="H346" s="67"/>
      <c r="I346" s="67"/>
      <c r="J346" s="67"/>
      <c r="K346" s="67"/>
      <c r="L346" s="67"/>
      <c r="M346" s="67"/>
      <c r="N346" s="67"/>
      <c r="O346" s="67"/>
      <c r="P346" s="67"/>
      <c r="Q346" s="67"/>
      <c r="R346" s="67"/>
      <c r="S346" s="67"/>
      <c r="T346" s="67"/>
      <c r="U346" s="67"/>
      <c r="V346" s="67"/>
      <c r="W346" s="67"/>
      <c r="X346" s="67"/>
      <c r="Y346" s="67"/>
      <c r="Z346" s="67"/>
      <c r="AA346" s="67"/>
    </row>
    <row r="347" spans="1:27" ht="12" customHeight="1" x14ac:dyDescent="0.4">
      <c r="A347" s="80"/>
      <c r="B347" s="67"/>
      <c r="C347" s="67"/>
      <c r="D347" s="67"/>
      <c r="E347" s="67"/>
      <c r="F347" s="67"/>
      <c r="G347" s="67"/>
      <c r="H347" s="67"/>
      <c r="I347" s="67"/>
      <c r="J347" s="67"/>
      <c r="K347" s="67"/>
      <c r="L347" s="67"/>
      <c r="M347" s="67"/>
      <c r="N347" s="67"/>
      <c r="O347" s="67"/>
      <c r="P347" s="67"/>
      <c r="Q347" s="67"/>
      <c r="R347" s="67"/>
      <c r="S347" s="67"/>
      <c r="T347" s="67"/>
      <c r="U347" s="67"/>
      <c r="V347" s="67"/>
      <c r="W347" s="67"/>
      <c r="X347" s="67"/>
      <c r="Y347" s="67"/>
      <c r="Z347" s="67"/>
      <c r="AA347" s="67"/>
    </row>
    <row r="348" spans="1:27" ht="12" customHeight="1" x14ac:dyDescent="0.4">
      <c r="A348" s="80"/>
      <c r="B348" s="67"/>
      <c r="C348" s="67"/>
      <c r="D348" s="67"/>
      <c r="E348" s="67"/>
      <c r="F348" s="67"/>
      <c r="G348" s="67"/>
      <c r="H348" s="67"/>
      <c r="I348" s="67"/>
      <c r="J348" s="67"/>
      <c r="K348" s="67"/>
      <c r="L348" s="67"/>
      <c r="M348" s="67"/>
      <c r="N348" s="67"/>
      <c r="O348" s="67"/>
      <c r="P348" s="67"/>
      <c r="Q348" s="67"/>
      <c r="R348" s="67"/>
      <c r="S348" s="67"/>
      <c r="T348" s="67"/>
      <c r="U348" s="67"/>
      <c r="V348" s="67"/>
      <c r="W348" s="67"/>
      <c r="X348" s="67"/>
      <c r="Y348" s="67"/>
      <c r="Z348" s="67"/>
      <c r="AA348" s="67"/>
    </row>
    <row r="349" spans="1:27" ht="12" customHeight="1" x14ac:dyDescent="0.4">
      <c r="A349" s="80"/>
      <c r="B349" s="67"/>
      <c r="C349" s="67"/>
      <c r="D349" s="67"/>
      <c r="E349" s="67"/>
      <c r="F349" s="67"/>
      <c r="G349" s="67"/>
      <c r="H349" s="67"/>
      <c r="I349" s="67"/>
      <c r="J349" s="67"/>
      <c r="K349" s="67"/>
      <c r="L349" s="67"/>
      <c r="M349" s="67"/>
      <c r="N349" s="67"/>
      <c r="O349" s="67"/>
      <c r="P349" s="67"/>
      <c r="Q349" s="67"/>
      <c r="R349" s="67"/>
      <c r="S349" s="67"/>
      <c r="T349" s="67"/>
      <c r="U349" s="67"/>
      <c r="V349" s="67"/>
      <c r="W349" s="67"/>
      <c r="X349" s="67"/>
      <c r="Y349" s="67"/>
      <c r="Z349" s="67"/>
      <c r="AA349" s="67"/>
    </row>
    <row r="350" spans="1:27" ht="12" customHeight="1" x14ac:dyDescent="0.4">
      <c r="A350" s="80"/>
      <c r="B350" s="67"/>
      <c r="C350" s="67"/>
      <c r="D350" s="67"/>
      <c r="E350" s="67"/>
      <c r="F350" s="67"/>
      <c r="G350" s="67"/>
      <c r="H350" s="67"/>
      <c r="I350" s="67"/>
      <c r="J350" s="67"/>
      <c r="K350" s="67"/>
      <c r="L350" s="67"/>
      <c r="M350" s="67"/>
      <c r="N350" s="67"/>
      <c r="O350" s="67"/>
      <c r="P350" s="67"/>
      <c r="Q350" s="67"/>
      <c r="R350" s="67"/>
      <c r="S350" s="67"/>
      <c r="T350" s="67"/>
      <c r="U350" s="67"/>
      <c r="V350" s="67"/>
      <c r="W350" s="67"/>
      <c r="X350" s="67"/>
      <c r="Y350" s="67"/>
      <c r="Z350" s="67"/>
      <c r="AA350" s="67"/>
    </row>
    <row r="351" spans="1:27" ht="12" customHeight="1" x14ac:dyDescent="0.4">
      <c r="A351" s="80"/>
      <c r="B351" s="67"/>
      <c r="C351" s="67"/>
      <c r="D351" s="67"/>
      <c r="E351" s="67"/>
      <c r="F351" s="67"/>
      <c r="G351" s="67"/>
      <c r="H351" s="67"/>
      <c r="I351" s="67"/>
      <c r="J351" s="67"/>
      <c r="K351" s="67"/>
      <c r="L351" s="67"/>
      <c r="M351" s="67"/>
      <c r="N351" s="67"/>
      <c r="O351" s="67"/>
      <c r="P351" s="67"/>
      <c r="Q351" s="67"/>
      <c r="R351" s="67"/>
      <c r="S351" s="67"/>
      <c r="T351" s="67"/>
      <c r="U351" s="67"/>
      <c r="V351" s="67"/>
      <c r="W351" s="67"/>
      <c r="X351" s="67"/>
      <c r="Y351" s="67"/>
      <c r="Z351" s="67"/>
      <c r="AA351" s="67"/>
    </row>
    <row r="352" spans="1:27" ht="12" customHeight="1" x14ac:dyDescent="0.4">
      <c r="A352" s="80"/>
      <c r="B352" s="67"/>
      <c r="C352" s="67"/>
      <c r="D352" s="67"/>
      <c r="E352" s="67"/>
      <c r="F352" s="67"/>
      <c r="G352" s="67"/>
      <c r="H352" s="67"/>
      <c r="I352" s="67"/>
      <c r="J352" s="67"/>
      <c r="K352" s="67"/>
      <c r="L352" s="67"/>
      <c r="M352" s="67"/>
      <c r="N352" s="67"/>
      <c r="O352" s="67"/>
      <c r="P352" s="67"/>
      <c r="Q352" s="67"/>
      <c r="R352" s="67"/>
      <c r="S352" s="67"/>
      <c r="T352" s="67"/>
      <c r="U352" s="67"/>
      <c r="V352" s="67"/>
      <c r="W352" s="67"/>
      <c r="X352" s="67"/>
      <c r="Y352" s="67"/>
      <c r="Z352" s="67"/>
      <c r="AA352" s="67"/>
    </row>
    <row r="353" spans="1:27" ht="12" customHeight="1" x14ac:dyDescent="0.4">
      <c r="A353" s="80"/>
      <c r="B353" s="67"/>
      <c r="C353" s="67"/>
      <c r="D353" s="67"/>
      <c r="E353" s="67"/>
      <c r="F353" s="67"/>
      <c r="G353" s="67"/>
      <c r="H353" s="67"/>
      <c r="I353" s="67"/>
      <c r="J353" s="67"/>
      <c r="K353" s="67"/>
      <c r="L353" s="67"/>
      <c r="M353" s="67"/>
      <c r="N353" s="67"/>
      <c r="O353" s="67"/>
      <c r="P353" s="67"/>
      <c r="Q353" s="67"/>
      <c r="R353" s="67"/>
      <c r="S353" s="67"/>
      <c r="T353" s="67"/>
      <c r="U353" s="67"/>
      <c r="V353" s="67"/>
      <c r="W353" s="67"/>
      <c r="X353" s="67"/>
      <c r="Y353" s="67"/>
      <c r="Z353" s="67"/>
      <c r="AA353" s="67"/>
    </row>
    <row r="354" spans="1:27" ht="12" customHeight="1" x14ac:dyDescent="0.4">
      <c r="A354" s="80"/>
      <c r="B354" s="67"/>
      <c r="C354" s="67"/>
      <c r="D354" s="67"/>
      <c r="E354" s="67"/>
      <c r="F354" s="67"/>
      <c r="G354" s="67"/>
      <c r="H354" s="67"/>
      <c r="I354" s="67"/>
      <c r="J354" s="67"/>
      <c r="K354" s="67"/>
      <c r="L354" s="67"/>
      <c r="M354" s="67"/>
      <c r="N354" s="67"/>
      <c r="O354" s="67"/>
      <c r="P354" s="67"/>
      <c r="Q354" s="67"/>
      <c r="R354" s="67"/>
      <c r="S354" s="67"/>
      <c r="T354" s="67"/>
      <c r="U354" s="67"/>
      <c r="V354" s="67"/>
      <c r="W354" s="67"/>
      <c r="X354" s="67"/>
      <c r="Y354" s="67"/>
      <c r="Z354" s="67"/>
      <c r="AA354" s="67"/>
    </row>
    <row r="355" spans="1:27" ht="12" customHeight="1" x14ac:dyDescent="0.4">
      <c r="A355" s="80"/>
      <c r="B355" s="67"/>
      <c r="C355" s="67"/>
      <c r="D355" s="67"/>
      <c r="E355" s="67"/>
      <c r="F355" s="67"/>
      <c r="G355" s="67"/>
      <c r="H355" s="67"/>
      <c r="I355" s="67"/>
      <c r="J355" s="67"/>
      <c r="K355" s="67"/>
      <c r="L355" s="67"/>
      <c r="M355" s="67"/>
      <c r="N355" s="67"/>
      <c r="O355" s="67"/>
      <c r="P355" s="67"/>
      <c r="Q355" s="67"/>
      <c r="R355" s="67"/>
      <c r="S355" s="67"/>
      <c r="T355" s="67"/>
      <c r="U355" s="67"/>
      <c r="V355" s="67"/>
      <c r="W355" s="67"/>
      <c r="X355" s="67"/>
      <c r="Y355" s="67"/>
      <c r="Z355" s="67"/>
      <c r="AA355" s="67"/>
    </row>
    <row r="356" spans="1:27" ht="12" customHeight="1" x14ac:dyDescent="0.4">
      <c r="A356" s="80"/>
      <c r="B356" s="67"/>
      <c r="C356" s="67"/>
      <c r="D356" s="67"/>
      <c r="E356" s="67"/>
      <c r="F356" s="67"/>
      <c r="G356" s="67"/>
      <c r="H356" s="67"/>
      <c r="I356" s="67"/>
      <c r="J356" s="67"/>
      <c r="K356" s="67"/>
      <c r="L356" s="67"/>
      <c r="M356" s="67"/>
      <c r="N356" s="67"/>
      <c r="O356" s="67"/>
      <c r="P356" s="67"/>
      <c r="Q356" s="67"/>
      <c r="R356" s="67"/>
      <c r="S356" s="67"/>
      <c r="T356" s="67"/>
      <c r="U356" s="67"/>
      <c r="V356" s="67"/>
      <c r="W356" s="67"/>
      <c r="X356" s="67"/>
      <c r="Y356" s="67"/>
      <c r="Z356" s="67"/>
      <c r="AA356" s="67"/>
    </row>
    <row r="357" spans="1:27" ht="12" customHeight="1" x14ac:dyDescent="0.4">
      <c r="A357" s="80"/>
      <c r="B357" s="67"/>
      <c r="C357" s="67"/>
      <c r="D357" s="67"/>
      <c r="E357" s="67"/>
      <c r="F357" s="67"/>
      <c r="G357" s="67"/>
      <c r="H357" s="67"/>
      <c r="I357" s="67"/>
      <c r="J357" s="67"/>
      <c r="K357" s="67"/>
      <c r="L357" s="67"/>
      <c r="M357" s="67"/>
      <c r="N357" s="67"/>
      <c r="O357" s="67"/>
      <c r="P357" s="67"/>
      <c r="Q357" s="67"/>
      <c r="R357" s="67"/>
      <c r="S357" s="67"/>
      <c r="T357" s="67"/>
      <c r="U357" s="67"/>
      <c r="V357" s="67"/>
      <c r="W357" s="67"/>
      <c r="X357" s="67"/>
      <c r="Y357" s="67"/>
      <c r="Z357" s="67"/>
      <c r="AA357" s="67"/>
    </row>
    <row r="358" spans="1:27" ht="12" customHeight="1" x14ac:dyDescent="0.4">
      <c r="A358" s="80"/>
      <c r="B358" s="67"/>
      <c r="C358" s="67"/>
      <c r="D358" s="67"/>
      <c r="E358" s="67"/>
      <c r="F358" s="67"/>
      <c r="G358" s="67"/>
      <c r="H358" s="67"/>
      <c r="I358" s="67"/>
      <c r="J358" s="67"/>
      <c r="K358" s="67"/>
      <c r="L358" s="67"/>
      <c r="M358" s="67"/>
      <c r="N358" s="67"/>
      <c r="O358" s="67"/>
      <c r="P358" s="67"/>
      <c r="Q358" s="67"/>
      <c r="R358" s="67"/>
      <c r="S358" s="67"/>
      <c r="T358" s="67"/>
      <c r="U358" s="67"/>
      <c r="V358" s="67"/>
      <c r="W358" s="67"/>
      <c r="X358" s="67"/>
      <c r="Y358" s="67"/>
      <c r="Z358" s="67"/>
      <c r="AA358" s="67"/>
    </row>
    <row r="359" spans="1:27" ht="12" customHeight="1" x14ac:dyDescent="0.4">
      <c r="A359" s="80"/>
      <c r="B359" s="67"/>
      <c r="C359" s="67"/>
      <c r="D359" s="67"/>
      <c r="E359" s="67"/>
      <c r="F359" s="67"/>
      <c r="G359" s="67"/>
      <c r="H359" s="67"/>
      <c r="I359" s="67"/>
      <c r="J359" s="67"/>
      <c r="K359" s="67"/>
      <c r="L359" s="67"/>
      <c r="M359" s="67"/>
      <c r="N359" s="67"/>
      <c r="O359" s="67"/>
      <c r="P359" s="67"/>
      <c r="Q359" s="67"/>
      <c r="R359" s="67"/>
      <c r="S359" s="67"/>
      <c r="T359" s="67"/>
      <c r="U359" s="67"/>
      <c r="V359" s="67"/>
      <c r="W359" s="67"/>
      <c r="X359" s="67"/>
      <c r="Y359" s="67"/>
      <c r="Z359" s="67"/>
      <c r="AA359" s="67"/>
    </row>
    <row r="360" spans="1:27" ht="12" customHeight="1" x14ac:dyDescent="0.4">
      <c r="A360" s="80"/>
      <c r="B360" s="67"/>
      <c r="C360" s="67"/>
      <c r="D360" s="67"/>
      <c r="E360" s="67"/>
      <c r="F360" s="67"/>
      <c r="G360" s="67"/>
      <c r="H360" s="67"/>
      <c r="I360" s="67"/>
      <c r="J360" s="67"/>
      <c r="K360" s="67"/>
      <c r="L360" s="67"/>
      <c r="M360" s="67"/>
      <c r="N360" s="67"/>
      <c r="O360" s="67"/>
      <c r="P360" s="67"/>
      <c r="Q360" s="67"/>
      <c r="R360" s="67"/>
      <c r="S360" s="67"/>
      <c r="T360" s="67"/>
      <c r="U360" s="67"/>
      <c r="V360" s="67"/>
      <c r="W360" s="67"/>
      <c r="X360" s="67"/>
      <c r="Y360" s="67"/>
      <c r="Z360" s="67"/>
      <c r="AA360" s="67"/>
    </row>
    <row r="361" spans="1:27" ht="12" customHeight="1" x14ac:dyDescent="0.4">
      <c r="A361" s="80"/>
      <c r="B361" s="67"/>
      <c r="C361" s="67"/>
      <c r="D361" s="67"/>
      <c r="E361" s="67"/>
      <c r="F361" s="67"/>
      <c r="G361" s="67"/>
      <c r="H361" s="67"/>
      <c r="I361" s="67"/>
      <c r="J361" s="67"/>
      <c r="K361" s="67"/>
      <c r="L361" s="67"/>
      <c r="M361" s="67"/>
      <c r="N361" s="67"/>
      <c r="O361" s="67"/>
      <c r="P361" s="67"/>
      <c r="Q361" s="67"/>
      <c r="R361" s="67"/>
      <c r="S361" s="67"/>
      <c r="T361" s="67"/>
      <c r="U361" s="67"/>
      <c r="V361" s="67"/>
      <c r="W361" s="67"/>
      <c r="X361" s="67"/>
      <c r="Y361" s="67"/>
      <c r="Z361" s="67"/>
      <c r="AA361" s="67"/>
    </row>
    <row r="362" spans="1:27" ht="12" customHeight="1" x14ac:dyDescent="0.4">
      <c r="A362" s="80"/>
      <c r="B362" s="67"/>
      <c r="C362" s="67"/>
      <c r="D362" s="67"/>
      <c r="E362" s="67"/>
      <c r="F362" s="67"/>
      <c r="G362" s="67"/>
      <c r="H362" s="67"/>
      <c r="I362" s="67"/>
      <c r="J362" s="67"/>
      <c r="K362" s="67"/>
      <c r="L362" s="67"/>
      <c r="M362" s="67"/>
      <c r="N362" s="67"/>
      <c r="O362" s="67"/>
      <c r="P362" s="67"/>
      <c r="Q362" s="67"/>
      <c r="R362" s="67"/>
      <c r="S362" s="67"/>
      <c r="T362" s="67"/>
      <c r="U362" s="67"/>
      <c r="V362" s="67"/>
      <c r="W362" s="67"/>
      <c r="X362" s="67"/>
      <c r="Y362" s="67"/>
      <c r="Z362" s="67"/>
      <c r="AA362" s="67"/>
    </row>
    <row r="363" spans="1:27" ht="12" customHeight="1" x14ac:dyDescent="0.4">
      <c r="A363" s="80"/>
      <c r="B363" s="67"/>
      <c r="C363" s="67"/>
      <c r="D363" s="67"/>
      <c r="E363" s="67"/>
      <c r="F363" s="67"/>
      <c r="G363" s="67"/>
      <c r="H363" s="67"/>
      <c r="I363" s="67"/>
      <c r="J363" s="67"/>
      <c r="K363" s="67"/>
      <c r="L363" s="67"/>
      <c r="M363" s="67"/>
      <c r="N363" s="67"/>
      <c r="O363" s="67"/>
      <c r="P363" s="67"/>
      <c r="Q363" s="67"/>
      <c r="R363" s="67"/>
      <c r="S363" s="67"/>
      <c r="T363" s="67"/>
      <c r="U363" s="67"/>
      <c r="V363" s="67"/>
      <c r="W363" s="67"/>
      <c r="X363" s="67"/>
      <c r="Y363" s="67"/>
      <c r="Z363" s="67"/>
      <c r="AA363" s="67"/>
    </row>
    <row r="364" spans="1:27" ht="12" customHeight="1" x14ac:dyDescent="0.4">
      <c r="A364" s="80"/>
      <c r="B364" s="67"/>
      <c r="C364" s="67"/>
      <c r="D364" s="67"/>
      <c r="E364" s="67"/>
      <c r="F364" s="67"/>
      <c r="G364" s="67"/>
      <c r="H364" s="67"/>
      <c r="I364" s="67"/>
      <c r="J364" s="67"/>
      <c r="K364" s="67"/>
      <c r="L364" s="67"/>
      <c r="M364" s="67"/>
      <c r="N364" s="67"/>
      <c r="O364" s="67"/>
      <c r="P364" s="67"/>
      <c r="Q364" s="67"/>
      <c r="R364" s="67"/>
      <c r="S364" s="67"/>
      <c r="T364" s="67"/>
      <c r="U364" s="67"/>
      <c r="V364" s="67"/>
      <c r="W364" s="67"/>
      <c r="X364" s="67"/>
      <c r="Y364" s="67"/>
      <c r="Z364" s="67"/>
      <c r="AA364" s="67"/>
    </row>
    <row r="365" spans="1:27" ht="12" customHeight="1" x14ac:dyDescent="0.4">
      <c r="A365" s="80"/>
      <c r="B365" s="67"/>
      <c r="C365" s="67"/>
      <c r="D365" s="67"/>
      <c r="E365" s="67"/>
      <c r="F365" s="67"/>
      <c r="G365" s="67"/>
      <c r="H365" s="67"/>
      <c r="I365" s="67"/>
      <c r="J365" s="67"/>
      <c r="K365" s="67"/>
      <c r="L365" s="67"/>
      <c r="M365" s="67"/>
      <c r="N365" s="67"/>
      <c r="O365" s="67"/>
      <c r="P365" s="67"/>
      <c r="Q365" s="67"/>
      <c r="R365" s="67"/>
      <c r="S365" s="67"/>
      <c r="T365" s="67"/>
      <c r="U365" s="67"/>
      <c r="V365" s="67"/>
      <c r="W365" s="67"/>
      <c r="X365" s="67"/>
      <c r="Y365" s="67"/>
      <c r="Z365" s="67"/>
      <c r="AA365" s="67"/>
    </row>
    <row r="366" spans="1:27" ht="12" customHeight="1" x14ac:dyDescent="0.4">
      <c r="A366" s="80"/>
      <c r="B366" s="67"/>
      <c r="C366" s="67"/>
      <c r="D366" s="67"/>
      <c r="E366" s="67"/>
      <c r="F366" s="67"/>
      <c r="G366" s="67"/>
      <c r="H366" s="67"/>
      <c r="I366" s="67"/>
      <c r="J366" s="67"/>
      <c r="K366" s="67"/>
      <c r="L366" s="67"/>
      <c r="M366" s="67"/>
      <c r="N366" s="67"/>
      <c r="O366" s="67"/>
      <c r="P366" s="67"/>
      <c r="Q366" s="67"/>
      <c r="R366" s="67"/>
      <c r="S366" s="67"/>
      <c r="T366" s="67"/>
      <c r="U366" s="67"/>
      <c r="V366" s="67"/>
      <c r="W366" s="67"/>
      <c r="X366" s="67"/>
      <c r="Y366" s="67"/>
      <c r="Z366" s="67"/>
      <c r="AA366" s="67"/>
    </row>
    <row r="367" spans="1:27" ht="12" customHeight="1" x14ac:dyDescent="0.4">
      <c r="A367" s="80"/>
      <c r="B367" s="67"/>
      <c r="C367" s="67"/>
      <c r="D367" s="67"/>
      <c r="E367" s="67"/>
      <c r="F367" s="67"/>
      <c r="G367" s="67"/>
      <c r="H367" s="67"/>
      <c r="I367" s="67"/>
      <c r="J367" s="67"/>
      <c r="K367" s="67"/>
      <c r="L367" s="67"/>
      <c r="M367" s="67"/>
      <c r="N367" s="67"/>
      <c r="O367" s="67"/>
      <c r="P367" s="67"/>
      <c r="Q367" s="67"/>
      <c r="R367" s="67"/>
      <c r="S367" s="67"/>
      <c r="T367" s="67"/>
      <c r="U367" s="67"/>
      <c r="V367" s="67"/>
      <c r="W367" s="67"/>
      <c r="X367" s="67"/>
      <c r="Y367" s="67"/>
      <c r="Z367" s="67"/>
      <c r="AA367" s="67"/>
    </row>
    <row r="368" spans="1:27" ht="12" customHeight="1" x14ac:dyDescent="0.4">
      <c r="A368" s="80"/>
      <c r="B368" s="67"/>
      <c r="C368" s="67"/>
      <c r="D368" s="67"/>
      <c r="E368" s="67"/>
      <c r="F368" s="67"/>
      <c r="G368" s="67"/>
      <c r="H368" s="67"/>
      <c r="I368" s="67"/>
      <c r="J368" s="67"/>
      <c r="K368" s="67"/>
      <c r="L368" s="67"/>
      <c r="M368" s="67"/>
      <c r="N368" s="67"/>
      <c r="O368" s="67"/>
      <c r="P368" s="67"/>
      <c r="Q368" s="67"/>
      <c r="R368" s="67"/>
      <c r="S368" s="67"/>
      <c r="T368" s="67"/>
      <c r="U368" s="67"/>
      <c r="V368" s="67"/>
      <c r="W368" s="67"/>
      <c r="X368" s="67"/>
      <c r="Y368" s="67"/>
      <c r="Z368" s="67"/>
      <c r="AA368" s="67"/>
    </row>
    <row r="369" spans="1:27" ht="12" customHeight="1" x14ac:dyDescent="0.4">
      <c r="A369" s="80"/>
      <c r="B369" s="67"/>
      <c r="C369" s="67"/>
      <c r="D369" s="67"/>
      <c r="E369" s="67"/>
      <c r="F369" s="67"/>
      <c r="G369" s="67"/>
      <c r="H369" s="67"/>
      <c r="I369" s="67"/>
      <c r="J369" s="67"/>
      <c r="K369" s="67"/>
      <c r="L369" s="67"/>
      <c r="M369" s="67"/>
      <c r="N369" s="67"/>
      <c r="O369" s="67"/>
      <c r="P369" s="67"/>
      <c r="Q369" s="67"/>
      <c r="R369" s="67"/>
      <c r="S369" s="67"/>
      <c r="T369" s="67"/>
      <c r="U369" s="67"/>
      <c r="V369" s="67"/>
      <c r="W369" s="67"/>
      <c r="X369" s="67"/>
      <c r="Y369" s="67"/>
      <c r="Z369" s="67"/>
      <c r="AA369" s="67"/>
    </row>
    <row r="370" spans="1:27" ht="12" customHeight="1" x14ac:dyDescent="0.4">
      <c r="A370" s="80"/>
      <c r="B370" s="67"/>
      <c r="C370" s="67"/>
      <c r="D370" s="67"/>
      <c r="E370" s="67"/>
      <c r="F370" s="67"/>
      <c r="G370" s="67"/>
      <c r="H370" s="67"/>
      <c r="I370" s="67"/>
      <c r="J370" s="67"/>
      <c r="K370" s="67"/>
      <c r="L370" s="67"/>
      <c r="M370" s="67"/>
      <c r="N370" s="67"/>
      <c r="O370" s="67"/>
      <c r="P370" s="67"/>
      <c r="Q370" s="67"/>
      <c r="R370" s="67"/>
      <c r="S370" s="67"/>
      <c r="T370" s="67"/>
      <c r="U370" s="67"/>
      <c r="V370" s="67"/>
      <c r="W370" s="67"/>
      <c r="X370" s="67"/>
      <c r="Y370" s="67"/>
      <c r="Z370" s="67"/>
      <c r="AA370" s="67"/>
    </row>
    <row r="371" spans="1:27" ht="12" customHeight="1" x14ac:dyDescent="0.4">
      <c r="A371" s="80"/>
      <c r="B371" s="67"/>
      <c r="C371" s="67"/>
      <c r="D371" s="67"/>
      <c r="E371" s="67"/>
      <c r="F371" s="67"/>
      <c r="G371" s="67"/>
      <c r="H371" s="67"/>
      <c r="I371" s="67"/>
      <c r="J371" s="67"/>
      <c r="K371" s="67"/>
      <c r="L371" s="67"/>
      <c r="M371" s="67"/>
      <c r="N371" s="67"/>
      <c r="O371" s="67"/>
      <c r="P371" s="67"/>
      <c r="Q371" s="67"/>
      <c r="R371" s="67"/>
      <c r="S371" s="67"/>
      <c r="T371" s="67"/>
      <c r="U371" s="67"/>
      <c r="V371" s="67"/>
      <c r="W371" s="67"/>
      <c r="X371" s="67"/>
      <c r="Y371" s="67"/>
      <c r="Z371" s="67"/>
      <c r="AA371" s="67"/>
    </row>
    <row r="372" spans="1:27" ht="12" customHeight="1" x14ac:dyDescent="0.4">
      <c r="A372" s="80"/>
      <c r="B372" s="67"/>
      <c r="C372" s="67"/>
      <c r="D372" s="67"/>
      <c r="E372" s="67"/>
      <c r="F372" s="67"/>
      <c r="G372" s="67"/>
      <c r="H372" s="67"/>
      <c r="I372" s="67"/>
      <c r="J372" s="67"/>
      <c r="K372" s="67"/>
      <c r="L372" s="67"/>
      <c r="M372" s="67"/>
      <c r="N372" s="67"/>
      <c r="O372" s="67"/>
      <c r="P372" s="67"/>
      <c r="Q372" s="67"/>
      <c r="R372" s="67"/>
      <c r="S372" s="67"/>
      <c r="T372" s="67"/>
      <c r="U372" s="67"/>
      <c r="V372" s="67"/>
      <c r="W372" s="67"/>
      <c r="X372" s="67"/>
      <c r="Y372" s="67"/>
      <c r="Z372" s="67"/>
      <c r="AA372" s="67"/>
    </row>
    <row r="373" spans="1:27" ht="12" customHeight="1" x14ac:dyDescent="0.4">
      <c r="A373" s="80"/>
      <c r="B373" s="67"/>
      <c r="C373" s="67"/>
      <c r="D373" s="67"/>
      <c r="E373" s="67"/>
      <c r="F373" s="67"/>
      <c r="G373" s="67"/>
      <c r="H373" s="67"/>
      <c r="I373" s="67"/>
      <c r="J373" s="67"/>
      <c r="K373" s="67"/>
      <c r="L373" s="67"/>
      <c r="M373" s="67"/>
      <c r="N373" s="67"/>
      <c r="O373" s="67"/>
      <c r="P373" s="67"/>
      <c r="Q373" s="67"/>
      <c r="R373" s="67"/>
      <c r="S373" s="67"/>
      <c r="T373" s="67"/>
      <c r="U373" s="67"/>
      <c r="V373" s="67"/>
      <c r="W373" s="67"/>
      <c r="X373" s="67"/>
      <c r="Y373" s="67"/>
      <c r="Z373" s="67"/>
      <c r="AA373" s="67"/>
    </row>
    <row r="374" spans="1:27" ht="12" customHeight="1" x14ac:dyDescent="0.4">
      <c r="A374" s="80"/>
      <c r="B374" s="67"/>
      <c r="C374" s="67"/>
      <c r="D374" s="67"/>
      <c r="E374" s="67"/>
      <c r="F374" s="67"/>
      <c r="G374" s="67"/>
      <c r="H374" s="67"/>
      <c r="I374" s="67"/>
      <c r="J374" s="67"/>
      <c r="K374" s="67"/>
      <c r="L374" s="67"/>
      <c r="M374" s="67"/>
      <c r="N374" s="67"/>
      <c r="O374" s="67"/>
      <c r="P374" s="67"/>
      <c r="Q374" s="67"/>
      <c r="R374" s="67"/>
      <c r="S374" s="67"/>
      <c r="T374" s="67"/>
      <c r="U374" s="67"/>
      <c r="V374" s="67"/>
      <c r="W374" s="67"/>
      <c r="X374" s="67"/>
      <c r="Y374" s="67"/>
      <c r="Z374" s="67"/>
      <c r="AA374" s="67"/>
    </row>
    <row r="375" spans="1:27" ht="12" customHeight="1" x14ac:dyDescent="0.4">
      <c r="A375" s="80"/>
      <c r="B375" s="67"/>
      <c r="C375" s="67"/>
      <c r="D375" s="67"/>
      <c r="E375" s="67"/>
      <c r="F375" s="67"/>
      <c r="G375" s="67"/>
      <c r="H375" s="67"/>
      <c r="I375" s="67"/>
      <c r="J375" s="67"/>
      <c r="K375" s="67"/>
      <c r="L375" s="67"/>
      <c r="M375" s="67"/>
      <c r="N375" s="67"/>
      <c r="O375" s="67"/>
      <c r="P375" s="67"/>
      <c r="Q375" s="67"/>
      <c r="R375" s="67"/>
      <c r="S375" s="67"/>
      <c r="T375" s="67"/>
      <c r="U375" s="67"/>
      <c r="V375" s="67"/>
      <c r="W375" s="67"/>
      <c r="X375" s="67"/>
      <c r="Y375" s="67"/>
      <c r="Z375" s="67"/>
      <c r="AA375" s="67"/>
    </row>
    <row r="376" spans="1:27" ht="12" customHeight="1" x14ac:dyDescent="0.4">
      <c r="A376" s="80"/>
      <c r="B376" s="67"/>
      <c r="C376" s="67"/>
      <c r="D376" s="67"/>
      <c r="E376" s="67"/>
      <c r="F376" s="67"/>
      <c r="G376" s="67"/>
      <c r="H376" s="67"/>
      <c r="I376" s="67"/>
      <c r="J376" s="67"/>
      <c r="K376" s="67"/>
      <c r="L376" s="67"/>
      <c r="M376" s="67"/>
      <c r="N376" s="67"/>
      <c r="O376" s="67"/>
      <c r="P376" s="67"/>
      <c r="Q376" s="67"/>
      <c r="R376" s="67"/>
      <c r="S376" s="67"/>
      <c r="T376" s="67"/>
      <c r="U376" s="67"/>
      <c r="V376" s="67"/>
      <c r="W376" s="67"/>
      <c r="X376" s="67"/>
      <c r="Y376" s="67"/>
      <c r="Z376" s="67"/>
      <c r="AA376" s="67"/>
    </row>
    <row r="377" spans="1:27" ht="12" customHeight="1" x14ac:dyDescent="0.4">
      <c r="A377" s="80"/>
      <c r="B377" s="67"/>
      <c r="C377" s="67"/>
      <c r="D377" s="67"/>
      <c r="E377" s="67"/>
      <c r="F377" s="67"/>
      <c r="G377" s="67"/>
      <c r="H377" s="67"/>
      <c r="I377" s="67"/>
      <c r="J377" s="67"/>
      <c r="K377" s="67"/>
      <c r="L377" s="67"/>
      <c r="M377" s="67"/>
      <c r="N377" s="67"/>
      <c r="O377" s="67"/>
      <c r="P377" s="67"/>
      <c r="Q377" s="67"/>
      <c r="R377" s="67"/>
      <c r="S377" s="67"/>
      <c r="T377" s="67"/>
      <c r="U377" s="67"/>
      <c r="V377" s="67"/>
      <c r="W377" s="67"/>
      <c r="X377" s="67"/>
      <c r="Y377" s="67"/>
      <c r="Z377" s="67"/>
      <c r="AA377" s="67"/>
    </row>
    <row r="378" spans="1:27" ht="15.75" customHeight="1" x14ac:dyDescent="0.4">
      <c r="A378" s="80"/>
      <c r="B378" s="80"/>
      <c r="C378" s="80"/>
      <c r="D378" s="80"/>
      <c r="E378" s="80"/>
      <c r="F378" s="80"/>
      <c r="G378" s="80"/>
      <c r="H378" s="80"/>
      <c r="I378" s="80"/>
      <c r="J378" s="80"/>
      <c r="K378" s="80"/>
      <c r="L378" s="80"/>
      <c r="M378" s="80"/>
      <c r="N378" s="80"/>
      <c r="O378" s="80"/>
      <c r="P378" s="80"/>
      <c r="Q378" s="80"/>
      <c r="R378" s="80"/>
      <c r="S378" s="80"/>
      <c r="T378" s="80"/>
      <c r="U378" s="80"/>
      <c r="V378" s="80"/>
      <c r="W378" s="80"/>
      <c r="X378" s="80"/>
      <c r="Y378" s="80"/>
      <c r="Z378" s="80"/>
      <c r="AA378" s="80"/>
    </row>
    <row r="379" spans="1:27" ht="15.75" customHeight="1" x14ac:dyDescent="0.4">
      <c r="A379" s="80"/>
      <c r="B379" s="80"/>
      <c r="C379" s="80"/>
      <c r="D379" s="80"/>
      <c r="E379" s="80"/>
      <c r="F379" s="80"/>
      <c r="G379" s="80"/>
      <c r="H379" s="80"/>
      <c r="I379" s="80"/>
      <c r="J379" s="80"/>
      <c r="K379" s="80"/>
      <c r="L379" s="80"/>
      <c r="M379" s="80"/>
      <c r="N379" s="80"/>
      <c r="O379" s="80"/>
      <c r="P379" s="80"/>
      <c r="Q379" s="80"/>
      <c r="R379" s="80"/>
      <c r="S379" s="80"/>
      <c r="T379" s="80"/>
      <c r="U379" s="80"/>
      <c r="V379" s="80"/>
      <c r="W379" s="80"/>
      <c r="X379" s="80"/>
      <c r="Y379" s="80"/>
      <c r="Z379" s="80"/>
      <c r="AA379" s="80"/>
    </row>
    <row r="380" spans="1:27" ht="15.75" customHeight="1" x14ac:dyDescent="0.4">
      <c r="A380" s="80"/>
      <c r="B380" s="80"/>
      <c r="C380" s="80"/>
      <c r="D380" s="80"/>
      <c r="E380" s="80"/>
      <c r="F380" s="80"/>
      <c r="G380" s="80"/>
      <c r="H380" s="80"/>
      <c r="I380" s="80"/>
      <c r="J380" s="80"/>
      <c r="K380" s="80"/>
      <c r="L380" s="80"/>
      <c r="M380" s="80"/>
      <c r="N380" s="80"/>
      <c r="O380" s="80"/>
      <c r="P380" s="80"/>
      <c r="Q380" s="80"/>
      <c r="R380" s="80"/>
      <c r="S380" s="80"/>
      <c r="T380" s="80"/>
      <c r="U380" s="80"/>
      <c r="V380" s="80"/>
      <c r="W380" s="80"/>
      <c r="X380" s="80"/>
      <c r="Y380" s="80"/>
      <c r="Z380" s="80"/>
      <c r="AA380" s="80"/>
    </row>
    <row r="381" spans="1:27" ht="15.75" customHeight="1" x14ac:dyDescent="0.4">
      <c r="A381" s="80"/>
      <c r="B381" s="80"/>
      <c r="C381" s="80"/>
      <c r="D381" s="80"/>
      <c r="E381" s="80"/>
      <c r="F381" s="80"/>
      <c r="G381" s="80"/>
      <c r="H381" s="80"/>
      <c r="I381" s="80"/>
      <c r="J381" s="80"/>
      <c r="K381" s="80"/>
      <c r="L381" s="80"/>
      <c r="M381" s="80"/>
      <c r="N381" s="80"/>
      <c r="O381" s="80"/>
      <c r="P381" s="80"/>
      <c r="Q381" s="80"/>
      <c r="R381" s="80"/>
      <c r="S381" s="80"/>
      <c r="T381" s="80"/>
      <c r="U381" s="80"/>
      <c r="V381" s="80"/>
      <c r="W381" s="80"/>
      <c r="X381" s="80"/>
      <c r="Y381" s="80"/>
      <c r="Z381" s="80"/>
      <c r="AA381" s="80"/>
    </row>
    <row r="382" spans="1:27" ht="15.75" customHeight="1" x14ac:dyDescent="0.4">
      <c r="A382" s="80"/>
      <c r="B382" s="80"/>
      <c r="C382" s="80"/>
      <c r="D382" s="80"/>
      <c r="E382" s="80"/>
      <c r="F382" s="80"/>
      <c r="G382" s="80"/>
      <c r="H382" s="80"/>
      <c r="I382" s="80"/>
      <c r="J382" s="80"/>
      <c r="K382" s="80"/>
      <c r="L382" s="80"/>
      <c r="M382" s="80"/>
      <c r="N382" s="80"/>
      <c r="O382" s="80"/>
      <c r="P382" s="80"/>
      <c r="Q382" s="80"/>
      <c r="R382" s="80"/>
      <c r="S382" s="80"/>
      <c r="T382" s="80"/>
      <c r="U382" s="80"/>
      <c r="V382" s="80"/>
      <c r="W382" s="80"/>
      <c r="X382" s="80"/>
      <c r="Y382" s="80"/>
      <c r="Z382" s="80"/>
      <c r="AA382" s="80"/>
    </row>
    <row r="383" spans="1:27" ht="15.75" customHeight="1" x14ac:dyDescent="0.4">
      <c r="A383" s="80"/>
      <c r="B383" s="80"/>
      <c r="C383" s="80"/>
      <c r="D383" s="80"/>
      <c r="E383" s="80"/>
      <c r="F383" s="80"/>
      <c r="G383" s="80"/>
      <c r="H383" s="80"/>
      <c r="I383" s="80"/>
      <c r="J383" s="80"/>
      <c r="K383" s="80"/>
      <c r="L383" s="80"/>
      <c r="M383" s="80"/>
      <c r="N383" s="80"/>
      <c r="O383" s="80"/>
      <c r="P383" s="80"/>
      <c r="Q383" s="80"/>
      <c r="R383" s="80"/>
      <c r="S383" s="80"/>
      <c r="T383" s="80"/>
      <c r="U383" s="80"/>
      <c r="V383" s="80"/>
      <c r="W383" s="80"/>
      <c r="X383" s="80"/>
      <c r="Y383" s="80"/>
      <c r="Z383" s="80"/>
      <c r="AA383" s="80"/>
    </row>
    <row r="384" spans="1:27" ht="15.75" customHeight="1" x14ac:dyDescent="0.4">
      <c r="A384" s="80"/>
      <c r="B384" s="80"/>
      <c r="C384" s="80"/>
      <c r="D384" s="80"/>
      <c r="E384" s="80"/>
      <c r="F384" s="80"/>
      <c r="G384" s="80"/>
      <c r="H384" s="80"/>
      <c r="I384" s="80"/>
      <c r="J384" s="80"/>
      <c r="K384" s="80"/>
      <c r="L384" s="80"/>
      <c r="M384" s="80"/>
      <c r="N384" s="80"/>
      <c r="O384" s="80"/>
      <c r="P384" s="80"/>
      <c r="Q384" s="80"/>
      <c r="R384" s="80"/>
      <c r="S384" s="80"/>
      <c r="T384" s="80"/>
      <c r="U384" s="80"/>
      <c r="V384" s="80"/>
      <c r="W384" s="80"/>
      <c r="X384" s="80"/>
      <c r="Y384" s="80"/>
      <c r="Z384" s="80"/>
      <c r="AA384" s="80"/>
    </row>
    <row r="385" spans="1:27" ht="15.75" customHeight="1" x14ac:dyDescent="0.4">
      <c r="A385" s="80"/>
      <c r="B385" s="80"/>
      <c r="C385" s="80"/>
      <c r="D385" s="80"/>
      <c r="E385" s="80"/>
      <c r="F385" s="80"/>
      <c r="G385" s="80"/>
      <c r="H385" s="80"/>
      <c r="I385" s="80"/>
      <c r="J385" s="80"/>
      <c r="K385" s="80"/>
      <c r="L385" s="80"/>
      <c r="M385" s="80"/>
      <c r="N385" s="80"/>
      <c r="O385" s="80"/>
      <c r="P385" s="80"/>
      <c r="Q385" s="80"/>
      <c r="R385" s="80"/>
      <c r="S385" s="80"/>
      <c r="T385" s="80"/>
      <c r="U385" s="80"/>
      <c r="V385" s="80"/>
      <c r="W385" s="80"/>
      <c r="X385" s="80"/>
      <c r="Y385" s="80"/>
      <c r="Z385" s="80"/>
      <c r="AA385" s="80"/>
    </row>
    <row r="386" spans="1:27" ht="15.75" customHeight="1" x14ac:dyDescent="0.4">
      <c r="A386" s="80"/>
      <c r="B386" s="80"/>
      <c r="C386" s="80"/>
      <c r="D386" s="80"/>
      <c r="E386" s="80"/>
      <c r="F386" s="80"/>
      <c r="G386" s="80"/>
      <c r="H386" s="80"/>
      <c r="I386" s="80"/>
      <c r="J386" s="80"/>
      <c r="K386" s="80"/>
      <c r="L386" s="80"/>
      <c r="M386" s="80"/>
      <c r="N386" s="80"/>
      <c r="O386" s="80"/>
      <c r="P386" s="80"/>
      <c r="Q386" s="80"/>
      <c r="R386" s="80"/>
      <c r="S386" s="80"/>
      <c r="T386" s="80"/>
      <c r="U386" s="80"/>
      <c r="V386" s="80"/>
      <c r="W386" s="80"/>
      <c r="X386" s="80"/>
      <c r="Y386" s="80"/>
      <c r="Z386" s="80"/>
      <c r="AA386" s="80"/>
    </row>
    <row r="387" spans="1:27" ht="15.75" customHeight="1" x14ac:dyDescent="0.4">
      <c r="A387" s="80"/>
    </row>
    <row r="388" spans="1:27" ht="15.75" customHeight="1" x14ac:dyDescent="0.4">
      <c r="A388" s="80"/>
    </row>
    <row r="389" spans="1:27" ht="15.75" customHeight="1" x14ac:dyDescent="0.4">
      <c r="A389" s="80"/>
    </row>
    <row r="390" spans="1:27" ht="15.75" customHeight="1" x14ac:dyDescent="0.4">
      <c r="A390" s="80"/>
    </row>
    <row r="391" spans="1:27" ht="15.75" customHeight="1" x14ac:dyDescent="0.4">
      <c r="A391" s="80"/>
    </row>
    <row r="392" spans="1:27" ht="15.75" customHeight="1" x14ac:dyDescent="0.4">
      <c r="A392" s="80"/>
    </row>
    <row r="393" spans="1:27" ht="15.75" customHeight="1" x14ac:dyDescent="0.4">
      <c r="A393" s="80"/>
    </row>
    <row r="394" spans="1:27" ht="15.75" customHeight="1" x14ac:dyDescent="0.4">
      <c r="A394" s="80"/>
    </row>
    <row r="395" spans="1:27" ht="15.75" customHeight="1" x14ac:dyDescent="0.4">
      <c r="A395" s="80"/>
    </row>
    <row r="396" spans="1:27" ht="15.75" customHeight="1" x14ac:dyDescent="0.4">
      <c r="A396" s="80"/>
    </row>
    <row r="397" spans="1:27" ht="15.75" customHeight="1" x14ac:dyDescent="0.4">
      <c r="A397" s="80"/>
    </row>
    <row r="398" spans="1:27" ht="15.75" customHeight="1" x14ac:dyDescent="0.4">
      <c r="A398" s="80"/>
    </row>
    <row r="399" spans="1:27" ht="15.75" customHeight="1" x14ac:dyDescent="0.4">
      <c r="A399" s="80"/>
    </row>
    <row r="400" spans="1:27" ht="15.75" customHeight="1" x14ac:dyDescent="0.4">
      <c r="A400" s="80"/>
    </row>
    <row r="401" spans="1:1" ht="15.75" customHeight="1" x14ac:dyDescent="0.4">
      <c r="A401" s="80"/>
    </row>
    <row r="402" spans="1:1" ht="15.75" customHeight="1" x14ac:dyDescent="0.4">
      <c r="A402" s="80"/>
    </row>
    <row r="403" spans="1:1" ht="15.75" customHeight="1" x14ac:dyDescent="0.4">
      <c r="A403" s="80"/>
    </row>
    <row r="404" spans="1:1" ht="15.75" customHeight="1" x14ac:dyDescent="0.4">
      <c r="A404" s="80"/>
    </row>
    <row r="405" spans="1:1" ht="15.75" customHeight="1" x14ac:dyDescent="0.4">
      <c r="A405" s="80"/>
    </row>
    <row r="406" spans="1:1" ht="15.75" customHeight="1" x14ac:dyDescent="0.4">
      <c r="A406" s="80"/>
    </row>
    <row r="407" spans="1:1" ht="15.75" customHeight="1" x14ac:dyDescent="0.4">
      <c r="A407" s="80"/>
    </row>
    <row r="408" spans="1:1" ht="15.75" customHeight="1" x14ac:dyDescent="0.4">
      <c r="A408" s="80"/>
    </row>
    <row r="409" spans="1:1" ht="15.75" customHeight="1" x14ac:dyDescent="0.4">
      <c r="A409" s="80"/>
    </row>
    <row r="410" spans="1:1" ht="15.75" customHeight="1" x14ac:dyDescent="0.4">
      <c r="A410" s="80"/>
    </row>
    <row r="411" spans="1:1" ht="15.75" customHeight="1" x14ac:dyDescent="0.4">
      <c r="A411" s="80"/>
    </row>
    <row r="412" spans="1:1" ht="15.75" customHeight="1" x14ac:dyDescent="0.4">
      <c r="A412" s="80"/>
    </row>
    <row r="413" spans="1:1" ht="15.75" customHeight="1" x14ac:dyDescent="0.4">
      <c r="A413" s="80"/>
    </row>
    <row r="414" spans="1:1" ht="15.75" customHeight="1" x14ac:dyDescent="0.4">
      <c r="A414" s="80"/>
    </row>
    <row r="415" spans="1:1" ht="15.75" customHeight="1" x14ac:dyDescent="0.4">
      <c r="A415" s="80"/>
    </row>
    <row r="416" spans="1:1" ht="15.75" customHeight="1" x14ac:dyDescent="0.4">
      <c r="A416" s="80"/>
    </row>
    <row r="417" spans="1:1" ht="15.75" customHeight="1" x14ac:dyDescent="0.4">
      <c r="A417" s="80"/>
    </row>
    <row r="418" spans="1:1" ht="15.75" customHeight="1" x14ac:dyDescent="0.4">
      <c r="A418" s="80"/>
    </row>
    <row r="419" spans="1:1" ht="15.75" customHeight="1" x14ac:dyDescent="0.4">
      <c r="A419" s="80"/>
    </row>
    <row r="420" spans="1:1" ht="15.75" customHeight="1" x14ac:dyDescent="0.4">
      <c r="A420" s="80"/>
    </row>
    <row r="421" spans="1:1" ht="15.75" customHeight="1" x14ac:dyDescent="0.4">
      <c r="A421" s="80"/>
    </row>
    <row r="422" spans="1:1" ht="15.75" customHeight="1" x14ac:dyDescent="0.4">
      <c r="A422" s="80"/>
    </row>
    <row r="423" spans="1:1" ht="15.75" customHeight="1" x14ac:dyDescent="0.4">
      <c r="A423" s="80"/>
    </row>
    <row r="424" spans="1:1" ht="15.75" customHeight="1" x14ac:dyDescent="0.4">
      <c r="A424" s="80"/>
    </row>
    <row r="425" spans="1:1" ht="15.75" customHeight="1" x14ac:dyDescent="0.4">
      <c r="A425" s="80"/>
    </row>
    <row r="426" spans="1:1" ht="15.75" customHeight="1" x14ac:dyDescent="0.4">
      <c r="A426" s="80"/>
    </row>
    <row r="427" spans="1:1" ht="15.75" customHeight="1" x14ac:dyDescent="0.4">
      <c r="A427" s="80"/>
    </row>
    <row r="428" spans="1:1" ht="15.75" customHeight="1" x14ac:dyDescent="0.4">
      <c r="A428" s="80"/>
    </row>
    <row r="429" spans="1:1" ht="15.75" customHeight="1" x14ac:dyDescent="0.4">
      <c r="A429" s="80"/>
    </row>
    <row r="430" spans="1:1" ht="15.75" customHeight="1" x14ac:dyDescent="0.4">
      <c r="A430" s="80"/>
    </row>
    <row r="431" spans="1:1" ht="15.75" customHeight="1" x14ac:dyDescent="0.4">
      <c r="A431" s="80"/>
    </row>
    <row r="432" spans="1:1" ht="15.75" customHeight="1" x14ac:dyDescent="0.4">
      <c r="A432" s="80"/>
    </row>
    <row r="433" spans="1:1" ht="15.75" customHeight="1" x14ac:dyDescent="0.4">
      <c r="A433" s="80"/>
    </row>
    <row r="434" spans="1:1" ht="15.75" customHeight="1" x14ac:dyDescent="0.4">
      <c r="A434" s="80"/>
    </row>
    <row r="435" spans="1:1" ht="15.75" customHeight="1" x14ac:dyDescent="0.4">
      <c r="A435" s="80"/>
    </row>
    <row r="436" spans="1:1" ht="15.75" customHeight="1" x14ac:dyDescent="0.4">
      <c r="A436" s="80"/>
    </row>
    <row r="437" spans="1:1" ht="15.75" customHeight="1" x14ac:dyDescent="0.4">
      <c r="A437" s="80"/>
    </row>
    <row r="438" spans="1:1" ht="15.75" customHeight="1" x14ac:dyDescent="0.4">
      <c r="A438" s="80"/>
    </row>
    <row r="439" spans="1:1" ht="15.75" customHeight="1" x14ac:dyDescent="0.4">
      <c r="A439" s="80"/>
    </row>
    <row r="440" spans="1:1" ht="15.75" customHeight="1" x14ac:dyDescent="0.4">
      <c r="A440" s="80"/>
    </row>
    <row r="441" spans="1:1" ht="15.75" customHeight="1" x14ac:dyDescent="0.4">
      <c r="A441" s="80"/>
    </row>
    <row r="442" spans="1:1" ht="15.75" customHeight="1" x14ac:dyDescent="0.4">
      <c r="A442" s="80"/>
    </row>
    <row r="443" spans="1:1" ht="15.75" customHeight="1" x14ac:dyDescent="0.4">
      <c r="A443" s="80"/>
    </row>
    <row r="444" spans="1:1" ht="15.75" customHeight="1" x14ac:dyDescent="0.4">
      <c r="A444" s="80"/>
    </row>
    <row r="445" spans="1:1" ht="15.75" customHeight="1" x14ac:dyDescent="0.4">
      <c r="A445" s="80"/>
    </row>
    <row r="446" spans="1:1" ht="15.75" customHeight="1" x14ac:dyDescent="0.4">
      <c r="A446" s="80"/>
    </row>
    <row r="447" spans="1:1" ht="15.75" customHeight="1" x14ac:dyDescent="0.4">
      <c r="A447" s="80"/>
    </row>
    <row r="448" spans="1:1" ht="15.75" customHeight="1" x14ac:dyDescent="0.4">
      <c r="A448" s="80"/>
    </row>
    <row r="449" spans="1:1" ht="15.75" customHeight="1" x14ac:dyDescent="0.4">
      <c r="A449" s="80"/>
    </row>
    <row r="450" spans="1:1" ht="15.75" customHeight="1" x14ac:dyDescent="0.4">
      <c r="A450" s="80"/>
    </row>
    <row r="451" spans="1:1" ht="15.75" customHeight="1" x14ac:dyDescent="0.4">
      <c r="A451" s="80"/>
    </row>
    <row r="452" spans="1:1" ht="15.75" customHeight="1" x14ac:dyDescent="0.4">
      <c r="A452" s="80"/>
    </row>
    <row r="453" spans="1:1" ht="15.75" customHeight="1" x14ac:dyDescent="0.4">
      <c r="A453" s="80"/>
    </row>
    <row r="454" spans="1:1" ht="15.75" customHeight="1" x14ac:dyDescent="0.4">
      <c r="A454" s="80"/>
    </row>
    <row r="455" spans="1:1" ht="15.75" customHeight="1" x14ac:dyDescent="0.4">
      <c r="A455" s="80"/>
    </row>
    <row r="456" spans="1:1" ht="15.75" customHeight="1" x14ac:dyDescent="0.4">
      <c r="A456" s="80"/>
    </row>
    <row r="457" spans="1:1" ht="15.75" customHeight="1" x14ac:dyDescent="0.4">
      <c r="A457" s="80"/>
    </row>
    <row r="458" spans="1:1" ht="15.75" customHeight="1" x14ac:dyDescent="0.4">
      <c r="A458" s="80"/>
    </row>
    <row r="459" spans="1:1" ht="15.75" customHeight="1" x14ac:dyDescent="0.4">
      <c r="A459" s="80"/>
    </row>
    <row r="460" spans="1:1" ht="15.75" customHeight="1" x14ac:dyDescent="0.4">
      <c r="A460" s="80"/>
    </row>
    <row r="461" spans="1:1" ht="15.75" customHeight="1" x14ac:dyDescent="0.4">
      <c r="A461" s="80"/>
    </row>
    <row r="462" spans="1:1" ht="15.75" customHeight="1" x14ac:dyDescent="0.4">
      <c r="A462" s="80"/>
    </row>
    <row r="463" spans="1:1" ht="15.75" customHeight="1" x14ac:dyDescent="0.4">
      <c r="A463" s="80"/>
    </row>
    <row r="464" spans="1:1" ht="15.75" customHeight="1" x14ac:dyDescent="0.4">
      <c r="A464" s="80"/>
    </row>
    <row r="465" spans="1:1" ht="15.75" customHeight="1" x14ac:dyDescent="0.4">
      <c r="A465" s="80"/>
    </row>
    <row r="466" spans="1:1" ht="15.75" customHeight="1" x14ac:dyDescent="0.4">
      <c r="A466" s="80"/>
    </row>
    <row r="467" spans="1:1" ht="15.75" customHeight="1" x14ac:dyDescent="0.4">
      <c r="A467" s="80"/>
    </row>
    <row r="468" spans="1:1" ht="15.75" customHeight="1" x14ac:dyDescent="0.4">
      <c r="A468" s="80"/>
    </row>
    <row r="469" spans="1:1" ht="15.75" customHeight="1" x14ac:dyDescent="0.4">
      <c r="A469" s="80"/>
    </row>
    <row r="470" spans="1:1" ht="15.75" customHeight="1" x14ac:dyDescent="0.4">
      <c r="A470" s="80"/>
    </row>
    <row r="471" spans="1:1" ht="15.75" customHeight="1" x14ac:dyDescent="0.4">
      <c r="A471" s="80"/>
    </row>
    <row r="472" spans="1:1" ht="15.75" customHeight="1" x14ac:dyDescent="0.4">
      <c r="A472" s="80"/>
    </row>
    <row r="473" spans="1:1" ht="15.75" customHeight="1" x14ac:dyDescent="0.4">
      <c r="A473" s="80"/>
    </row>
    <row r="474" spans="1:1" ht="15.75" customHeight="1" x14ac:dyDescent="0.4">
      <c r="A474" s="80"/>
    </row>
    <row r="475" spans="1:1" ht="15.75" customHeight="1" x14ac:dyDescent="0.4">
      <c r="A475" s="80"/>
    </row>
    <row r="476" spans="1:1" ht="15.75" customHeight="1" x14ac:dyDescent="0.4">
      <c r="A476" s="80"/>
    </row>
    <row r="477" spans="1:1" ht="15.75" customHeight="1" x14ac:dyDescent="0.4">
      <c r="A477" s="80"/>
    </row>
    <row r="478" spans="1:1" ht="15.75" customHeight="1" x14ac:dyDescent="0.4">
      <c r="A478" s="80"/>
    </row>
    <row r="479" spans="1:1" ht="15.75" customHeight="1" x14ac:dyDescent="0.4">
      <c r="A479" s="80"/>
    </row>
    <row r="480" spans="1:1" ht="15.75" customHeight="1" x14ac:dyDescent="0.4">
      <c r="A480" s="80"/>
    </row>
    <row r="481" spans="1:1" ht="15.75" customHeight="1" x14ac:dyDescent="0.4">
      <c r="A481" s="80"/>
    </row>
    <row r="482" spans="1:1" ht="15.75" customHeight="1" x14ac:dyDescent="0.4">
      <c r="A482" s="80"/>
    </row>
    <row r="483" spans="1:1" ht="15.75" customHeight="1" x14ac:dyDescent="0.4">
      <c r="A483" s="80"/>
    </row>
    <row r="484" spans="1:1" ht="15.75" customHeight="1" x14ac:dyDescent="0.4">
      <c r="A484" s="80"/>
    </row>
    <row r="485" spans="1:1" ht="15.75" customHeight="1" x14ac:dyDescent="0.4">
      <c r="A485" s="80"/>
    </row>
    <row r="486" spans="1:1" ht="15.75" customHeight="1" x14ac:dyDescent="0.4">
      <c r="A486" s="80"/>
    </row>
    <row r="487" spans="1:1" ht="15.75" customHeight="1" x14ac:dyDescent="0.4">
      <c r="A487" s="80"/>
    </row>
    <row r="488" spans="1:1" ht="15.75" customHeight="1" x14ac:dyDescent="0.4">
      <c r="A488" s="80"/>
    </row>
    <row r="489" spans="1:1" ht="15.75" customHeight="1" x14ac:dyDescent="0.4">
      <c r="A489" s="80"/>
    </row>
    <row r="490" spans="1:1" ht="15.75" customHeight="1" x14ac:dyDescent="0.4">
      <c r="A490" s="80"/>
    </row>
    <row r="491" spans="1:1" ht="15.75" customHeight="1" x14ac:dyDescent="0.4">
      <c r="A491" s="80"/>
    </row>
    <row r="492" spans="1:1" ht="15.75" customHeight="1" x14ac:dyDescent="0.4">
      <c r="A492" s="80"/>
    </row>
    <row r="493" spans="1:1" ht="15.75" customHeight="1" x14ac:dyDescent="0.4">
      <c r="A493" s="80"/>
    </row>
    <row r="494" spans="1:1" ht="15.75" customHeight="1" x14ac:dyDescent="0.4">
      <c r="A494" s="80"/>
    </row>
    <row r="495" spans="1:1" ht="15.75" customHeight="1" x14ac:dyDescent="0.4">
      <c r="A495" s="80"/>
    </row>
    <row r="496" spans="1:1" ht="15.75" customHeight="1" x14ac:dyDescent="0.4">
      <c r="A496" s="80"/>
    </row>
    <row r="497" spans="1:1" ht="15.75" customHeight="1" x14ac:dyDescent="0.4">
      <c r="A497" s="80"/>
    </row>
    <row r="498" spans="1:1" ht="15.75" customHeight="1" x14ac:dyDescent="0.4">
      <c r="A498" s="80"/>
    </row>
    <row r="499" spans="1:1" ht="15.75" customHeight="1" x14ac:dyDescent="0.4">
      <c r="A499" s="80"/>
    </row>
    <row r="500" spans="1:1" ht="15.75" customHeight="1" x14ac:dyDescent="0.4">
      <c r="A500" s="80"/>
    </row>
    <row r="501" spans="1:1" ht="15.75" customHeight="1" x14ac:dyDescent="0.4">
      <c r="A501" s="80"/>
    </row>
    <row r="502" spans="1:1" ht="15.75" customHeight="1" x14ac:dyDescent="0.4">
      <c r="A502" s="80"/>
    </row>
    <row r="503" spans="1:1" ht="15.75" customHeight="1" x14ac:dyDescent="0.4">
      <c r="A503" s="80"/>
    </row>
    <row r="504" spans="1:1" ht="15.75" customHeight="1" x14ac:dyDescent="0.4">
      <c r="A504" s="80"/>
    </row>
    <row r="505" spans="1:1" ht="15.75" customHeight="1" x14ac:dyDescent="0.4">
      <c r="A505" s="80"/>
    </row>
    <row r="506" spans="1:1" ht="15.75" customHeight="1" x14ac:dyDescent="0.4">
      <c r="A506" s="80"/>
    </row>
    <row r="507" spans="1:1" ht="15.75" customHeight="1" x14ac:dyDescent="0.4">
      <c r="A507" s="80"/>
    </row>
    <row r="508" spans="1:1" ht="15.75" customHeight="1" x14ac:dyDescent="0.4">
      <c r="A508" s="80"/>
    </row>
    <row r="509" spans="1:1" ht="15.75" customHeight="1" x14ac:dyDescent="0.4">
      <c r="A509" s="80"/>
    </row>
    <row r="510" spans="1:1" ht="15.75" customHeight="1" x14ac:dyDescent="0.4">
      <c r="A510" s="80"/>
    </row>
    <row r="511" spans="1:1" ht="15.75" customHeight="1" x14ac:dyDescent="0.4">
      <c r="A511" s="80"/>
    </row>
    <row r="512" spans="1:1" ht="15.75" customHeight="1" x14ac:dyDescent="0.4">
      <c r="A512" s="80"/>
    </row>
    <row r="513" spans="1:1" ht="15.75" customHeight="1" x14ac:dyDescent="0.4">
      <c r="A513" s="80"/>
    </row>
    <row r="514" spans="1:1" ht="15.75" customHeight="1" x14ac:dyDescent="0.4">
      <c r="A514" s="80"/>
    </row>
    <row r="515" spans="1:1" ht="15.75" customHeight="1" x14ac:dyDescent="0.4">
      <c r="A515" s="80"/>
    </row>
    <row r="516" spans="1:1" ht="15.75" customHeight="1" x14ac:dyDescent="0.4">
      <c r="A516" s="80"/>
    </row>
    <row r="517" spans="1:1" ht="15.75" customHeight="1" x14ac:dyDescent="0.4">
      <c r="A517" s="80"/>
    </row>
    <row r="518" spans="1:1" ht="15.75" customHeight="1" x14ac:dyDescent="0.4">
      <c r="A518" s="80"/>
    </row>
    <row r="519" spans="1:1" ht="15.75" customHeight="1" x14ac:dyDescent="0.4">
      <c r="A519" s="80"/>
    </row>
    <row r="520" spans="1:1" ht="15.75" customHeight="1" x14ac:dyDescent="0.4">
      <c r="A520" s="80"/>
    </row>
    <row r="521" spans="1:1" ht="15.75" customHeight="1" x14ac:dyDescent="0.4">
      <c r="A521" s="80"/>
    </row>
    <row r="522" spans="1:1" ht="15.75" customHeight="1" x14ac:dyDescent="0.4">
      <c r="A522" s="80"/>
    </row>
    <row r="523" spans="1:1" ht="15.75" customHeight="1" x14ac:dyDescent="0.4">
      <c r="A523" s="80"/>
    </row>
    <row r="524" spans="1:1" ht="15.75" customHeight="1" x14ac:dyDescent="0.4">
      <c r="A524" s="80"/>
    </row>
    <row r="525" spans="1:1" ht="15.75" customHeight="1" x14ac:dyDescent="0.4">
      <c r="A525" s="80"/>
    </row>
    <row r="526" spans="1:1" ht="15.75" customHeight="1" x14ac:dyDescent="0.4">
      <c r="A526" s="80"/>
    </row>
    <row r="527" spans="1:1" ht="15.75" customHeight="1" x14ac:dyDescent="0.4">
      <c r="A527" s="80"/>
    </row>
    <row r="528" spans="1:1" ht="15.75" customHeight="1" x14ac:dyDescent="0.4">
      <c r="A528" s="80"/>
    </row>
    <row r="529" spans="1:1" ht="15.75" customHeight="1" x14ac:dyDescent="0.4">
      <c r="A529" s="80"/>
    </row>
    <row r="530" spans="1:1" ht="15.75" customHeight="1" x14ac:dyDescent="0.4">
      <c r="A530" s="80"/>
    </row>
    <row r="531" spans="1:1" ht="15.75" customHeight="1" x14ac:dyDescent="0.4">
      <c r="A531" s="80"/>
    </row>
    <row r="532" spans="1:1" ht="15.75" customHeight="1" x14ac:dyDescent="0.4">
      <c r="A532" s="80"/>
    </row>
    <row r="533" spans="1:1" ht="15.75" customHeight="1" x14ac:dyDescent="0.4">
      <c r="A533" s="80"/>
    </row>
    <row r="534" spans="1:1" ht="15.75" customHeight="1" x14ac:dyDescent="0.4">
      <c r="A534" s="80"/>
    </row>
    <row r="535" spans="1:1" ht="15.75" customHeight="1" x14ac:dyDescent="0.4">
      <c r="A535" s="80"/>
    </row>
    <row r="536" spans="1:1" ht="15.75" customHeight="1" x14ac:dyDescent="0.4">
      <c r="A536" s="80"/>
    </row>
    <row r="537" spans="1:1" ht="15.75" customHeight="1" x14ac:dyDescent="0.4">
      <c r="A537" s="80"/>
    </row>
    <row r="538" spans="1:1" ht="15.75" customHeight="1" x14ac:dyDescent="0.4">
      <c r="A538" s="80"/>
    </row>
    <row r="539" spans="1:1" ht="15.75" customHeight="1" x14ac:dyDescent="0.4">
      <c r="A539" s="80"/>
    </row>
    <row r="540" spans="1:1" ht="15.75" customHeight="1" x14ac:dyDescent="0.4">
      <c r="A540" s="80"/>
    </row>
    <row r="541" spans="1:1" ht="15.75" customHeight="1" x14ac:dyDescent="0.4">
      <c r="A541" s="80"/>
    </row>
    <row r="542" spans="1:1" ht="15.75" customHeight="1" x14ac:dyDescent="0.4">
      <c r="A542" s="80"/>
    </row>
    <row r="543" spans="1:1" ht="15.75" customHeight="1" x14ac:dyDescent="0.4">
      <c r="A543" s="80"/>
    </row>
    <row r="544" spans="1:1" ht="15.75" customHeight="1" x14ac:dyDescent="0.4">
      <c r="A544" s="80"/>
    </row>
    <row r="545" spans="1:1" ht="15.75" customHeight="1" x14ac:dyDescent="0.4">
      <c r="A545" s="80"/>
    </row>
    <row r="546" spans="1:1" ht="15.75" customHeight="1" x14ac:dyDescent="0.4">
      <c r="A546" s="80"/>
    </row>
    <row r="547" spans="1:1" ht="15.75" customHeight="1" x14ac:dyDescent="0.4">
      <c r="A547" s="80"/>
    </row>
    <row r="548" spans="1:1" ht="15.75" customHeight="1" x14ac:dyDescent="0.4">
      <c r="A548" s="80"/>
    </row>
    <row r="549" spans="1:1" ht="15.75" customHeight="1" x14ac:dyDescent="0.4">
      <c r="A549" s="80"/>
    </row>
    <row r="550" spans="1:1" ht="15.75" customHeight="1" x14ac:dyDescent="0.4">
      <c r="A550" s="80"/>
    </row>
    <row r="551" spans="1:1" ht="15.75" customHeight="1" x14ac:dyDescent="0.4">
      <c r="A551" s="80"/>
    </row>
    <row r="552" spans="1:1" ht="15.75" customHeight="1" x14ac:dyDescent="0.4">
      <c r="A552" s="80"/>
    </row>
    <row r="553" spans="1:1" ht="15.75" customHeight="1" x14ac:dyDescent="0.4">
      <c r="A553" s="80"/>
    </row>
    <row r="554" spans="1:1" ht="15.75" customHeight="1" x14ac:dyDescent="0.4">
      <c r="A554" s="80"/>
    </row>
    <row r="555" spans="1:1" ht="15.75" customHeight="1" x14ac:dyDescent="0.4">
      <c r="A555" s="80"/>
    </row>
    <row r="556" spans="1:1" ht="15.75" customHeight="1" x14ac:dyDescent="0.4">
      <c r="A556" s="80"/>
    </row>
    <row r="557" spans="1:1" ht="15.75" customHeight="1" x14ac:dyDescent="0.4">
      <c r="A557" s="80"/>
    </row>
    <row r="558" spans="1:1" ht="15.75" customHeight="1" x14ac:dyDescent="0.4">
      <c r="A558" s="80"/>
    </row>
    <row r="559" spans="1:1" ht="15.75" customHeight="1" x14ac:dyDescent="0.4">
      <c r="A559" s="80"/>
    </row>
    <row r="560" spans="1:1" ht="15.75" customHeight="1" x14ac:dyDescent="0.4">
      <c r="A560" s="80"/>
    </row>
    <row r="561" spans="1:1" ht="15.75" customHeight="1" x14ac:dyDescent="0.4">
      <c r="A561" s="80"/>
    </row>
    <row r="562" spans="1:1" ht="15.75" customHeight="1" x14ac:dyDescent="0.4">
      <c r="A562" s="80"/>
    </row>
    <row r="563" spans="1:1" ht="15.75" customHeight="1" x14ac:dyDescent="0.4">
      <c r="A563" s="80"/>
    </row>
    <row r="564" spans="1:1" ht="15.75" customHeight="1" x14ac:dyDescent="0.4">
      <c r="A564" s="80"/>
    </row>
    <row r="565" spans="1:1" ht="15.75" customHeight="1" x14ac:dyDescent="0.4">
      <c r="A565" s="80"/>
    </row>
    <row r="566" spans="1:1" ht="15.75" customHeight="1" x14ac:dyDescent="0.4">
      <c r="A566" s="80"/>
    </row>
    <row r="567" spans="1:1" ht="15.75" customHeight="1" x14ac:dyDescent="0.4">
      <c r="A567" s="80"/>
    </row>
    <row r="568" spans="1:1" ht="15.75" customHeight="1" x14ac:dyDescent="0.4">
      <c r="A568" s="80"/>
    </row>
    <row r="569" spans="1:1" ht="15.75" customHeight="1" x14ac:dyDescent="0.4">
      <c r="A569" s="80"/>
    </row>
    <row r="570" spans="1:1" ht="15.75" customHeight="1" x14ac:dyDescent="0.4">
      <c r="A570" s="80"/>
    </row>
    <row r="571" spans="1:1" ht="15.75" customHeight="1" x14ac:dyDescent="0.4">
      <c r="A571" s="80"/>
    </row>
    <row r="572" spans="1:1" ht="15.75" customHeight="1" x14ac:dyDescent="0.4">
      <c r="A572" s="80"/>
    </row>
    <row r="573" spans="1:1" ht="15.75" customHeight="1" x14ac:dyDescent="0.4">
      <c r="A573" s="80"/>
    </row>
    <row r="574" spans="1:1" ht="15.75" customHeight="1" x14ac:dyDescent="0.4">
      <c r="A574" s="80"/>
    </row>
    <row r="575" spans="1:1" ht="15.75" customHeight="1" x14ac:dyDescent="0.4">
      <c r="A575" s="80"/>
    </row>
    <row r="576" spans="1:1" ht="15.75" customHeight="1" x14ac:dyDescent="0.4">
      <c r="A576" s="80"/>
    </row>
    <row r="577" spans="1:1" ht="15.75" customHeight="1" x14ac:dyDescent="0.4">
      <c r="A577" s="80"/>
    </row>
    <row r="578" spans="1:1" ht="15.75" customHeight="1" x14ac:dyDescent="0.4">
      <c r="A578" s="80"/>
    </row>
    <row r="579" spans="1:1" ht="15.75" customHeight="1" x14ac:dyDescent="0.4">
      <c r="A579" s="80"/>
    </row>
    <row r="580" spans="1:1" ht="15.75" customHeight="1" x14ac:dyDescent="0.4">
      <c r="A580" s="80"/>
    </row>
    <row r="581" spans="1:1" ht="15.75" customHeight="1" x14ac:dyDescent="0.4">
      <c r="A581" s="80"/>
    </row>
    <row r="582" spans="1:1" ht="15.75" customHeight="1" x14ac:dyDescent="0.4">
      <c r="A582" s="80"/>
    </row>
    <row r="583" spans="1:1" ht="15.75" customHeight="1" x14ac:dyDescent="0.4">
      <c r="A583" s="80"/>
    </row>
    <row r="584" spans="1:1" ht="15.75" customHeight="1" x14ac:dyDescent="0.4">
      <c r="A584" s="80"/>
    </row>
    <row r="585" spans="1:1" ht="15.75" customHeight="1" x14ac:dyDescent="0.4">
      <c r="A585" s="80"/>
    </row>
    <row r="586" spans="1:1" ht="15.75" customHeight="1" x14ac:dyDescent="0.4">
      <c r="A586" s="80"/>
    </row>
    <row r="587" spans="1:1" ht="15.75" customHeight="1" x14ac:dyDescent="0.4">
      <c r="A587" s="80"/>
    </row>
    <row r="588" spans="1:1" ht="15.75" customHeight="1" x14ac:dyDescent="0.4">
      <c r="A588" s="80"/>
    </row>
    <row r="589" spans="1:1" ht="15.75" customHeight="1" x14ac:dyDescent="0.4">
      <c r="A589" s="80"/>
    </row>
    <row r="590" spans="1:1" ht="15.75" customHeight="1" x14ac:dyDescent="0.4">
      <c r="A590" s="80"/>
    </row>
    <row r="591" spans="1:1" ht="15.75" customHeight="1" x14ac:dyDescent="0.4">
      <c r="A591" s="80"/>
    </row>
    <row r="592" spans="1:1" ht="15.75" customHeight="1" x14ac:dyDescent="0.4">
      <c r="A592" s="80"/>
    </row>
    <row r="593" spans="1:1" ht="15.75" customHeight="1" x14ac:dyDescent="0.4">
      <c r="A593" s="80"/>
    </row>
    <row r="594" spans="1:1" ht="15.75" customHeight="1" x14ac:dyDescent="0.4">
      <c r="A594" s="80"/>
    </row>
    <row r="595" spans="1:1" ht="15.75" customHeight="1" x14ac:dyDescent="0.4">
      <c r="A595" s="80"/>
    </row>
    <row r="596" spans="1:1" ht="15.75" customHeight="1" x14ac:dyDescent="0.4">
      <c r="A596" s="80"/>
    </row>
    <row r="597" spans="1:1" ht="15.75" customHeight="1" x14ac:dyDescent="0.4">
      <c r="A597" s="80"/>
    </row>
    <row r="598" spans="1:1" ht="15.75" customHeight="1" x14ac:dyDescent="0.4">
      <c r="A598" s="80"/>
    </row>
    <row r="599" spans="1:1" ht="15.75" customHeight="1" x14ac:dyDescent="0.4">
      <c r="A599" s="80"/>
    </row>
    <row r="600" spans="1:1" ht="15.75" customHeight="1" x14ac:dyDescent="0.4">
      <c r="A600" s="80"/>
    </row>
    <row r="601" spans="1:1" ht="15.75" customHeight="1" x14ac:dyDescent="0.4">
      <c r="A601" s="80"/>
    </row>
    <row r="602" spans="1:1" ht="15.75" customHeight="1" x14ac:dyDescent="0.4">
      <c r="A602" s="80"/>
    </row>
    <row r="603" spans="1:1" ht="15.75" customHeight="1" x14ac:dyDescent="0.4">
      <c r="A603" s="80"/>
    </row>
    <row r="604" spans="1:1" ht="15.75" customHeight="1" x14ac:dyDescent="0.4">
      <c r="A604" s="80"/>
    </row>
    <row r="605" spans="1:1" ht="15.75" customHeight="1" x14ac:dyDescent="0.4">
      <c r="A605" s="80"/>
    </row>
    <row r="606" spans="1:1" ht="15.75" customHeight="1" x14ac:dyDescent="0.4">
      <c r="A606" s="80"/>
    </row>
    <row r="607" spans="1:1" ht="15.75" customHeight="1" x14ac:dyDescent="0.4">
      <c r="A607" s="80"/>
    </row>
    <row r="608" spans="1:1" ht="15.75" customHeight="1" x14ac:dyDescent="0.4">
      <c r="A608" s="80"/>
    </row>
    <row r="609" spans="1:1" ht="15.75" customHeight="1" x14ac:dyDescent="0.4">
      <c r="A609" s="80"/>
    </row>
    <row r="610" spans="1:1" ht="15.75" customHeight="1" x14ac:dyDescent="0.4">
      <c r="A610" s="80"/>
    </row>
    <row r="611" spans="1:1" ht="15.75" customHeight="1" x14ac:dyDescent="0.4">
      <c r="A611" s="80"/>
    </row>
    <row r="612" spans="1:1" ht="15.75" customHeight="1" x14ac:dyDescent="0.4">
      <c r="A612" s="80"/>
    </row>
    <row r="613" spans="1:1" ht="15.75" customHeight="1" x14ac:dyDescent="0.4">
      <c r="A613" s="80"/>
    </row>
    <row r="614" spans="1:1" ht="15.75" customHeight="1" x14ac:dyDescent="0.4">
      <c r="A614" s="80"/>
    </row>
    <row r="615" spans="1:1" ht="15.75" customHeight="1" x14ac:dyDescent="0.4">
      <c r="A615" s="80"/>
    </row>
    <row r="616" spans="1:1" ht="15.75" customHeight="1" x14ac:dyDescent="0.4">
      <c r="A616" s="80"/>
    </row>
    <row r="617" spans="1:1" ht="15.75" customHeight="1" x14ac:dyDescent="0.4">
      <c r="A617" s="80"/>
    </row>
    <row r="618" spans="1:1" ht="15.75" customHeight="1" x14ac:dyDescent="0.4">
      <c r="A618" s="80"/>
    </row>
    <row r="619" spans="1:1" ht="15.75" customHeight="1" x14ac:dyDescent="0.4">
      <c r="A619" s="80"/>
    </row>
    <row r="620" spans="1:1" ht="15.75" customHeight="1" x14ac:dyDescent="0.4">
      <c r="A620" s="80"/>
    </row>
    <row r="621" spans="1:1" ht="15.75" customHeight="1" x14ac:dyDescent="0.4">
      <c r="A621" s="80"/>
    </row>
    <row r="622" spans="1:1" ht="15.75" customHeight="1" x14ac:dyDescent="0.4">
      <c r="A622" s="80"/>
    </row>
    <row r="623" spans="1:1" ht="15.75" customHeight="1" x14ac:dyDescent="0.4">
      <c r="A623" s="80"/>
    </row>
    <row r="624" spans="1:1" ht="15.75" customHeight="1" x14ac:dyDescent="0.4">
      <c r="A624" s="80"/>
    </row>
    <row r="625" spans="1:1" ht="15.75" customHeight="1" x14ac:dyDescent="0.4">
      <c r="A625" s="80"/>
    </row>
    <row r="626" spans="1:1" ht="15.75" customHeight="1" x14ac:dyDescent="0.4">
      <c r="A626" s="80"/>
    </row>
    <row r="627" spans="1:1" ht="15.75" customHeight="1" x14ac:dyDescent="0.4">
      <c r="A627" s="80"/>
    </row>
    <row r="628" spans="1:1" ht="15.75" customHeight="1" x14ac:dyDescent="0.4">
      <c r="A628" s="80"/>
    </row>
    <row r="629" spans="1:1" ht="15.75" customHeight="1" x14ac:dyDescent="0.4">
      <c r="A629" s="80"/>
    </row>
    <row r="630" spans="1:1" ht="15.75" customHeight="1" x14ac:dyDescent="0.4">
      <c r="A630" s="80"/>
    </row>
    <row r="631" spans="1:1" ht="15.75" customHeight="1" x14ac:dyDescent="0.4">
      <c r="A631" s="80"/>
    </row>
    <row r="632" spans="1:1" ht="15.75" customHeight="1" x14ac:dyDescent="0.4">
      <c r="A632" s="80"/>
    </row>
    <row r="633" spans="1:1" ht="15.75" customHeight="1" x14ac:dyDescent="0.4">
      <c r="A633" s="80"/>
    </row>
    <row r="634" spans="1:1" ht="15.75" customHeight="1" x14ac:dyDescent="0.4">
      <c r="A634" s="80"/>
    </row>
    <row r="635" spans="1:1" ht="15.75" customHeight="1" x14ac:dyDescent="0.4">
      <c r="A635" s="80"/>
    </row>
    <row r="636" spans="1:1" ht="15.75" customHeight="1" x14ac:dyDescent="0.4">
      <c r="A636" s="80"/>
    </row>
    <row r="637" spans="1:1" ht="15.75" customHeight="1" x14ac:dyDescent="0.4">
      <c r="A637" s="80"/>
    </row>
    <row r="638" spans="1:1" ht="15.75" customHeight="1" x14ac:dyDescent="0.4">
      <c r="A638" s="80"/>
    </row>
    <row r="639" spans="1:1" ht="15.75" customHeight="1" x14ac:dyDescent="0.4">
      <c r="A639" s="80"/>
    </row>
    <row r="640" spans="1:1" ht="15.75" customHeight="1" x14ac:dyDescent="0.4">
      <c r="A640" s="80"/>
    </row>
    <row r="641" spans="1:1" ht="15.75" customHeight="1" x14ac:dyDescent="0.4">
      <c r="A641" s="80"/>
    </row>
    <row r="642" spans="1:1" ht="15.75" customHeight="1" x14ac:dyDescent="0.4">
      <c r="A642" s="80"/>
    </row>
    <row r="643" spans="1:1" ht="15.75" customHeight="1" x14ac:dyDescent="0.4">
      <c r="A643" s="80"/>
    </row>
    <row r="644" spans="1:1" ht="15.75" customHeight="1" x14ac:dyDescent="0.4">
      <c r="A644" s="80"/>
    </row>
    <row r="645" spans="1:1" ht="15.75" customHeight="1" x14ac:dyDescent="0.4">
      <c r="A645" s="80"/>
    </row>
    <row r="646" spans="1:1" ht="15.75" customHeight="1" x14ac:dyDescent="0.4">
      <c r="A646" s="80"/>
    </row>
    <row r="647" spans="1:1" ht="15.75" customHeight="1" x14ac:dyDescent="0.4">
      <c r="A647" s="80"/>
    </row>
    <row r="648" spans="1:1" ht="15.75" customHeight="1" x14ac:dyDescent="0.4">
      <c r="A648" s="80"/>
    </row>
    <row r="649" spans="1:1" ht="15.75" customHeight="1" x14ac:dyDescent="0.4">
      <c r="A649" s="80"/>
    </row>
    <row r="650" spans="1:1" ht="15.75" customHeight="1" x14ac:dyDescent="0.4">
      <c r="A650" s="80"/>
    </row>
    <row r="651" spans="1:1" ht="15.75" customHeight="1" x14ac:dyDescent="0.4">
      <c r="A651" s="80"/>
    </row>
    <row r="652" spans="1:1" ht="15.75" customHeight="1" x14ac:dyDescent="0.4">
      <c r="A652" s="80"/>
    </row>
    <row r="653" spans="1:1" ht="15.75" customHeight="1" x14ac:dyDescent="0.4">
      <c r="A653" s="80"/>
    </row>
    <row r="654" spans="1:1" ht="15.75" customHeight="1" x14ac:dyDescent="0.4">
      <c r="A654" s="80"/>
    </row>
    <row r="655" spans="1:1" ht="15.75" customHeight="1" x14ac:dyDescent="0.4">
      <c r="A655" s="80"/>
    </row>
    <row r="656" spans="1:1" ht="15.75" customHeight="1" x14ac:dyDescent="0.4">
      <c r="A656" s="80"/>
    </row>
    <row r="657" spans="1:1" ht="15.75" customHeight="1" x14ac:dyDescent="0.4">
      <c r="A657" s="80"/>
    </row>
    <row r="658" spans="1:1" ht="15.75" customHeight="1" x14ac:dyDescent="0.4">
      <c r="A658" s="80"/>
    </row>
    <row r="659" spans="1:1" ht="15.75" customHeight="1" x14ac:dyDescent="0.4">
      <c r="A659" s="80"/>
    </row>
    <row r="660" spans="1:1" ht="15.75" customHeight="1" x14ac:dyDescent="0.4">
      <c r="A660" s="80"/>
    </row>
    <row r="661" spans="1:1" ht="15.75" customHeight="1" x14ac:dyDescent="0.4">
      <c r="A661" s="80"/>
    </row>
    <row r="662" spans="1:1" ht="15.75" customHeight="1" x14ac:dyDescent="0.4">
      <c r="A662" s="80"/>
    </row>
    <row r="663" spans="1:1" ht="15.75" customHeight="1" x14ac:dyDescent="0.4">
      <c r="A663" s="80"/>
    </row>
    <row r="664" spans="1:1" ht="15.75" customHeight="1" x14ac:dyDescent="0.4">
      <c r="A664" s="80"/>
    </row>
    <row r="665" spans="1:1" ht="15.75" customHeight="1" x14ac:dyDescent="0.4">
      <c r="A665" s="80"/>
    </row>
    <row r="666" spans="1:1" ht="15.75" customHeight="1" x14ac:dyDescent="0.4">
      <c r="A666" s="80"/>
    </row>
    <row r="667" spans="1:1" ht="15.75" customHeight="1" x14ac:dyDescent="0.4">
      <c r="A667" s="80"/>
    </row>
    <row r="668" spans="1:1" ht="15.75" customHeight="1" x14ac:dyDescent="0.4">
      <c r="A668" s="80"/>
    </row>
    <row r="669" spans="1:1" ht="15.75" customHeight="1" x14ac:dyDescent="0.4">
      <c r="A669" s="80"/>
    </row>
    <row r="670" spans="1:1" ht="15.75" customHeight="1" x14ac:dyDescent="0.4">
      <c r="A670" s="80"/>
    </row>
    <row r="671" spans="1:1" ht="15.75" customHeight="1" x14ac:dyDescent="0.4">
      <c r="A671" s="80"/>
    </row>
    <row r="672" spans="1:1" ht="15.75" customHeight="1" x14ac:dyDescent="0.4">
      <c r="A672" s="80"/>
    </row>
    <row r="673" spans="1:1" ht="15.75" customHeight="1" x14ac:dyDescent="0.4">
      <c r="A673" s="80"/>
    </row>
    <row r="674" spans="1:1" ht="15.75" customHeight="1" x14ac:dyDescent="0.4">
      <c r="A674" s="80"/>
    </row>
    <row r="675" spans="1:1" ht="15.75" customHeight="1" x14ac:dyDescent="0.4">
      <c r="A675" s="80"/>
    </row>
    <row r="676" spans="1:1" ht="15.75" customHeight="1" x14ac:dyDescent="0.4">
      <c r="A676" s="80"/>
    </row>
    <row r="677" spans="1:1" ht="15.75" customHeight="1" x14ac:dyDescent="0.4">
      <c r="A677" s="80"/>
    </row>
    <row r="678" spans="1:1" ht="15.75" customHeight="1" x14ac:dyDescent="0.4">
      <c r="A678" s="80"/>
    </row>
    <row r="679" spans="1:1" ht="15.75" customHeight="1" x14ac:dyDescent="0.4">
      <c r="A679" s="80"/>
    </row>
    <row r="680" spans="1:1" ht="15.75" customHeight="1" x14ac:dyDescent="0.4">
      <c r="A680" s="80"/>
    </row>
    <row r="681" spans="1:1" ht="15.75" customHeight="1" x14ac:dyDescent="0.4">
      <c r="A681" s="80"/>
    </row>
    <row r="682" spans="1:1" ht="15.75" customHeight="1" x14ac:dyDescent="0.4">
      <c r="A682" s="80"/>
    </row>
    <row r="683" spans="1:1" ht="15.75" customHeight="1" x14ac:dyDescent="0.4">
      <c r="A683" s="80"/>
    </row>
    <row r="684" spans="1:1" ht="15.75" customHeight="1" x14ac:dyDescent="0.4">
      <c r="A684" s="80"/>
    </row>
    <row r="685" spans="1:1" ht="15.75" customHeight="1" x14ac:dyDescent="0.4">
      <c r="A685" s="80"/>
    </row>
    <row r="686" spans="1:1" ht="15.75" customHeight="1" x14ac:dyDescent="0.4">
      <c r="A686" s="80"/>
    </row>
    <row r="687" spans="1:1" ht="15.75" customHeight="1" x14ac:dyDescent="0.4">
      <c r="A687" s="80"/>
    </row>
    <row r="688" spans="1:1" ht="15.75" customHeight="1" x14ac:dyDescent="0.4">
      <c r="A688" s="80"/>
    </row>
    <row r="689" spans="1:1" ht="15.75" customHeight="1" x14ac:dyDescent="0.4">
      <c r="A689" s="80"/>
    </row>
    <row r="690" spans="1:1" ht="15.75" customHeight="1" x14ac:dyDescent="0.4">
      <c r="A690" s="80"/>
    </row>
    <row r="691" spans="1:1" ht="15.75" customHeight="1" x14ac:dyDescent="0.4">
      <c r="A691" s="80"/>
    </row>
    <row r="692" spans="1:1" ht="15.75" customHeight="1" x14ac:dyDescent="0.4">
      <c r="A692" s="80"/>
    </row>
    <row r="693" spans="1:1" ht="15.75" customHeight="1" x14ac:dyDescent="0.4">
      <c r="A693" s="80"/>
    </row>
    <row r="694" spans="1:1" ht="15.75" customHeight="1" x14ac:dyDescent="0.4">
      <c r="A694" s="80"/>
    </row>
    <row r="695" spans="1:1" ht="15.75" customHeight="1" x14ac:dyDescent="0.4">
      <c r="A695" s="80"/>
    </row>
    <row r="696" spans="1:1" ht="15.75" customHeight="1" x14ac:dyDescent="0.4">
      <c r="A696" s="80"/>
    </row>
    <row r="697" spans="1:1" ht="15.75" customHeight="1" x14ac:dyDescent="0.4">
      <c r="A697" s="80"/>
    </row>
    <row r="698" spans="1:1" ht="15.75" customHeight="1" x14ac:dyDescent="0.4">
      <c r="A698" s="80"/>
    </row>
    <row r="699" spans="1:1" ht="15.75" customHeight="1" x14ac:dyDescent="0.4">
      <c r="A699" s="80"/>
    </row>
    <row r="700" spans="1:1" ht="15.75" customHeight="1" x14ac:dyDescent="0.4">
      <c r="A700" s="80"/>
    </row>
    <row r="701" spans="1:1" ht="15.75" customHeight="1" x14ac:dyDescent="0.4">
      <c r="A701" s="80"/>
    </row>
    <row r="702" spans="1:1" ht="15.75" customHeight="1" x14ac:dyDescent="0.4">
      <c r="A702" s="80"/>
    </row>
    <row r="703" spans="1:1" ht="15.75" customHeight="1" x14ac:dyDescent="0.4">
      <c r="A703" s="80"/>
    </row>
    <row r="704" spans="1:1" ht="15.75" customHeight="1" x14ac:dyDescent="0.4">
      <c r="A704" s="80"/>
    </row>
    <row r="705" spans="1:1" ht="15.75" customHeight="1" x14ac:dyDescent="0.4">
      <c r="A705" s="80"/>
    </row>
    <row r="706" spans="1:1" ht="15.75" customHeight="1" x14ac:dyDescent="0.4">
      <c r="A706" s="80"/>
    </row>
    <row r="707" spans="1:1" ht="15.75" customHeight="1" x14ac:dyDescent="0.4">
      <c r="A707" s="80"/>
    </row>
    <row r="708" spans="1:1" ht="15.75" customHeight="1" x14ac:dyDescent="0.4">
      <c r="A708" s="80"/>
    </row>
    <row r="709" spans="1:1" ht="15.75" customHeight="1" x14ac:dyDescent="0.4">
      <c r="A709" s="80"/>
    </row>
    <row r="710" spans="1:1" ht="15.75" customHeight="1" x14ac:dyDescent="0.4">
      <c r="A710" s="80"/>
    </row>
    <row r="711" spans="1:1" ht="15.75" customHeight="1" x14ac:dyDescent="0.4">
      <c r="A711" s="80"/>
    </row>
    <row r="712" spans="1:1" ht="15.75" customHeight="1" x14ac:dyDescent="0.4">
      <c r="A712" s="80"/>
    </row>
    <row r="713" spans="1:1" ht="15.75" customHeight="1" x14ac:dyDescent="0.4">
      <c r="A713" s="80"/>
    </row>
    <row r="714" spans="1:1" ht="15.75" customHeight="1" x14ac:dyDescent="0.4">
      <c r="A714" s="80"/>
    </row>
    <row r="715" spans="1:1" ht="15.75" customHeight="1" x14ac:dyDescent="0.4">
      <c r="A715" s="80"/>
    </row>
    <row r="716" spans="1:1" ht="15.75" customHeight="1" x14ac:dyDescent="0.4">
      <c r="A716" s="80"/>
    </row>
    <row r="717" spans="1:1" ht="15.75" customHeight="1" x14ac:dyDescent="0.4">
      <c r="A717" s="80"/>
    </row>
    <row r="718" spans="1:1" ht="15.75" customHeight="1" x14ac:dyDescent="0.4">
      <c r="A718" s="80"/>
    </row>
    <row r="719" spans="1:1" ht="15.75" customHeight="1" x14ac:dyDescent="0.4">
      <c r="A719" s="80"/>
    </row>
    <row r="720" spans="1:1" ht="15.75" customHeight="1" x14ac:dyDescent="0.4">
      <c r="A720" s="80"/>
    </row>
    <row r="721" spans="1:1" ht="15.75" customHeight="1" x14ac:dyDescent="0.4">
      <c r="A721" s="80"/>
    </row>
    <row r="722" spans="1:1" ht="15.75" customHeight="1" x14ac:dyDescent="0.4">
      <c r="A722" s="80"/>
    </row>
    <row r="723" spans="1:1" ht="15.75" customHeight="1" x14ac:dyDescent="0.4">
      <c r="A723" s="80"/>
    </row>
    <row r="724" spans="1:1" ht="15.75" customHeight="1" x14ac:dyDescent="0.4">
      <c r="A724" s="80"/>
    </row>
    <row r="725" spans="1:1" ht="15.75" customHeight="1" x14ac:dyDescent="0.4">
      <c r="A725" s="80"/>
    </row>
    <row r="726" spans="1:1" ht="15.75" customHeight="1" x14ac:dyDescent="0.4">
      <c r="A726" s="80"/>
    </row>
    <row r="727" spans="1:1" ht="15.75" customHeight="1" x14ac:dyDescent="0.4">
      <c r="A727" s="80"/>
    </row>
    <row r="728" spans="1:1" ht="15.75" customHeight="1" x14ac:dyDescent="0.4">
      <c r="A728" s="80"/>
    </row>
    <row r="729" spans="1:1" ht="15.75" customHeight="1" x14ac:dyDescent="0.4">
      <c r="A729" s="80"/>
    </row>
    <row r="730" spans="1:1" ht="15.75" customHeight="1" x14ac:dyDescent="0.4">
      <c r="A730" s="80"/>
    </row>
    <row r="731" spans="1:1" ht="15.75" customHeight="1" x14ac:dyDescent="0.4">
      <c r="A731" s="80"/>
    </row>
    <row r="732" spans="1:1" ht="15.75" customHeight="1" x14ac:dyDescent="0.4">
      <c r="A732" s="80"/>
    </row>
    <row r="733" spans="1:1" ht="15.75" customHeight="1" x14ac:dyDescent="0.4">
      <c r="A733" s="80"/>
    </row>
    <row r="734" spans="1:1" ht="15.75" customHeight="1" x14ac:dyDescent="0.4">
      <c r="A734" s="80"/>
    </row>
    <row r="735" spans="1:1" ht="15.75" customHeight="1" x14ac:dyDescent="0.4">
      <c r="A735" s="80"/>
    </row>
    <row r="736" spans="1:1" ht="15.75" customHeight="1" x14ac:dyDescent="0.4">
      <c r="A736" s="80"/>
    </row>
    <row r="737" spans="1:1" ht="15.75" customHeight="1" x14ac:dyDescent="0.4">
      <c r="A737" s="80"/>
    </row>
    <row r="738" spans="1:1" ht="15.75" customHeight="1" x14ac:dyDescent="0.4">
      <c r="A738" s="80"/>
    </row>
    <row r="739" spans="1:1" ht="15.75" customHeight="1" x14ac:dyDescent="0.4">
      <c r="A739" s="80"/>
    </row>
    <row r="740" spans="1:1" ht="15.75" customHeight="1" x14ac:dyDescent="0.4">
      <c r="A740" s="80"/>
    </row>
    <row r="741" spans="1:1" ht="15.75" customHeight="1" x14ac:dyDescent="0.4">
      <c r="A741" s="80"/>
    </row>
    <row r="742" spans="1:1" ht="15.75" customHeight="1" x14ac:dyDescent="0.4">
      <c r="A742" s="80"/>
    </row>
    <row r="743" spans="1:1" ht="15.75" customHeight="1" x14ac:dyDescent="0.4">
      <c r="A743" s="80"/>
    </row>
    <row r="744" spans="1:1" ht="15.75" customHeight="1" x14ac:dyDescent="0.4">
      <c r="A744" s="80"/>
    </row>
    <row r="745" spans="1:1" ht="15.75" customHeight="1" x14ac:dyDescent="0.4">
      <c r="A745" s="80"/>
    </row>
    <row r="746" spans="1:1" ht="15.75" customHeight="1" x14ac:dyDescent="0.4">
      <c r="A746" s="80"/>
    </row>
    <row r="747" spans="1:1" ht="15.75" customHeight="1" x14ac:dyDescent="0.4">
      <c r="A747" s="80"/>
    </row>
    <row r="748" spans="1:1" ht="15.75" customHeight="1" x14ac:dyDescent="0.4">
      <c r="A748" s="80"/>
    </row>
    <row r="749" spans="1:1" ht="15.75" customHeight="1" x14ac:dyDescent="0.4">
      <c r="A749" s="80"/>
    </row>
    <row r="750" spans="1:1" ht="15.75" customHeight="1" x14ac:dyDescent="0.4">
      <c r="A750" s="80"/>
    </row>
    <row r="751" spans="1:1" ht="15.75" customHeight="1" x14ac:dyDescent="0.4">
      <c r="A751" s="80"/>
    </row>
    <row r="752" spans="1:1" ht="15.75" customHeight="1" x14ac:dyDescent="0.4">
      <c r="A752" s="80"/>
    </row>
    <row r="753" spans="1:1" ht="15.75" customHeight="1" x14ac:dyDescent="0.4">
      <c r="A753" s="80"/>
    </row>
    <row r="754" spans="1:1" ht="15.75" customHeight="1" x14ac:dyDescent="0.4">
      <c r="A754" s="80"/>
    </row>
    <row r="755" spans="1:1" ht="15.75" customHeight="1" x14ac:dyDescent="0.4">
      <c r="A755" s="80"/>
    </row>
    <row r="756" spans="1:1" ht="15.75" customHeight="1" x14ac:dyDescent="0.4">
      <c r="A756" s="80"/>
    </row>
    <row r="757" spans="1:1" ht="15.75" customHeight="1" x14ac:dyDescent="0.4">
      <c r="A757" s="80"/>
    </row>
    <row r="758" spans="1:1" ht="15.75" customHeight="1" x14ac:dyDescent="0.4">
      <c r="A758" s="80"/>
    </row>
    <row r="759" spans="1:1" ht="15.75" customHeight="1" x14ac:dyDescent="0.4">
      <c r="A759" s="80"/>
    </row>
    <row r="760" spans="1:1" ht="15.75" customHeight="1" x14ac:dyDescent="0.4">
      <c r="A760" s="80"/>
    </row>
    <row r="761" spans="1:1" ht="15.75" customHeight="1" x14ac:dyDescent="0.4">
      <c r="A761" s="80"/>
    </row>
    <row r="762" spans="1:1" ht="15.75" customHeight="1" x14ac:dyDescent="0.4">
      <c r="A762" s="80"/>
    </row>
    <row r="763" spans="1:1" ht="15.75" customHeight="1" x14ac:dyDescent="0.4">
      <c r="A763" s="80"/>
    </row>
    <row r="764" spans="1:1" ht="15.75" customHeight="1" x14ac:dyDescent="0.4">
      <c r="A764" s="80"/>
    </row>
    <row r="765" spans="1:1" ht="15.75" customHeight="1" x14ac:dyDescent="0.4">
      <c r="A765" s="80"/>
    </row>
    <row r="766" spans="1:1" ht="15.75" customHeight="1" x14ac:dyDescent="0.4">
      <c r="A766" s="80"/>
    </row>
    <row r="767" spans="1:1" ht="15.75" customHeight="1" x14ac:dyDescent="0.4">
      <c r="A767" s="80"/>
    </row>
    <row r="768" spans="1:1" ht="15.75" customHeight="1" x14ac:dyDescent="0.4">
      <c r="A768" s="80"/>
    </row>
    <row r="769" spans="1:1" ht="15.75" customHeight="1" x14ac:dyDescent="0.4">
      <c r="A769" s="80"/>
    </row>
    <row r="770" spans="1:1" ht="15.75" customHeight="1" x14ac:dyDescent="0.4">
      <c r="A770" s="80"/>
    </row>
    <row r="771" spans="1:1" ht="15.75" customHeight="1" x14ac:dyDescent="0.4">
      <c r="A771" s="80"/>
    </row>
    <row r="772" spans="1:1" ht="15.75" customHeight="1" x14ac:dyDescent="0.4">
      <c r="A772" s="80"/>
    </row>
    <row r="773" spans="1:1" ht="15.75" customHeight="1" x14ac:dyDescent="0.4">
      <c r="A773" s="80"/>
    </row>
    <row r="774" spans="1:1" ht="15.75" customHeight="1" x14ac:dyDescent="0.4">
      <c r="A774" s="80"/>
    </row>
    <row r="775" spans="1:1" ht="15.75" customHeight="1" x14ac:dyDescent="0.4">
      <c r="A775" s="80"/>
    </row>
    <row r="776" spans="1:1" ht="15.75" customHeight="1" x14ac:dyDescent="0.4">
      <c r="A776" s="80"/>
    </row>
    <row r="777" spans="1:1" ht="15.75" customHeight="1" x14ac:dyDescent="0.4">
      <c r="A777" s="80"/>
    </row>
    <row r="778" spans="1:1" ht="15.75" customHeight="1" x14ac:dyDescent="0.4">
      <c r="A778" s="80"/>
    </row>
    <row r="779" spans="1:1" ht="15.75" customHeight="1" x14ac:dyDescent="0.4">
      <c r="A779" s="80"/>
    </row>
    <row r="780" spans="1:1" ht="15.75" customHeight="1" x14ac:dyDescent="0.4">
      <c r="A780" s="80"/>
    </row>
    <row r="781" spans="1:1" ht="15.75" customHeight="1" x14ac:dyDescent="0.4">
      <c r="A781" s="80"/>
    </row>
    <row r="782" spans="1:1" ht="15.75" customHeight="1" x14ac:dyDescent="0.4">
      <c r="A782" s="80"/>
    </row>
    <row r="783" spans="1:1" ht="15.75" customHeight="1" x14ac:dyDescent="0.4">
      <c r="A783" s="80"/>
    </row>
    <row r="784" spans="1:1" ht="15.75" customHeight="1" x14ac:dyDescent="0.4">
      <c r="A784" s="80"/>
    </row>
    <row r="785" spans="1:1" ht="15.75" customHeight="1" x14ac:dyDescent="0.4">
      <c r="A785" s="80"/>
    </row>
    <row r="786" spans="1:1" ht="15.75" customHeight="1" x14ac:dyDescent="0.4">
      <c r="A786" s="80"/>
    </row>
    <row r="787" spans="1:1" ht="15.75" customHeight="1" x14ac:dyDescent="0.4">
      <c r="A787" s="80"/>
    </row>
    <row r="788" spans="1:1" ht="15.75" customHeight="1" x14ac:dyDescent="0.4">
      <c r="A788" s="80"/>
    </row>
    <row r="789" spans="1:1" ht="15.75" customHeight="1" x14ac:dyDescent="0.4">
      <c r="A789" s="80"/>
    </row>
    <row r="790" spans="1:1" ht="15.75" customHeight="1" x14ac:dyDescent="0.4">
      <c r="A790" s="80"/>
    </row>
    <row r="791" spans="1:1" ht="15.75" customHeight="1" x14ac:dyDescent="0.4">
      <c r="A791" s="80"/>
    </row>
    <row r="792" spans="1:1" ht="15.75" customHeight="1" x14ac:dyDescent="0.4">
      <c r="A792" s="80"/>
    </row>
    <row r="793" spans="1:1" ht="15.75" customHeight="1" x14ac:dyDescent="0.4">
      <c r="A793" s="80"/>
    </row>
    <row r="794" spans="1:1" ht="15.75" customHeight="1" x14ac:dyDescent="0.4">
      <c r="A794" s="80"/>
    </row>
    <row r="795" spans="1:1" ht="15.75" customHeight="1" x14ac:dyDescent="0.4">
      <c r="A795" s="80"/>
    </row>
    <row r="796" spans="1:1" ht="15.75" customHeight="1" x14ac:dyDescent="0.4">
      <c r="A796" s="80"/>
    </row>
    <row r="797" spans="1:1" ht="15.75" customHeight="1" x14ac:dyDescent="0.4">
      <c r="A797" s="80"/>
    </row>
    <row r="798" spans="1:1" ht="15.75" customHeight="1" x14ac:dyDescent="0.4">
      <c r="A798" s="80"/>
    </row>
    <row r="799" spans="1:1" ht="15.75" customHeight="1" x14ac:dyDescent="0.4">
      <c r="A799" s="80"/>
    </row>
    <row r="800" spans="1:1" ht="15.75" customHeight="1" x14ac:dyDescent="0.4">
      <c r="A800" s="80"/>
    </row>
    <row r="801" spans="1:1" ht="15.75" customHeight="1" x14ac:dyDescent="0.4">
      <c r="A801" s="80"/>
    </row>
    <row r="802" spans="1:1" ht="15.75" customHeight="1" x14ac:dyDescent="0.4">
      <c r="A802" s="80"/>
    </row>
    <row r="803" spans="1:1" ht="15.75" customHeight="1" x14ac:dyDescent="0.4">
      <c r="A803" s="80"/>
    </row>
    <row r="804" spans="1:1" ht="15.75" customHeight="1" x14ac:dyDescent="0.4">
      <c r="A804" s="80"/>
    </row>
    <row r="805" spans="1:1" ht="15.75" customHeight="1" x14ac:dyDescent="0.4">
      <c r="A805" s="80"/>
    </row>
    <row r="806" spans="1:1" ht="15.75" customHeight="1" x14ac:dyDescent="0.4">
      <c r="A806" s="80"/>
    </row>
    <row r="807" spans="1:1" ht="15.75" customHeight="1" x14ac:dyDescent="0.4">
      <c r="A807" s="80"/>
    </row>
    <row r="808" spans="1:1" ht="15.75" customHeight="1" x14ac:dyDescent="0.4">
      <c r="A808" s="80"/>
    </row>
    <row r="809" spans="1:1" ht="15.75" customHeight="1" x14ac:dyDescent="0.4">
      <c r="A809" s="80"/>
    </row>
    <row r="810" spans="1:1" ht="15.75" customHeight="1" x14ac:dyDescent="0.4">
      <c r="A810" s="80"/>
    </row>
    <row r="811" spans="1:1" ht="15.75" customHeight="1" x14ac:dyDescent="0.4">
      <c r="A811" s="80"/>
    </row>
    <row r="812" spans="1:1" ht="15.75" customHeight="1" x14ac:dyDescent="0.4">
      <c r="A812" s="80"/>
    </row>
    <row r="813" spans="1:1" ht="15.75" customHeight="1" x14ac:dyDescent="0.4">
      <c r="A813" s="80"/>
    </row>
    <row r="814" spans="1:1" ht="15.75" customHeight="1" x14ac:dyDescent="0.4">
      <c r="A814" s="80"/>
    </row>
    <row r="815" spans="1:1" ht="15.75" customHeight="1" x14ac:dyDescent="0.4">
      <c r="A815" s="80"/>
    </row>
    <row r="816" spans="1:1" ht="15.75" customHeight="1" x14ac:dyDescent="0.4">
      <c r="A816" s="80"/>
    </row>
    <row r="817" spans="1:1" ht="15.75" customHeight="1" x14ac:dyDescent="0.4">
      <c r="A817" s="80"/>
    </row>
    <row r="818" spans="1:1" ht="15.75" customHeight="1" x14ac:dyDescent="0.4">
      <c r="A818" s="80"/>
    </row>
    <row r="819" spans="1:1" ht="15.75" customHeight="1" x14ac:dyDescent="0.4">
      <c r="A819" s="80"/>
    </row>
    <row r="820" spans="1:1" ht="15.75" customHeight="1" x14ac:dyDescent="0.4">
      <c r="A820" s="80"/>
    </row>
    <row r="821" spans="1:1" ht="15.75" customHeight="1" x14ac:dyDescent="0.4">
      <c r="A821" s="80"/>
    </row>
    <row r="822" spans="1:1" ht="15.75" customHeight="1" x14ac:dyDescent="0.4">
      <c r="A822" s="80"/>
    </row>
    <row r="823" spans="1:1" ht="15.75" customHeight="1" x14ac:dyDescent="0.4">
      <c r="A823" s="80"/>
    </row>
    <row r="824" spans="1:1" ht="15.75" customHeight="1" x14ac:dyDescent="0.4">
      <c r="A824" s="80"/>
    </row>
    <row r="825" spans="1:1" ht="15.75" customHeight="1" x14ac:dyDescent="0.4">
      <c r="A825" s="80"/>
    </row>
    <row r="826" spans="1:1" ht="15.75" customHeight="1" x14ac:dyDescent="0.4">
      <c r="A826" s="80"/>
    </row>
    <row r="827" spans="1:1" ht="15.75" customHeight="1" x14ac:dyDescent="0.4">
      <c r="A827" s="80"/>
    </row>
    <row r="828" spans="1:1" ht="15.75" customHeight="1" x14ac:dyDescent="0.4">
      <c r="A828" s="80"/>
    </row>
    <row r="829" spans="1:1" ht="15.75" customHeight="1" x14ac:dyDescent="0.4">
      <c r="A829" s="80"/>
    </row>
    <row r="830" spans="1:1" ht="15.75" customHeight="1" x14ac:dyDescent="0.4">
      <c r="A830" s="80"/>
    </row>
    <row r="831" spans="1:1" ht="15.75" customHeight="1" x14ac:dyDescent="0.4">
      <c r="A831" s="80"/>
    </row>
    <row r="832" spans="1:1" ht="15.75" customHeight="1" x14ac:dyDescent="0.4">
      <c r="A832" s="80"/>
    </row>
    <row r="833" spans="1:1" ht="15.75" customHeight="1" x14ac:dyDescent="0.4">
      <c r="A833" s="80"/>
    </row>
    <row r="834" spans="1:1" ht="15.75" customHeight="1" x14ac:dyDescent="0.4">
      <c r="A834" s="80"/>
    </row>
    <row r="835" spans="1:1" ht="15.75" customHeight="1" x14ac:dyDescent="0.4">
      <c r="A835" s="80"/>
    </row>
    <row r="836" spans="1:1" ht="15.75" customHeight="1" x14ac:dyDescent="0.4">
      <c r="A836" s="80"/>
    </row>
    <row r="837" spans="1:1" ht="15.75" customHeight="1" x14ac:dyDescent="0.4">
      <c r="A837" s="80"/>
    </row>
    <row r="838" spans="1:1" ht="15.75" customHeight="1" x14ac:dyDescent="0.4">
      <c r="A838" s="80"/>
    </row>
    <row r="839" spans="1:1" ht="15.75" customHeight="1" x14ac:dyDescent="0.4">
      <c r="A839" s="80"/>
    </row>
    <row r="840" spans="1:1" ht="15.75" customHeight="1" x14ac:dyDescent="0.4">
      <c r="A840" s="80"/>
    </row>
    <row r="841" spans="1:1" ht="15.75" customHeight="1" x14ac:dyDescent="0.4">
      <c r="A841" s="80"/>
    </row>
    <row r="842" spans="1:1" ht="15.75" customHeight="1" x14ac:dyDescent="0.4">
      <c r="A842" s="80"/>
    </row>
    <row r="843" spans="1:1" ht="15.75" customHeight="1" x14ac:dyDescent="0.4">
      <c r="A843" s="80"/>
    </row>
    <row r="844" spans="1:1" ht="15.75" customHeight="1" x14ac:dyDescent="0.4">
      <c r="A844" s="80"/>
    </row>
    <row r="845" spans="1:1" ht="15.75" customHeight="1" x14ac:dyDescent="0.4">
      <c r="A845" s="80"/>
    </row>
    <row r="846" spans="1:1" ht="15.75" customHeight="1" x14ac:dyDescent="0.4">
      <c r="A846" s="80"/>
    </row>
    <row r="847" spans="1:1" ht="15.75" customHeight="1" x14ac:dyDescent="0.4">
      <c r="A847" s="80"/>
    </row>
    <row r="848" spans="1:1" ht="15.75" customHeight="1" x14ac:dyDescent="0.4">
      <c r="A848" s="80"/>
    </row>
    <row r="849" spans="1:1" ht="15.75" customHeight="1" x14ac:dyDescent="0.4">
      <c r="A849" s="80"/>
    </row>
    <row r="850" spans="1:1" ht="15.75" customHeight="1" x14ac:dyDescent="0.4">
      <c r="A850" s="80"/>
    </row>
    <row r="851" spans="1:1" ht="15.75" customHeight="1" x14ac:dyDescent="0.4">
      <c r="A851" s="80"/>
    </row>
    <row r="852" spans="1:1" ht="15.75" customHeight="1" x14ac:dyDescent="0.4">
      <c r="A852" s="80"/>
    </row>
    <row r="853" spans="1:1" ht="15.75" customHeight="1" x14ac:dyDescent="0.4">
      <c r="A853" s="80"/>
    </row>
    <row r="854" spans="1:1" ht="15.75" customHeight="1" x14ac:dyDescent="0.4">
      <c r="A854" s="80"/>
    </row>
    <row r="855" spans="1:1" ht="15.75" customHeight="1" x14ac:dyDescent="0.4">
      <c r="A855" s="80"/>
    </row>
    <row r="856" spans="1:1" ht="15.75" customHeight="1" x14ac:dyDescent="0.4">
      <c r="A856" s="80"/>
    </row>
    <row r="857" spans="1:1" ht="15.75" customHeight="1" x14ac:dyDescent="0.4">
      <c r="A857" s="80"/>
    </row>
    <row r="858" spans="1:1" ht="15.75" customHeight="1" x14ac:dyDescent="0.4">
      <c r="A858" s="80"/>
    </row>
    <row r="859" spans="1:1" ht="15.75" customHeight="1" x14ac:dyDescent="0.4">
      <c r="A859" s="80"/>
    </row>
    <row r="860" spans="1:1" ht="15.75" customHeight="1" x14ac:dyDescent="0.4">
      <c r="A860" s="80"/>
    </row>
    <row r="861" spans="1:1" ht="15.75" customHeight="1" x14ac:dyDescent="0.4">
      <c r="A861" s="80"/>
    </row>
    <row r="862" spans="1:1" ht="15.75" customHeight="1" x14ac:dyDescent="0.4">
      <c r="A862" s="80"/>
    </row>
    <row r="863" spans="1:1" ht="15.75" customHeight="1" x14ac:dyDescent="0.4">
      <c r="A863" s="80"/>
    </row>
    <row r="864" spans="1:1" ht="15.75" customHeight="1" x14ac:dyDescent="0.4">
      <c r="A864" s="80"/>
    </row>
    <row r="865" spans="1:1" ht="15.75" customHeight="1" x14ac:dyDescent="0.4">
      <c r="A865" s="80"/>
    </row>
    <row r="866" spans="1:1" ht="15.75" customHeight="1" x14ac:dyDescent="0.4">
      <c r="A866" s="80"/>
    </row>
    <row r="867" spans="1:1" ht="15.75" customHeight="1" x14ac:dyDescent="0.4">
      <c r="A867" s="80"/>
    </row>
    <row r="868" spans="1:1" ht="15.75" customHeight="1" x14ac:dyDescent="0.4">
      <c r="A868" s="80"/>
    </row>
    <row r="869" spans="1:1" ht="15.75" customHeight="1" x14ac:dyDescent="0.4">
      <c r="A869" s="80"/>
    </row>
    <row r="870" spans="1:1" ht="15.75" customHeight="1" x14ac:dyDescent="0.4">
      <c r="A870" s="80"/>
    </row>
    <row r="871" spans="1:1" ht="15.75" customHeight="1" x14ac:dyDescent="0.4">
      <c r="A871" s="80"/>
    </row>
    <row r="872" spans="1:1" ht="15.75" customHeight="1" x14ac:dyDescent="0.4">
      <c r="A872" s="80"/>
    </row>
    <row r="873" spans="1:1" ht="15.75" customHeight="1" x14ac:dyDescent="0.4">
      <c r="A873" s="80"/>
    </row>
    <row r="874" spans="1:1" ht="15.75" customHeight="1" x14ac:dyDescent="0.4">
      <c r="A874" s="80"/>
    </row>
    <row r="875" spans="1:1" ht="15.75" customHeight="1" x14ac:dyDescent="0.4">
      <c r="A875" s="80"/>
    </row>
    <row r="876" spans="1:1" ht="15.75" customHeight="1" x14ac:dyDescent="0.4">
      <c r="A876" s="80"/>
    </row>
    <row r="877" spans="1:1" ht="15.75" customHeight="1" x14ac:dyDescent="0.4">
      <c r="A877" s="80"/>
    </row>
    <row r="878" spans="1:1" ht="15.75" customHeight="1" x14ac:dyDescent="0.4">
      <c r="A878" s="80"/>
    </row>
    <row r="879" spans="1:1" ht="15.75" customHeight="1" x14ac:dyDescent="0.4">
      <c r="A879" s="80"/>
    </row>
    <row r="880" spans="1:1" ht="15.75" customHeight="1" x14ac:dyDescent="0.4">
      <c r="A880" s="80"/>
    </row>
    <row r="881" spans="1:1" ht="15.75" customHeight="1" x14ac:dyDescent="0.4">
      <c r="A881" s="80"/>
    </row>
    <row r="882" spans="1:1" ht="15.75" customHeight="1" x14ac:dyDescent="0.4">
      <c r="A882" s="80"/>
    </row>
    <row r="883" spans="1:1" ht="15.75" customHeight="1" x14ac:dyDescent="0.4">
      <c r="A883" s="80"/>
    </row>
    <row r="884" spans="1:1" ht="15.75" customHeight="1" x14ac:dyDescent="0.4">
      <c r="A884" s="80"/>
    </row>
    <row r="885" spans="1:1" ht="15.75" customHeight="1" x14ac:dyDescent="0.4">
      <c r="A885" s="80"/>
    </row>
    <row r="886" spans="1:1" ht="15.75" customHeight="1" x14ac:dyDescent="0.4">
      <c r="A886" s="80"/>
    </row>
    <row r="887" spans="1:1" ht="15.75" customHeight="1" x14ac:dyDescent="0.4">
      <c r="A887" s="80"/>
    </row>
    <row r="888" spans="1:1" ht="15.75" customHeight="1" x14ac:dyDescent="0.4">
      <c r="A888" s="80"/>
    </row>
    <row r="889" spans="1:1" ht="15.75" customHeight="1" x14ac:dyDescent="0.4">
      <c r="A889" s="80"/>
    </row>
    <row r="890" spans="1:1" ht="15.75" customHeight="1" x14ac:dyDescent="0.4">
      <c r="A890" s="80"/>
    </row>
    <row r="891" spans="1:1" ht="15.75" customHeight="1" x14ac:dyDescent="0.4">
      <c r="A891" s="80"/>
    </row>
    <row r="892" spans="1:1" ht="15.75" customHeight="1" x14ac:dyDescent="0.4">
      <c r="A892" s="80"/>
    </row>
    <row r="893" spans="1:1" ht="15.75" customHeight="1" x14ac:dyDescent="0.4">
      <c r="A893" s="80"/>
    </row>
    <row r="894" spans="1:1" ht="15.75" customHeight="1" x14ac:dyDescent="0.4">
      <c r="A894" s="80"/>
    </row>
    <row r="895" spans="1:1" ht="15.75" customHeight="1" x14ac:dyDescent="0.4">
      <c r="A895" s="80"/>
    </row>
    <row r="896" spans="1:1" ht="15.75" customHeight="1" x14ac:dyDescent="0.4">
      <c r="A896" s="80"/>
    </row>
    <row r="897" spans="1:1" ht="15.75" customHeight="1" x14ac:dyDescent="0.4">
      <c r="A897" s="80"/>
    </row>
    <row r="898" spans="1:1" ht="15.75" customHeight="1" x14ac:dyDescent="0.4">
      <c r="A898" s="80"/>
    </row>
    <row r="899" spans="1:1" ht="15.75" customHeight="1" x14ac:dyDescent="0.4">
      <c r="A899" s="80"/>
    </row>
    <row r="900" spans="1:1" ht="15.75" customHeight="1" x14ac:dyDescent="0.4">
      <c r="A900" s="80"/>
    </row>
    <row r="901" spans="1:1" ht="15.75" customHeight="1" x14ac:dyDescent="0.4">
      <c r="A901" s="80"/>
    </row>
    <row r="902" spans="1:1" ht="15.75" customHeight="1" x14ac:dyDescent="0.4">
      <c r="A902" s="80"/>
    </row>
    <row r="903" spans="1:1" ht="15.75" customHeight="1" x14ac:dyDescent="0.4">
      <c r="A903" s="80"/>
    </row>
    <row r="904" spans="1:1" ht="15.75" customHeight="1" x14ac:dyDescent="0.4">
      <c r="A904" s="80"/>
    </row>
    <row r="905" spans="1:1" ht="15.75" customHeight="1" x14ac:dyDescent="0.4">
      <c r="A905" s="80"/>
    </row>
    <row r="906" spans="1:1" ht="15.75" customHeight="1" x14ac:dyDescent="0.4">
      <c r="A906" s="80"/>
    </row>
    <row r="907" spans="1:1" ht="15.75" customHeight="1" x14ac:dyDescent="0.4">
      <c r="A907" s="80"/>
    </row>
    <row r="908" spans="1:1" ht="15.75" customHeight="1" x14ac:dyDescent="0.4">
      <c r="A908" s="80"/>
    </row>
    <row r="909" spans="1:1" ht="15.75" customHeight="1" x14ac:dyDescent="0.4">
      <c r="A909" s="80"/>
    </row>
    <row r="910" spans="1:1" ht="15.75" customHeight="1" x14ac:dyDescent="0.4">
      <c r="A910" s="80"/>
    </row>
    <row r="911" spans="1:1" ht="15.75" customHeight="1" x14ac:dyDescent="0.4">
      <c r="A911" s="80"/>
    </row>
    <row r="912" spans="1:1" ht="15.75" customHeight="1" x14ac:dyDescent="0.4">
      <c r="A912" s="80"/>
    </row>
    <row r="913" spans="1:1" ht="15.75" customHeight="1" x14ac:dyDescent="0.4">
      <c r="A913" s="80"/>
    </row>
    <row r="914" spans="1:1" ht="15.75" customHeight="1" x14ac:dyDescent="0.4">
      <c r="A914" s="80"/>
    </row>
    <row r="915" spans="1:1" ht="15.75" customHeight="1" x14ac:dyDescent="0.4">
      <c r="A915" s="80"/>
    </row>
    <row r="916" spans="1:1" ht="15.75" customHeight="1" x14ac:dyDescent="0.4">
      <c r="A916" s="80"/>
    </row>
    <row r="917" spans="1:1" ht="15.75" customHeight="1" x14ac:dyDescent="0.4">
      <c r="A917" s="80"/>
    </row>
    <row r="918" spans="1:1" ht="15.75" customHeight="1" x14ac:dyDescent="0.4">
      <c r="A918" s="80"/>
    </row>
    <row r="919" spans="1:1" ht="15.75" customHeight="1" x14ac:dyDescent="0.4">
      <c r="A919" s="80"/>
    </row>
    <row r="920" spans="1:1" ht="15.75" customHeight="1" x14ac:dyDescent="0.4">
      <c r="A920" s="80"/>
    </row>
    <row r="921" spans="1:1" ht="15.75" customHeight="1" x14ac:dyDescent="0.4">
      <c r="A921" s="80"/>
    </row>
    <row r="922" spans="1:1" ht="15.75" customHeight="1" x14ac:dyDescent="0.4">
      <c r="A922" s="80"/>
    </row>
    <row r="923" spans="1:1" ht="15.75" customHeight="1" x14ac:dyDescent="0.4">
      <c r="A923" s="80"/>
    </row>
    <row r="924" spans="1:1" ht="15.75" customHeight="1" x14ac:dyDescent="0.4">
      <c r="A924" s="80"/>
    </row>
    <row r="925" spans="1:1" ht="15.75" customHeight="1" x14ac:dyDescent="0.4">
      <c r="A925" s="80"/>
    </row>
    <row r="926" spans="1:1" ht="15.75" customHeight="1" x14ac:dyDescent="0.4">
      <c r="A926" s="80"/>
    </row>
    <row r="927" spans="1:1" ht="15.75" customHeight="1" x14ac:dyDescent="0.4">
      <c r="A927" s="80"/>
    </row>
    <row r="928" spans="1:1" ht="15.75" customHeight="1" x14ac:dyDescent="0.4">
      <c r="A928" s="80"/>
    </row>
    <row r="929" spans="1:1" ht="15.75" customHeight="1" x14ac:dyDescent="0.4">
      <c r="A929" s="80"/>
    </row>
    <row r="930" spans="1:1" ht="15.75" customHeight="1" x14ac:dyDescent="0.4">
      <c r="A930" s="80"/>
    </row>
    <row r="931" spans="1:1" ht="15.75" customHeight="1" x14ac:dyDescent="0.4">
      <c r="A931" s="80"/>
    </row>
    <row r="932" spans="1:1" ht="15.75" customHeight="1" x14ac:dyDescent="0.4">
      <c r="A932" s="80"/>
    </row>
    <row r="933" spans="1:1" ht="15.75" customHeight="1" x14ac:dyDescent="0.4">
      <c r="A933" s="80"/>
    </row>
    <row r="934" spans="1:1" ht="15.75" customHeight="1" x14ac:dyDescent="0.4">
      <c r="A934" s="80"/>
    </row>
    <row r="935" spans="1:1" ht="15.75" customHeight="1" x14ac:dyDescent="0.4">
      <c r="A935" s="80"/>
    </row>
    <row r="936" spans="1:1" ht="15.75" customHeight="1" x14ac:dyDescent="0.4">
      <c r="A936" s="80"/>
    </row>
    <row r="937" spans="1:1" ht="15.75" customHeight="1" x14ac:dyDescent="0.4">
      <c r="A937" s="80"/>
    </row>
    <row r="938" spans="1:1" ht="15.75" customHeight="1" x14ac:dyDescent="0.4">
      <c r="A938" s="80"/>
    </row>
    <row r="939" spans="1:1" ht="15.75" customHeight="1" x14ac:dyDescent="0.4">
      <c r="A939" s="80"/>
    </row>
    <row r="940" spans="1:1" ht="15.75" customHeight="1" x14ac:dyDescent="0.4">
      <c r="A940" s="80"/>
    </row>
    <row r="941" spans="1:1" ht="15.75" customHeight="1" x14ac:dyDescent="0.4">
      <c r="A941" s="80"/>
    </row>
    <row r="942" spans="1:1" ht="15.75" customHeight="1" x14ac:dyDescent="0.4">
      <c r="A942" s="80"/>
    </row>
    <row r="943" spans="1:1" ht="15.75" customHeight="1" x14ac:dyDescent="0.4">
      <c r="A943" s="80"/>
    </row>
    <row r="944" spans="1:1" ht="15.75" customHeight="1" x14ac:dyDescent="0.4">
      <c r="A944" s="80"/>
    </row>
    <row r="945" spans="1:1" ht="15.75" customHeight="1" x14ac:dyDescent="0.4">
      <c r="A945" s="80"/>
    </row>
    <row r="946" spans="1:1" ht="15.75" customHeight="1" x14ac:dyDescent="0.4">
      <c r="A946" s="80"/>
    </row>
    <row r="947" spans="1:1" ht="15.75" customHeight="1" x14ac:dyDescent="0.4">
      <c r="A947" s="80"/>
    </row>
    <row r="948" spans="1:1" ht="15.75" customHeight="1" x14ac:dyDescent="0.4">
      <c r="A948" s="80"/>
    </row>
    <row r="949" spans="1:1" ht="15.75" customHeight="1" x14ac:dyDescent="0.4">
      <c r="A949" s="80"/>
    </row>
    <row r="950" spans="1:1" ht="15.75" customHeight="1" x14ac:dyDescent="0.4">
      <c r="A950" s="80"/>
    </row>
    <row r="951" spans="1:1" ht="15.75" customHeight="1" x14ac:dyDescent="0.4">
      <c r="A951" s="80"/>
    </row>
    <row r="952" spans="1:1" ht="15.75" customHeight="1" x14ac:dyDescent="0.4">
      <c r="A952" s="80"/>
    </row>
    <row r="953" spans="1:1" ht="15.75" customHeight="1" x14ac:dyDescent="0.4">
      <c r="A953" s="80"/>
    </row>
    <row r="954" spans="1:1" ht="15.75" customHeight="1" x14ac:dyDescent="0.4">
      <c r="A954" s="80"/>
    </row>
    <row r="955" spans="1:1" ht="15.75" customHeight="1" x14ac:dyDescent="0.4">
      <c r="A955" s="80"/>
    </row>
    <row r="956" spans="1:1" ht="15.75" customHeight="1" x14ac:dyDescent="0.4">
      <c r="A956" s="80"/>
    </row>
    <row r="957" spans="1:1" ht="15.75" customHeight="1" x14ac:dyDescent="0.4">
      <c r="A957" s="80"/>
    </row>
    <row r="958" spans="1:1" ht="15.75" customHeight="1" x14ac:dyDescent="0.4">
      <c r="A958" s="80"/>
    </row>
    <row r="959" spans="1:1" ht="15.75" customHeight="1" x14ac:dyDescent="0.4">
      <c r="A959" s="80"/>
    </row>
    <row r="960" spans="1:1" ht="15.75" customHeight="1" x14ac:dyDescent="0.4">
      <c r="A960" s="80"/>
    </row>
    <row r="961" spans="1:1" ht="15.75" customHeight="1" x14ac:dyDescent="0.4">
      <c r="A961" s="80"/>
    </row>
    <row r="962" spans="1:1" ht="15.75" customHeight="1" x14ac:dyDescent="0.4">
      <c r="A962" s="80"/>
    </row>
    <row r="963" spans="1:1" ht="15.75" customHeight="1" x14ac:dyDescent="0.4">
      <c r="A963" s="80"/>
    </row>
    <row r="964" spans="1:1" ht="15.75" customHeight="1" x14ac:dyDescent="0.4">
      <c r="A964" s="80"/>
    </row>
    <row r="965" spans="1:1" ht="15.75" customHeight="1" x14ac:dyDescent="0.4">
      <c r="A965" s="80"/>
    </row>
    <row r="966" spans="1:1" ht="15.75" customHeight="1" x14ac:dyDescent="0.4">
      <c r="A966" s="80"/>
    </row>
    <row r="967" spans="1:1" ht="15.75" customHeight="1" x14ac:dyDescent="0.4">
      <c r="A967" s="80"/>
    </row>
    <row r="968" spans="1:1" ht="15.75" customHeight="1" x14ac:dyDescent="0.4">
      <c r="A968" s="80"/>
    </row>
    <row r="969" spans="1:1" ht="15.75" customHeight="1" x14ac:dyDescent="0.4">
      <c r="A969" s="80"/>
    </row>
    <row r="970" spans="1:1" ht="15.75" customHeight="1" x14ac:dyDescent="0.4">
      <c r="A970" s="80"/>
    </row>
    <row r="971" spans="1:1" ht="15.75" customHeight="1" x14ac:dyDescent="0.4">
      <c r="A971" s="80"/>
    </row>
    <row r="972" spans="1:1" ht="15.75" customHeight="1" x14ac:dyDescent="0.4">
      <c r="A972" s="80"/>
    </row>
    <row r="973" spans="1:1" ht="15.75" customHeight="1" x14ac:dyDescent="0.4">
      <c r="A973" s="80"/>
    </row>
    <row r="974" spans="1:1" ht="15.75" customHeight="1" x14ac:dyDescent="0.4">
      <c r="A974" s="80"/>
    </row>
    <row r="975" spans="1:1" ht="15.75" customHeight="1" x14ac:dyDescent="0.4">
      <c r="A975" s="80"/>
    </row>
    <row r="976" spans="1:1" ht="15.75" customHeight="1" x14ac:dyDescent="0.4">
      <c r="A976" s="80"/>
    </row>
    <row r="977" spans="1:1" ht="15.75" customHeight="1" x14ac:dyDescent="0.4">
      <c r="A977" s="80"/>
    </row>
    <row r="978" spans="1:1" ht="15.75" customHeight="1" x14ac:dyDescent="0.4">
      <c r="A978" s="80"/>
    </row>
    <row r="979" spans="1:1" ht="15.75" customHeight="1" x14ac:dyDescent="0.4">
      <c r="A979" s="80"/>
    </row>
    <row r="980" spans="1:1" ht="15.75" customHeight="1" x14ac:dyDescent="0.4">
      <c r="A980" s="80"/>
    </row>
    <row r="981" spans="1:1" ht="15.75" customHeight="1" x14ac:dyDescent="0.4">
      <c r="A981" s="80"/>
    </row>
    <row r="982" spans="1:1" ht="15.75" customHeight="1" x14ac:dyDescent="0.4">
      <c r="A982" s="80"/>
    </row>
    <row r="983" spans="1:1" ht="15.75" customHeight="1" x14ac:dyDescent="0.4">
      <c r="A983" s="80"/>
    </row>
    <row r="984" spans="1:1" ht="15.75" customHeight="1" x14ac:dyDescent="0.4">
      <c r="A984" s="80"/>
    </row>
    <row r="985" spans="1:1" ht="15.75" customHeight="1" x14ac:dyDescent="0.4">
      <c r="A985" s="80"/>
    </row>
    <row r="986" spans="1:1" ht="15.75" customHeight="1" x14ac:dyDescent="0.4">
      <c r="A986" s="80"/>
    </row>
    <row r="987" spans="1:1" ht="15.75" customHeight="1" x14ac:dyDescent="0.4">
      <c r="A987" s="80"/>
    </row>
    <row r="988" spans="1:1" ht="15.75" customHeight="1" x14ac:dyDescent="0.4">
      <c r="A988" s="80"/>
    </row>
    <row r="989" spans="1:1" ht="15.75" customHeight="1" x14ac:dyDescent="0.4">
      <c r="A989" s="80"/>
    </row>
    <row r="990" spans="1:1" ht="15.75" customHeight="1" x14ac:dyDescent="0.4">
      <c r="A990" s="80"/>
    </row>
    <row r="991" spans="1:1" ht="15.75" customHeight="1" x14ac:dyDescent="0.4">
      <c r="A991" s="80"/>
    </row>
    <row r="992" spans="1:1" ht="15.75" customHeight="1" x14ac:dyDescent="0.4">
      <c r="A992" s="80"/>
    </row>
    <row r="993" spans="1:1" ht="15.75" customHeight="1" x14ac:dyDescent="0.4">
      <c r="A993" s="80"/>
    </row>
    <row r="994" spans="1:1" ht="15.75" customHeight="1" x14ac:dyDescent="0.4">
      <c r="A994" s="80"/>
    </row>
    <row r="995" spans="1:1" ht="15.75" customHeight="1" x14ac:dyDescent="0.4">
      <c r="A995" s="80"/>
    </row>
    <row r="996" spans="1:1" ht="15.75" customHeight="1" x14ac:dyDescent="0.4">
      <c r="A996" s="80"/>
    </row>
    <row r="997" spans="1:1" ht="15.75" customHeight="1" x14ac:dyDescent="0.4">
      <c r="A997" s="80"/>
    </row>
    <row r="998" spans="1:1" ht="15.75" customHeight="1" x14ac:dyDescent="0.4">
      <c r="A998" s="80"/>
    </row>
    <row r="999" spans="1:1" ht="15.75" customHeight="1" x14ac:dyDescent="0.4">
      <c r="A999" s="80"/>
    </row>
    <row r="1000" spans="1:1" ht="15.75" customHeight="1" x14ac:dyDescent="0.4">
      <c r="A1000" s="80"/>
    </row>
    <row r="1001" spans="1:1" ht="15.75" customHeight="1" x14ac:dyDescent="0.4">
      <c r="A1001" s="80"/>
    </row>
    <row r="1002" spans="1:1" ht="15.75" customHeight="1" x14ac:dyDescent="0.4">
      <c r="A1002" s="80"/>
    </row>
  </sheetData>
  <autoFilter ref="B8:T178" xr:uid="{00000000-0009-0000-0000-000014000000}"/>
  <mergeCells count="1">
    <mergeCell ref="D4:T4"/>
  </mergeCells>
  <pageMargins left="0.75" right="0.75" top="0.7" bottom="0.7" header="0" footer="0"/>
  <pageSetup orientation="portrait"/>
  <rowBreaks count="4" manualBreakCount="4">
    <brk id="144" man="1"/>
    <brk id="72" man="1"/>
    <brk id="104" man="1"/>
    <brk id="40" man="1"/>
  </rowBreaks>
  <colBreaks count="1" manualBreakCount="1">
    <brk id="3"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BU839"/>
  <sheetViews>
    <sheetView showGridLines="0" topLeftCell="B1" workbookViewId="0">
      <pane ySplit="7" topLeftCell="A8" activePane="bottomLeft" state="frozen"/>
      <selection pane="bottomLeft" activeCell="A2" sqref="A2"/>
    </sheetView>
  </sheetViews>
  <sheetFormatPr defaultColWidth="14.453125" defaultRowHeight="15" customHeight="1" x14ac:dyDescent="0.4"/>
  <cols>
    <col min="1" max="1" width="0.1796875" hidden="1" customWidth="1"/>
    <col min="2" max="2" width="42.453125" customWidth="1"/>
    <col min="3" max="3" width="41.453125" customWidth="1"/>
    <col min="4" max="19" width="5.453125" customWidth="1"/>
    <col min="20" max="20" width="5.1796875" customWidth="1"/>
    <col min="21" max="21" width="31.453125" customWidth="1"/>
    <col min="22" max="37" width="5.453125" customWidth="1"/>
    <col min="38" max="38" width="5.1796875" customWidth="1"/>
    <col min="39" max="39" width="26.81640625" customWidth="1"/>
    <col min="40" max="55" width="5.453125" customWidth="1"/>
    <col min="56" max="56" width="3.1796875" customWidth="1"/>
    <col min="57" max="57" width="25.453125" customWidth="1"/>
    <col min="58" max="73" width="5.453125" customWidth="1"/>
  </cols>
  <sheetData>
    <row r="1" spans="1:73" ht="14.25" customHeight="1" x14ac:dyDescent="0.4">
      <c r="A1" s="80"/>
      <c r="B1" s="674" t="str">
        <f>Key!A1</f>
        <v>University of California San Diego: Survey of Pedestrian and Vehicular Traffic, Winter 2023</v>
      </c>
      <c r="C1" s="659"/>
      <c r="D1" s="659"/>
      <c r="E1" s="659"/>
      <c r="F1" s="659"/>
      <c r="G1" s="659"/>
      <c r="H1" s="659"/>
      <c r="I1" s="659"/>
      <c r="J1" s="659"/>
      <c r="K1" s="659"/>
      <c r="L1" s="659"/>
      <c r="M1" s="659"/>
      <c r="N1" s="659"/>
      <c r="O1" s="659"/>
      <c r="P1" s="659"/>
      <c r="Q1" s="659"/>
      <c r="R1" s="659"/>
      <c r="S1" s="659"/>
      <c r="T1" s="264"/>
      <c r="U1" s="144"/>
      <c r="V1" s="144"/>
      <c r="W1" s="144"/>
      <c r="X1" s="144"/>
      <c r="Y1" s="144"/>
      <c r="Z1" s="144"/>
      <c r="AA1" s="144"/>
      <c r="AB1" s="144"/>
      <c r="AC1" s="144"/>
      <c r="AD1" s="144"/>
      <c r="AE1" s="144"/>
      <c r="AF1" s="144"/>
      <c r="AG1" s="144"/>
      <c r="AH1" s="144"/>
      <c r="AI1" s="144"/>
      <c r="AJ1" s="144"/>
      <c r="AK1" s="144"/>
      <c r="AL1" s="144"/>
      <c r="AM1" s="144"/>
      <c r="AN1" s="144"/>
      <c r="AO1" s="144"/>
      <c r="AP1" s="144"/>
      <c r="AQ1" s="144"/>
      <c r="AR1" s="144"/>
      <c r="AS1" s="144"/>
      <c r="AT1" s="144"/>
      <c r="AU1" s="144"/>
      <c r="AV1" s="144"/>
      <c r="AW1" s="144"/>
      <c r="AX1" s="144"/>
      <c r="AY1" s="144"/>
      <c r="AZ1" s="144"/>
      <c r="BA1" s="144"/>
      <c r="BB1" s="144"/>
      <c r="BC1" s="144"/>
      <c r="BD1" s="144"/>
      <c r="BE1" s="144"/>
      <c r="BF1" s="144"/>
      <c r="BG1" s="144"/>
      <c r="BH1" s="144"/>
      <c r="BI1" s="144"/>
      <c r="BJ1" s="144"/>
      <c r="BK1" s="144"/>
      <c r="BL1" s="144"/>
      <c r="BM1" s="144"/>
      <c r="BN1" s="144"/>
      <c r="BO1" s="144"/>
      <c r="BP1" s="144"/>
      <c r="BQ1" s="144"/>
      <c r="BR1" s="144"/>
      <c r="BS1" s="144"/>
      <c r="BT1" s="144"/>
      <c r="BU1" s="144"/>
    </row>
    <row r="2" spans="1:73" ht="14.25" customHeight="1" x14ac:dyDescent="0.4">
      <c r="A2" s="80"/>
      <c r="B2" s="674" t="s">
        <v>253</v>
      </c>
      <c r="C2" s="659"/>
      <c r="D2" s="659"/>
      <c r="E2" s="659"/>
      <c r="F2" s="659"/>
      <c r="G2" s="659"/>
      <c r="H2" s="659"/>
      <c r="I2" s="659"/>
      <c r="J2" s="659"/>
      <c r="K2" s="659"/>
      <c r="L2" s="659"/>
      <c r="M2" s="659"/>
      <c r="N2" s="659"/>
      <c r="O2" s="659"/>
      <c r="P2" s="659"/>
      <c r="Q2" s="659"/>
      <c r="R2" s="659"/>
      <c r="S2" s="659"/>
      <c r="T2" s="264"/>
      <c r="U2" s="144"/>
      <c r="V2" s="144"/>
      <c r="W2" s="144"/>
      <c r="X2" s="144"/>
      <c r="Y2" s="144"/>
      <c r="Z2" s="144"/>
      <c r="AA2" s="144"/>
      <c r="AB2" s="144"/>
      <c r="AC2" s="144"/>
      <c r="AD2" s="144"/>
      <c r="AE2" s="144"/>
      <c r="AF2" s="144"/>
      <c r="AG2" s="144"/>
      <c r="AH2" s="144"/>
      <c r="AI2" s="144"/>
      <c r="AJ2" s="144"/>
      <c r="AK2" s="144"/>
      <c r="AL2" s="144"/>
      <c r="AM2" s="144"/>
      <c r="AN2" s="144"/>
      <c r="AO2" s="144"/>
      <c r="AP2" s="144"/>
      <c r="AQ2" s="144"/>
      <c r="AR2" s="144"/>
      <c r="AS2" s="144"/>
      <c r="AT2" s="144"/>
      <c r="AU2" s="144"/>
      <c r="AV2" s="144"/>
      <c r="AW2" s="144"/>
      <c r="AX2" s="144"/>
      <c r="AY2" s="144"/>
      <c r="AZ2" s="144"/>
      <c r="BA2" s="144"/>
      <c r="BB2" s="144"/>
      <c r="BC2" s="144"/>
      <c r="BD2" s="144"/>
      <c r="BE2" s="144"/>
      <c r="BF2" s="144"/>
      <c r="BG2" s="144"/>
      <c r="BH2" s="144"/>
      <c r="BI2" s="144"/>
      <c r="BJ2" s="144"/>
      <c r="BK2" s="144"/>
      <c r="BL2" s="144"/>
      <c r="BM2" s="144"/>
      <c r="BN2" s="144"/>
      <c r="BO2" s="144"/>
      <c r="BP2" s="144"/>
      <c r="BQ2" s="144"/>
      <c r="BR2" s="144"/>
      <c r="BS2" s="144"/>
      <c r="BT2" s="144"/>
      <c r="BU2" s="144"/>
    </row>
    <row r="3" spans="1:73" ht="3.75" customHeight="1" x14ac:dyDescent="0.4">
      <c r="A3" s="80"/>
      <c r="B3" s="144"/>
      <c r="C3" s="144"/>
      <c r="D3" s="144"/>
      <c r="E3" s="144"/>
      <c r="F3" s="144"/>
      <c r="G3" s="144"/>
      <c r="H3" s="144"/>
      <c r="I3" s="144"/>
      <c r="J3" s="144"/>
      <c r="K3" s="144"/>
      <c r="L3" s="144"/>
      <c r="M3" s="144"/>
      <c r="N3" s="144"/>
      <c r="O3" s="144"/>
      <c r="P3" s="144"/>
      <c r="Q3" s="144"/>
      <c r="R3" s="144"/>
      <c r="S3" s="144"/>
      <c r="T3" s="144"/>
      <c r="U3" s="144"/>
      <c r="V3" s="144"/>
      <c r="W3" s="144"/>
      <c r="X3" s="144"/>
      <c r="Y3" s="144"/>
      <c r="Z3" s="144"/>
      <c r="AA3" s="144"/>
      <c r="AB3" s="144"/>
      <c r="AC3" s="144"/>
      <c r="AD3" s="144"/>
      <c r="AE3" s="144"/>
      <c r="AF3" s="144"/>
      <c r="AG3" s="144"/>
      <c r="AH3" s="144"/>
      <c r="AI3" s="144"/>
      <c r="AJ3" s="144"/>
      <c r="AK3" s="144"/>
      <c r="AL3" s="144"/>
      <c r="AM3" s="144"/>
      <c r="AN3" s="144"/>
      <c r="AO3" s="144"/>
      <c r="AP3" s="144"/>
      <c r="AQ3" s="144"/>
      <c r="AR3" s="144"/>
      <c r="AS3" s="144"/>
      <c r="AT3" s="144"/>
      <c r="AU3" s="144"/>
      <c r="AV3" s="144"/>
      <c r="AW3" s="144"/>
      <c r="AX3" s="144"/>
      <c r="AY3" s="144"/>
      <c r="AZ3" s="144"/>
      <c r="BA3" s="144"/>
      <c r="BB3" s="144"/>
      <c r="BC3" s="144"/>
      <c r="BD3" s="144"/>
      <c r="BE3" s="144"/>
      <c r="BF3" s="144"/>
      <c r="BG3" s="144"/>
      <c r="BH3" s="144"/>
      <c r="BI3" s="144"/>
      <c r="BJ3" s="144"/>
      <c r="BK3" s="144"/>
      <c r="BL3" s="144"/>
      <c r="BM3" s="144"/>
      <c r="BN3" s="144"/>
      <c r="BO3" s="144"/>
      <c r="BP3" s="144"/>
      <c r="BQ3" s="144"/>
      <c r="BR3" s="144"/>
      <c r="BS3" s="144"/>
      <c r="BT3" s="144"/>
      <c r="BU3" s="144"/>
    </row>
    <row r="4" spans="1:73" ht="19.5" customHeight="1" x14ac:dyDescent="0.4">
      <c r="A4" s="80" t="s">
        <v>366</v>
      </c>
      <c r="B4" s="265" t="s">
        <v>367</v>
      </c>
      <c r="C4" s="265" t="s">
        <v>3</v>
      </c>
      <c r="D4" s="265" t="s">
        <v>368</v>
      </c>
      <c r="E4" s="265" t="s">
        <v>368</v>
      </c>
      <c r="F4" s="265" t="s">
        <v>368</v>
      </c>
      <c r="G4" s="265" t="s">
        <v>368</v>
      </c>
      <c r="H4" s="265" t="s">
        <v>368</v>
      </c>
      <c r="I4" s="265" t="s">
        <v>368</v>
      </c>
      <c r="J4" s="265" t="s">
        <v>368</v>
      </c>
      <c r="K4" s="265" t="s">
        <v>368</v>
      </c>
      <c r="L4" s="265" t="s">
        <v>368</v>
      </c>
      <c r="M4" s="265" t="s">
        <v>368</v>
      </c>
      <c r="N4" s="265" t="s">
        <v>368</v>
      </c>
      <c r="O4" s="265" t="s">
        <v>368</v>
      </c>
      <c r="P4" s="265" t="s">
        <v>368</v>
      </c>
      <c r="Q4" s="265" t="s">
        <v>368</v>
      </c>
      <c r="R4" s="265" t="s">
        <v>368</v>
      </c>
      <c r="S4" s="265" t="s">
        <v>368</v>
      </c>
      <c r="T4" s="144"/>
      <c r="U4" s="144"/>
      <c r="V4" s="144"/>
      <c r="W4" s="144"/>
      <c r="X4" s="144"/>
      <c r="Y4" s="144"/>
      <c r="Z4" s="144"/>
      <c r="AA4" s="144"/>
      <c r="AB4" s="144"/>
      <c r="AC4" s="144"/>
      <c r="AD4" s="144"/>
      <c r="AE4" s="144"/>
      <c r="AF4" s="144"/>
      <c r="AG4" s="144"/>
      <c r="AH4" s="144"/>
      <c r="AI4" s="144"/>
      <c r="AJ4" s="144"/>
      <c r="AK4" s="144"/>
      <c r="AL4" s="144"/>
      <c r="AM4" s="144"/>
      <c r="AN4" s="144"/>
      <c r="AO4" s="144"/>
      <c r="AP4" s="144"/>
      <c r="AQ4" s="144"/>
      <c r="AR4" s="144"/>
      <c r="AS4" s="144"/>
      <c r="AT4" s="144"/>
      <c r="AU4" s="144"/>
      <c r="AV4" s="144"/>
      <c r="AW4" s="144"/>
      <c r="AX4" s="144"/>
      <c r="AY4" s="144"/>
      <c r="AZ4" s="144"/>
      <c r="BA4" s="144"/>
      <c r="BB4" s="144"/>
      <c r="BC4" s="144"/>
      <c r="BD4" s="144"/>
      <c r="BE4" s="144"/>
      <c r="BF4" s="144"/>
      <c r="BG4" s="144"/>
      <c r="BH4" s="144"/>
      <c r="BI4" s="144"/>
      <c r="BJ4" s="144"/>
      <c r="BK4" s="144"/>
      <c r="BL4" s="144"/>
      <c r="BM4" s="144"/>
      <c r="BN4" s="144"/>
      <c r="BO4" s="144"/>
      <c r="BP4" s="144"/>
      <c r="BQ4" s="144"/>
      <c r="BR4" s="144"/>
      <c r="BS4" s="144"/>
      <c r="BT4" s="144"/>
      <c r="BU4" s="144"/>
    </row>
    <row r="5" spans="1:73" ht="12" customHeight="1" x14ac:dyDescent="0.4">
      <c r="A5" s="80"/>
      <c r="B5" s="502"/>
      <c r="C5" s="427" t="s">
        <v>3</v>
      </c>
      <c r="D5" s="428" t="s">
        <v>159</v>
      </c>
      <c r="E5" s="429" t="s">
        <v>160</v>
      </c>
      <c r="F5" s="429" t="s">
        <v>161</v>
      </c>
      <c r="G5" s="429" t="s">
        <v>162</v>
      </c>
      <c r="H5" s="429" t="s">
        <v>163</v>
      </c>
      <c r="I5" s="429" t="s">
        <v>164</v>
      </c>
      <c r="J5" s="429" t="s">
        <v>165</v>
      </c>
      <c r="K5" s="429" t="s">
        <v>166</v>
      </c>
      <c r="L5" s="429" t="s">
        <v>167</v>
      </c>
      <c r="M5" s="429" t="s">
        <v>168</v>
      </c>
      <c r="N5" s="429" t="s">
        <v>169</v>
      </c>
      <c r="O5" s="429" t="s">
        <v>170</v>
      </c>
      <c r="P5" s="429" t="s">
        <v>171</v>
      </c>
      <c r="Q5" s="429" t="s">
        <v>172</v>
      </c>
      <c r="R5" s="429" t="s">
        <v>173</v>
      </c>
      <c r="S5" s="183" t="s">
        <v>174</v>
      </c>
      <c r="T5" s="144"/>
      <c r="U5" s="427" t="s">
        <v>3</v>
      </c>
      <c r="V5" s="428" t="s">
        <v>159</v>
      </c>
      <c r="W5" s="429" t="s">
        <v>160</v>
      </c>
      <c r="X5" s="429" t="s">
        <v>161</v>
      </c>
      <c r="Y5" s="429" t="s">
        <v>162</v>
      </c>
      <c r="Z5" s="429" t="s">
        <v>163</v>
      </c>
      <c r="AA5" s="429" t="s">
        <v>164</v>
      </c>
      <c r="AB5" s="429" t="s">
        <v>165</v>
      </c>
      <c r="AC5" s="429" t="s">
        <v>166</v>
      </c>
      <c r="AD5" s="429" t="s">
        <v>167</v>
      </c>
      <c r="AE5" s="429" t="s">
        <v>168</v>
      </c>
      <c r="AF5" s="429" t="s">
        <v>169</v>
      </c>
      <c r="AG5" s="429" t="s">
        <v>170</v>
      </c>
      <c r="AH5" s="429" t="s">
        <v>171</v>
      </c>
      <c r="AI5" s="429" t="s">
        <v>172</v>
      </c>
      <c r="AJ5" s="429" t="s">
        <v>173</v>
      </c>
      <c r="AK5" s="183" t="s">
        <v>174</v>
      </c>
      <c r="AL5" s="144"/>
      <c r="AM5" s="427" t="s">
        <v>3</v>
      </c>
      <c r="AN5" s="428" t="s">
        <v>159</v>
      </c>
      <c r="AO5" s="429" t="s">
        <v>160</v>
      </c>
      <c r="AP5" s="429" t="s">
        <v>161</v>
      </c>
      <c r="AQ5" s="429" t="s">
        <v>162</v>
      </c>
      <c r="AR5" s="429" t="s">
        <v>163</v>
      </c>
      <c r="AS5" s="429" t="s">
        <v>164</v>
      </c>
      <c r="AT5" s="429" t="s">
        <v>165</v>
      </c>
      <c r="AU5" s="429" t="s">
        <v>166</v>
      </c>
      <c r="AV5" s="429" t="s">
        <v>167</v>
      </c>
      <c r="AW5" s="429" t="s">
        <v>168</v>
      </c>
      <c r="AX5" s="429" t="s">
        <v>169</v>
      </c>
      <c r="AY5" s="429" t="s">
        <v>170</v>
      </c>
      <c r="AZ5" s="429" t="s">
        <v>171</v>
      </c>
      <c r="BA5" s="429" t="s">
        <v>172</v>
      </c>
      <c r="BB5" s="429" t="s">
        <v>173</v>
      </c>
      <c r="BC5" s="183" t="s">
        <v>174</v>
      </c>
      <c r="BD5" s="144"/>
      <c r="BE5" s="427" t="s">
        <v>3</v>
      </c>
      <c r="BF5" s="428" t="s">
        <v>159</v>
      </c>
      <c r="BG5" s="429" t="s">
        <v>160</v>
      </c>
      <c r="BH5" s="429" t="s">
        <v>161</v>
      </c>
      <c r="BI5" s="429" t="s">
        <v>162</v>
      </c>
      <c r="BJ5" s="429" t="s">
        <v>163</v>
      </c>
      <c r="BK5" s="429" t="s">
        <v>164</v>
      </c>
      <c r="BL5" s="429" t="s">
        <v>165</v>
      </c>
      <c r="BM5" s="429" t="s">
        <v>166</v>
      </c>
      <c r="BN5" s="429" t="s">
        <v>167</v>
      </c>
      <c r="BO5" s="429" t="s">
        <v>168</v>
      </c>
      <c r="BP5" s="429" t="s">
        <v>169</v>
      </c>
      <c r="BQ5" s="429" t="s">
        <v>170</v>
      </c>
      <c r="BR5" s="429" t="s">
        <v>171</v>
      </c>
      <c r="BS5" s="429" t="s">
        <v>172</v>
      </c>
      <c r="BT5" s="429" t="s">
        <v>173</v>
      </c>
      <c r="BU5" s="183" t="s">
        <v>174</v>
      </c>
    </row>
    <row r="6" spans="1:73" ht="12" customHeight="1" x14ac:dyDescent="0.4">
      <c r="A6" s="80"/>
      <c r="B6" s="502"/>
      <c r="C6" s="278"/>
      <c r="D6" s="430" t="s">
        <v>176</v>
      </c>
      <c r="E6" s="431" t="s">
        <v>176</v>
      </c>
      <c r="F6" s="431" t="s">
        <v>176</v>
      </c>
      <c r="G6" s="431" t="s">
        <v>176</v>
      </c>
      <c r="H6" s="431" t="s">
        <v>176</v>
      </c>
      <c r="I6" s="431" t="s">
        <v>176</v>
      </c>
      <c r="J6" s="431" t="s">
        <v>176</v>
      </c>
      <c r="K6" s="431" t="s">
        <v>176</v>
      </c>
      <c r="L6" s="431" t="s">
        <v>176</v>
      </c>
      <c r="M6" s="431" t="s">
        <v>176</v>
      </c>
      <c r="N6" s="431" t="s">
        <v>176</v>
      </c>
      <c r="O6" s="431" t="s">
        <v>176</v>
      </c>
      <c r="P6" s="431" t="s">
        <v>176</v>
      </c>
      <c r="Q6" s="431" t="s">
        <v>176</v>
      </c>
      <c r="R6" s="431" t="s">
        <v>176</v>
      </c>
      <c r="S6" s="432" t="s">
        <v>176</v>
      </c>
      <c r="T6" s="144"/>
      <c r="U6" s="278"/>
      <c r="V6" s="430" t="s">
        <v>176</v>
      </c>
      <c r="W6" s="431" t="s">
        <v>176</v>
      </c>
      <c r="X6" s="431" t="s">
        <v>176</v>
      </c>
      <c r="Y6" s="431" t="s">
        <v>176</v>
      </c>
      <c r="Z6" s="431" t="s">
        <v>176</v>
      </c>
      <c r="AA6" s="431" t="s">
        <v>176</v>
      </c>
      <c r="AB6" s="431" t="s">
        <v>176</v>
      </c>
      <c r="AC6" s="431" t="s">
        <v>176</v>
      </c>
      <c r="AD6" s="431" t="s">
        <v>176</v>
      </c>
      <c r="AE6" s="431" t="s">
        <v>176</v>
      </c>
      <c r="AF6" s="431" t="s">
        <v>176</v>
      </c>
      <c r="AG6" s="431" t="s">
        <v>176</v>
      </c>
      <c r="AH6" s="431" t="s">
        <v>176</v>
      </c>
      <c r="AI6" s="431" t="s">
        <v>176</v>
      </c>
      <c r="AJ6" s="431" t="s">
        <v>176</v>
      </c>
      <c r="AK6" s="432" t="s">
        <v>176</v>
      </c>
      <c r="AL6" s="144"/>
      <c r="AM6" s="278"/>
      <c r="AN6" s="430" t="s">
        <v>176</v>
      </c>
      <c r="AO6" s="431" t="s">
        <v>176</v>
      </c>
      <c r="AP6" s="431" t="s">
        <v>176</v>
      </c>
      <c r="AQ6" s="431" t="s">
        <v>176</v>
      </c>
      <c r="AR6" s="431" t="s">
        <v>176</v>
      </c>
      <c r="AS6" s="431" t="s">
        <v>176</v>
      </c>
      <c r="AT6" s="431" t="s">
        <v>176</v>
      </c>
      <c r="AU6" s="431" t="s">
        <v>176</v>
      </c>
      <c r="AV6" s="431" t="s">
        <v>176</v>
      </c>
      <c r="AW6" s="431" t="s">
        <v>176</v>
      </c>
      <c r="AX6" s="431" t="s">
        <v>176</v>
      </c>
      <c r="AY6" s="431" t="s">
        <v>176</v>
      </c>
      <c r="AZ6" s="431" t="s">
        <v>176</v>
      </c>
      <c r="BA6" s="431" t="s">
        <v>176</v>
      </c>
      <c r="BB6" s="431" t="s">
        <v>176</v>
      </c>
      <c r="BC6" s="432" t="s">
        <v>176</v>
      </c>
      <c r="BD6" s="144"/>
      <c r="BE6" s="278"/>
      <c r="BF6" s="430" t="s">
        <v>176</v>
      </c>
      <c r="BG6" s="431" t="s">
        <v>176</v>
      </c>
      <c r="BH6" s="431" t="s">
        <v>176</v>
      </c>
      <c r="BI6" s="431" t="s">
        <v>176</v>
      </c>
      <c r="BJ6" s="431" t="s">
        <v>176</v>
      </c>
      <c r="BK6" s="431" t="s">
        <v>176</v>
      </c>
      <c r="BL6" s="431" t="s">
        <v>176</v>
      </c>
      <c r="BM6" s="431" t="s">
        <v>176</v>
      </c>
      <c r="BN6" s="431" t="s">
        <v>176</v>
      </c>
      <c r="BO6" s="431" t="s">
        <v>176</v>
      </c>
      <c r="BP6" s="431" t="s">
        <v>176</v>
      </c>
      <c r="BQ6" s="431" t="s">
        <v>176</v>
      </c>
      <c r="BR6" s="431" t="s">
        <v>176</v>
      </c>
      <c r="BS6" s="431" t="s">
        <v>176</v>
      </c>
      <c r="BT6" s="431" t="s">
        <v>176</v>
      </c>
      <c r="BU6" s="432" t="s">
        <v>176</v>
      </c>
    </row>
    <row r="7" spans="1:73" ht="12" customHeight="1" x14ac:dyDescent="0.4">
      <c r="A7" s="80"/>
      <c r="B7" s="503"/>
      <c r="C7" s="433"/>
      <c r="D7" s="430" t="s">
        <v>160</v>
      </c>
      <c r="E7" s="431" t="s">
        <v>161</v>
      </c>
      <c r="F7" s="431" t="s">
        <v>162</v>
      </c>
      <c r="G7" s="431" t="s">
        <v>163</v>
      </c>
      <c r="H7" s="431" t="s">
        <v>164</v>
      </c>
      <c r="I7" s="431" t="s">
        <v>165</v>
      </c>
      <c r="J7" s="431" t="s">
        <v>166</v>
      </c>
      <c r="K7" s="431" t="s">
        <v>167</v>
      </c>
      <c r="L7" s="431" t="s">
        <v>168</v>
      </c>
      <c r="M7" s="431" t="s">
        <v>169</v>
      </c>
      <c r="N7" s="431" t="s">
        <v>170</v>
      </c>
      <c r="O7" s="431" t="s">
        <v>171</v>
      </c>
      <c r="P7" s="431" t="s">
        <v>172</v>
      </c>
      <c r="Q7" s="431" t="s">
        <v>173</v>
      </c>
      <c r="R7" s="431" t="s">
        <v>174</v>
      </c>
      <c r="S7" s="432" t="s">
        <v>177</v>
      </c>
      <c r="T7" s="144"/>
      <c r="U7" s="433"/>
      <c r="V7" s="471" t="s">
        <v>160</v>
      </c>
      <c r="W7" s="220" t="s">
        <v>161</v>
      </c>
      <c r="X7" s="220" t="s">
        <v>162</v>
      </c>
      <c r="Y7" s="220" t="s">
        <v>163</v>
      </c>
      <c r="Z7" s="220" t="s">
        <v>164</v>
      </c>
      <c r="AA7" s="220" t="s">
        <v>165</v>
      </c>
      <c r="AB7" s="220" t="s">
        <v>166</v>
      </c>
      <c r="AC7" s="220" t="s">
        <v>167</v>
      </c>
      <c r="AD7" s="220" t="s">
        <v>168</v>
      </c>
      <c r="AE7" s="220" t="s">
        <v>169</v>
      </c>
      <c r="AF7" s="220" t="s">
        <v>170</v>
      </c>
      <c r="AG7" s="220" t="s">
        <v>171</v>
      </c>
      <c r="AH7" s="220" t="s">
        <v>172</v>
      </c>
      <c r="AI7" s="220" t="s">
        <v>173</v>
      </c>
      <c r="AJ7" s="220" t="s">
        <v>174</v>
      </c>
      <c r="AK7" s="266" t="s">
        <v>177</v>
      </c>
      <c r="AL7" s="144"/>
      <c r="AM7" s="433"/>
      <c r="AN7" s="471" t="s">
        <v>160</v>
      </c>
      <c r="AO7" s="220" t="s">
        <v>161</v>
      </c>
      <c r="AP7" s="220" t="s">
        <v>162</v>
      </c>
      <c r="AQ7" s="220" t="s">
        <v>163</v>
      </c>
      <c r="AR7" s="220" t="s">
        <v>164</v>
      </c>
      <c r="AS7" s="220" t="s">
        <v>165</v>
      </c>
      <c r="AT7" s="220" t="s">
        <v>166</v>
      </c>
      <c r="AU7" s="220" t="s">
        <v>167</v>
      </c>
      <c r="AV7" s="220" t="s">
        <v>168</v>
      </c>
      <c r="AW7" s="220" t="s">
        <v>169</v>
      </c>
      <c r="AX7" s="220" t="s">
        <v>170</v>
      </c>
      <c r="AY7" s="220" t="s">
        <v>171</v>
      </c>
      <c r="AZ7" s="220" t="s">
        <v>172</v>
      </c>
      <c r="BA7" s="220" t="s">
        <v>173</v>
      </c>
      <c r="BB7" s="220" t="s">
        <v>174</v>
      </c>
      <c r="BC7" s="266" t="s">
        <v>177</v>
      </c>
      <c r="BD7" s="144"/>
      <c r="BE7" s="433"/>
      <c r="BF7" s="471" t="s">
        <v>160</v>
      </c>
      <c r="BG7" s="220" t="s">
        <v>161</v>
      </c>
      <c r="BH7" s="220" t="s">
        <v>162</v>
      </c>
      <c r="BI7" s="220" t="s">
        <v>163</v>
      </c>
      <c r="BJ7" s="220" t="s">
        <v>164</v>
      </c>
      <c r="BK7" s="220" t="s">
        <v>165</v>
      </c>
      <c r="BL7" s="220" t="s">
        <v>166</v>
      </c>
      <c r="BM7" s="220" t="s">
        <v>167</v>
      </c>
      <c r="BN7" s="220" t="s">
        <v>168</v>
      </c>
      <c r="BO7" s="220" t="s">
        <v>169</v>
      </c>
      <c r="BP7" s="220" t="s">
        <v>170</v>
      </c>
      <c r="BQ7" s="220" t="s">
        <v>171</v>
      </c>
      <c r="BR7" s="220" t="s">
        <v>172</v>
      </c>
      <c r="BS7" s="220" t="s">
        <v>173</v>
      </c>
      <c r="BT7" s="220" t="s">
        <v>174</v>
      </c>
      <c r="BU7" s="266" t="s">
        <v>177</v>
      </c>
    </row>
    <row r="8" spans="1:73" ht="12" customHeight="1" x14ac:dyDescent="0.4">
      <c r="A8" s="80" t="s">
        <v>369</v>
      </c>
      <c r="B8" s="427" t="s">
        <v>254</v>
      </c>
      <c r="C8" s="213" t="s">
        <v>180</v>
      </c>
      <c r="D8" s="214">
        <v>90</v>
      </c>
      <c r="E8" s="184">
        <v>27</v>
      </c>
      <c r="F8" s="267">
        <v>33</v>
      </c>
      <c r="G8" s="267">
        <v>30</v>
      </c>
      <c r="H8" s="184">
        <v>35</v>
      </c>
      <c r="I8" s="184">
        <v>17</v>
      </c>
      <c r="J8" s="184">
        <v>22</v>
      </c>
      <c r="K8" s="184">
        <v>13</v>
      </c>
      <c r="L8" s="184">
        <v>5</v>
      </c>
      <c r="M8" s="184">
        <v>11</v>
      </c>
      <c r="N8" s="184">
        <v>11</v>
      </c>
      <c r="O8" s="184">
        <v>11</v>
      </c>
      <c r="P8" s="184">
        <v>9</v>
      </c>
      <c r="Q8" s="184">
        <v>7</v>
      </c>
      <c r="R8" s="184">
        <v>5</v>
      </c>
      <c r="S8" s="435">
        <v>1</v>
      </c>
      <c r="T8" s="144"/>
      <c r="U8" s="144"/>
      <c r="V8" s="144"/>
      <c r="W8" s="144"/>
      <c r="X8" s="144"/>
      <c r="Y8" s="144"/>
      <c r="Z8" s="144"/>
      <c r="AA8" s="144"/>
      <c r="AB8" s="144"/>
      <c r="AC8" s="144"/>
      <c r="AD8" s="144"/>
      <c r="AE8" s="144"/>
      <c r="AF8" s="144"/>
      <c r="AG8" s="144"/>
      <c r="AH8" s="144"/>
      <c r="AI8" s="144"/>
      <c r="AJ8" s="144"/>
      <c r="AK8" s="144"/>
      <c r="AL8" s="144"/>
      <c r="AM8" s="144"/>
      <c r="AN8" s="144"/>
      <c r="AO8" s="144"/>
      <c r="AP8" s="144"/>
      <c r="AQ8" s="144"/>
      <c r="AR8" s="144"/>
      <c r="AS8" s="144"/>
      <c r="AT8" s="144"/>
      <c r="AU8" s="144"/>
      <c r="AV8" s="144"/>
      <c r="AW8" s="144"/>
      <c r="AX8" s="144"/>
      <c r="AY8" s="144"/>
      <c r="AZ8" s="144"/>
      <c r="BA8" s="144"/>
      <c r="BB8" s="144"/>
      <c r="BC8" s="144"/>
      <c r="BD8" s="144"/>
      <c r="BE8" s="144"/>
      <c r="BF8" s="144"/>
      <c r="BG8" s="144"/>
      <c r="BH8" s="144"/>
      <c r="BI8" s="144"/>
      <c r="BJ8" s="144"/>
      <c r="BK8" s="144"/>
      <c r="BL8" s="144"/>
      <c r="BM8" s="144"/>
      <c r="BN8" s="144"/>
      <c r="BO8" s="144"/>
      <c r="BP8" s="144"/>
      <c r="BQ8" s="144"/>
      <c r="BR8" s="144"/>
      <c r="BS8" s="144"/>
      <c r="BT8" s="144"/>
      <c r="BU8" s="144"/>
    </row>
    <row r="9" spans="1:73" ht="12" customHeight="1" x14ac:dyDescent="0.4">
      <c r="A9" s="80" t="s">
        <v>369</v>
      </c>
      <c r="B9" s="278" t="s">
        <v>370</v>
      </c>
      <c r="C9" s="434" t="s">
        <v>288</v>
      </c>
      <c r="D9" s="443"/>
      <c r="E9" s="144"/>
      <c r="F9" s="268"/>
      <c r="G9" s="268"/>
      <c r="H9" s="144"/>
      <c r="I9" s="144"/>
      <c r="J9" s="144"/>
      <c r="K9" s="144"/>
      <c r="L9" s="144"/>
      <c r="M9" s="144"/>
      <c r="N9" s="144"/>
      <c r="O9" s="144"/>
      <c r="P9" s="144"/>
      <c r="Q9" s="144"/>
      <c r="R9" s="144"/>
      <c r="S9" s="444"/>
      <c r="T9" s="144"/>
      <c r="U9" s="144"/>
      <c r="V9" s="144"/>
      <c r="W9" s="144"/>
      <c r="X9" s="144"/>
      <c r="Y9" s="144"/>
      <c r="Z9" s="144"/>
      <c r="AA9" s="144"/>
      <c r="AB9" s="144"/>
      <c r="AC9" s="144"/>
      <c r="AD9" s="144"/>
      <c r="AE9" s="144"/>
      <c r="AF9" s="144"/>
      <c r="AG9" s="144"/>
      <c r="AH9" s="144"/>
      <c r="AI9" s="144"/>
      <c r="AJ9" s="144"/>
      <c r="AK9" s="144"/>
      <c r="AL9" s="144"/>
      <c r="AM9" s="144"/>
      <c r="AN9" s="144"/>
      <c r="AO9" s="144"/>
      <c r="AP9" s="144"/>
      <c r="AQ9" s="144"/>
      <c r="AR9" s="144"/>
      <c r="AS9" s="144"/>
      <c r="AT9" s="144"/>
      <c r="AU9" s="144"/>
      <c r="AV9" s="144"/>
      <c r="AW9" s="144"/>
      <c r="AX9" s="144"/>
      <c r="AY9" s="144"/>
      <c r="AZ9" s="144"/>
      <c r="BA9" s="144"/>
      <c r="BB9" s="144"/>
      <c r="BC9" s="144"/>
      <c r="BD9" s="144"/>
      <c r="BE9" s="144"/>
      <c r="BF9" s="144"/>
      <c r="BG9" s="144"/>
      <c r="BH9" s="144"/>
      <c r="BI9" s="144"/>
      <c r="BJ9" s="144"/>
      <c r="BK9" s="144"/>
      <c r="BL9" s="144"/>
      <c r="BM9" s="144"/>
      <c r="BN9" s="144"/>
      <c r="BO9" s="144"/>
      <c r="BP9" s="144"/>
      <c r="BQ9" s="144"/>
      <c r="BR9" s="144"/>
      <c r="BS9" s="144"/>
      <c r="BT9" s="144"/>
      <c r="BU9" s="144"/>
    </row>
    <row r="10" spans="1:73" ht="12" customHeight="1" x14ac:dyDescent="0.4">
      <c r="A10" s="80" t="s">
        <v>369</v>
      </c>
      <c r="B10" s="278"/>
      <c r="C10" s="434" t="s">
        <v>289</v>
      </c>
      <c r="D10" s="443">
        <v>14</v>
      </c>
      <c r="E10" s="144"/>
      <c r="F10" s="268"/>
      <c r="G10" s="268">
        <v>2</v>
      </c>
      <c r="H10" s="144">
        <v>2</v>
      </c>
      <c r="I10" s="144"/>
      <c r="J10" s="144"/>
      <c r="K10" s="144">
        <v>1</v>
      </c>
      <c r="L10" s="144"/>
      <c r="M10" s="144"/>
      <c r="N10" s="144">
        <v>1</v>
      </c>
      <c r="O10" s="144"/>
      <c r="P10" s="144"/>
      <c r="Q10" s="144"/>
      <c r="R10" s="144"/>
      <c r="S10" s="444"/>
      <c r="T10" s="144"/>
      <c r="U10" s="144"/>
      <c r="V10" s="144"/>
      <c r="W10" s="144"/>
      <c r="X10" s="144"/>
      <c r="Y10" s="144"/>
      <c r="Z10" s="144"/>
      <c r="AA10" s="144"/>
      <c r="AB10" s="144"/>
      <c r="AC10" s="144"/>
      <c r="AD10" s="144"/>
      <c r="AE10" s="144"/>
      <c r="AF10" s="144"/>
      <c r="AG10" s="144"/>
      <c r="AH10" s="144"/>
      <c r="AI10" s="144"/>
      <c r="AJ10" s="144"/>
      <c r="AK10" s="144"/>
      <c r="AL10" s="144"/>
      <c r="AM10" s="144"/>
      <c r="AN10" s="144"/>
      <c r="AO10" s="144"/>
      <c r="AP10" s="144"/>
      <c r="AQ10" s="144"/>
      <c r="AR10" s="144"/>
      <c r="AS10" s="144"/>
      <c r="AT10" s="144"/>
      <c r="AU10" s="144"/>
      <c r="AV10" s="144"/>
      <c r="AW10" s="144"/>
      <c r="AX10" s="144"/>
      <c r="AY10" s="144"/>
      <c r="AZ10" s="144"/>
      <c r="BA10" s="144"/>
      <c r="BB10" s="144"/>
      <c r="BC10" s="144"/>
      <c r="BD10" s="144"/>
      <c r="BE10" s="144"/>
      <c r="BF10" s="144"/>
      <c r="BG10" s="144"/>
      <c r="BH10" s="144"/>
      <c r="BI10" s="144"/>
      <c r="BJ10" s="144"/>
      <c r="BK10" s="144"/>
      <c r="BL10" s="144"/>
      <c r="BM10" s="144"/>
      <c r="BN10" s="144"/>
      <c r="BO10" s="144"/>
      <c r="BP10" s="144"/>
      <c r="BQ10" s="144"/>
      <c r="BR10" s="144"/>
      <c r="BS10" s="144"/>
      <c r="BT10" s="144"/>
      <c r="BU10" s="144"/>
    </row>
    <row r="11" spans="1:73" ht="12" customHeight="1" x14ac:dyDescent="0.4">
      <c r="A11" s="80" t="s">
        <v>369</v>
      </c>
      <c r="B11" s="278"/>
      <c r="C11" s="434" t="s">
        <v>290</v>
      </c>
      <c r="D11" s="443"/>
      <c r="E11" s="144"/>
      <c r="F11" s="268"/>
      <c r="G11" s="268"/>
      <c r="H11" s="144"/>
      <c r="I11" s="144"/>
      <c r="J11" s="144"/>
      <c r="K11" s="144"/>
      <c r="L11" s="144"/>
      <c r="M11" s="144"/>
      <c r="N11" s="144"/>
      <c r="O11" s="144"/>
      <c r="P11" s="144"/>
      <c r="Q11" s="144"/>
      <c r="R11" s="144"/>
      <c r="S11" s="444"/>
      <c r="T11" s="144"/>
      <c r="U11" s="144"/>
      <c r="V11" s="144"/>
      <c r="W11" s="144"/>
      <c r="X11" s="144"/>
      <c r="Y11" s="144"/>
      <c r="Z11" s="144"/>
      <c r="AA11" s="144"/>
      <c r="AB11" s="144"/>
      <c r="AC11" s="144"/>
      <c r="AD11" s="144"/>
      <c r="AE11" s="144"/>
      <c r="AF11" s="144"/>
      <c r="AG11" s="144"/>
      <c r="AH11" s="144"/>
      <c r="AI11" s="144"/>
      <c r="AJ11" s="144"/>
      <c r="AK11" s="144"/>
      <c r="AL11" s="144"/>
      <c r="AM11" s="144"/>
      <c r="AN11" s="144"/>
      <c r="AO11" s="144"/>
      <c r="AP11" s="144"/>
      <c r="AQ11" s="144"/>
      <c r="AR11" s="144"/>
      <c r="AS11" s="144"/>
      <c r="AT11" s="144"/>
      <c r="AU11" s="144"/>
      <c r="AV11" s="144"/>
      <c r="AW11" s="144"/>
      <c r="AX11" s="144"/>
      <c r="AY11" s="144"/>
      <c r="AZ11" s="144"/>
      <c r="BA11" s="144"/>
      <c r="BB11" s="144"/>
      <c r="BC11" s="144"/>
      <c r="BD11" s="144"/>
      <c r="BE11" s="144"/>
      <c r="BF11" s="144"/>
      <c r="BG11" s="144"/>
      <c r="BH11" s="144"/>
      <c r="BI11" s="144"/>
      <c r="BJ11" s="144"/>
      <c r="BK11" s="144"/>
      <c r="BL11" s="144"/>
      <c r="BM11" s="144"/>
      <c r="BN11" s="144"/>
      <c r="BO11" s="144"/>
      <c r="BP11" s="144"/>
      <c r="BQ11" s="144"/>
      <c r="BR11" s="144"/>
      <c r="BS11" s="144"/>
      <c r="BT11" s="144"/>
      <c r="BU11" s="144"/>
    </row>
    <row r="12" spans="1:73" ht="12" customHeight="1" x14ac:dyDescent="0.4">
      <c r="A12" s="80" t="s">
        <v>369</v>
      </c>
      <c r="B12" s="278"/>
      <c r="C12" s="434" t="s">
        <v>300</v>
      </c>
      <c r="D12" s="443">
        <v>4</v>
      </c>
      <c r="E12" s="144"/>
      <c r="F12" s="268"/>
      <c r="G12" s="268"/>
      <c r="H12" s="144"/>
      <c r="I12" s="144"/>
      <c r="J12" s="144"/>
      <c r="K12" s="144"/>
      <c r="L12" s="144"/>
      <c r="M12" s="144">
        <v>1</v>
      </c>
      <c r="N12" s="144"/>
      <c r="O12" s="144">
        <v>1</v>
      </c>
      <c r="P12" s="144"/>
      <c r="Q12" s="144"/>
      <c r="R12" s="144"/>
      <c r="S12" s="444"/>
      <c r="T12" s="144"/>
      <c r="U12" s="144"/>
      <c r="V12" s="144"/>
      <c r="W12" s="144"/>
      <c r="X12" s="144"/>
      <c r="Y12" s="144"/>
      <c r="Z12" s="144"/>
      <c r="AA12" s="144"/>
      <c r="AB12" s="144"/>
      <c r="AC12" s="144"/>
      <c r="AD12" s="144"/>
      <c r="AE12" s="144"/>
      <c r="AF12" s="144"/>
      <c r="AG12" s="144"/>
      <c r="AH12" s="144"/>
      <c r="AI12" s="144"/>
      <c r="AJ12" s="144"/>
      <c r="AK12" s="144"/>
      <c r="AL12" s="144"/>
      <c r="AM12" s="144"/>
      <c r="AN12" s="144"/>
      <c r="AO12" s="144"/>
      <c r="AP12" s="144"/>
      <c r="AQ12" s="144"/>
      <c r="AR12" s="144"/>
      <c r="AS12" s="144"/>
      <c r="AT12" s="144"/>
      <c r="AU12" s="144"/>
      <c r="AV12" s="144"/>
      <c r="AW12" s="144"/>
      <c r="AX12" s="144"/>
      <c r="AY12" s="144"/>
      <c r="AZ12" s="144"/>
      <c r="BA12" s="144"/>
      <c r="BB12" s="144"/>
      <c r="BC12" s="144"/>
      <c r="BD12" s="144"/>
      <c r="BE12" s="144"/>
      <c r="BF12" s="144"/>
      <c r="BG12" s="144"/>
      <c r="BH12" s="144"/>
      <c r="BI12" s="144"/>
      <c r="BJ12" s="144"/>
      <c r="BK12" s="144"/>
      <c r="BL12" s="144"/>
      <c r="BM12" s="144"/>
      <c r="BN12" s="144"/>
      <c r="BO12" s="144"/>
      <c r="BP12" s="144"/>
      <c r="BQ12" s="144"/>
      <c r="BR12" s="144"/>
      <c r="BS12" s="144"/>
      <c r="BT12" s="144"/>
      <c r="BU12" s="144"/>
    </row>
    <row r="13" spans="1:73" ht="12" customHeight="1" x14ac:dyDescent="0.4">
      <c r="A13" s="80" t="s">
        <v>369</v>
      </c>
      <c r="B13" s="278"/>
      <c r="C13" s="434" t="s">
        <v>292</v>
      </c>
      <c r="D13" s="443">
        <v>5</v>
      </c>
      <c r="E13" s="144"/>
      <c r="F13" s="268"/>
      <c r="G13" s="268"/>
      <c r="H13" s="144"/>
      <c r="I13" s="144">
        <v>1</v>
      </c>
      <c r="J13" s="144"/>
      <c r="K13" s="144"/>
      <c r="L13" s="144"/>
      <c r="M13" s="144"/>
      <c r="N13" s="144">
        <v>1</v>
      </c>
      <c r="O13" s="144"/>
      <c r="P13" s="144"/>
      <c r="Q13" s="144"/>
      <c r="R13" s="144"/>
      <c r="S13" s="444"/>
      <c r="T13" s="144"/>
      <c r="U13" s="144"/>
      <c r="V13" s="144"/>
      <c r="W13" s="144"/>
      <c r="X13" s="144"/>
      <c r="Y13" s="144"/>
      <c r="Z13" s="144"/>
      <c r="AA13" s="144"/>
      <c r="AB13" s="144"/>
      <c r="AC13" s="144"/>
      <c r="AD13" s="144"/>
      <c r="AE13" s="144"/>
      <c r="AF13" s="144"/>
      <c r="AG13" s="144"/>
      <c r="AH13" s="144"/>
      <c r="AI13" s="144"/>
      <c r="AJ13" s="144"/>
      <c r="AK13" s="144"/>
      <c r="AL13" s="144"/>
      <c r="AM13" s="144"/>
      <c r="AN13" s="144"/>
      <c r="AO13" s="144"/>
      <c r="AP13" s="144"/>
      <c r="AQ13" s="144"/>
      <c r="AR13" s="144"/>
      <c r="AS13" s="144"/>
      <c r="AT13" s="144"/>
      <c r="AU13" s="144"/>
      <c r="AV13" s="144"/>
      <c r="AW13" s="144"/>
      <c r="AX13" s="144"/>
      <c r="AY13" s="144"/>
      <c r="AZ13" s="144"/>
      <c r="BA13" s="144"/>
      <c r="BB13" s="144"/>
      <c r="BC13" s="144"/>
      <c r="BD13" s="144"/>
      <c r="BE13" s="144"/>
      <c r="BF13" s="144"/>
      <c r="BG13" s="144"/>
      <c r="BH13" s="144"/>
      <c r="BI13" s="144"/>
      <c r="BJ13" s="144"/>
      <c r="BK13" s="144"/>
      <c r="BL13" s="144"/>
      <c r="BM13" s="144"/>
      <c r="BN13" s="144"/>
      <c r="BO13" s="144"/>
      <c r="BP13" s="144"/>
      <c r="BQ13" s="144"/>
      <c r="BR13" s="144"/>
      <c r="BS13" s="144"/>
      <c r="BT13" s="144"/>
      <c r="BU13" s="144"/>
    </row>
    <row r="14" spans="1:73" ht="12" customHeight="1" x14ac:dyDescent="0.4">
      <c r="A14" s="80" t="s">
        <v>369</v>
      </c>
      <c r="B14" s="278"/>
      <c r="C14" s="436" t="s">
        <v>274</v>
      </c>
      <c r="D14" s="437">
        <v>3</v>
      </c>
      <c r="E14" s="438">
        <v>2</v>
      </c>
      <c r="F14" s="504">
        <v>2</v>
      </c>
      <c r="G14" s="504">
        <v>4</v>
      </c>
      <c r="H14" s="438">
        <v>5</v>
      </c>
      <c r="I14" s="438">
        <v>1</v>
      </c>
      <c r="J14" s="438"/>
      <c r="K14" s="438">
        <v>2</v>
      </c>
      <c r="L14" s="438">
        <v>1</v>
      </c>
      <c r="M14" s="438"/>
      <c r="N14" s="438">
        <v>1</v>
      </c>
      <c r="O14" s="438"/>
      <c r="P14" s="438"/>
      <c r="Q14" s="438"/>
      <c r="R14" s="438"/>
      <c r="S14" s="440"/>
      <c r="T14" s="144"/>
      <c r="U14" s="144"/>
      <c r="V14" s="144"/>
      <c r="W14" s="144"/>
      <c r="X14" s="144"/>
      <c r="Y14" s="144"/>
      <c r="Z14" s="144"/>
      <c r="AA14" s="144"/>
      <c r="AB14" s="144"/>
      <c r="AC14" s="144"/>
      <c r="AD14" s="144"/>
      <c r="AE14" s="144"/>
      <c r="AF14" s="144"/>
      <c r="AG14" s="144"/>
      <c r="AH14" s="144"/>
      <c r="AI14" s="144"/>
      <c r="AJ14" s="144"/>
      <c r="AK14" s="144"/>
      <c r="AL14" s="144"/>
      <c r="AM14" s="144"/>
      <c r="AN14" s="144"/>
      <c r="AO14" s="144"/>
      <c r="AP14" s="144"/>
      <c r="AQ14" s="144"/>
      <c r="AR14" s="144"/>
      <c r="AS14" s="144"/>
      <c r="AT14" s="144"/>
      <c r="AU14" s="144"/>
      <c r="AV14" s="144"/>
      <c r="AW14" s="144"/>
      <c r="AX14" s="144"/>
      <c r="AY14" s="144"/>
      <c r="AZ14" s="144"/>
      <c r="BA14" s="144"/>
      <c r="BB14" s="144"/>
      <c r="BC14" s="144"/>
      <c r="BD14" s="144"/>
      <c r="BE14" s="144"/>
      <c r="BF14" s="144"/>
      <c r="BG14" s="144"/>
      <c r="BH14" s="144"/>
      <c r="BI14" s="144"/>
      <c r="BJ14" s="144"/>
      <c r="BK14" s="144"/>
      <c r="BL14" s="144"/>
      <c r="BM14" s="144"/>
      <c r="BN14" s="144"/>
      <c r="BO14" s="144"/>
      <c r="BP14" s="144"/>
      <c r="BQ14" s="144"/>
      <c r="BR14" s="144"/>
      <c r="BS14" s="144"/>
      <c r="BT14" s="144"/>
      <c r="BU14" s="144"/>
    </row>
    <row r="15" spans="1:73" ht="12" customHeight="1" x14ac:dyDescent="0.4">
      <c r="A15" s="80" t="s">
        <v>369</v>
      </c>
      <c r="B15" s="278"/>
      <c r="C15" s="436" t="s">
        <v>275</v>
      </c>
      <c r="D15" s="437"/>
      <c r="E15" s="438"/>
      <c r="F15" s="504"/>
      <c r="G15" s="504"/>
      <c r="H15" s="438"/>
      <c r="I15" s="438"/>
      <c r="J15" s="438"/>
      <c r="K15" s="438"/>
      <c r="L15" s="438"/>
      <c r="M15" s="438"/>
      <c r="N15" s="438"/>
      <c r="O15" s="438"/>
      <c r="P15" s="438"/>
      <c r="Q15" s="438"/>
      <c r="R15" s="438"/>
      <c r="S15" s="440"/>
      <c r="T15" s="144"/>
      <c r="U15" s="144"/>
      <c r="V15" s="144"/>
      <c r="W15" s="144"/>
      <c r="X15" s="144"/>
      <c r="Y15" s="144"/>
      <c r="Z15" s="144"/>
      <c r="AA15" s="144"/>
      <c r="AB15" s="144"/>
      <c r="AC15" s="144"/>
      <c r="AD15" s="144"/>
      <c r="AE15" s="144"/>
      <c r="AF15" s="144"/>
      <c r="AG15" s="144"/>
      <c r="AH15" s="144"/>
      <c r="AI15" s="144"/>
      <c r="AJ15" s="144"/>
      <c r="AK15" s="144"/>
      <c r="AL15" s="144"/>
      <c r="AM15" s="144"/>
      <c r="AN15" s="144"/>
      <c r="AO15" s="144"/>
      <c r="AP15" s="144"/>
      <c r="AQ15" s="144"/>
      <c r="AR15" s="144"/>
      <c r="AS15" s="144"/>
      <c r="AT15" s="144"/>
      <c r="AU15" s="144"/>
      <c r="AV15" s="144"/>
      <c r="AW15" s="144"/>
      <c r="AX15" s="144"/>
      <c r="AY15" s="144"/>
      <c r="AZ15" s="144"/>
      <c r="BA15" s="144"/>
      <c r="BB15" s="144"/>
      <c r="BC15" s="144"/>
      <c r="BD15" s="144"/>
      <c r="BE15" s="144"/>
      <c r="BF15" s="144"/>
      <c r="BG15" s="144"/>
      <c r="BH15" s="144"/>
      <c r="BI15" s="144"/>
      <c r="BJ15" s="144"/>
      <c r="BK15" s="144"/>
      <c r="BL15" s="144"/>
      <c r="BM15" s="144"/>
      <c r="BN15" s="144"/>
      <c r="BO15" s="144"/>
      <c r="BP15" s="144"/>
      <c r="BQ15" s="144"/>
      <c r="BR15" s="144"/>
      <c r="BS15" s="144"/>
      <c r="BT15" s="144"/>
      <c r="BU15" s="144"/>
    </row>
    <row r="16" spans="1:73" ht="12" customHeight="1" x14ac:dyDescent="0.4">
      <c r="A16" s="80"/>
      <c r="B16" s="278"/>
      <c r="C16" s="469" t="s">
        <v>276</v>
      </c>
      <c r="D16" s="443">
        <v>3</v>
      </c>
      <c r="E16" s="144">
        <v>1</v>
      </c>
      <c r="F16" s="144"/>
      <c r="G16" s="144">
        <v>1</v>
      </c>
      <c r="H16" s="144"/>
      <c r="I16" s="144"/>
      <c r="J16" s="144"/>
      <c r="K16" s="144"/>
      <c r="L16" s="144"/>
      <c r="M16" s="144"/>
      <c r="N16" s="144"/>
      <c r="O16" s="144"/>
      <c r="P16" s="144"/>
      <c r="Q16" s="144"/>
      <c r="R16" s="144"/>
      <c r="S16" s="444"/>
      <c r="T16" s="144"/>
      <c r="U16" s="144"/>
      <c r="V16" s="144"/>
      <c r="W16" s="144"/>
      <c r="X16" s="144"/>
      <c r="Y16" s="144"/>
      <c r="Z16" s="144"/>
      <c r="AA16" s="144"/>
      <c r="AB16" s="144"/>
      <c r="AC16" s="144"/>
      <c r="AD16" s="144"/>
      <c r="AE16" s="144"/>
      <c r="AF16" s="144"/>
      <c r="AG16" s="144"/>
      <c r="AH16" s="144"/>
      <c r="AI16" s="144"/>
      <c r="AJ16" s="144"/>
      <c r="AK16" s="144"/>
      <c r="AL16" s="144"/>
      <c r="AM16" s="144"/>
      <c r="AN16" s="144"/>
      <c r="AO16" s="144"/>
      <c r="AP16" s="144"/>
      <c r="AQ16" s="144"/>
      <c r="AR16" s="144"/>
      <c r="AS16" s="144"/>
      <c r="AT16" s="144"/>
      <c r="AU16" s="144"/>
      <c r="AV16" s="144"/>
      <c r="AW16" s="144"/>
      <c r="AX16" s="144"/>
      <c r="AY16" s="144"/>
      <c r="AZ16" s="144"/>
      <c r="BA16" s="144"/>
      <c r="BB16" s="144"/>
      <c r="BC16" s="144"/>
      <c r="BD16" s="144"/>
      <c r="BE16" s="144"/>
      <c r="BF16" s="144"/>
      <c r="BG16" s="144"/>
      <c r="BH16" s="144"/>
      <c r="BI16" s="144"/>
      <c r="BJ16" s="144"/>
      <c r="BK16" s="144"/>
      <c r="BL16" s="144"/>
      <c r="BM16" s="144"/>
      <c r="BN16" s="144"/>
      <c r="BO16" s="144"/>
      <c r="BP16" s="144"/>
      <c r="BQ16" s="144"/>
      <c r="BR16" s="144"/>
      <c r="BS16" s="144"/>
      <c r="BT16" s="144"/>
      <c r="BU16" s="144"/>
    </row>
    <row r="17" spans="1:73" ht="12" customHeight="1" x14ac:dyDescent="0.4">
      <c r="A17" s="80"/>
      <c r="B17" s="278"/>
      <c r="C17" s="469" t="s">
        <v>371</v>
      </c>
      <c r="D17" s="443"/>
      <c r="E17" s="144"/>
      <c r="F17" s="144"/>
      <c r="G17" s="144"/>
      <c r="H17" s="144"/>
      <c r="I17" s="144"/>
      <c r="J17" s="144">
        <v>2</v>
      </c>
      <c r="K17" s="144"/>
      <c r="L17" s="144"/>
      <c r="M17" s="144"/>
      <c r="N17" s="144"/>
      <c r="O17" s="144">
        <v>1</v>
      </c>
      <c r="P17" s="144"/>
      <c r="Q17" s="144"/>
      <c r="R17" s="144"/>
      <c r="S17" s="444"/>
      <c r="T17" s="144"/>
      <c r="U17" s="144"/>
      <c r="V17" s="144"/>
      <c r="W17" s="144"/>
      <c r="X17" s="144"/>
      <c r="Y17" s="144"/>
      <c r="Z17" s="144"/>
      <c r="AA17" s="144"/>
      <c r="AB17" s="144"/>
      <c r="AC17" s="144"/>
      <c r="AD17" s="144"/>
      <c r="AE17" s="144"/>
      <c r="AF17" s="144"/>
      <c r="AG17" s="144"/>
      <c r="AH17" s="144"/>
      <c r="AI17" s="144"/>
      <c r="AJ17" s="144"/>
      <c r="AK17" s="144"/>
      <c r="AL17" s="144"/>
      <c r="AM17" s="144"/>
      <c r="AN17" s="144"/>
      <c r="AO17" s="144"/>
      <c r="AP17" s="144"/>
      <c r="AQ17" s="144"/>
      <c r="AR17" s="144"/>
      <c r="AS17" s="144"/>
      <c r="AT17" s="144"/>
      <c r="AU17" s="144"/>
      <c r="AV17" s="144"/>
      <c r="AW17" s="144"/>
      <c r="AX17" s="144"/>
      <c r="AY17" s="144"/>
      <c r="AZ17" s="144"/>
      <c r="BA17" s="144"/>
      <c r="BB17" s="144"/>
      <c r="BC17" s="144"/>
      <c r="BD17" s="144"/>
      <c r="BE17" s="144"/>
      <c r="BF17" s="144"/>
      <c r="BG17" s="144"/>
      <c r="BH17" s="144"/>
      <c r="BI17" s="144"/>
      <c r="BJ17" s="144"/>
      <c r="BK17" s="144"/>
      <c r="BL17" s="144"/>
      <c r="BM17" s="144"/>
      <c r="BN17" s="144"/>
      <c r="BO17" s="144"/>
      <c r="BP17" s="144"/>
      <c r="BQ17" s="144"/>
      <c r="BR17" s="144"/>
      <c r="BS17" s="144"/>
      <c r="BT17" s="144"/>
      <c r="BU17" s="144"/>
    </row>
    <row r="18" spans="1:73" ht="12" customHeight="1" x14ac:dyDescent="0.4">
      <c r="A18" s="80"/>
      <c r="B18" s="278"/>
      <c r="C18" s="469" t="s">
        <v>372</v>
      </c>
      <c r="D18" s="443">
        <v>1</v>
      </c>
      <c r="E18" s="144"/>
      <c r="F18" s="144"/>
      <c r="G18" s="144"/>
      <c r="H18" s="144"/>
      <c r="I18" s="144"/>
      <c r="J18" s="144"/>
      <c r="K18" s="144"/>
      <c r="L18" s="144"/>
      <c r="M18" s="144"/>
      <c r="N18" s="144"/>
      <c r="O18" s="144"/>
      <c r="P18" s="144"/>
      <c r="Q18" s="144"/>
      <c r="R18" s="144"/>
      <c r="S18" s="444"/>
      <c r="T18" s="144"/>
      <c r="U18" s="144"/>
      <c r="V18" s="144"/>
      <c r="W18" s="144"/>
      <c r="X18" s="144"/>
      <c r="Y18" s="144"/>
      <c r="Z18" s="144"/>
      <c r="AA18" s="144"/>
      <c r="AB18" s="144"/>
      <c r="AC18" s="144"/>
      <c r="AD18" s="144"/>
      <c r="AE18" s="144"/>
      <c r="AF18" s="144"/>
      <c r="AG18" s="144"/>
      <c r="AH18" s="144"/>
      <c r="AI18" s="144"/>
      <c r="AJ18" s="144"/>
      <c r="AK18" s="144"/>
      <c r="AL18" s="144"/>
      <c r="AM18" s="144"/>
      <c r="AN18" s="144"/>
      <c r="AO18" s="144"/>
      <c r="AP18" s="144"/>
      <c r="AQ18" s="144"/>
      <c r="AR18" s="144"/>
      <c r="AS18" s="144"/>
      <c r="AT18" s="144"/>
      <c r="AU18" s="144"/>
      <c r="AV18" s="144"/>
      <c r="AW18" s="144"/>
      <c r="AX18" s="144"/>
      <c r="AY18" s="144"/>
      <c r="AZ18" s="144"/>
      <c r="BA18" s="144"/>
      <c r="BB18" s="144"/>
      <c r="BC18" s="144"/>
      <c r="BD18" s="144"/>
      <c r="BE18" s="144"/>
      <c r="BF18" s="144"/>
      <c r="BG18" s="144"/>
      <c r="BH18" s="144"/>
      <c r="BI18" s="144"/>
      <c r="BJ18" s="144"/>
      <c r="BK18" s="144"/>
      <c r="BL18" s="144"/>
      <c r="BM18" s="144"/>
      <c r="BN18" s="144"/>
      <c r="BO18" s="144"/>
      <c r="BP18" s="144"/>
      <c r="BQ18" s="144"/>
      <c r="BR18" s="144"/>
      <c r="BS18" s="144"/>
      <c r="BT18" s="144"/>
      <c r="BU18" s="144"/>
    </row>
    <row r="19" spans="1:73" ht="12" customHeight="1" x14ac:dyDescent="0.4">
      <c r="A19" s="80" t="s">
        <v>369</v>
      </c>
      <c r="B19" s="278"/>
      <c r="C19" s="469" t="s">
        <v>373</v>
      </c>
      <c r="D19" s="505"/>
      <c r="E19" s="269"/>
      <c r="F19" s="269"/>
      <c r="G19" s="269"/>
      <c r="H19" s="269"/>
      <c r="I19" s="269"/>
      <c r="J19" s="269"/>
      <c r="K19" s="269"/>
      <c r="L19" s="269"/>
      <c r="M19" s="269"/>
      <c r="N19" s="269"/>
      <c r="O19" s="269"/>
      <c r="P19" s="269"/>
      <c r="Q19" s="269"/>
      <c r="R19" s="269"/>
      <c r="S19" s="506"/>
      <c r="T19" s="144"/>
      <c r="U19" s="144"/>
      <c r="V19" s="144"/>
      <c r="W19" s="144"/>
      <c r="X19" s="144"/>
      <c r="Y19" s="144"/>
      <c r="Z19" s="144"/>
      <c r="AA19" s="144"/>
      <c r="AB19" s="144"/>
      <c r="AC19" s="144"/>
      <c r="AD19" s="144"/>
      <c r="AE19" s="144"/>
      <c r="AF19" s="144"/>
      <c r="AG19" s="144"/>
      <c r="AH19" s="144"/>
      <c r="AI19" s="144"/>
      <c r="AJ19" s="144"/>
      <c r="AK19" s="144"/>
      <c r="AL19" s="144"/>
      <c r="AM19" s="144"/>
      <c r="AN19" s="144"/>
      <c r="AO19" s="144"/>
      <c r="AP19" s="144"/>
      <c r="AQ19" s="144"/>
      <c r="AR19" s="144"/>
      <c r="AS19" s="144"/>
      <c r="AT19" s="144"/>
      <c r="AU19" s="144"/>
      <c r="AV19" s="144"/>
      <c r="AW19" s="144"/>
      <c r="AX19" s="144"/>
      <c r="AY19" s="144"/>
      <c r="AZ19" s="144"/>
      <c r="BA19" s="144"/>
      <c r="BB19" s="144"/>
      <c r="BC19" s="144"/>
      <c r="BD19" s="144"/>
      <c r="BE19" s="144"/>
      <c r="BF19" s="144"/>
      <c r="BG19" s="144"/>
      <c r="BH19" s="144"/>
      <c r="BI19" s="144"/>
      <c r="BJ19" s="144"/>
      <c r="BK19" s="144"/>
      <c r="BL19" s="144"/>
      <c r="BM19" s="144"/>
      <c r="BN19" s="144"/>
      <c r="BO19" s="144"/>
      <c r="BP19" s="144"/>
      <c r="BQ19" s="144"/>
      <c r="BR19" s="144"/>
      <c r="BS19" s="144"/>
      <c r="BT19" s="144"/>
      <c r="BU19" s="144"/>
    </row>
    <row r="20" spans="1:73" ht="12" customHeight="1" x14ac:dyDescent="0.4">
      <c r="A20" s="80" t="s">
        <v>369</v>
      </c>
      <c r="B20" s="278"/>
      <c r="C20" s="469" t="s">
        <v>374</v>
      </c>
      <c r="D20" s="505"/>
      <c r="E20" s="269"/>
      <c r="F20" s="269"/>
      <c r="G20" s="269"/>
      <c r="H20" s="269"/>
      <c r="I20" s="269"/>
      <c r="J20" s="269"/>
      <c r="K20" s="269"/>
      <c r="L20" s="269"/>
      <c r="M20" s="269"/>
      <c r="N20" s="269"/>
      <c r="O20" s="269"/>
      <c r="P20" s="269"/>
      <c r="Q20" s="269"/>
      <c r="R20" s="269"/>
      <c r="S20" s="506"/>
      <c r="T20" s="144"/>
      <c r="U20" s="144"/>
      <c r="V20" s="144"/>
      <c r="W20" s="144"/>
      <c r="X20" s="144"/>
      <c r="Y20" s="144"/>
      <c r="Z20" s="144"/>
      <c r="AA20" s="144"/>
      <c r="AB20" s="144"/>
      <c r="AC20" s="144"/>
      <c r="AD20" s="144"/>
      <c r="AE20" s="144"/>
      <c r="AF20" s="144"/>
      <c r="AG20" s="144"/>
      <c r="AH20" s="144"/>
      <c r="AI20" s="144"/>
      <c r="AJ20" s="144"/>
      <c r="AK20" s="144"/>
      <c r="AL20" s="144"/>
      <c r="AM20" s="144"/>
      <c r="AN20" s="144"/>
      <c r="AO20" s="144"/>
      <c r="AP20" s="144"/>
      <c r="AQ20" s="144"/>
      <c r="AR20" s="144"/>
      <c r="AS20" s="144"/>
      <c r="AT20" s="144"/>
      <c r="AU20" s="144"/>
      <c r="AV20" s="144"/>
      <c r="AW20" s="144"/>
      <c r="AX20" s="144"/>
      <c r="AY20" s="144"/>
      <c r="AZ20" s="144"/>
      <c r="BA20" s="144"/>
      <c r="BB20" s="144"/>
      <c r="BC20" s="144"/>
      <c r="BD20" s="144"/>
      <c r="BE20" s="144"/>
      <c r="BF20" s="144"/>
      <c r="BG20" s="144"/>
      <c r="BH20" s="144"/>
      <c r="BI20" s="144"/>
      <c r="BJ20" s="144"/>
      <c r="BK20" s="144"/>
      <c r="BL20" s="144"/>
      <c r="BM20" s="144"/>
      <c r="BN20" s="144"/>
      <c r="BO20" s="144"/>
      <c r="BP20" s="144"/>
      <c r="BQ20" s="144"/>
      <c r="BR20" s="144"/>
      <c r="BS20" s="144"/>
      <c r="BT20" s="144"/>
      <c r="BU20" s="144"/>
    </row>
    <row r="21" spans="1:73" ht="12" customHeight="1" x14ac:dyDescent="0.4">
      <c r="A21" s="80" t="s">
        <v>369</v>
      </c>
      <c r="B21" s="278"/>
      <c r="C21" s="507" t="s">
        <v>375</v>
      </c>
      <c r="D21" s="505"/>
      <c r="E21" s="508"/>
      <c r="F21" s="508"/>
      <c r="G21" s="508"/>
      <c r="H21" s="508"/>
      <c r="I21" s="508"/>
      <c r="J21" s="508"/>
      <c r="K21" s="508"/>
      <c r="L21" s="508"/>
      <c r="M21" s="508"/>
      <c r="N21" s="508"/>
      <c r="O21" s="508"/>
      <c r="P21" s="508"/>
      <c r="Q21" s="508"/>
      <c r="R21" s="508"/>
      <c r="S21" s="506"/>
      <c r="T21" s="144"/>
      <c r="U21" s="144"/>
      <c r="V21" s="144"/>
      <c r="W21" s="144"/>
      <c r="X21" s="144"/>
      <c r="Y21" s="144"/>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4"/>
      <c r="BA21" s="144"/>
      <c r="BB21" s="144"/>
      <c r="BC21" s="144"/>
      <c r="BD21" s="144"/>
      <c r="BE21" s="144"/>
      <c r="BF21" s="144"/>
      <c r="BG21" s="144"/>
      <c r="BH21" s="144"/>
      <c r="BI21" s="144"/>
      <c r="BJ21" s="144"/>
      <c r="BK21" s="144"/>
      <c r="BL21" s="144"/>
      <c r="BM21" s="144"/>
      <c r="BN21" s="144"/>
      <c r="BO21" s="144"/>
      <c r="BP21" s="144"/>
      <c r="BQ21" s="144"/>
      <c r="BR21" s="144"/>
      <c r="BS21" s="144"/>
      <c r="BT21" s="144"/>
      <c r="BU21" s="144"/>
    </row>
    <row r="22" spans="1:73" ht="12" customHeight="1" x14ac:dyDescent="0.4">
      <c r="A22" s="80" t="s">
        <v>369</v>
      </c>
      <c r="B22" s="278"/>
      <c r="C22" s="469" t="s">
        <v>309</v>
      </c>
      <c r="D22" s="505"/>
      <c r="E22" s="269"/>
      <c r="F22" s="269"/>
      <c r="G22" s="269"/>
      <c r="H22" s="269"/>
      <c r="I22" s="269"/>
      <c r="J22" s="269"/>
      <c r="K22" s="269"/>
      <c r="L22" s="269"/>
      <c r="M22" s="269"/>
      <c r="N22" s="269"/>
      <c r="O22" s="269"/>
      <c r="P22" s="269"/>
      <c r="Q22" s="269"/>
      <c r="R22" s="269"/>
      <c r="S22" s="506"/>
      <c r="T22" s="144"/>
      <c r="U22" s="144"/>
      <c r="V22" s="144"/>
      <c r="W22" s="144"/>
      <c r="X22" s="144"/>
      <c r="Y22" s="144"/>
      <c r="Z22" s="144"/>
      <c r="AA22" s="144"/>
      <c r="AB22" s="144"/>
      <c r="AC22" s="144"/>
      <c r="AD22" s="144"/>
      <c r="AE22" s="144"/>
      <c r="AF22" s="144"/>
      <c r="AG22" s="144"/>
      <c r="AH22" s="144"/>
      <c r="AI22" s="144"/>
      <c r="AJ22" s="144"/>
      <c r="AK22" s="144"/>
      <c r="AL22" s="144"/>
      <c r="AM22" s="144"/>
      <c r="AN22" s="144"/>
      <c r="AO22" s="144"/>
      <c r="AP22" s="144"/>
      <c r="AQ22" s="144"/>
      <c r="AR22" s="144"/>
      <c r="AS22" s="144"/>
      <c r="AT22" s="144"/>
      <c r="AU22" s="144"/>
      <c r="AV22" s="144"/>
      <c r="AW22" s="144"/>
      <c r="AX22" s="144"/>
      <c r="AY22" s="144"/>
      <c r="AZ22" s="144"/>
      <c r="BA22" s="144"/>
      <c r="BB22" s="144"/>
      <c r="BC22" s="144"/>
      <c r="BD22" s="144"/>
      <c r="BE22" s="144"/>
      <c r="BF22" s="144"/>
      <c r="BG22" s="144"/>
      <c r="BH22" s="144"/>
      <c r="BI22" s="144"/>
      <c r="BJ22" s="144"/>
      <c r="BK22" s="144"/>
      <c r="BL22" s="144"/>
      <c r="BM22" s="144"/>
      <c r="BN22" s="144"/>
      <c r="BO22" s="144"/>
      <c r="BP22" s="144"/>
      <c r="BQ22" s="144"/>
      <c r="BR22" s="144"/>
      <c r="BS22" s="144"/>
      <c r="BT22" s="144"/>
      <c r="BU22" s="144"/>
    </row>
    <row r="23" spans="1:73" ht="12" customHeight="1" x14ac:dyDescent="0.4">
      <c r="A23" s="80" t="s">
        <v>369</v>
      </c>
      <c r="B23" s="278"/>
      <c r="C23" s="469" t="s">
        <v>310</v>
      </c>
      <c r="D23" s="505"/>
      <c r="E23" s="269"/>
      <c r="F23" s="269"/>
      <c r="G23" s="269"/>
      <c r="H23" s="269"/>
      <c r="I23" s="269"/>
      <c r="J23" s="269"/>
      <c r="K23" s="269"/>
      <c r="L23" s="269"/>
      <c r="M23" s="269"/>
      <c r="N23" s="269"/>
      <c r="O23" s="269"/>
      <c r="P23" s="269"/>
      <c r="Q23" s="269"/>
      <c r="R23" s="269"/>
      <c r="S23" s="506"/>
      <c r="T23" s="144"/>
      <c r="U23" s="144"/>
      <c r="V23" s="144"/>
      <c r="W23" s="144"/>
      <c r="X23" s="144"/>
      <c r="Y23" s="144"/>
      <c r="Z23" s="144"/>
      <c r="AA23" s="144"/>
      <c r="AB23" s="144"/>
      <c r="AC23" s="144"/>
      <c r="AD23" s="144"/>
      <c r="AE23" s="144"/>
      <c r="AF23" s="144"/>
      <c r="AG23" s="144"/>
      <c r="AH23" s="144"/>
      <c r="AI23" s="144"/>
      <c r="AJ23" s="144"/>
      <c r="AK23" s="144"/>
      <c r="AL23" s="144"/>
      <c r="AM23" s="144"/>
      <c r="AN23" s="144"/>
      <c r="AO23" s="144"/>
      <c r="AP23" s="144"/>
      <c r="AQ23" s="144"/>
      <c r="AR23" s="144"/>
      <c r="AS23" s="144"/>
      <c r="AT23" s="144"/>
      <c r="AU23" s="144"/>
      <c r="AV23" s="144"/>
      <c r="AW23" s="144"/>
      <c r="AX23" s="144"/>
      <c r="AY23" s="144"/>
      <c r="AZ23" s="144"/>
      <c r="BA23" s="144"/>
      <c r="BB23" s="144"/>
      <c r="BC23" s="144"/>
      <c r="BD23" s="144"/>
      <c r="BE23" s="144"/>
      <c r="BF23" s="144"/>
      <c r="BG23" s="144"/>
      <c r="BH23" s="144"/>
      <c r="BI23" s="144"/>
      <c r="BJ23" s="144"/>
      <c r="BK23" s="144"/>
      <c r="BL23" s="144"/>
      <c r="BM23" s="144"/>
      <c r="BN23" s="144"/>
      <c r="BO23" s="144"/>
      <c r="BP23" s="144"/>
      <c r="BQ23" s="144"/>
      <c r="BR23" s="144"/>
      <c r="BS23" s="144"/>
      <c r="BT23" s="144"/>
      <c r="BU23" s="144"/>
    </row>
    <row r="24" spans="1:73" ht="12" customHeight="1" x14ac:dyDescent="0.4">
      <c r="A24" s="80" t="s">
        <v>369</v>
      </c>
      <c r="B24" s="278"/>
      <c r="C24" s="469" t="s">
        <v>376</v>
      </c>
      <c r="D24" s="505"/>
      <c r="E24" s="269"/>
      <c r="F24" s="269"/>
      <c r="G24" s="269"/>
      <c r="H24" s="269"/>
      <c r="I24" s="269"/>
      <c r="J24" s="269"/>
      <c r="K24" s="269"/>
      <c r="L24" s="269"/>
      <c r="M24" s="269"/>
      <c r="N24" s="269"/>
      <c r="O24" s="269"/>
      <c r="P24" s="269"/>
      <c r="Q24" s="269"/>
      <c r="R24" s="269"/>
      <c r="S24" s="506"/>
      <c r="T24" s="144"/>
      <c r="U24" s="144"/>
      <c r="V24" s="144"/>
      <c r="W24" s="144"/>
      <c r="X24" s="144"/>
      <c r="Y24" s="144"/>
      <c r="Z24" s="144"/>
      <c r="AA24" s="144"/>
      <c r="AB24" s="144"/>
      <c r="AC24" s="144"/>
      <c r="AD24" s="144"/>
      <c r="AE24" s="144"/>
      <c r="AF24" s="144"/>
      <c r="AG24" s="144"/>
      <c r="AH24" s="144"/>
      <c r="AI24" s="144"/>
      <c r="AJ24" s="144"/>
      <c r="AK24" s="144"/>
      <c r="AL24" s="144"/>
      <c r="AM24" s="144"/>
      <c r="AN24" s="144"/>
      <c r="AO24" s="144"/>
      <c r="AP24" s="144"/>
      <c r="AQ24" s="144"/>
      <c r="AR24" s="144"/>
      <c r="AS24" s="144"/>
      <c r="AT24" s="144"/>
      <c r="AU24" s="144"/>
      <c r="AV24" s="144"/>
      <c r="AW24" s="144"/>
      <c r="AX24" s="144"/>
      <c r="AY24" s="144"/>
      <c r="AZ24" s="144"/>
      <c r="BA24" s="144"/>
      <c r="BB24" s="144"/>
      <c r="BC24" s="144"/>
      <c r="BD24" s="144"/>
      <c r="BE24" s="144"/>
      <c r="BF24" s="144"/>
      <c r="BG24" s="144"/>
      <c r="BH24" s="144"/>
      <c r="BI24" s="144"/>
      <c r="BJ24" s="144"/>
      <c r="BK24" s="144"/>
      <c r="BL24" s="144"/>
      <c r="BM24" s="144"/>
      <c r="BN24" s="144"/>
      <c r="BO24" s="144"/>
      <c r="BP24" s="144"/>
      <c r="BQ24" s="144"/>
      <c r="BR24" s="144"/>
      <c r="BS24" s="144"/>
      <c r="BT24" s="144"/>
      <c r="BU24" s="144"/>
    </row>
    <row r="25" spans="1:73" ht="12" customHeight="1" x14ac:dyDescent="0.4">
      <c r="A25" s="80" t="s">
        <v>369</v>
      </c>
      <c r="B25" s="278"/>
      <c r="C25" s="469" t="s">
        <v>377</v>
      </c>
      <c r="D25" s="505"/>
      <c r="E25" s="269"/>
      <c r="F25" s="269"/>
      <c r="G25" s="269"/>
      <c r="H25" s="269"/>
      <c r="I25" s="269"/>
      <c r="J25" s="269"/>
      <c r="K25" s="269"/>
      <c r="L25" s="269"/>
      <c r="M25" s="269"/>
      <c r="N25" s="269"/>
      <c r="O25" s="269"/>
      <c r="P25" s="269"/>
      <c r="Q25" s="269"/>
      <c r="R25" s="269"/>
      <c r="S25" s="506"/>
      <c r="T25" s="144"/>
      <c r="U25" s="144"/>
      <c r="V25" s="144"/>
      <c r="W25" s="144"/>
      <c r="X25" s="144"/>
      <c r="Y25" s="144"/>
      <c r="Z25" s="144"/>
      <c r="AA25" s="144"/>
      <c r="AB25" s="144"/>
      <c r="AC25" s="144"/>
      <c r="AD25" s="144"/>
      <c r="AE25" s="144"/>
      <c r="AF25" s="144"/>
      <c r="AG25" s="144"/>
      <c r="AH25" s="144"/>
      <c r="AI25" s="144"/>
      <c r="AJ25" s="144"/>
      <c r="AK25" s="144"/>
      <c r="AL25" s="144"/>
      <c r="AM25" s="144"/>
      <c r="AN25" s="144"/>
      <c r="AO25" s="144"/>
      <c r="AP25" s="144"/>
      <c r="AQ25" s="144"/>
      <c r="AR25" s="144"/>
      <c r="AS25" s="144"/>
      <c r="AT25" s="144"/>
      <c r="AU25" s="144"/>
      <c r="AV25" s="144"/>
      <c r="AW25" s="144"/>
      <c r="AX25" s="144"/>
      <c r="AY25" s="144"/>
      <c r="AZ25" s="144"/>
      <c r="BA25" s="144"/>
      <c r="BB25" s="144"/>
      <c r="BC25" s="144"/>
      <c r="BD25" s="144"/>
      <c r="BE25" s="144"/>
      <c r="BF25" s="144"/>
      <c r="BG25" s="144"/>
      <c r="BH25" s="144"/>
      <c r="BI25" s="144"/>
      <c r="BJ25" s="144"/>
      <c r="BK25" s="144"/>
      <c r="BL25" s="144"/>
      <c r="BM25" s="144"/>
      <c r="BN25" s="144"/>
      <c r="BO25" s="144"/>
      <c r="BP25" s="144"/>
      <c r="BQ25" s="144"/>
      <c r="BR25" s="144"/>
      <c r="BS25" s="144"/>
      <c r="BT25" s="144"/>
      <c r="BU25" s="144"/>
    </row>
    <row r="26" spans="1:73" ht="12" customHeight="1" x14ac:dyDescent="0.4">
      <c r="A26" s="80" t="s">
        <v>369</v>
      </c>
      <c r="B26" s="278"/>
      <c r="C26" s="469" t="s">
        <v>378</v>
      </c>
      <c r="D26" s="505"/>
      <c r="E26" s="269"/>
      <c r="F26" s="269"/>
      <c r="G26" s="269"/>
      <c r="H26" s="269"/>
      <c r="I26" s="269"/>
      <c r="J26" s="269"/>
      <c r="K26" s="269"/>
      <c r="L26" s="269"/>
      <c r="M26" s="269"/>
      <c r="N26" s="269"/>
      <c r="O26" s="269"/>
      <c r="P26" s="269"/>
      <c r="Q26" s="269"/>
      <c r="R26" s="269"/>
      <c r="S26" s="506"/>
      <c r="T26" s="144"/>
      <c r="U26" s="144"/>
      <c r="V26" s="144"/>
      <c r="W26" s="144"/>
      <c r="X26" s="144"/>
      <c r="Y26" s="144"/>
      <c r="Z26" s="144"/>
      <c r="AA26" s="144"/>
      <c r="AB26" s="144"/>
      <c r="AC26" s="144"/>
      <c r="AD26" s="144"/>
      <c r="AE26" s="144"/>
      <c r="AF26" s="144"/>
      <c r="AG26" s="144"/>
      <c r="AH26" s="144"/>
      <c r="AI26" s="144"/>
      <c r="AJ26" s="144"/>
      <c r="AK26" s="144"/>
      <c r="AL26" s="144"/>
      <c r="AM26" s="144"/>
      <c r="AN26" s="144"/>
      <c r="AO26" s="144"/>
      <c r="AP26" s="144"/>
      <c r="AQ26" s="144"/>
      <c r="AR26" s="144"/>
      <c r="AS26" s="144"/>
      <c r="AT26" s="144"/>
      <c r="AU26" s="144"/>
      <c r="AV26" s="144"/>
      <c r="AW26" s="144"/>
      <c r="AX26" s="144"/>
      <c r="AY26" s="144"/>
      <c r="AZ26" s="144"/>
      <c r="BA26" s="144"/>
      <c r="BB26" s="144"/>
      <c r="BC26" s="144"/>
      <c r="BD26" s="144"/>
      <c r="BE26" s="144"/>
      <c r="BF26" s="144"/>
      <c r="BG26" s="144"/>
      <c r="BH26" s="144"/>
      <c r="BI26" s="144"/>
      <c r="BJ26" s="144"/>
      <c r="BK26" s="144"/>
      <c r="BL26" s="144"/>
      <c r="BM26" s="144"/>
      <c r="BN26" s="144"/>
      <c r="BO26" s="144"/>
      <c r="BP26" s="144"/>
      <c r="BQ26" s="144"/>
      <c r="BR26" s="144"/>
      <c r="BS26" s="144"/>
      <c r="BT26" s="144"/>
      <c r="BU26" s="144"/>
    </row>
    <row r="27" spans="1:73" ht="12" customHeight="1" x14ac:dyDescent="0.4">
      <c r="A27" s="80" t="s">
        <v>369</v>
      </c>
      <c r="B27" s="278"/>
      <c r="C27" s="469" t="s">
        <v>379</v>
      </c>
      <c r="D27" s="505"/>
      <c r="E27" s="269"/>
      <c r="F27" s="269"/>
      <c r="G27" s="269"/>
      <c r="H27" s="269"/>
      <c r="I27" s="269"/>
      <c r="J27" s="269"/>
      <c r="K27" s="269"/>
      <c r="L27" s="269"/>
      <c r="M27" s="269"/>
      <c r="N27" s="269"/>
      <c r="O27" s="269"/>
      <c r="P27" s="269"/>
      <c r="Q27" s="269"/>
      <c r="R27" s="269"/>
      <c r="S27" s="506"/>
      <c r="T27" s="144"/>
      <c r="U27" s="144"/>
      <c r="V27" s="144"/>
      <c r="W27" s="144"/>
      <c r="X27" s="144"/>
      <c r="Y27" s="144"/>
      <c r="Z27" s="144"/>
      <c r="AA27" s="144"/>
      <c r="AB27" s="144"/>
      <c r="AC27" s="144"/>
      <c r="AD27" s="144"/>
      <c r="AE27" s="144"/>
      <c r="AF27" s="144"/>
      <c r="AG27" s="144"/>
      <c r="AH27" s="144"/>
      <c r="AI27" s="144"/>
      <c r="AJ27" s="144"/>
      <c r="AK27" s="144"/>
      <c r="AL27" s="144"/>
      <c r="AM27" s="144"/>
      <c r="AN27" s="144"/>
      <c r="AO27" s="144"/>
      <c r="AP27" s="144"/>
      <c r="AQ27" s="144"/>
      <c r="AR27" s="144"/>
      <c r="AS27" s="144"/>
      <c r="AT27" s="144"/>
      <c r="AU27" s="144"/>
      <c r="AV27" s="144"/>
      <c r="AW27" s="144"/>
      <c r="AX27" s="144"/>
      <c r="AY27" s="144"/>
      <c r="AZ27" s="144"/>
      <c r="BA27" s="144"/>
      <c r="BB27" s="144"/>
      <c r="BC27" s="144"/>
      <c r="BD27" s="144"/>
      <c r="BE27" s="144"/>
      <c r="BF27" s="144"/>
      <c r="BG27" s="144"/>
      <c r="BH27" s="144"/>
      <c r="BI27" s="144"/>
      <c r="BJ27" s="144"/>
      <c r="BK27" s="144"/>
      <c r="BL27" s="144"/>
      <c r="BM27" s="144"/>
      <c r="BN27" s="144"/>
      <c r="BO27" s="144"/>
      <c r="BP27" s="144"/>
      <c r="BQ27" s="144"/>
      <c r="BR27" s="144"/>
      <c r="BS27" s="144"/>
      <c r="BT27" s="144"/>
      <c r="BU27" s="144"/>
    </row>
    <row r="28" spans="1:73" ht="12" customHeight="1" x14ac:dyDescent="0.4">
      <c r="A28" s="80" t="s">
        <v>369</v>
      </c>
      <c r="B28" s="278"/>
      <c r="C28" s="468" t="s">
        <v>380</v>
      </c>
      <c r="D28" s="509"/>
      <c r="E28" s="510"/>
      <c r="F28" s="510"/>
      <c r="G28" s="510"/>
      <c r="H28" s="510"/>
      <c r="I28" s="510"/>
      <c r="J28" s="510"/>
      <c r="K28" s="510"/>
      <c r="L28" s="510"/>
      <c r="M28" s="510"/>
      <c r="N28" s="510"/>
      <c r="O28" s="510"/>
      <c r="P28" s="510"/>
      <c r="Q28" s="510"/>
      <c r="R28" s="510"/>
      <c r="S28" s="511"/>
      <c r="T28" s="144"/>
      <c r="U28" s="144"/>
      <c r="V28" s="144"/>
      <c r="W28" s="144"/>
      <c r="X28" s="144"/>
      <c r="Y28" s="144"/>
      <c r="Z28" s="144"/>
      <c r="AA28" s="144"/>
      <c r="AB28" s="144"/>
      <c r="AC28" s="144"/>
      <c r="AD28" s="144"/>
      <c r="AE28" s="144"/>
      <c r="AF28" s="144"/>
      <c r="AG28" s="144"/>
      <c r="AH28" s="144"/>
      <c r="AI28" s="144"/>
      <c r="AJ28" s="144"/>
      <c r="AK28" s="144"/>
      <c r="AL28" s="144"/>
      <c r="AM28" s="144"/>
      <c r="AN28" s="144"/>
      <c r="AO28" s="144"/>
      <c r="AP28" s="144"/>
      <c r="AQ28" s="144"/>
      <c r="AR28" s="144"/>
      <c r="AS28" s="144"/>
      <c r="AT28" s="144"/>
      <c r="AU28" s="144"/>
      <c r="AV28" s="144"/>
      <c r="AW28" s="144"/>
      <c r="AX28" s="144"/>
      <c r="AY28" s="144"/>
      <c r="AZ28" s="144"/>
      <c r="BA28" s="144"/>
      <c r="BB28" s="144"/>
      <c r="BC28" s="144"/>
      <c r="BD28" s="144"/>
      <c r="BE28" s="144"/>
      <c r="BF28" s="144"/>
      <c r="BG28" s="144"/>
      <c r="BH28" s="144"/>
      <c r="BI28" s="144"/>
      <c r="BJ28" s="144"/>
      <c r="BK28" s="144"/>
      <c r="BL28" s="144"/>
      <c r="BM28" s="144"/>
      <c r="BN28" s="144"/>
      <c r="BO28" s="144"/>
      <c r="BP28" s="144"/>
      <c r="BQ28" s="144"/>
      <c r="BR28" s="144"/>
      <c r="BS28" s="144"/>
      <c r="BT28" s="144"/>
      <c r="BU28" s="144"/>
    </row>
    <row r="29" spans="1:73" ht="12" customHeight="1" x14ac:dyDescent="0.4">
      <c r="A29" s="80" t="s">
        <v>369</v>
      </c>
      <c r="B29" s="278"/>
      <c r="C29" s="270" t="s">
        <v>14</v>
      </c>
      <c r="D29" s="505"/>
      <c r="E29" s="269"/>
      <c r="F29" s="269"/>
      <c r="G29" s="269"/>
      <c r="H29" s="269"/>
      <c r="I29" s="269"/>
      <c r="J29" s="269"/>
      <c r="K29" s="269"/>
      <c r="L29" s="269"/>
      <c r="M29" s="269"/>
      <c r="N29" s="269"/>
      <c r="O29" s="269"/>
      <c r="P29" s="269"/>
      <c r="Q29" s="269"/>
      <c r="R29" s="269"/>
      <c r="S29" s="506"/>
      <c r="T29" s="144"/>
      <c r="U29" s="144"/>
      <c r="V29" s="144"/>
      <c r="W29" s="144"/>
      <c r="X29" s="144"/>
      <c r="Y29" s="144"/>
      <c r="Z29" s="144"/>
      <c r="AA29" s="144"/>
      <c r="AB29" s="144"/>
      <c r="AC29" s="144"/>
      <c r="AD29" s="144"/>
      <c r="AE29" s="144"/>
      <c r="AF29" s="144"/>
      <c r="AG29" s="144"/>
      <c r="AH29" s="144"/>
      <c r="AI29" s="144"/>
      <c r="AJ29" s="144"/>
      <c r="AK29" s="144"/>
      <c r="AL29" s="144"/>
      <c r="AM29" s="144"/>
      <c r="AN29" s="144"/>
      <c r="AO29" s="144"/>
      <c r="AP29" s="144"/>
      <c r="AQ29" s="144"/>
      <c r="AR29" s="144"/>
      <c r="AS29" s="144"/>
      <c r="AT29" s="144"/>
      <c r="AU29" s="144"/>
      <c r="AV29" s="144"/>
      <c r="AW29" s="144"/>
      <c r="AX29" s="144"/>
      <c r="AY29" s="144"/>
      <c r="AZ29" s="144"/>
      <c r="BA29" s="144"/>
      <c r="BB29" s="144"/>
      <c r="BC29" s="144"/>
      <c r="BD29" s="144"/>
      <c r="BE29" s="144"/>
      <c r="BF29" s="144"/>
      <c r="BG29" s="144"/>
      <c r="BH29" s="144"/>
      <c r="BI29" s="144"/>
      <c r="BJ29" s="144"/>
      <c r="BK29" s="144"/>
      <c r="BL29" s="144"/>
      <c r="BM29" s="144"/>
      <c r="BN29" s="144"/>
      <c r="BO29" s="144"/>
      <c r="BP29" s="144"/>
      <c r="BQ29" s="144"/>
      <c r="BR29" s="144"/>
      <c r="BS29" s="144"/>
      <c r="BT29" s="144"/>
      <c r="BU29" s="144"/>
    </row>
    <row r="30" spans="1:73" ht="12" customHeight="1" x14ac:dyDescent="0.4">
      <c r="A30" s="80" t="s">
        <v>369</v>
      </c>
      <c r="B30" s="278"/>
      <c r="C30" s="469" t="s">
        <v>15</v>
      </c>
      <c r="D30" s="505"/>
      <c r="E30" s="269"/>
      <c r="F30" s="269"/>
      <c r="G30" s="269"/>
      <c r="H30" s="269"/>
      <c r="I30" s="269"/>
      <c r="J30" s="269"/>
      <c r="K30" s="269"/>
      <c r="L30" s="269"/>
      <c r="M30" s="269"/>
      <c r="N30" s="269"/>
      <c r="O30" s="269"/>
      <c r="P30" s="269"/>
      <c r="Q30" s="269"/>
      <c r="R30" s="269"/>
      <c r="S30" s="506"/>
      <c r="T30" s="144"/>
      <c r="U30" s="144"/>
      <c r="V30" s="144"/>
      <c r="W30" s="144"/>
      <c r="X30" s="144"/>
      <c r="Y30" s="144"/>
      <c r="Z30" s="144"/>
      <c r="AA30" s="144"/>
      <c r="AB30" s="144"/>
      <c r="AC30" s="144"/>
      <c r="AD30" s="144"/>
      <c r="AE30" s="144"/>
      <c r="AF30" s="144"/>
      <c r="AG30" s="144"/>
      <c r="AH30" s="144"/>
      <c r="AI30" s="144"/>
      <c r="AJ30" s="144"/>
      <c r="AK30" s="144"/>
      <c r="AL30" s="144"/>
      <c r="AM30" s="144"/>
      <c r="AN30" s="144"/>
      <c r="AO30" s="144"/>
      <c r="AP30" s="144"/>
      <c r="AQ30" s="144"/>
      <c r="AR30" s="144"/>
      <c r="AS30" s="144"/>
      <c r="AT30" s="144"/>
      <c r="AU30" s="144"/>
      <c r="AV30" s="144"/>
      <c r="AW30" s="144"/>
      <c r="AX30" s="144"/>
      <c r="AY30" s="144"/>
      <c r="AZ30" s="144"/>
      <c r="BA30" s="144"/>
      <c r="BB30" s="144"/>
      <c r="BC30" s="144"/>
      <c r="BD30" s="144"/>
      <c r="BE30" s="144"/>
      <c r="BF30" s="144"/>
      <c r="BG30" s="144"/>
      <c r="BH30" s="144"/>
      <c r="BI30" s="144"/>
      <c r="BJ30" s="144"/>
      <c r="BK30" s="144"/>
      <c r="BL30" s="144"/>
      <c r="BM30" s="144"/>
      <c r="BN30" s="144"/>
      <c r="BO30" s="144"/>
      <c r="BP30" s="144"/>
      <c r="BQ30" s="144"/>
      <c r="BR30" s="144"/>
      <c r="BS30" s="144"/>
      <c r="BT30" s="144"/>
      <c r="BU30" s="144"/>
    </row>
    <row r="31" spans="1:73" ht="12" customHeight="1" x14ac:dyDescent="0.4">
      <c r="A31" s="80" t="s">
        <v>369</v>
      </c>
      <c r="B31" s="278"/>
      <c r="C31" s="469" t="s">
        <v>381</v>
      </c>
      <c r="D31" s="505"/>
      <c r="E31" s="269"/>
      <c r="F31" s="269"/>
      <c r="G31" s="269"/>
      <c r="H31" s="269"/>
      <c r="I31" s="269"/>
      <c r="J31" s="269"/>
      <c r="K31" s="269"/>
      <c r="L31" s="269"/>
      <c r="M31" s="269"/>
      <c r="N31" s="269"/>
      <c r="O31" s="269"/>
      <c r="P31" s="269"/>
      <c r="Q31" s="269"/>
      <c r="R31" s="269"/>
      <c r="S31" s="506"/>
      <c r="T31" s="144"/>
      <c r="U31" s="144"/>
      <c r="V31" s="144"/>
      <c r="W31" s="144"/>
      <c r="X31" s="144"/>
      <c r="Y31" s="144"/>
      <c r="Z31" s="144"/>
      <c r="AA31" s="144"/>
      <c r="AB31" s="144"/>
      <c r="AC31" s="144"/>
      <c r="AD31" s="144"/>
      <c r="AE31" s="144"/>
      <c r="AF31" s="144"/>
      <c r="AG31" s="144"/>
      <c r="AH31" s="144"/>
      <c r="AI31" s="144"/>
      <c r="AJ31" s="144"/>
      <c r="AK31" s="144"/>
      <c r="AL31" s="144"/>
      <c r="AM31" s="144"/>
      <c r="AN31" s="144"/>
      <c r="AO31" s="144"/>
      <c r="AP31" s="144"/>
      <c r="AQ31" s="144"/>
      <c r="AR31" s="144"/>
      <c r="AS31" s="144"/>
      <c r="AT31" s="144"/>
      <c r="AU31" s="144"/>
      <c r="AV31" s="144"/>
      <c r="AW31" s="144"/>
      <c r="AX31" s="144"/>
      <c r="AY31" s="144"/>
      <c r="AZ31" s="144"/>
      <c r="BA31" s="144"/>
      <c r="BB31" s="144"/>
      <c r="BC31" s="144"/>
      <c r="BD31" s="144"/>
      <c r="BE31" s="144"/>
      <c r="BF31" s="144"/>
      <c r="BG31" s="144"/>
      <c r="BH31" s="144"/>
      <c r="BI31" s="144"/>
      <c r="BJ31" s="144"/>
      <c r="BK31" s="144"/>
      <c r="BL31" s="144"/>
      <c r="BM31" s="144"/>
      <c r="BN31" s="144"/>
      <c r="BO31" s="144"/>
      <c r="BP31" s="144"/>
      <c r="BQ31" s="144"/>
      <c r="BR31" s="144"/>
      <c r="BS31" s="144"/>
      <c r="BT31" s="144"/>
      <c r="BU31" s="144"/>
    </row>
    <row r="32" spans="1:73" ht="12" customHeight="1" x14ac:dyDescent="0.4">
      <c r="A32" s="80" t="s">
        <v>369</v>
      </c>
      <c r="B32" s="278"/>
      <c r="C32" s="469" t="s">
        <v>17</v>
      </c>
      <c r="D32" s="505"/>
      <c r="E32" s="269"/>
      <c r="F32" s="269"/>
      <c r="G32" s="269"/>
      <c r="H32" s="269"/>
      <c r="I32" s="269"/>
      <c r="J32" s="269"/>
      <c r="K32" s="269"/>
      <c r="L32" s="269"/>
      <c r="M32" s="269"/>
      <c r="N32" s="269"/>
      <c r="O32" s="269"/>
      <c r="P32" s="269"/>
      <c r="Q32" s="269"/>
      <c r="R32" s="269"/>
      <c r="S32" s="506"/>
      <c r="T32" s="144"/>
      <c r="U32" s="144"/>
      <c r="V32" s="144"/>
      <c r="W32" s="144"/>
      <c r="X32" s="144"/>
      <c r="Y32" s="144"/>
      <c r="Z32" s="144"/>
      <c r="AA32" s="144"/>
      <c r="AB32" s="144"/>
      <c r="AC32" s="144"/>
      <c r="AD32" s="144"/>
      <c r="AE32" s="144"/>
      <c r="AF32" s="144"/>
      <c r="AG32" s="144"/>
      <c r="AH32" s="144"/>
      <c r="AI32" s="144"/>
      <c r="AJ32" s="144"/>
      <c r="AK32" s="144"/>
      <c r="AL32" s="144"/>
      <c r="AM32" s="144"/>
      <c r="AN32" s="144"/>
      <c r="AO32" s="144"/>
      <c r="AP32" s="144"/>
      <c r="AQ32" s="144"/>
      <c r="AR32" s="144"/>
      <c r="AS32" s="144"/>
      <c r="AT32" s="144"/>
      <c r="AU32" s="144"/>
      <c r="AV32" s="144"/>
      <c r="AW32" s="144"/>
      <c r="AX32" s="144"/>
      <c r="AY32" s="144"/>
      <c r="AZ32" s="144"/>
      <c r="BA32" s="144"/>
      <c r="BB32" s="144"/>
      <c r="BC32" s="144"/>
      <c r="BD32" s="144"/>
      <c r="BE32" s="144"/>
      <c r="BF32" s="144"/>
      <c r="BG32" s="144"/>
      <c r="BH32" s="144"/>
      <c r="BI32" s="144"/>
      <c r="BJ32" s="144"/>
      <c r="BK32" s="144"/>
      <c r="BL32" s="144"/>
      <c r="BM32" s="144"/>
      <c r="BN32" s="144"/>
      <c r="BO32" s="144"/>
      <c r="BP32" s="144"/>
      <c r="BQ32" s="144"/>
      <c r="BR32" s="144"/>
      <c r="BS32" s="144"/>
      <c r="BT32" s="144"/>
      <c r="BU32" s="144"/>
    </row>
    <row r="33" spans="1:73" ht="12" customHeight="1" x14ac:dyDescent="0.4">
      <c r="A33" s="80" t="s">
        <v>369</v>
      </c>
      <c r="B33" s="278"/>
      <c r="C33" s="434" t="s">
        <v>382</v>
      </c>
      <c r="D33" s="505"/>
      <c r="E33" s="269"/>
      <c r="F33" s="269"/>
      <c r="G33" s="269"/>
      <c r="H33" s="269"/>
      <c r="I33" s="269"/>
      <c r="J33" s="269"/>
      <c r="K33" s="269"/>
      <c r="L33" s="269"/>
      <c r="M33" s="269"/>
      <c r="N33" s="269"/>
      <c r="O33" s="269"/>
      <c r="P33" s="269"/>
      <c r="Q33" s="269"/>
      <c r="R33" s="269"/>
      <c r="S33" s="506"/>
      <c r="T33" s="144"/>
      <c r="U33" s="144"/>
      <c r="V33" s="144"/>
      <c r="W33" s="144"/>
      <c r="X33" s="144"/>
      <c r="Y33" s="144"/>
      <c r="Z33" s="144"/>
      <c r="AA33" s="144"/>
      <c r="AB33" s="144"/>
      <c r="AC33" s="144"/>
      <c r="AD33" s="144"/>
      <c r="AE33" s="144"/>
      <c r="AF33" s="144"/>
      <c r="AG33" s="144"/>
      <c r="AH33" s="144"/>
      <c r="AI33" s="144"/>
      <c r="AJ33" s="144"/>
      <c r="AK33" s="144"/>
      <c r="AL33" s="144"/>
      <c r="AM33" s="144"/>
      <c r="AN33" s="144"/>
      <c r="AO33" s="144"/>
      <c r="AP33" s="144"/>
      <c r="AQ33" s="144"/>
      <c r="AR33" s="144"/>
      <c r="AS33" s="144"/>
      <c r="AT33" s="144"/>
      <c r="AU33" s="144"/>
      <c r="AV33" s="144"/>
      <c r="AW33" s="144"/>
      <c r="AX33" s="144"/>
      <c r="AY33" s="144"/>
      <c r="AZ33" s="144"/>
      <c r="BA33" s="144"/>
      <c r="BB33" s="144"/>
      <c r="BC33" s="144"/>
      <c r="BD33" s="144"/>
      <c r="BE33" s="144"/>
      <c r="BF33" s="144"/>
      <c r="BG33" s="144"/>
      <c r="BH33" s="144"/>
      <c r="BI33" s="144"/>
      <c r="BJ33" s="144"/>
      <c r="BK33" s="144"/>
      <c r="BL33" s="144"/>
      <c r="BM33" s="144"/>
      <c r="BN33" s="144"/>
      <c r="BO33" s="144"/>
      <c r="BP33" s="144"/>
      <c r="BQ33" s="144"/>
      <c r="BR33" s="144"/>
      <c r="BS33" s="144"/>
      <c r="BT33" s="144"/>
      <c r="BU33" s="144"/>
    </row>
    <row r="34" spans="1:73" ht="12" customHeight="1" x14ac:dyDescent="0.4">
      <c r="A34" s="80" t="s">
        <v>369</v>
      </c>
      <c r="B34" s="278"/>
      <c r="C34" s="441" t="s">
        <v>383</v>
      </c>
      <c r="D34" s="505"/>
      <c r="E34" s="508"/>
      <c r="F34" s="508"/>
      <c r="G34" s="508"/>
      <c r="H34" s="508"/>
      <c r="I34" s="508"/>
      <c r="J34" s="508"/>
      <c r="K34" s="508"/>
      <c r="L34" s="508"/>
      <c r="M34" s="508"/>
      <c r="N34" s="508"/>
      <c r="O34" s="508"/>
      <c r="P34" s="508"/>
      <c r="Q34" s="508"/>
      <c r="R34" s="508"/>
      <c r="S34" s="506"/>
      <c r="T34" s="144"/>
      <c r="U34" s="144"/>
      <c r="V34" s="144"/>
      <c r="W34" s="144"/>
      <c r="X34" s="144"/>
      <c r="Y34" s="144"/>
      <c r="Z34" s="144"/>
      <c r="AA34" s="144"/>
      <c r="AB34" s="144"/>
      <c r="AC34" s="144"/>
      <c r="AD34" s="144"/>
      <c r="AE34" s="144"/>
      <c r="AF34" s="144"/>
      <c r="AG34" s="144"/>
      <c r="AH34" s="144"/>
      <c r="AI34" s="144"/>
      <c r="AJ34" s="144"/>
      <c r="AK34" s="144"/>
      <c r="AL34" s="144"/>
      <c r="AM34" s="144"/>
      <c r="AN34" s="144"/>
      <c r="AO34" s="144"/>
      <c r="AP34" s="144"/>
      <c r="AQ34" s="144"/>
      <c r="AR34" s="144"/>
      <c r="AS34" s="144"/>
      <c r="AT34" s="144"/>
      <c r="AU34" s="144"/>
      <c r="AV34" s="144"/>
      <c r="AW34" s="144"/>
      <c r="AX34" s="144"/>
      <c r="AY34" s="144"/>
      <c r="AZ34" s="144"/>
      <c r="BA34" s="144"/>
      <c r="BB34" s="144"/>
      <c r="BC34" s="144"/>
      <c r="BD34" s="144"/>
      <c r="BE34" s="144"/>
      <c r="BF34" s="144"/>
      <c r="BG34" s="144"/>
      <c r="BH34" s="144"/>
      <c r="BI34" s="144"/>
      <c r="BJ34" s="144"/>
      <c r="BK34" s="144"/>
      <c r="BL34" s="144"/>
      <c r="BM34" s="144"/>
      <c r="BN34" s="144"/>
      <c r="BO34" s="144"/>
      <c r="BP34" s="144"/>
      <c r="BQ34" s="144"/>
      <c r="BR34" s="144"/>
      <c r="BS34" s="144"/>
      <c r="BT34" s="144"/>
      <c r="BU34" s="144"/>
    </row>
    <row r="35" spans="1:73" ht="12" customHeight="1" x14ac:dyDescent="0.4">
      <c r="A35" s="80" t="s">
        <v>369</v>
      </c>
      <c r="B35" s="278"/>
      <c r="C35" s="441" t="s">
        <v>384</v>
      </c>
      <c r="D35" s="505"/>
      <c r="E35" s="508"/>
      <c r="F35" s="508"/>
      <c r="G35" s="508"/>
      <c r="H35" s="508"/>
      <c r="I35" s="508"/>
      <c r="J35" s="508"/>
      <c r="K35" s="508"/>
      <c r="L35" s="508"/>
      <c r="M35" s="508"/>
      <c r="N35" s="508"/>
      <c r="O35" s="508"/>
      <c r="P35" s="508"/>
      <c r="Q35" s="508"/>
      <c r="R35" s="508"/>
      <c r="S35" s="506"/>
      <c r="T35" s="144"/>
      <c r="U35" s="144"/>
      <c r="V35" s="144"/>
      <c r="W35" s="144"/>
      <c r="X35" s="144"/>
      <c r="Y35" s="144"/>
      <c r="Z35" s="144"/>
      <c r="AA35" s="144"/>
      <c r="AB35" s="144"/>
      <c r="AC35" s="144"/>
      <c r="AD35" s="144"/>
      <c r="AE35" s="144"/>
      <c r="AF35" s="144"/>
      <c r="AG35" s="144"/>
      <c r="AH35" s="144"/>
      <c r="AI35" s="144"/>
      <c r="AJ35" s="144"/>
      <c r="AK35" s="144"/>
      <c r="AL35" s="144"/>
      <c r="AM35" s="144"/>
      <c r="AN35" s="144"/>
      <c r="AO35" s="144"/>
      <c r="AP35" s="144"/>
      <c r="AQ35" s="144"/>
      <c r="AR35" s="144"/>
      <c r="AS35" s="144"/>
      <c r="AT35" s="144"/>
      <c r="AU35" s="144"/>
      <c r="AV35" s="144"/>
      <c r="AW35" s="144"/>
      <c r="AX35" s="144"/>
      <c r="AY35" s="144"/>
      <c r="AZ35" s="144"/>
      <c r="BA35" s="144"/>
      <c r="BB35" s="144"/>
      <c r="BC35" s="144"/>
      <c r="BD35" s="144"/>
      <c r="BE35" s="144"/>
      <c r="BF35" s="144"/>
      <c r="BG35" s="144"/>
      <c r="BH35" s="144"/>
      <c r="BI35" s="144"/>
      <c r="BJ35" s="144"/>
      <c r="BK35" s="144"/>
      <c r="BL35" s="144"/>
      <c r="BM35" s="144"/>
      <c r="BN35" s="144"/>
      <c r="BO35" s="144"/>
      <c r="BP35" s="144"/>
      <c r="BQ35" s="144"/>
      <c r="BR35" s="144"/>
      <c r="BS35" s="144"/>
      <c r="BT35" s="144"/>
      <c r="BU35" s="144"/>
    </row>
    <row r="36" spans="1:73" ht="12" customHeight="1" x14ac:dyDescent="0.4">
      <c r="A36" s="80" t="s">
        <v>369</v>
      </c>
      <c r="B36" s="278"/>
      <c r="C36" s="441" t="s">
        <v>385</v>
      </c>
      <c r="D36" s="505"/>
      <c r="E36" s="508"/>
      <c r="F36" s="508"/>
      <c r="G36" s="508"/>
      <c r="H36" s="508"/>
      <c r="I36" s="508"/>
      <c r="J36" s="508"/>
      <c r="K36" s="508"/>
      <c r="L36" s="508"/>
      <c r="M36" s="508"/>
      <c r="N36" s="508"/>
      <c r="O36" s="508"/>
      <c r="P36" s="508"/>
      <c r="Q36" s="508"/>
      <c r="R36" s="508"/>
      <c r="S36" s="506"/>
      <c r="T36" s="144"/>
      <c r="U36" s="144"/>
      <c r="V36" s="144"/>
      <c r="W36" s="144"/>
      <c r="X36" s="144"/>
      <c r="Y36" s="144"/>
      <c r="Z36" s="144"/>
      <c r="AA36" s="144"/>
      <c r="AB36" s="144"/>
      <c r="AC36" s="144"/>
      <c r="AD36" s="144"/>
      <c r="AE36" s="144"/>
      <c r="AF36" s="144"/>
      <c r="AG36" s="144"/>
      <c r="AH36" s="144"/>
      <c r="AI36" s="144"/>
      <c r="AJ36" s="144"/>
      <c r="AK36" s="144"/>
      <c r="AL36" s="144"/>
      <c r="AM36" s="144"/>
      <c r="AN36" s="144"/>
      <c r="AO36" s="144"/>
      <c r="AP36" s="144"/>
      <c r="AQ36" s="144"/>
      <c r="AR36" s="144"/>
      <c r="AS36" s="144"/>
      <c r="AT36" s="144"/>
      <c r="AU36" s="144"/>
      <c r="AV36" s="144"/>
      <c r="AW36" s="144"/>
      <c r="AX36" s="144"/>
      <c r="AY36" s="144"/>
      <c r="AZ36" s="144"/>
      <c r="BA36" s="144"/>
      <c r="BB36" s="144"/>
      <c r="BC36" s="144"/>
      <c r="BD36" s="144"/>
      <c r="BE36" s="144"/>
      <c r="BF36" s="144"/>
      <c r="BG36" s="144"/>
      <c r="BH36" s="144"/>
      <c r="BI36" s="144"/>
      <c r="BJ36" s="144"/>
      <c r="BK36" s="144"/>
      <c r="BL36" s="144"/>
      <c r="BM36" s="144"/>
      <c r="BN36" s="144"/>
      <c r="BO36" s="144"/>
      <c r="BP36" s="144"/>
      <c r="BQ36" s="144"/>
      <c r="BR36" s="144"/>
      <c r="BS36" s="144"/>
      <c r="BT36" s="144"/>
      <c r="BU36" s="144"/>
    </row>
    <row r="37" spans="1:73" ht="12" customHeight="1" x14ac:dyDescent="0.4">
      <c r="A37" s="80" t="s">
        <v>369</v>
      </c>
      <c r="B37" s="278"/>
      <c r="C37" s="441" t="s">
        <v>386</v>
      </c>
      <c r="D37" s="505"/>
      <c r="E37" s="508"/>
      <c r="F37" s="508"/>
      <c r="G37" s="508"/>
      <c r="H37" s="508"/>
      <c r="I37" s="508"/>
      <c r="J37" s="508"/>
      <c r="K37" s="508"/>
      <c r="L37" s="508"/>
      <c r="M37" s="508"/>
      <c r="N37" s="508"/>
      <c r="O37" s="508"/>
      <c r="P37" s="508"/>
      <c r="Q37" s="508"/>
      <c r="R37" s="508"/>
      <c r="S37" s="506"/>
      <c r="T37" s="144"/>
      <c r="U37" s="144"/>
      <c r="V37" s="144"/>
      <c r="W37" s="144"/>
      <c r="X37" s="144"/>
      <c r="Y37" s="144"/>
      <c r="Z37" s="144"/>
      <c r="AA37" s="144"/>
      <c r="AB37" s="144"/>
      <c r="AC37" s="144"/>
      <c r="AD37" s="144"/>
      <c r="AE37" s="144"/>
      <c r="AF37" s="144"/>
      <c r="AG37" s="144"/>
      <c r="AH37" s="144"/>
      <c r="AI37" s="144"/>
      <c r="AJ37" s="144"/>
      <c r="AK37" s="144"/>
      <c r="AL37" s="144"/>
      <c r="AM37" s="144"/>
      <c r="AN37" s="144"/>
      <c r="AO37" s="144"/>
      <c r="AP37" s="144"/>
      <c r="AQ37" s="144"/>
      <c r="AR37" s="144"/>
      <c r="AS37" s="144"/>
      <c r="AT37" s="144"/>
      <c r="AU37" s="144"/>
      <c r="AV37" s="144"/>
      <c r="AW37" s="144"/>
      <c r="AX37" s="144"/>
      <c r="AY37" s="144"/>
      <c r="AZ37" s="144"/>
      <c r="BA37" s="144"/>
      <c r="BB37" s="144"/>
      <c r="BC37" s="144"/>
      <c r="BD37" s="144"/>
      <c r="BE37" s="144"/>
      <c r="BF37" s="144"/>
      <c r="BG37" s="144"/>
      <c r="BH37" s="144"/>
      <c r="BI37" s="144"/>
      <c r="BJ37" s="144"/>
      <c r="BK37" s="144"/>
      <c r="BL37" s="144"/>
      <c r="BM37" s="144"/>
      <c r="BN37" s="144"/>
      <c r="BO37" s="144"/>
      <c r="BP37" s="144"/>
      <c r="BQ37" s="144"/>
      <c r="BR37" s="144"/>
      <c r="BS37" s="144"/>
      <c r="BT37" s="144"/>
      <c r="BU37" s="144"/>
    </row>
    <row r="38" spans="1:73" ht="12" customHeight="1" x14ac:dyDescent="0.4">
      <c r="A38" s="80" t="s">
        <v>369</v>
      </c>
      <c r="B38" s="278"/>
      <c r="C38" s="441" t="s">
        <v>387</v>
      </c>
      <c r="D38" s="505"/>
      <c r="E38" s="508"/>
      <c r="F38" s="508"/>
      <c r="G38" s="508"/>
      <c r="H38" s="508"/>
      <c r="I38" s="508"/>
      <c r="J38" s="508"/>
      <c r="K38" s="508"/>
      <c r="L38" s="508"/>
      <c r="M38" s="508"/>
      <c r="N38" s="508"/>
      <c r="O38" s="508"/>
      <c r="P38" s="508"/>
      <c r="Q38" s="508"/>
      <c r="R38" s="508"/>
      <c r="S38" s="506"/>
      <c r="T38" s="144"/>
      <c r="U38" s="144"/>
      <c r="V38" s="144"/>
      <c r="W38" s="144"/>
      <c r="X38" s="144"/>
      <c r="Y38" s="144"/>
      <c r="Z38" s="144"/>
      <c r="AA38" s="144"/>
      <c r="AB38" s="144"/>
      <c r="AC38" s="144"/>
      <c r="AD38" s="144"/>
      <c r="AE38" s="144"/>
      <c r="AF38" s="144"/>
      <c r="AG38" s="144"/>
      <c r="AH38" s="144"/>
      <c r="AI38" s="144"/>
      <c r="AJ38" s="144"/>
      <c r="AK38" s="144"/>
      <c r="AL38" s="144"/>
      <c r="AM38" s="144"/>
      <c r="AN38" s="144"/>
      <c r="AO38" s="144"/>
      <c r="AP38" s="144"/>
      <c r="AQ38" s="144"/>
      <c r="AR38" s="144"/>
      <c r="AS38" s="144"/>
      <c r="AT38" s="144"/>
      <c r="AU38" s="144"/>
      <c r="AV38" s="144"/>
      <c r="AW38" s="144"/>
      <c r="AX38" s="144"/>
      <c r="AY38" s="144"/>
      <c r="AZ38" s="144"/>
      <c r="BA38" s="144"/>
      <c r="BB38" s="144"/>
      <c r="BC38" s="144"/>
      <c r="BD38" s="144"/>
      <c r="BE38" s="144"/>
      <c r="BF38" s="144"/>
      <c r="BG38" s="144"/>
      <c r="BH38" s="144"/>
      <c r="BI38" s="144"/>
      <c r="BJ38" s="144"/>
      <c r="BK38" s="144"/>
      <c r="BL38" s="144"/>
      <c r="BM38" s="144"/>
      <c r="BN38" s="144"/>
      <c r="BO38" s="144"/>
      <c r="BP38" s="144"/>
      <c r="BQ38" s="144"/>
      <c r="BR38" s="144"/>
      <c r="BS38" s="144"/>
      <c r="BT38" s="144"/>
      <c r="BU38" s="144"/>
    </row>
    <row r="39" spans="1:73" ht="12" customHeight="1" x14ac:dyDescent="0.4">
      <c r="A39" s="80" t="s">
        <v>369</v>
      </c>
      <c r="B39" s="278"/>
      <c r="C39" s="441" t="s">
        <v>388</v>
      </c>
      <c r="D39" s="505"/>
      <c r="E39" s="508"/>
      <c r="F39" s="508"/>
      <c r="G39" s="508"/>
      <c r="H39" s="508"/>
      <c r="I39" s="508"/>
      <c r="J39" s="508"/>
      <c r="K39" s="508"/>
      <c r="L39" s="508"/>
      <c r="M39" s="508"/>
      <c r="N39" s="508"/>
      <c r="O39" s="508"/>
      <c r="P39" s="508"/>
      <c r="Q39" s="508"/>
      <c r="R39" s="508"/>
      <c r="S39" s="506"/>
      <c r="T39" s="144"/>
      <c r="U39" s="144"/>
      <c r="V39" s="144"/>
      <c r="W39" s="144"/>
      <c r="X39" s="144"/>
      <c r="Y39" s="144"/>
      <c r="Z39" s="144"/>
      <c r="AA39" s="144"/>
      <c r="AB39" s="144"/>
      <c r="AC39" s="144"/>
      <c r="AD39" s="144"/>
      <c r="AE39" s="144"/>
      <c r="AF39" s="144"/>
      <c r="AG39" s="144"/>
      <c r="AH39" s="144"/>
      <c r="AI39" s="144"/>
      <c r="AJ39" s="144"/>
      <c r="AK39" s="144"/>
      <c r="AL39" s="144"/>
      <c r="AM39" s="144"/>
      <c r="AN39" s="144"/>
      <c r="AO39" s="144"/>
      <c r="AP39" s="144"/>
      <c r="AQ39" s="144"/>
      <c r="AR39" s="144"/>
      <c r="AS39" s="144"/>
      <c r="AT39" s="144"/>
      <c r="AU39" s="144"/>
      <c r="AV39" s="144"/>
      <c r="AW39" s="144"/>
      <c r="AX39" s="144"/>
      <c r="AY39" s="144"/>
      <c r="AZ39" s="144"/>
      <c r="BA39" s="144"/>
      <c r="BB39" s="144"/>
      <c r="BC39" s="144"/>
      <c r="BD39" s="144"/>
      <c r="BE39" s="144"/>
      <c r="BF39" s="144"/>
      <c r="BG39" s="144"/>
      <c r="BH39" s="144"/>
      <c r="BI39" s="144"/>
      <c r="BJ39" s="144"/>
      <c r="BK39" s="144"/>
      <c r="BL39" s="144"/>
      <c r="BM39" s="144"/>
      <c r="BN39" s="144"/>
      <c r="BO39" s="144"/>
      <c r="BP39" s="144"/>
      <c r="BQ39" s="144"/>
      <c r="BR39" s="144"/>
      <c r="BS39" s="144"/>
      <c r="BT39" s="144"/>
      <c r="BU39" s="144"/>
    </row>
    <row r="40" spans="1:73" ht="12" customHeight="1" x14ac:dyDescent="0.4">
      <c r="A40" s="80" t="s">
        <v>369</v>
      </c>
      <c r="B40" s="278"/>
      <c r="C40" s="441" t="s">
        <v>57</v>
      </c>
      <c r="D40" s="505"/>
      <c r="E40" s="508"/>
      <c r="F40" s="508"/>
      <c r="G40" s="508"/>
      <c r="H40" s="508"/>
      <c r="I40" s="508"/>
      <c r="J40" s="508"/>
      <c r="K40" s="508"/>
      <c r="L40" s="508"/>
      <c r="M40" s="508"/>
      <c r="N40" s="508"/>
      <c r="O40" s="508"/>
      <c r="P40" s="508"/>
      <c r="Q40" s="508"/>
      <c r="R40" s="508"/>
      <c r="S40" s="506"/>
      <c r="T40" s="144"/>
      <c r="U40" s="144"/>
      <c r="V40" s="144"/>
      <c r="W40" s="144"/>
      <c r="X40" s="144"/>
      <c r="Y40" s="144"/>
      <c r="Z40" s="144"/>
      <c r="AA40" s="144"/>
      <c r="AB40" s="144"/>
      <c r="AC40" s="144"/>
      <c r="AD40" s="144"/>
      <c r="AE40" s="144"/>
      <c r="AF40" s="144"/>
      <c r="AG40" s="144"/>
      <c r="AH40" s="144"/>
      <c r="AI40" s="144"/>
      <c r="AJ40" s="144"/>
      <c r="AK40" s="144"/>
      <c r="AL40" s="144"/>
      <c r="AM40" s="144"/>
      <c r="AN40" s="144"/>
      <c r="AO40" s="144"/>
      <c r="AP40" s="144"/>
      <c r="AQ40" s="144"/>
      <c r="AR40" s="144"/>
      <c r="AS40" s="144"/>
      <c r="AT40" s="144"/>
      <c r="AU40" s="144"/>
      <c r="AV40" s="144"/>
      <c r="AW40" s="144"/>
      <c r="AX40" s="144"/>
      <c r="AY40" s="144"/>
      <c r="AZ40" s="144"/>
      <c r="BA40" s="144"/>
      <c r="BB40" s="144"/>
      <c r="BC40" s="144"/>
      <c r="BD40" s="144"/>
      <c r="BE40" s="144"/>
      <c r="BF40" s="144"/>
      <c r="BG40" s="144"/>
      <c r="BH40" s="144"/>
      <c r="BI40" s="144"/>
      <c r="BJ40" s="144"/>
      <c r="BK40" s="144"/>
      <c r="BL40" s="144"/>
      <c r="BM40" s="144"/>
      <c r="BN40" s="144"/>
      <c r="BO40" s="144"/>
      <c r="BP40" s="144"/>
      <c r="BQ40" s="144"/>
      <c r="BR40" s="144"/>
      <c r="BS40" s="144"/>
      <c r="BT40" s="144"/>
      <c r="BU40" s="144"/>
    </row>
    <row r="41" spans="1:73" ht="12" customHeight="1" x14ac:dyDescent="0.4">
      <c r="A41" s="80" t="s">
        <v>369</v>
      </c>
      <c r="B41" s="278"/>
      <c r="C41" s="441" t="s">
        <v>58</v>
      </c>
      <c r="D41" s="505"/>
      <c r="E41" s="508"/>
      <c r="F41" s="508"/>
      <c r="G41" s="508"/>
      <c r="H41" s="508"/>
      <c r="I41" s="508"/>
      <c r="J41" s="508"/>
      <c r="K41" s="508"/>
      <c r="L41" s="508"/>
      <c r="M41" s="508"/>
      <c r="N41" s="508"/>
      <c r="O41" s="508"/>
      <c r="P41" s="508"/>
      <c r="Q41" s="508"/>
      <c r="R41" s="508"/>
      <c r="S41" s="506"/>
      <c r="T41" s="144"/>
      <c r="U41" s="144"/>
      <c r="V41" s="144"/>
      <c r="W41" s="144"/>
      <c r="X41" s="144"/>
      <c r="Y41" s="144"/>
      <c r="Z41" s="144"/>
      <c r="AA41" s="144"/>
      <c r="AB41" s="144"/>
      <c r="AC41" s="144"/>
      <c r="AD41" s="144"/>
      <c r="AE41" s="144"/>
      <c r="AF41" s="144"/>
      <c r="AG41" s="144"/>
      <c r="AH41" s="144"/>
      <c r="AI41" s="144"/>
      <c r="AJ41" s="144"/>
      <c r="AK41" s="144"/>
      <c r="AL41" s="144"/>
      <c r="AM41" s="144"/>
      <c r="AN41" s="144"/>
      <c r="AO41" s="144"/>
      <c r="AP41" s="144"/>
      <c r="AQ41" s="144"/>
      <c r="AR41" s="144"/>
      <c r="AS41" s="144"/>
      <c r="AT41" s="144"/>
      <c r="AU41" s="144"/>
      <c r="AV41" s="144"/>
      <c r="AW41" s="144"/>
      <c r="AX41" s="144"/>
      <c r="AY41" s="144"/>
      <c r="AZ41" s="144"/>
      <c r="BA41" s="144"/>
      <c r="BB41" s="144"/>
      <c r="BC41" s="144"/>
      <c r="BD41" s="144"/>
      <c r="BE41" s="144"/>
      <c r="BF41" s="144"/>
      <c r="BG41" s="144"/>
      <c r="BH41" s="144"/>
      <c r="BI41" s="144"/>
      <c r="BJ41" s="144"/>
      <c r="BK41" s="144"/>
      <c r="BL41" s="144"/>
      <c r="BM41" s="144"/>
      <c r="BN41" s="144"/>
      <c r="BO41" s="144"/>
      <c r="BP41" s="144"/>
      <c r="BQ41" s="144"/>
      <c r="BR41" s="144"/>
      <c r="BS41" s="144"/>
      <c r="BT41" s="144"/>
      <c r="BU41" s="144"/>
    </row>
    <row r="42" spans="1:73" ht="12" customHeight="1" x14ac:dyDescent="0.4">
      <c r="A42" s="80" t="s">
        <v>369</v>
      </c>
      <c r="B42" s="278"/>
      <c r="C42" s="469" t="s">
        <v>389</v>
      </c>
      <c r="D42" s="505"/>
      <c r="E42" s="269"/>
      <c r="F42" s="269"/>
      <c r="G42" s="269"/>
      <c r="H42" s="269"/>
      <c r="I42" s="269"/>
      <c r="J42" s="269"/>
      <c r="K42" s="269"/>
      <c r="L42" s="269"/>
      <c r="M42" s="269"/>
      <c r="N42" s="269"/>
      <c r="O42" s="269"/>
      <c r="P42" s="269"/>
      <c r="Q42" s="269"/>
      <c r="R42" s="269"/>
      <c r="S42" s="506"/>
      <c r="T42" s="144"/>
      <c r="U42" s="144"/>
      <c r="V42" s="144"/>
      <c r="W42" s="144"/>
      <c r="X42" s="144"/>
      <c r="Y42" s="144"/>
      <c r="Z42" s="144"/>
      <c r="AA42" s="144"/>
      <c r="AB42" s="144"/>
      <c r="AC42" s="144"/>
      <c r="AD42" s="144"/>
      <c r="AE42" s="144"/>
      <c r="AF42" s="144"/>
      <c r="AG42" s="144"/>
      <c r="AH42" s="144"/>
      <c r="AI42" s="144"/>
      <c r="AJ42" s="144"/>
      <c r="AK42" s="144"/>
      <c r="AL42" s="144"/>
      <c r="AM42" s="144"/>
      <c r="AN42" s="144"/>
      <c r="AO42" s="144"/>
      <c r="AP42" s="144"/>
      <c r="AQ42" s="144"/>
      <c r="AR42" s="144"/>
      <c r="AS42" s="144"/>
      <c r="AT42" s="144"/>
      <c r="AU42" s="144"/>
      <c r="AV42" s="144"/>
      <c r="AW42" s="144"/>
      <c r="AX42" s="144"/>
      <c r="AY42" s="144"/>
      <c r="AZ42" s="144"/>
      <c r="BA42" s="144"/>
      <c r="BB42" s="144"/>
      <c r="BC42" s="144"/>
      <c r="BD42" s="144"/>
      <c r="BE42" s="144"/>
      <c r="BF42" s="144"/>
      <c r="BG42" s="144"/>
      <c r="BH42" s="144"/>
      <c r="BI42" s="144"/>
      <c r="BJ42" s="144"/>
      <c r="BK42" s="144"/>
      <c r="BL42" s="144"/>
      <c r="BM42" s="144"/>
      <c r="BN42" s="144"/>
      <c r="BO42" s="144"/>
      <c r="BP42" s="144"/>
      <c r="BQ42" s="144"/>
      <c r="BR42" s="144"/>
      <c r="BS42" s="144"/>
      <c r="BT42" s="144"/>
      <c r="BU42" s="144"/>
    </row>
    <row r="43" spans="1:73" ht="12" customHeight="1" x14ac:dyDescent="0.4">
      <c r="A43" s="80" t="s">
        <v>369</v>
      </c>
      <c r="B43" s="278"/>
      <c r="C43" s="469" t="s">
        <v>390</v>
      </c>
      <c r="D43" s="505"/>
      <c r="E43" s="269"/>
      <c r="F43" s="269"/>
      <c r="G43" s="269"/>
      <c r="H43" s="269"/>
      <c r="I43" s="269"/>
      <c r="J43" s="269"/>
      <c r="K43" s="269"/>
      <c r="L43" s="269"/>
      <c r="M43" s="269"/>
      <c r="N43" s="269"/>
      <c r="O43" s="269"/>
      <c r="P43" s="269"/>
      <c r="Q43" s="269"/>
      <c r="R43" s="269"/>
      <c r="S43" s="506"/>
      <c r="T43" s="144"/>
      <c r="U43" s="144"/>
      <c r="V43" s="144"/>
      <c r="W43" s="144"/>
      <c r="X43" s="144"/>
      <c r="Y43" s="144"/>
      <c r="Z43" s="144"/>
      <c r="AA43" s="144"/>
      <c r="AB43" s="144"/>
      <c r="AC43" s="144"/>
      <c r="AD43" s="144"/>
      <c r="AE43" s="144"/>
      <c r="AF43" s="144"/>
      <c r="AG43" s="144"/>
      <c r="AH43" s="144"/>
      <c r="AI43" s="144"/>
      <c r="AJ43" s="144"/>
      <c r="AK43" s="144"/>
      <c r="AL43" s="144"/>
      <c r="AM43" s="144"/>
      <c r="AN43" s="144"/>
      <c r="AO43" s="144"/>
      <c r="AP43" s="144"/>
      <c r="AQ43" s="144"/>
      <c r="AR43" s="144"/>
      <c r="AS43" s="144"/>
      <c r="AT43" s="144"/>
      <c r="AU43" s="144"/>
      <c r="AV43" s="144"/>
      <c r="AW43" s="144"/>
      <c r="AX43" s="144"/>
      <c r="AY43" s="144"/>
      <c r="AZ43" s="144"/>
      <c r="BA43" s="144"/>
      <c r="BB43" s="144"/>
      <c r="BC43" s="144"/>
      <c r="BD43" s="144"/>
      <c r="BE43" s="144"/>
      <c r="BF43" s="144"/>
      <c r="BG43" s="144"/>
      <c r="BH43" s="144"/>
      <c r="BI43" s="144"/>
      <c r="BJ43" s="144"/>
      <c r="BK43" s="144"/>
      <c r="BL43" s="144"/>
      <c r="BM43" s="144"/>
      <c r="BN43" s="144"/>
      <c r="BO43" s="144"/>
      <c r="BP43" s="144"/>
      <c r="BQ43" s="144"/>
      <c r="BR43" s="144"/>
      <c r="BS43" s="144"/>
      <c r="BT43" s="144"/>
      <c r="BU43" s="144"/>
    </row>
    <row r="44" spans="1:73" ht="12" customHeight="1" x14ac:dyDescent="0.4">
      <c r="A44" s="80" t="s">
        <v>369</v>
      </c>
      <c r="B44" s="278"/>
      <c r="C44" s="469" t="s">
        <v>391</v>
      </c>
      <c r="D44" s="505"/>
      <c r="E44" s="269"/>
      <c r="F44" s="269"/>
      <c r="G44" s="269"/>
      <c r="H44" s="269"/>
      <c r="I44" s="269"/>
      <c r="J44" s="269"/>
      <c r="K44" s="269"/>
      <c r="L44" s="269"/>
      <c r="M44" s="269"/>
      <c r="N44" s="269"/>
      <c r="O44" s="269"/>
      <c r="P44" s="269"/>
      <c r="Q44" s="269"/>
      <c r="R44" s="269"/>
      <c r="S44" s="506"/>
      <c r="T44" s="144"/>
      <c r="U44" s="144"/>
      <c r="V44" s="144"/>
      <c r="W44" s="144"/>
      <c r="X44" s="144"/>
      <c r="Y44" s="144"/>
      <c r="Z44" s="144"/>
      <c r="AA44" s="144"/>
      <c r="AB44" s="144"/>
      <c r="AC44" s="144"/>
      <c r="AD44" s="144"/>
      <c r="AE44" s="144"/>
      <c r="AF44" s="144"/>
      <c r="AG44" s="144"/>
      <c r="AH44" s="144"/>
      <c r="AI44" s="144"/>
      <c r="AJ44" s="144"/>
      <c r="AK44" s="144"/>
      <c r="AL44" s="144"/>
      <c r="AM44" s="144"/>
      <c r="AN44" s="144"/>
      <c r="AO44" s="144"/>
      <c r="AP44" s="144"/>
      <c r="AQ44" s="144"/>
      <c r="AR44" s="144"/>
      <c r="AS44" s="144"/>
      <c r="AT44" s="144"/>
      <c r="AU44" s="144"/>
      <c r="AV44" s="144"/>
      <c r="AW44" s="144"/>
      <c r="AX44" s="144"/>
      <c r="AY44" s="144"/>
      <c r="AZ44" s="144"/>
      <c r="BA44" s="144"/>
      <c r="BB44" s="144"/>
      <c r="BC44" s="144"/>
      <c r="BD44" s="144"/>
      <c r="BE44" s="144"/>
      <c r="BF44" s="144"/>
      <c r="BG44" s="144"/>
      <c r="BH44" s="144"/>
      <c r="BI44" s="144"/>
      <c r="BJ44" s="144"/>
      <c r="BK44" s="144"/>
      <c r="BL44" s="144"/>
      <c r="BM44" s="144"/>
      <c r="BN44" s="144"/>
      <c r="BO44" s="144"/>
      <c r="BP44" s="144"/>
      <c r="BQ44" s="144"/>
      <c r="BR44" s="144"/>
      <c r="BS44" s="144"/>
      <c r="BT44" s="144"/>
      <c r="BU44" s="144"/>
    </row>
    <row r="45" spans="1:73" ht="12" customHeight="1" x14ac:dyDescent="0.4">
      <c r="A45" s="80" t="s">
        <v>369</v>
      </c>
      <c r="B45" s="278"/>
      <c r="C45" s="469" t="s">
        <v>392</v>
      </c>
      <c r="D45" s="505"/>
      <c r="E45" s="269"/>
      <c r="F45" s="269"/>
      <c r="G45" s="269"/>
      <c r="H45" s="269"/>
      <c r="I45" s="269"/>
      <c r="J45" s="269"/>
      <c r="K45" s="269"/>
      <c r="L45" s="269"/>
      <c r="M45" s="269"/>
      <c r="N45" s="269"/>
      <c r="O45" s="269"/>
      <c r="P45" s="269"/>
      <c r="Q45" s="269"/>
      <c r="R45" s="269"/>
      <c r="S45" s="506"/>
      <c r="T45" s="144"/>
      <c r="U45" s="144"/>
      <c r="V45" s="144"/>
      <c r="W45" s="144"/>
      <c r="X45" s="144"/>
      <c r="Y45" s="144"/>
      <c r="Z45" s="144"/>
      <c r="AA45" s="144"/>
      <c r="AB45" s="144"/>
      <c r="AC45" s="144"/>
      <c r="AD45" s="144"/>
      <c r="AE45" s="144"/>
      <c r="AF45" s="144"/>
      <c r="AG45" s="144"/>
      <c r="AH45" s="144"/>
      <c r="AI45" s="144"/>
      <c r="AJ45" s="144"/>
      <c r="AK45" s="144"/>
      <c r="AL45" s="144"/>
      <c r="AM45" s="144"/>
      <c r="AN45" s="144"/>
      <c r="AO45" s="144"/>
      <c r="AP45" s="144"/>
      <c r="AQ45" s="144"/>
      <c r="AR45" s="144"/>
      <c r="AS45" s="144"/>
      <c r="AT45" s="144"/>
      <c r="AU45" s="144"/>
      <c r="AV45" s="144"/>
      <c r="AW45" s="144"/>
      <c r="AX45" s="144"/>
      <c r="AY45" s="144"/>
      <c r="AZ45" s="144"/>
      <c r="BA45" s="144"/>
      <c r="BB45" s="144"/>
      <c r="BC45" s="144"/>
      <c r="BD45" s="144"/>
      <c r="BE45" s="144"/>
      <c r="BF45" s="144"/>
      <c r="BG45" s="144"/>
      <c r="BH45" s="144"/>
      <c r="BI45" s="144"/>
      <c r="BJ45" s="144"/>
      <c r="BK45" s="144"/>
      <c r="BL45" s="144"/>
      <c r="BM45" s="144"/>
      <c r="BN45" s="144"/>
      <c r="BO45" s="144"/>
      <c r="BP45" s="144"/>
      <c r="BQ45" s="144"/>
      <c r="BR45" s="144"/>
      <c r="BS45" s="144"/>
      <c r="BT45" s="144"/>
      <c r="BU45" s="144"/>
    </row>
    <row r="46" spans="1:73" ht="12" customHeight="1" x14ac:dyDescent="0.4">
      <c r="A46" s="80" t="s">
        <v>369</v>
      </c>
      <c r="B46" s="278"/>
      <c r="C46" s="441" t="s">
        <v>44</v>
      </c>
      <c r="D46" s="505"/>
      <c r="E46" s="508"/>
      <c r="F46" s="508"/>
      <c r="G46" s="508"/>
      <c r="H46" s="508"/>
      <c r="I46" s="508"/>
      <c r="J46" s="508"/>
      <c r="K46" s="508"/>
      <c r="L46" s="508"/>
      <c r="M46" s="508"/>
      <c r="N46" s="508"/>
      <c r="O46" s="508"/>
      <c r="P46" s="508"/>
      <c r="Q46" s="508"/>
      <c r="R46" s="508"/>
      <c r="S46" s="506"/>
      <c r="T46" s="144"/>
      <c r="U46" s="144"/>
      <c r="V46" s="144"/>
      <c r="W46" s="144"/>
      <c r="X46" s="144"/>
      <c r="Y46" s="144"/>
      <c r="Z46" s="144"/>
      <c r="AA46" s="144"/>
      <c r="AB46" s="144"/>
      <c r="AC46" s="144"/>
      <c r="AD46" s="144"/>
      <c r="AE46" s="144"/>
      <c r="AF46" s="144"/>
      <c r="AG46" s="144"/>
      <c r="AH46" s="144"/>
      <c r="AI46" s="144"/>
      <c r="AJ46" s="144"/>
      <c r="AK46" s="144"/>
      <c r="AL46" s="144"/>
      <c r="AM46" s="144"/>
      <c r="AN46" s="144"/>
      <c r="AO46" s="144"/>
      <c r="AP46" s="144"/>
      <c r="AQ46" s="144"/>
      <c r="AR46" s="144"/>
      <c r="AS46" s="144"/>
      <c r="AT46" s="144"/>
      <c r="AU46" s="144"/>
      <c r="AV46" s="144"/>
      <c r="AW46" s="144"/>
      <c r="AX46" s="144"/>
      <c r="AY46" s="144"/>
      <c r="AZ46" s="144"/>
      <c r="BA46" s="144"/>
      <c r="BB46" s="144"/>
      <c r="BC46" s="144"/>
      <c r="BD46" s="144"/>
      <c r="BE46" s="144"/>
      <c r="BF46" s="144"/>
      <c r="BG46" s="144"/>
      <c r="BH46" s="144"/>
      <c r="BI46" s="144"/>
      <c r="BJ46" s="144"/>
      <c r="BK46" s="144"/>
      <c r="BL46" s="144"/>
      <c r="BM46" s="144"/>
      <c r="BN46" s="144"/>
      <c r="BO46" s="144"/>
      <c r="BP46" s="144"/>
      <c r="BQ46" s="144"/>
      <c r="BR46" s="144"/>
      <c r="BS46" s="144"/>
      <c r="BT46" s="144"/>
      <c r="BU46" s="144"/>
    </row>
    <row r="47" spans="1:73" ht="12" customHeight="1" x14ac:dyDescent="0.4">
      <c r="A47" s="80" t="s">
        <v>369</v>
      </c>
      <c r="B47" s="278"/>
      <c r="C47" s="441" t="s">
        <v>45</v>
      </c>
      <c r="D47" s="505"/>
      <c r="E47" s="508"/>
      <c r="F47" s="508"/>
      <c r="G47" s="508"/>
      <c r="H47" s="508"/>
      <c r="I47" s="508"/>
      <c r="J47" s="508"/>
      <c r="K47" s="508"/>
      <c r="L47" s="508"/>
      <c r="M47" s="508"/>
      <c r="N47" s="508"/>
      <c r="O47" s="508"/>
      <c r="P47" s="508"/>
      <c r="Q47" s="508"/>
      <c r="R47" s="508"/>
      <c r="S47" s="506"/>
      <c r="T47" s="144"/>
      <c r="U47" s="144"/>
      <c r="V47" s="144"/>
      <c r="W47" s="144"/>
      <c r="X47" s="144"/>
      <c r="Y47" s="144"/>
      <c r="Z47" s="144"/>
      <c r="AA47" s="144"/>
      <c r="AB47" s="144"/>
      <c r="AC47" s="144"/>
      <c r="AD47" s="144"/>
      <c r="AE47" s="144"/>
      <c r="AF47" s="144"/>
      <c r="AG47" s="144"/>
      <c r="AH47" s="144"/>
      <c r="AI47" s="144"/>
      <c r="AJ47" s="144"/>
      <c r="AK47" s="144"/>
      <c r="AL47" s="144"/>
      <c r="AM47" s="144"/>
      <c r="AN47" s="144"/>
      <c r="AO47" s="144"/>
      <c r="AP47" s="144"/>
      <c r="AQ47" s="144"/>
      <c r="AR47" s="144"/>
      <c r="AS47" s="144"/>
      <c r="AT47" s="144"/>
      <c r="AU47" s="144"/>
      <c r="AV47" s="144"/>
      <c r="AW47" s="144"/>
      <c r="AX47" s="144"/>
      <c r="AY47" s="144"/>
      <c r="AZ47" s="144"/>
      <c r="BA47" s="144"/>
      <c r="BB47" s="144"/>
      <c r="BC47" s="144"/>
      <c r="BD47" s="144"/>
      <c r="BE47" s="144"/>
      <c r="BF47" s="144"/>
      <c r="BG47" s="144"/>
      <c r="BH47" s="144"/>
      <c r="BI47" s="144"/>
      <c r="BJ47" s="144"/>
      <c r="BK47" s="144"/>
      <c r="BL47" s="144"/>
      <c r="BM47" s="144"/>
      <c r="BN47" s="144"/>
      <c r="BO47" s="144"/>
      <c r="BP47" s="144"/>
      <c r="BQ47" s="144"/>
      <c r="BR47" s="144"/>
      <c r="BS47" s="144"/>
      <c r="BT47" s="144"/>
      <c r="BU47" s="144"/>
    </row>
    <row r="48" spans="1:73" ht="12" customHeight="1" x14ac:dyDescent="0.4">
      <c r="A48" s="80" t="s">
        <v>369</v>
      </c>
      <c r="B48" s="278"/>
      <c r="C48" s="507" t="s">
        <v>46</v>
      </c>
      <c r="D48" s="505"/>
      <c r="E48" s="508"/>
      <c r="F48" s="508"/>
      <c r="G48" s="508"/>
      <c r="H48" s="508"/>
      <c r="I48" s="508"/>
      <c r="J48" s="508"/>
      <c r="K48" s="508"/>
      <c r="L48" s="508"/>
      <c r="M48" s="508"/>
      <c r="N48" s="508"/>
      <c r="O48" s="508"/>
      <c r="P48" s="508"/>
      <c r="Q48" s="508"/>
      <c r="R48" s="508"/>
      <c r="S48" s="506"/>
      <c r="T48" s="144"/>
      <c r="U48" s="144"/>
      <c r="V48" s="144"/>
      <c r="W48" s="144"/>
      <c r="X48" s="144"/>
      <c r="Y48" s="144"/>
      <c r="Z48" s="144"/>
      <c r="AA48" s="144"/>
      <c r="AB48" s="144"/>
      <c r="AC48" s="144"/>
      <c r="AD48" s="144"/>
      <c r="AE48" s="144"/>
      <c r="AF48" s="144"/>
      <c r="AG48" s="144"/>
      <c r="AH48" s="144"/>
      <c r="AI48" s="144"/>
      <c r="AJ48" s="144"/>
      <c r="AK48" s="144"/>
      <c r="AL48" s="144"/>
      <c r="AM48" s="144"/>
      <c r="AN48" s="144"/>
      <c r="AO48" s="144"/>
      <c r="AP48" s="144"/>
      <c r="AQ48" s="144"/>
      <c r="AR48" s="144"/>
      <c r="AS48" s="144"/>
      <c r="AT48" s="144"/>
      <c r="AU48" s="144"/>
      <c r="AV48" s="144"/>
      <c r="AW48" s="144"/>
      <c r="AX48" s="144"/>
      <c r="AY48" s="144"/>
      <c r="AZ48" s="144"/>
      <c r="BA48" s="144"/>
      <c r="BB48" s="144"/>
      <c r="BC48" s="144"/>
      <c r="BD48" s="144"/>
      <c r="BE48" s="144"/>
      <c r="BF48" s="144"/>
      <c r="BG48" s="144"/>
      <c r="BH48" s="144"/>
      <c r="BI48" s="144"/>
      <c r="BJ48" s="144"/>
      <c r="BK48" s="144"/>
      <c r="BL48" s="144"/>
      <c r="BM48" s="144"/>
      <c r="BN48" s="144"/>
      <c r="BO48" s="144"/>
      <c r="BP48" s="144"/>
      <c r="BQ48" s="144"/>
      <c r="BR48" s="144"/>
      <c r="BS48" s="144"/>
      <c r="BT48" s="144"/>
      <c r="BU48" s="144"/>
    </row>
    <row r="49" spans="1:73" ht="12" customHeight="1" x14ac:dyDescent="0.4">
      <c r="A49" s="80" t="s">
        <v>369</v>
      </c>
      <c r="B49" s="278"/>
      <c r="C49" s="507" t="s">
        <v>47</v>
      </c>
      <c r="D49" s="505"/>
      <c r="E49" s="508"/>
      <c r="F49" s="508"/>
      <c r="G49" s="508"/>
      <c r="H49" s="508"/>
      <c r="I49" s="508"/>
      <c r="J49" s="508"/>
      <c r="K49" s="508"/>
      <c r="L49" s="508"/>
      <c r="M49" s="508"/>
      <c r="N49" s="508"/>
      <c r="O49" s="508"/>
      <c r="P49" s="508"/>
      <c r="Q49" s="508"/>
      <c r="R49" s="508"/>
      <c r="S49" s="506"/>
      <c r="T49" s="144"/>
      <c r="U49" s="144"/>
      <c r="V49" s="144"/>
      <c r="W49" s="144"/>
      <c r="X49" s="144"/>
      <c r="Y49" s="144"/>
      <c r="Z49" s="144"/>
      <c r="AA49" s="144"/>
      <c r="AB49" s="144"/>
      <c r="AC49" s="144"/>
      <c r="AD49" s="144"/>
      <c r="AE49" s="144"/>
      <c r="AF49" s="144"/>
      <c r="AG49" s="144"/>
      <c r="AH49" s="144"/>
      <c r="AI49" s="144"/>
      <c r="AJ49" s="144"/>
      <c r="AK49" s="144"/>
      <c r="AL49" s="144"/>
      <c r="AM49" s="144"/>
      <c r="AN49" s="144"/>
      <c r="AO49" s="144"/>
      <c r="AP49" s="144"/>
      <c r="AQ49" s="144"/>
      <c r="AR49" s="144"/>
      <c r="AS49" s="144"/>
      <c r="AT49" s="144"/>
      <c r="AU49" s="144"/>
      <c r="AV49" s="144"/>
      <c r="AW49" s="144"/>
      <c r="AX49" s="144"/>
      <c r="AY49" s="144"/>
      <c r="AZ49" s="144"/>
      <c r="BA49" s="144"/>
      <c r="BB49" s="144"/>
      <c r="BC49" s="144"/>
      <c r="BD49" s="144"/>
      <c r="BE49" s="144"/>
      <c r="BF49" s="144"/>
      <c r="BG49" s="144"/>
      <c r="BH49" s="144"/>
      <c r="BI49" s="144"/>
      <c r="BJ49" s="144"/>
      <c r="BK49" s="144"/>
      <c r="BL49" s="144"/>
      <c r="BM49" s="144"/>
      <c r="BN49" s="144"/>
      <c r="BO49" s="144"/>
      <c r="BP49" s="144"/>
      <c r="BQ49" s="144"/>
      <c r="BR49" s="144"/>
      <c r="BS49" s="144"/>
      <c r="BT49" s="144"/>
      <c r="BU49" s="144"/>
    </row>
    <row r="50" spans="1:73" ht="12" customHeight="1" x14ac:dyDescent="0.4">
      <c r="A50" s="80" t="s">
        <v>369</v>
      </c>
      <c r="B50" s="278"/>
      <c r="C50" s="507" t="s">
        <v>48</v>
      </c>
      <c r="D50" s="512"/>
      <c r="E50" s="271"/>
      <c r="F50" s="271"/>
      <c r="G50" s="271"/>
      <c r="H50" s="271"/>
      <c r="I50" s="271"/>
      <c r="J50" s="271"/>
      <c r="K50" s="271"/>
      <c r="L50" s="271"/>
      <c r="M50" s="271"/>
      <c r="N50" s="271"/>
      <c r="O50" s="271"/>
      <c r="P50" s="271"/>
      <c r="Q50" s="271"/>
      <c r="R50" s="271"/>
      <c r="S50" s="272"/>
      <c r="T50" s="144"/>
      <c r="U50" s="144"/>
      <c r="V50" s="144"/>
      <c r="W50" s="144"/>
      <c r="X50" s="144"/>
      <c r="Y50" s="144"/>
      <c r="Z50" s="144"/>
      <c r="AA50" s="144"/>
      <c r="AB50" s="144"/>
      <c r="AC50" s="144"/>
      <c r="AD50" s="144"/>
      <c r="AE50" s="144"/>
      <c r="AF50" s="144"/>
      <c r="AG50" s="144"/>
      <c r="AH50" s="144"/>
      <c r="AI50" s="144"/>
      <c r="AJ50" s="144"/>
      <c r="AK50" s="144"/>
      <c r="AL50" s="144"/>
      <c r="AM50" s="144"/>
      <c r="AN50" s="144"/>
      <c r="AO50" s="144"/>
      <c r="AP50" s="144"/>
      <c r="AQ50" s="144"/>
      <c r="AR50" s="144"/>
      <c r="AS50" s="144"/>
      <c r="AT50" s="144"/>
      <c r="AU50" s="144"/>
      <c r="AV50" s="144"/>
      <c r="AW50" s="144"/>
      <c r="AX50" s="144"/>
      <c r="AY50" s="144"/>
      <c r="AZ50" s="144"/>
      <c r="BA50" s="144"/>
      <c r="BB50" s="144"/>
      <c r="BC50" s="144"/>
      <c r="BD50" s="144"/>
      <c r="BE50" s="144"/>
      <c r="BF50" s="144"/>
      <c r="BG50" s="144"/>
      <c r="BH50" s="144"/>
      <c r="BI50" s="144"/>
      <c r="BJ50" s="144"/>
      <c r="BK50" s="144"/>
      <c r="BL50" s="144"/>
      <c r="BM50" s="144"/>
      <c r="BN50" s="144"/>
      <c r="BO50" s="144"/>
      <c r="BP50" s="144"/>
      <c r="BQ50" s="144"/>
      <c r="BR50" s="144"/>
      <c r="BS50" s="144"/>
      <c r="BT50" s="144"/>
      <c r="BU50" s="144"/>
    </row>
    <row r="51" spans="1:73" ht="12" customHeight="1" x14ac:dyDescent="0.4">
      <c r="A51" s="80" t="s">
        <v>369</v>
      </c>
      <c r="B51" s="427" t="s">
        <v>255</v>
      </c>
      <c r="C51" s="213" t="s">
        <v>180</v>
      </c>
      <c r="D51" s="268">
        <v>17</v>
      </c>
      <c r="E51" s="144">
        <v>8</v>
      </c>
      <c r="F51" s="144">
        <v>10</v>
      </c>
      <c r="G51" s="144">
        <v>16</v>
      </c>
      <c r="H51" s="144">
        <v>8</v>
      </c>
      <c r="I51" s="144">
        <v>7</v>
      </c>
      <c r="J51" s="144">
        <v>5</v>
      </c>
      <c r="K51" s="144">
        <v>4</v>
      </c>
      <c r="L51" s="144">
        <v>1</v>
      </c>
      <c r="M51" s="144">
        <v>1</v>
      </c>
      <c r="N51" s="144">
        <v>5</v>
      </c>
      <c r="O51" s="144">
        <v>13</v>
      </c>
      <c r="P51" s="144">
        <v>1</v>
      </c>
      <c r="Q51" s="144">
        <v>11</v>
      </c>
      <c r="R51" s="144"/>
      <c r="S51" s="444">
        <v>1</v>
      </c>
      <c r="T51" s="144"/>
      <c r="U51" s="144"/>
      <c r="V51" s="144"/>
      <c r="W51" s="144"/>
      <c r="X51" s="144"/>
      <c r="Y51" s="144"/>
      <c r="Z51" s="144"/>
      <c r="AA51" s="144"/>
      <c r="AB51" s="144"/>
      <c r="AC51" s="144"/>
      <c r="AD51" s="144"/>
      <c r="AE51" s="144"/>
      <c r="AF51" s="144"/>
      <c r="AG51" s="144"/>
      <c r="AH51" s="144"/>
      <c r="AI51" s="144"/>
      <c r="AJ51" s="144"/>
      <c r="AK51" s="144"/>
      <c r="AL51" s="144"/>
      <c r="AM51" s="144"/>
      <c r="AN51" s="144"/>
      <c r="AO51" s="144"/>
      <c r="AP51" s="144"/>
      <c r="AQ51" s="144"/>
      <c r="AR51" s="144"/>
      <c r="AS51" s="144"/>
      <c r="AT51" s="144"/>
      <c r="AU51" s="144"/>
      <c r="AV51" s="144"/>
      <c r="AW51" s="144"/>
      <c r="AX51" s="144"/>
      <c r="AY51" s="144"/>
      <c r="AZ51" s="144"/>
      <c r="BA51" s="144"/>
      <c r="BB51" s="144"/>
      <c r="BC51" s="144"/>
      <c r="BD51" s="144"/>
      <c r="BE51" s="144"/>
      <c r="BF51" s="144"/>
      <c r="BG51" s="144"/>
      <c r="BH51" s="144"/>
      <c r="BI51" s="144"/>
      <c r="BJ51" s="144"/>
      <c r="BK51" s="144"/>
      <c r="BL51" s="144"/>
      <c r="BM51" s="144"/>
      <c r="BN51" s="144"/>
      <c r="BO51" s="144"/>
      <c r="BP51" s="144"/>
      <c r="BQ51" s="144"/>
      <c r="BR51" s="144"/>
      <c r="BS51" s="144"/>
      <c r="BT51" s="144"/>
      <c r="BU51" s="144"/>
    </row>
    <row r="52" spans="1:73" ht="12" customHeight="1" x14ac:dyDescent="0.4">
      <c r="A52" s="80" t="s">
        <v>369</v>
      </c>
      <c r="B52" s="278"/>
      <c r="C52" s="434" t="s">
        <v>288</v>
      </c>
      <c r="D52" s="268"/>
      <c r="E52" s="144"/>
      <c r="F52" s="144"/>
      <c r="G52" s="144"/>
      <c r="H52" s="144"/>
      <c r="I52" s="144">
        <v>1</v>
      </c>
      <c r="J52" s="144"/>
      <c r="K52" s="144"/>
      <c r="L52" s="144"/>
      <c r="M52" s="144"/>
      <c r="N52" s="144"/>
      <c r="O52" s="144"/>
      <c r="P52" s="144"/>
      <c r="Q52" s="144"/>
      <c r="R52" s="144"/>
      <c r="S52" s="444"/>
      <c r="T52" s="144"/>
      <c r="U52" s="144"/>
      <c r="V52" s="144"/>
      <c r="W52" s="144"/>
      <c r="X52" s="144"/>
      <c r="Y52" s="144"/>
      <c r="Z52" s="144"/>
      <c r="AA52" s="144"/>
      <c r="AB52" s="144"/>
      <c r="AC52" s="144"/>
      <c r="AD52" s="144"/>
      <c r="AE52" s="144"/>
      <c r="AF52" s="144"/>
      <c r="AG52" s="144"/>
      <c r="AH52" s="144"/>
      <c r="AI52" s="144"/>
      <c r="AJ52" s="144"/>
      <c r="AK52" s="144"/>
      <c r="AL52" s="144"/>
      <c r="AM52" s="144"/>
      <c r="AN52" s="144"/>
      <c r="AO52" s="144"/>
      <c r="AP52" s="144"/>
      <c r="AQ52" s="144"/>
      <c r="AR52" s="144"/>
      <c r="AS52" s="144"/>
      <c r="AT52" s="144"/>
      <c r="AU52" s="144"/>
      <c r="AV52" s="144"/>
      <c r="AW52" s="144"/>
      <c r="AX52" s="144"/>
      <c r="AY52" s="144"/>
      <c r="AZ52" s="144"/>
      <c r="BA52" s="144"/>
      <c r="BB52" s="144"/>
      <c r="BC52" s="144"/>
      <c r="BD52" s="144"/>
      <c r="BE52" s="144"/>
      <c r="BF52" s="144"/>
      <c r="BG52" s="144"/>
      <c r="BH52" s="144"/>
      <c r="BI52" s="144"/>
      <c r="BJ52" s="144"/>
      <c r="BK52" s="144"/>
      <c r="BL52" s="144"/>
      <c r="BM52" s="144"/>
      <c r="BN52" s="144"/>
      <c r="BO52" s="144"/>
      <c r="BP52" s="144"/>
      <c r="BQ52" s="144"/>
      <c r="BR52" s="144"/>
      <c r="BS52" s="144"/>
      <c r="BT52" s="144"/>
      <c r="BU52" s="144"/>
    </row>
    <row r="53" spans="1:73" ht="12" customHeight="1" x14ac:dyDescent="0.4">
      <c r="A53" s="80" t="s">
        <v>369</v>
      </c>
      <c r="B53" s="278"/>
      <c r="C53" s="434" t="s">
        <v>289</v>
      </c>
      <c r="D53" s="273"/>
      <c r="E53" s="144"/>
      <c r="F53" s="144"/>
      <c r="G53" s="144"/>
      <c r="H53" s="144">
        <v>1</v>
      </c>
      <c r="I53" s="144"/>
      <c r="J53" s="144"/>
      <c r="K53" s="144"/>
      <c r="L53" s="144"/>
      <c r="M53" s="144"/>
      <c r="N53" s="144"/>
      <c r="O53" s="144"/>
      <c r="P53" s="144"/>
      <c r="Q53" s="144"/>
      <c r="R53" s="144"/>
      <c r="S53" s="444"/>
      <c r="T53" s="144"/>
      <c r="U53" s="144"/>
      <c r="V53" s="144"/>
      <c r="W53" s="144"/>
      <c r="X53" s="144"/>
      <c r="Y53" s="144"/>
      <c r="Z53" s="144"/>
      <c r="AA53" s="144"/>
      <c r="AB53" s="144"/>
      <c r="AC53" s="144"/>
      <c r="AD53" s="144"/>
      <c r="AE53" s="144"/>
      <c r="AF53" s="144"/>
      <c r="AG53" s="144"/>
      <c r="AH53" s="144"/>
      <c r="AI53" s="144"/>
      <c r="AJ53" s="144"/>
      <c r="AK53" s="144"/>
      <c r="AL53" s="144"/>
      <c r="AM53" s="144"/>
      <c r="AN53" s="144"/>
      <c r="AO53" s="144"/>
      <c r="AP53" s="144"/>
      <c r="AQ53" s="144"/>
      <c r="AR53" s="144"/>
      <c r="AS53" s="144"/>
      <c r="AT53" s="144"/>
      <c r="AU53" s="144"/>
      <c r="AV53" s="144"/>
      <c r="AW53" s="144"/>
      <c r="AX53" s="144"/>
      <c r="AY53" s="144"/>
      <c r="AZ53" s="144"/>
      <c r="BA53" s="144"/>
      <c r="BB53" s="144"/>
      <c r="BC53" s="144"/>
      <c r="BD53" s="144"/>
      <c r="BE53" s="144"/>
      <c r="BF53" s="144"/>
      <c r="BG53" s="144"/>
      <c r="BH53" s="144"/>
      <c r="BI53" s="144"/>
      <c r="BJ53" s="144"/>
      <c r="BK53" s="144"/>
      <c r="BL53" s="144"/>
      <c r="BM53" s="144"/>
      <c r="BN53" s="144"/>
      <c r="BO53" s="144"/>
      <c r="BP53" s="144"/>
      <c r="BQ53" s="144"/>
      <c r="BR53" s="144"/>
      <c r="BS53" s="144"/>
      <c r="BT53" s="144"/>
      <c r="BU53" s="144"/>
    </row>
    <row r="54" spans="1:73" ht="12" customHeight="1" x14ac:dyDescent="0.4">
      <c r="A54" s="80" t="s">
        <v>369</v>
      </c>
      <c r="B54" s="278"/>
      <c r="C54" s="434" t="s">
        <v>290</v>
      </c>
      <c r="D54" s="273"/>
      <c r="E54" s="144"/>
      <c r="F54" s="144"/>
      <c r="G54" s="144"/>
      <c r="H54" s="144"/>
      <c r="I54" s="144"/>
      <c r="J54" s="144"/>
      <c r="K54" s="144"/>
      <c r="L54" s="144"/>
      <c r="M54" s="144"/>
      <c r="N54" s="144"/>
      <c r="O54" s="144"/>
      <c r="P54" s="144"/>
      <c r="Q54" s="144"/>
      <c r="R54" s="144"/>
      <c r="S54" s="444"/>
      <c r="T54" s="144"/>
      <c r="U54" s="144"/>
      <c r="V54" s="144"/>
      <c r="W54" s="144"/>
      <c r="X54" s="144"/>
      <c r="Y54" s="144"/>
      <c r="Z54" s="144"/>
      <c r="AA54" s="144"/>
      <c r="AB54" s="144"/>
      <c r="AC54" s="144"/>
      <c r="AD54" s="144"/>
      <c r="AE54" s="144"/>
      <c r="AF54" s="144"/>
      <c r="AG54" s="144"/>
      <c r="AH54" s="144"/>
      <c r="AI54" s="144"/>
      <c r="AJ54" s="144"/>
      <c r="AK54" s="144"/>
      <c r="AL54" s="144"/>
      <c r="AM54" s="144"/>
      <c r="AN54" s="144"/>
      <c r="AO54" s="144"/>
      <c r="AP54" s="144"/>
      <c r="AQ54" s="144"/>
      <c r="AR54" s="144"/>
      <c r="AS54" s="144"/>
      <c r="AT54" s="144"/>
      <c r="AU54" s="144"/>
      <c r="AV54" s="144"/>
      <c r="AW54" s="144"/>
      <c r="AX54" s="144"/>
      <c r="AY54" s="144"/>
      <c r="AZ54" s="144"/>
      <c r="BA54" s="144"/>
      <c r="BB54" s="144"/>
      <c r="BC54" s="144"/>
      <c r="BD54" s="144"/>
      <c r="BE54" s="144"/>
      <c r="BF54" s="144"/>
      <c r="BG54" s="144"/>
      <c r="BH54" s="144"/>
      <c r="BI54" s="144"/>
      <c r="BJ54" s="144"/>
      <c r="BK54" s="144"/>
      <c r="BL54" s="144"/>
      <c r="BM54" s="144"/>
      <c r="BN54" s="144"/>
      <c r="BO54" s="144"/>
      <c r="BP54" s="144"/>
      <c r="BQ54" s="144"/>
      <c r="BR54" s="144"/>
      <c r="BS54" s="144"/>
      <c r="BT54" s="144"/>
      <c r="BU54" s="144"/>
    </row>
    <row r="55" spans="1:73" ht="12" customHeight="1" x14ac:dyDescent="0.4">
      <c r="A55" s="80" t="s">
        <v>369</v>
      </c>
      <c r="B55" s="278"/>
      <c r="C55" s="434" t="s">
        <v>300</v>
      </c>
      <c r="D55" s="273"/>
      <c r="E55" s="144"/>
      <c r="F55" s="144"/>
      <c r="G55" s="144"/>
      <c r="H55" s="144"/>
      <c r="I55" s="144"/>
      <c r="J55" s="144"/>
      <c r="K55" s="144"/>
      <c r="L55" s="144"/>
      <c r="M55" s="144"/>
      <c r="N55" s="144"/>
      <c r="O55" s="144"/>
      <c r="P55" s="144"/>
      <c r="Q55" s="144"/>
      <c r="R55" s="144"/>
      <c r="S55" s="444"/>
      <c r="T55" s="144"/>
      <c r="U55" s="144"/>
      <c r="V55" s="144"/>
      <c r="W55" s="144"/>
      <c r="X55" s="144"/>
      <c r="Y55" s="144"/>
      <c r="Z55" s="144"/>
      <c r="AA55" s="144"/>
      <c r="AB55" s="144"/>
      <c r="AC55" s="144"/>
      <c r="AD55" s="144"/>
      <c r="AE55" s="144"/>
      <c r="AF55" s="144"/>
      <c r="AG55" s="144"/>
      <c r="AH55" s="144"/>
      <c r="AI55" s="144"/>
      <c r="AJ55" s="144"/>
      <c r="AK55" s="144"/>
      <c r="AL55" s="144"/>
      <c r="AM55" s="144"/>
      <c r="AN55" s="144"/>
      <c r="AO55" s="144"/>
      <c r="AP55" s="144"/>
      <c r="AQ55" s="144"/>
      <c r="AR55" s="144"/>
      <c r="AS55" s="144"/>
      <c r="AT55" s="144"/>
      <c r="AU55" s="144"/>
      <c r="AV55" s="144"/>
      <c r="AW55" s="144"/>
      <c r="AX55" s="144"/>
      <c r="AY55" s="144"/>
      <c r="AZ55" s="144"/>
      <c r="BA55" s="144"/>
      <c r="BB55" s="144"/>
      <c r="BC55" s="144"/>
      <c r="BD55" s="144"/>
      <c r="BE55" s="144"/>
      <c r="BF55" s="144"/>
      <c r="BG55" s="144"/>
      <c r="BH55" s="144"/>
      <c r="BI55" s="144"/>
      <c r="BJ55" s="144"/>
      <c r="BK55" s="144"/>
      <c r="BL55" s="144"/>
      <c r="BM55" s="144"/>
      <c r="BN55" s="144"/>
      <c r="BO55" s="144"/>
      <c r="BP55" s="144"/>
      <c r="BQ55" s="144"/>
      <c r="BR55" s="144"/>
      <c r="BS55" s="144"/>
      <c r="BT55" s="144"/>
      <c r="BU55" s="144"/>
    </row>
    <row r="56" spans="1:73" ht="12" customHeight="1" x14ac:dyDescent="0.4">
      <c r="A56" s="80" t="s">
        <v>369</v>
      </c>
      <c r="B56" s="278"/>
      <c r="C56" s="434" t="s">
        <v>292</v>
      </c>
      <c r="D56" s="273"/>
      <c r="E56" s="144"/>
      <c r="F56" s="144"/>
      <c r="G56" s="144"/>
      <c r="H56" s="144"/>
      <c r="I56" s="144"/>
      <c r="J56" s="144"/>
      <c r="K56" s="144"/>
      <c r="L56" s="144"/>
      <c r="M56" s="144"/>
      <c r="N56" s="144"/>
      <c r="O56" s="144">
        <v>1</v>
      </c>
      <c r="P56" s="144"/>
      <c r="Q56" s="144"/>
      <c r="R56" s="144"/>
      <c r="S56" s="444"/>
      <c r="T56" s="144"/>
      <c r="U56" s="144"/>
      <c r="V56" s="144"/>
      <c r="W56" s="144"/>
      <c r="X56" s="144"/>
      <c r="Y56" s="144"/>
      <c r="Z56" s="144"/>
      <c r="AA56" s="144"/>
      <c r="AB56" s="144"/>
      <c r="AC56" s="144"/>
      <c r="AD56" s="144"/>
      <c r="AE56" s="144"/>
      <c r="AF56" s="144"/>
      <c r="AG56" s="144"/>
      <c r="AH56" s="144"/>
      <c r="AI56" s="144"/>
      <c r="AJ56" s="144"/>
      <c r="AK56" s="144"/>
      <c r="AL56" s="144"/>
      <c r="AM56" s="144"/>
      <c r="AN56" s="144"/>
      <c r="AO56" s="144"/>
      <c r="AP56" s="144"/>
      <c r="AQ56" s="144"/>
      <c r="AR56" s="144"/>
      <c r="AS56" s="144"/>
      <c r="AT56" s="144"/>
      <c r="AU56" s="144"/>
      <c r="AV56" s="144"/>
      <c r="AW56" s="144"/>
      <c r="AX56" s="144"/>
      <c r="AY56" s="144"/>
      <c r="AZ56" s="144"/>
      <c r="BA56" s="144"/>
      <c r="BB56" s="144"/>
      <c r="BC56" s="144"/>
      <c r="BD56" s="144"/>
      <c r="BE56" s="144"/>
      <c r="BF56" s="144"/>
      <c r="BG56" s="144"/>
      <c r="BH56" s="144"/>
      <c r="BI56" s="144"/>
      <c r="BJ56" s="144"/>
      <c r="BK56" s="144"/>
      <c r="BL56" s="144"/>
      <c r="BM56" s="144"/>
      <c r="BN56" s="144"/>
      <c r="BO56" s="144"/>
      <c r="BP56" s="144"/>
      <c r="BQ56" s="144"/>
      <c r="BR56" s="144"/>
      <c r="BS56" s="144"/>
      <c r="BT56" s="144"/>
      <c r="BU56" s="144"/>
    </row>
    <row r="57" spans="1:73" ht="12" customHeight="1" x14ac:dyDescent="0.4">
      <c r="A57" s="80" t="s">
        <v>369</v>
      </c>
      <c r="B57" s="278"/>
      <c r="C57" s="436" t="s">
        <v>274</v>
      </c>
      <c r="D57" s="504"/>
      <c r="E57" s="438"/>
      <c r="F57" s="438">
        <v>2</v>
      </c>
      <c r="G57" s="438"/>
      <c r="H57" s="438"/>
      <c r="I57" s="438">
        <v>1</v>
      </c>
      <c r="J57" s="438"/>
      <c r="K57" s="438">
        <v>2</v>
      </c>
      <c r="L57" s="438"/>
      <c r="M57" s="438"/>
      <c r="N57" s="438"/>
      <c r="O57" s="438"/>
      <c r="P57" s="438"/>
      <c r="Q57" s="438"/>
      <c r="R57" s="438"/>
      <c r="S57" s="440"/>
      <c r="T57" s="144"/>
      <c r="U57" s="144"/>
      <c r="V57" s="144"/>
      <c r="W57" s="144"/>
      <c r="X57" s="144"/>
      <c r="Y57" s="144"/>
      <c r="Z57" s="144"/>
      <c r="AA57" s="144"/>
      <c r="AB57" s="144"/>
      <c r="AC57" s="144"/>
      <c r="AD57" s="144"/>
      <c r="AE57" s="144"/>
      <c r="AF57" s="144"/>
      <c r="AG57" s="144"/>
      <c r="AH57" s="144"/>
      <c r="AI57" s="144"/>
      <c r="AJ57" s="144"/>
      <c r="AK57" s="144"/>
      <c r="AL57" s="144"/>
      <c r="AM57" s="144"/>
      <c r="AN57" s="144"/>
      <c r="AO57" s="144"/>
      <c r="AP57" s="144"/>
      <c r="AQ57" s="144"/>
      <c r="AR57" s="144"/>
      <c r="AS57" s="144"/>
      <c r="AT57" s="144"/>
      <c r="AU57" s="144"/>
      <c r="AV57" s="144"/>
      <c r="AW57" s="144"/>
      <c r="AX57" s="144"/>
      <c r="AY57" s="144"/>
      <c r="AZ57" s="144"/>
      <c r="BA57" s="144"/>
      <c r="BB57" s="144"/>
      <c r="BC57" s="144"/>
      <c r="BD57" s="144"/>
      <c r="BE57" s="144"/>
      <c r="BF57" s="144"/>
      <c r="BG57" s="144"/>
      <c r="BH57" s="144"/>
      <c r="BI57" s="144"/>
      <c r="BJ57" s="144"/>
      <c r="BK57" s="144"/>
      <c r="BL57" s="144"/>
      <c r="BM57" s="144"/>
      <c r="BN57" s="144"/>
      <c r="BO57" s="144"/>
      <c r="BP57" s="144"/>
      <c r="BQ57" s="144"/>
      <c r="BR57" s="144"/>
      <c r="BS57" s="144"/>
      <c r="BT57" s="144"/>
      <c r="BU57" s="144"/>
    </row>
    <row r="58" spans="1:73" ht="12" customHeight="1" x14ac:dyDescent="0.4">
      <c r="A58" s="80" t="s">
        <v>369</v>
      </c>
      <c r="B58" s="278"/>
      <c r="C58" s="436" t="s">
        <v>275</v>
      </c>
      <c r="D58" s="513"/>
      <c r="E58" s="438"/>
      <c r="F58" s="438"/>
      <c r="G58" s="438"/>
      <c r="H58" s="438"/>
      <c r="I58" s="438"/>
      <c r="J58" s="438"/>
      <c r="K58" s="438"/>
      <c r="L58" s="438"/>
      <c r="M58" s="438"/>
      <c r="N58" s="438"/>
      <c r="O58" s="438"/>
      <c r="P58" s="438"/>
      <c r="Q58" s="438"/>
      <c r="R58" s="438"/>
      <c r="S58" s="440"/>
      <c r="T58" s="144"/>
      <c r="U58" s="144"/>
      <c r="V58" s="144"/>
      <c r="W58" s="144"/>
      <c r="X58" s="144"/>
      <c r="Y58" s="144"/>
      <c r="Z58" s="144"/>
      <c r="AA58" s="144"/>
      <c r="AB58" s="144"/>
      <c r="AC58" s="144"/>
      <c r="AD58" s="144"/>
      <c r="AE58" s="144"/>
      <c r="AF58" s="144"/>
      <c r="AG58" s="144"/>
      <c r="AH58" s="144"/>
      <c r="AI58" s="144"/>
      <c r="AJ58" s="144"/>
      <c r="AK58" s="144"/>
      <c r="AL58" s="144"/>
      <c r="AM58" s="144"/>
      <c r="AN58" s="144"/>
      <c r="AO58" s="144"/>
      <c r="AP58" s="144"/>
      <c r="AQ58" s="144"/>
      <c r="AR58" s="144"/>
      <c r="AS58" s="144"/>
      <c r="AT58" s="144"/>
      <c r="AU58" s="144"/>
      <c r="AV58" s="144"/>
      <c r="AW58" s="144"/>
      <c r="AX58" s="144"/>
      <c r="AY58" s="144"/>
      <c r="AZ58" s="144"/>
      <c r="BA58" s="144"/>
      <c r="BB58" s="144"/>
      <c r="BC58" s="144"/>
      <c r="BD58" s="144"/>
      <c r="BE58" s="144"/>
      <c r="BF58" s="144"/>
      <c r="BG58" s="144"/>
      <c r="BH58" s="144"/>
      <c r="BI58" s="144"/>
      <c r="BJ58" s="144"/>
      <c r="BK58" s="144"/>
      <c r="BL58" s="144"/>
      <c r="BM58" s="144"/>
      <c r="BN58" s="144"/>
      <c r="BO58" s="144"/>
      <c r="BP58" s="144"/>
      <c r="BQ58" s="144"/>
      <c r="BR58" s="144"/>
      <c r="BS58" s="144"/>
      <c r="BT58" s="144"/>
      <c r="BU58" s="144"/>
    </row>
    <row r="59" spans="1:73" ht="12" customHeight="1" x14ac:dyDescent="0.4">
      <c r="A59" s="80"/>
      <c r="B59" s="278"/>
      <c r="C59" s="434" t="s">
        <v>276</v>
      </c>
      <c r="D59" s="273"/>
      <c r="E59" s="144"/>
      <c r="F59" s="144"/>
      <c r="G59" s="144"/>
      <c r="H59" s="144">
        <v>1</v>
      </c>
      <c r="I59" s="144"/>
      <c r="J59" s="144"/>
      <c r="K59" s="144"/>
      <c r="L59" s="144"/>
      <c r="M59" s="144"/>
      <c r="N59" s="144"/>
      <c r="O59" s="144">
        <v>1</v>
      </c>
      <c r="P59" s="144">
        <v>1</v>
      </c>
      <c r="Q59" s="144"/>
      <c r="R59" s="144"/>
      <c r="S59" s="444"/>
      <c r="T59" s="144"/>
      <c r="U59" s="144"/>
      <c r="V59" s="144"/>
      <c r="W59" s="144"/>
      <c r="X59" s="144"/>
      <c r="Y59" s="144"/>
      <c r="Z59" s="144"/>
      <c r="AA59" s="144"/>
      <c r="AB59" s="144"/>
      <c r="AC59" s="144"/>
      <c r="AD59" s="144"/>
      <c r="AE59" s="144"/>
      <c r="AF59" s="144"/>
      <c r="AG59" s="144"/>
      <c r="AH59" s="144"/>
      <c r="AI59" s="144"/>
      <c r="AJ59" s="144"/>
      <c r="AK59" s="144"/>
      <c r="AL59" s="144"/>
      <c r="AM59" s="144"/>
      <c r="AN59" s="144"/>
      <c r="AO59" s="144"/>
      <c r="AP59" s="144"/>
      <c r="AQ59" s="144"/>
      <c r="AR59" s="144"/>
      <c r="AS59" s="144"/>
      <c r="AT59" s="144"/>
      <c r="AU59" s="144"/>
      <c r="AV59" s="144"/>
      <c r="AW59" s="144"/>
      <c r="AX59" s="144"/>
      <c r="AY59" s="144"/>
      <c r="AZ59" s="144"/>
      <c r="BA59" s="144"/>
      <c r="BB59" s="144"/>
      <c r="BC59" s="144"/>
      <c r="BD59" s="144"/>
      <c r="BE59" s="144"/>
      <c r="BF59" s="144"/>
      <c r="BG59" s="144"/>
      <c r="BH59" s="144"/>
      <c r="BI59" s="144"/>
      <c r="BJ59" s="144"/>
      <c r="BK59" s="144"/>
      <c r="BL59" s="144"/>
      <c r="BM59" s="144"/>
      <c r="BN59" s="144"/>
      <c r="BO59" s="144"/>
      <c r="BP59" s="144"/>
      <c r="BQ59" s="144"/>
      <c r="BR59" s="144"/>
      <c r="BS59" s="144"/>
      <c r="BT59" s="144"/>
      <c r="BU59" s="144"/>
    </row>
    <row r="60" spans="1:73" ht="12" customHeight="1" x14ac:dyDescent="0.4">
      <c r="A60" s="80"/>
      <c r="B60" s="278"/>
      <c r="C60" s="434" t="s">
        <v>371</v>
      </c>
      <c r="D60" s="273"/>
      <c r="E60" s="144"/>
      <c r="F60" s="144"/>
      <c r="G60" s="144"/>
      <c r="H60" s="144"/>
      <c r="I60" s="144"/>
      <c r="J60" s="144"/>
      <c r="K60" s="144"/>
      <c r="L60" s="144"/>
      <c r="M60" s="144"/>
      <c r="N60" s="144">
        <v>1</v>
      </c>
      <c r="O60" s="144">
        <v>1</v>
      </c>
      <c r="P60" s="144"/>
      <c r="Q60" s="144"/>
      <c r="R60" s="144"/>
      <c r="S60" s="444"/>
      <c r="T60" s="144"/>
      <c r="U60" s="144"/>
      <c r="V60" s="144"/>
      <c r="W60" s="144"/>
      <c r="X60" s="144"/>
      <c r="Y60" s="144"/>
      <c r="Z60" s="144"/>
      <c r="AA60" s="144"/>
      <c r="AB60" s="144"/>
      <c r="AC60" s="144"/>
      <c r="AD60" s="144"/>
      <c r="AE60" s="144"/>
      <c r="AF60" s="144"/>
      <c r="AG60" s="144"/>
      <c r="AH60" s="144"/>
      <c r="AI60" s="144"/>
      <c r="AJ60" s="144"/>
      <c r="AK60" s="144"/>
      <c r="AL60" s="144"/>
      <c r="AM60" s="144"/>
      <c r="AN60" s="144"/>
      <c r="AO60" s="144"/>
      <c r="AP60" s="144"/>
      <c r="AQ60" s="144"/>
      <c r="AR60" s="144"/>
      <c r="AS60" s="144"/>
      <c r="AT60" s="144"/>
      <c r="AU60" s="144"/>
      <c r="AV60" s="144"/>
      <c r="AW60" s="144"/>
      <c r="AX60" s="144"/>
      <c r="AY60" s="144"/>
      <c r="AZ60" s="144"/>
      <c r="BA60" s="144"/>
      <c r="BB60" s="144"/>
      <c r="BC60" s="144"/>
      <c r="BD60" s="144"/>
      <c r="BE60" s="144"/>
      <c r="BF60" s="144"/>
      <c r="BG60" s="144"/>
      <c r="BH60" s="144"/>
      <c r="BI60" s="144"/>
      <c r="BJ60" s="144"/>
      <c r="BK60" s="144"/>
      <c r="BL60" s="144"/>
      <c r="BM60" s="144"/>
      <c r="BN60" s="144"/>
      <c r="BO60" s="144"/>
      <c r="BP60" s="144"/>
      <c r="BQ60" s="144"/>
      <c r="BR60" s="144"/>
      <c r="BS60" s="144"/>
      <c r="BT60" s="144"/>
      <c r="BU60" s="144"/>
    </row>
    <row r="61" spans="1:73" ht="12" customHeight="1" x14ac:dyDescent="0.4">
      <c r="A61" s="80" t="s">
        <v>369</v>
      </c>
      <c r="B61" s="278"/>
      <c r="C61" s="434" t="s">
        <v>373</v>
      </c>
      <c r="D61" s="273"/>
      <c r="E61" s="144">
        <v>1</v>
      </c>
      <c r="F61" s="144">
        <v>1</v>
      </c>
      <c r="G61" s="144"/>
      <c r="H61" s="144"/>
      <c r="I61" s="144"/>
      <c r="J61" s="144">
        <v>1</v>
      </c>
      <c r="K61" s="144"/>
      <c r="L61" s="144"/>
      <c r="M61" s="144"/>
      <c r="N61" s="144"/>
      <c r="O61" s="144"/>
      <c r="P61" s="144"/>
      <c r="Q61" s="144"/>
      <c r="R61" s="144"/>
      <c r="S61" s="444"/>
      <c r="T61" s="144"/>
      <c r="U61" s="144"/>
      <c r="V61" s="144"/>
      <c r="W61" s="144"/>
      <c r="X61" s="144"/>
      <c r="Y61" s="144"/>
      <c r="Z61" s="144"/>
      <c r="AA61" s="144"/>
      <c r="AB61" s="144"/>
      <c r="AC61" s="144"/>
      <c r="AD61" s="144"/>
      <c r="AE61" s="144"/>
      <c r="AF61" s="144"/>
      <c r="AG61" s="144"/>
      <c r="AH61" s="144"/>
      <c r="AI61" s="144"/>
      <c r="AJ61" s="144"/>
      <c r="AK61" s="144"/>
      <c r="AL61" s="144"/>
      <c r="AM61" s="144"/>
      <c r="AN61" s="144"/>
      <c r="AO61" s="144"/>
      <c r="AP61" s="144"/>
      <c r="AQ61" s="144"/>
      <c r="AR61" s="144"/>
      <c r="AS61" s="144"/>
      <c r="AT61" s="144"/>
      <c r="AU61" s="144"/>
      <c r="AV61" s="144"/>
      <c r="AW61" s="144"/>
      <c r="AX61" s="144"/>
      <c r="AY61" s="144"/>
      <c r="AZ61" s="144"/>
      <c r="BA61" s="144"/>
      <c r="BB61" s="144"/>
      <c r="BC61" s="144"/>
      <c r="BD61" s="144"/>
      <c r="BE61" s="144"/>
      <c r="BF61" s="144"/>
      <c r="BG61" s="144"/>
      <c r="BH61" s="144"/>
      <c r="BI61" s="144"/>
      <c r="BJ61" s="144"/>
      <c r="BK61" s="144"/>
      <c r="BL61" s="144"/>
      <c r="BM61" s="144"/>
      <c r="BN61" s="144"/>
      <c r="BO61" s="144"/>
      <c r="BP61" s="144"/>
      <c r="BQ61" s="144"/>
      <c r="BR61" s="144"/>
      <c r="BS61" s="144"/>
      <c r="BT61" s="144"/>
      <c r="BU61" s="144"/>
    </row>
    <row r="62" spans="1:73" ht="12" customHeight="1" x14ac:dyDescent="0.4">
      <c r="A62" s="80" t="s">
        <v>369</v>
      </c>
      <c r="B62" s="278"/>
      <c r="C62" s="434" t="s">
        <v>374</v>
      </c>
      <c r="D62" s="273"/>
      <c r="E62" s="144"/>
      <c r="F62" s="144"/>
      <c r="G62" s="144"/>
      <c r="H62" s="144"/>
      <c r="I62" s="144"/>
      <c r="J62" s="144"/>
      <c r="K62" s="144"/>
      <c r="L62" s="144"/>
      <c r="M62" s="144"/>
      <c r="N62" s="144"/>
      <c r="O62" s="144"/>
      <c r="P62" s="144"/>
      <c r="Q62" s="144"/>
      <c r="R62" s="144"/>
      <c r="S62" s="444"/>
      <c r="T62" s="144"/>
      <c r="U62" s="144"/>
      <c r="V62" s="144"/>
      <c r="W62" s="144"/>
      <c r="X62" s="144"/>
      <c r="Y62" s="144"/>
      <c r="Z62" s="144"/>
      <c r="AA62" s="144"/>
      <c r="AB62" s="144"/>
      <c r="AC62" s="144"/>
      <c r="AD62" s="144"/>
      <c r="AE62" s="144"/>
      <c r="AF62" s="144"/>
      <c r="AG62" s="144"/>
      <c r="AH62" s="144"/>
      <c r="AI62" s="144"/>
      <c r="AJ62" s="144"/>
      <c r="AK62" s="144"/>
      <c r="AL62" s="144"/>
      <c r="AM62" s="144"/>
      <c r="AN62" s="144"/>
      <c r="AO62" s="144"/>
      <c r="AP62" s="144"/>
      <c r="AQ62" s="144"/>
      <c r="AR62" s="144"/>
      <c r="AS62" s="144"/>
      <c r="AT62" s="144"/>
      <c r="AU62" s="144"/>
      <c r="AV62" s="144"/>
      <c r="AW62" s="144"/>
      <c r="AX62" s="144"/>
      <c r="AY62" s="144"/>
      <c r="AZ62" s="144"/>
      <c r="BA62" s="144"/>
      <c r="BB62" s="144"/>
      <c r="BC62" s="144"/>
      <c r="BD62" s="144"/>
      <c r="BE62" s="144"/>
      <c r="BF62" s="144"/>
      <c r="BG62" s="144"/>
      <c r="BH62" s="144"/>
      <c r="BI62" s="144"/>
      <c r="BJ62" s="144"/>
      <c r="BK62" s="144"/>
      <c r="BL62" s="144"/>
      <c r="BM62" s="144"/>
      <c r="BN62" s="144"/>
      <c r="BO62" s="144"/>
      <c r="BP62" s="144"/>
      <c r="BQ62" s="144"/>
      <c r="BR62" s="144"/>
      <c r="BS62" s="144"/>
      <c r="BT62" s="144"/>
      <c r="BU62" s="144"/>
    </row>
    <row r="63" spans="1:73" ht="12" customHeight="1" x14ac:dyDescent="0.4">
      <c r="A63" s="80" t="s">
        <v>369</v>
      </c>
      <c r="B63" s="278"/>
      <c r="C63" s="436" t="s">
        <v>375</v>
      </c>
      <c r="D63" s="504">
        <v>8</v>
      </c>
      <c r="E63" s="438">
        <v>19</v>
      </c>
      <c r="F63" s="438">
        <v>37</v>
      </c>
      <c r="G63" s="438">
        <v>29</v>
      </c>
      <c r="H63" s="438">
        <v>25</v>
      </c>
      <c r="I63" s="438">
        <v>40</v>
      </c>
      <c r="J63" s="438">
        <v>35</v>
      </c>
      <c r="K63" s="438">
        <v>45</v>
      </c>
      <c r="L63" s="438">
        <v>45</v>
      </c>
      <c r="M63" s="438">
        <v>49</v>
      </c>
      <c r="N63" s="438">
        <v>34</v>
      </c>
      <c r="O63" s="438">
        <v>56</v>
      </c>
      <c r="P63" s="438">
        <v>39</v>
      </c>
      <c r="Q63" s="438">
        <v>40</v>
      </c>
      <c r="R63" s="438">
        <v>13</v>
      </c>
      <c r="S63" s="440">
        <v>3</v>
      </c>
      <c r="T63" s="144"/>
      <c r="U63" s="144"/>
      <c r="V63" s="144"/>
      <c r="W63" s="144"/>
      <c r="X63" s="144"/>
      <c r="Y63" s="144"/>
      <c r="Z63" s="144"/>
      <c r="AA63" s="144"/>
      <c r="AB63" s="144"/>
      <c r="AC63" s="144"/>
      <c r="AD63" s="144"/>
      <c r="AE63" s="144"/>
      <c r="AF63" s="144"/>
      <c r="AG63" s="144"/>
      <c r="AH63" s="144"/>
      <c r="AI63" s="144"/>
      <c r="AJ63" s="144"/>
      <c r="AK63" s="144"/>
      <c r="AL63" s="144"/>
      <c r="AM63" s="144"/>
      <c r="AN63" s="144"/>
      <c r="AO63" s="144"/>
      <c r="AP63" s="144"/>
      <c r="AQ63" s="144"/>
      <c r="AR63" s="144"/>
      <c r="AS63" s="144"/>
      <c r="AT63" s="144"/>
      <c r="AU63" s="144"/>
      <c r="AV63" s="144"/>
      <c r="AW63" s="144"/>
      <c r="AX63" s="144"/>
      <c r="AY63" s="144"/>
      <c r="AZ63" s="144"/>
      <c r="BA63" s="144"/>
      <c r="BB63" s="144"/>
      <c r="BC63" s="144"/>
      <c r="BD63" s="144"/>
      <c r="BE63" s="144"/>
      <c r="BF63" s="144"/>
      <c r="BG63" s="144"/>
      <c r="BH63" s="144"/>
      <c r="BI63" s="144"/>
      <c r="BJ63" s="144"/>
      <c r="BK63" s="144"/>
      <c r="BL63" s="144"/>
      <c r="BM63" s="144"/>
      <c r="BN63" s="144"/>
      <c r="BO63" s="144"/>
      <c r="BP63" s="144"/>
      <c r="BQ63" s="144"/>
      <c r="BR63" s="144"/>
      <c r="BS63" s="144"/>
      <c r="BT63" s="144"/>
      <c r="BU63" s="144"/>
    </row>
    <row r="64" spans="1:73" ht="12" customHeight="1" x14ac:dyDescent="0.4">
      <c r="A64" s="80" t="s">
        <v>369</v>
      </c>
      <c r="B64" s="278"/>
      <c r="C64" s="434" t="s">
        <v>309</v>
      </c>
      <c r="D64" s="268">
        <v>3</v>
      </c>
      <c r="E64" s="144">
        <v>3</v>
      </c>
      <c r="F64" s="144">
        <v>13</v>
      </c>
      <c r="G64" s="144">
        <v>9</v>
      </c>
      <c r="H64" s="144">
        <v>8</v>
      </c>
      <c r="I64" s="144">
        <v>10</v>
      </c>
      <c r="J64" s="144">
        <v>7</v>
      </c>
      <c r="K64" s="144">
        <v>16</v>
      </c>
      <c r="L64" s="144">
        <v>14</v>
      </c>
      <c r="M64" s="144">
        <v>12</v>
      </c>
      <c r="N64" s="144">
        <v>12</v>
      </c>
      <c r="O64" s="144">
        <v>11</v>
      </c>
      <c r="P64" s="144">
        <v>19</v>
      </c>
      <c r="Q64" s="144">
        <v>17</v>
      </c>
      <c r="R64" s="144">
        <v>5</v>
      </c>
      <c r="S64" s="444">
        <v>1</v>
      </c>
      <c r="T64" s="144"/>
      <c r="U64" s="144"/>
      <c r="V64" s="144"/>
      <c r="W64" s="144"/>
      <c r="X64" s="144"/>
      <c r="Y64" s="144"/>
      <c r="Z64" s="144"/>
      <c r="AA64" s="144"/>
      <c r="AB64" s="144"/>
      <c r="AC64" s="144"/>
      <c r="AD64" s="144"/>
      <c r="AE64" s="144"/>
      <c r="AF64" s="144"/>
      <c r="AG64" s="144"/>
      <c r="AH64" s="144"/>
      <c r="AI64" s="144"/>
      <c r="AJ64" s="144"/>
      <c r="AK64" s="144"/>
      <c r="AL64" s="144"/>
      <c r="AM64" s="144"/>
      <c r="AN64" s="144"/>
      <c r="AO64" s="144"/>
      <c r="AP64" s="144"/>
      <c r="AQ64" s="144"/>
      <c r="AR64" s="144"/>
      <c r="AS64" s="144"/>
      <c r="AT64" s="144"/>
      <c r="AU64" s="144"/>
      <c r="AV64" s="144"/>
      <c r="AW64" s="144"/>
      <c r="AX64" s="144"/>
      <c r="AY64" s="144"/>
      <c r="AZ64" s="144"/>
      <c r="BA64" s="144"/>
      <c r="BB64" s="144"/>
      <c r="BC64" s="144"/>
      <c r="BD64" s="144"/>
      <c r="BE64" s="144"/>
      <c r="BF64" s="144"/>
      <c r="BG64" s="144"/>
      <c r="BH64" s="144"/>
      <c r="BI64" s="144"/>
      <c r="BJ64" s="144"/>
      <c r="BK64" s="144"/>
      <c r="BL64" s="144"/>
      <c r="BM64" s="144"/>
      <c r="BN64" s="144"/>
      <c r="BO64" s="144"/>
      <c r="BP64" s="144"/>
      <c r="BQ64" s="144"/>
      <c r="BR64" s="144"/>
      <c r="BS64" s="144"/>
      <c r="BT64" s="144"/>
      <c r="BU64" s="144"/>
    </row>
    <row r="65" spans="1:73" ht="12" customHeight="1" x14ac:dyDescent="0.4">
      <c r="A65" s="80" t="s">
        <v>369</v>
      </c>
      <c r="B65" s="278"/>
      <c r="C65" s="434" t="s">
        <v>310</v>
      </c>
      <c r="D65" s="443"/>
      <c r="E65" s="144"/>
      <c r="F65" s="144"/>
      <c r="G65" s="144"/>
      <c r="H65" s="144"/>
      <c r="I65" s="144"/>
      <c r="J65" s="144"/>
      <c r="K65" s="144"/>
      <c r="L65" s="144">
        <v>1</v>
      </c>
      <c r="M65" s="144"/>
      <c r="N65" s="144"/>
      <c r="O65" s="144">
        <v>2</v>
      </c>
      <c r="P65" s="144">
        <v>1</v>
      </c>
      <c r="Q65" s="144">
        <v>2</v>
      </c>
      <c r="R65" s="144"/>
      <c r="S65" s="444"/>
      <c r="T65" s="144"/>
      <c r="U65" s="144"/>
      <c r="V65" s="144"/>
      <c r="W65" s="144"/>
      <c r="X65" s="144"/>
      <c r="Y65" s="144"/>
      <c r="Z65" s="144"/>
      <c r="AA65" s="144"/>
      <c r="AB65" s="144"/>
      <c r="AC65" s="144"/>
      <c r="AD65" s="144"/>
      <c r="AE65" s="144"/>
      <c r="AF65" s="144"/>
      <c r="AG65" s="144"/>
      <c r="AH65" s="144"/>
      <c r="AI65" s="144"/>
      <c r="AJ65" s="144"/>
      <c r="AK65" s="144"/>
      <c r="AL65" s="144"/>
      <c r="AM65" s="144"/>
      <c r="AN65" s="144"/>
      <c r="AO65" s="144"/>
      <c r="AP65" s="144"/>
      <c r="AQ65" s="144"/>
      <c r="AR65" s="144"/>
      <c r="AS65" s="144"/>
      <c r="AT65" s="144"/>
      <c r="AU65" s="144"/>
      <c r="AV65" s="144"/>
      <c r="AW65" s="144"/>
      <c r="AX65" s="144"/>
      <c r="AY65" s="144"/>
      <c r="AZ65" s="144"/>
      <c r="BA65" s="144"/>
      <c r="BB65" s="144"/>
      <c r="BC65" s="144"/>
      <c r="BD65" s="144"/>
      <c r="BE65" s="144"/>
      <c r="BF65" s="144"/>
      <c r="BG65" s="144"/>
      <c r="BH65" s="144"/>
      <c r="BI65" s="144"/>
      <c r="BJ65" s="144"/>
      <c r="BK65" s="144"/>
      <c r="BL65" s="144"/>
      <c r="BM65" s="144"/>
      <c r="BN65" s="144"/>
      <c r="BO65" s="144"/>
      <c r="BP65" s="144"/>
      <c r="BQ65" s="144"/>
      <c r="BR65" s="144"/>
      <c r="BS65" s="144"/>
      <c r="BT65" s="144"/>
      <c r="BU65" s="144"/>
    </row>
    <row r="66" spans="1:73" ht="12" customHeight="1" x14ac:dyDescent="0.4">
      <c r="A66" s="80" t="s">
        <v>369</v>
      </c>
      <c r="B66" s="278"/>
      <c r="C66" s="434" t="s">
        <v>376</v>
      </c>
      <c r="D66" s="443"/>
      <c r="E66" s="144"/>
      <c r="F66" s="144"/>
      <c r="G66" s="144">
        <v>1</v>
      </c>
      <c r="H66" s="144"/>
      <c r="I66" s="144"/>
      <c r="J66" s="144"/>
      <c r="K66" s="144"/>
      <c r="L66" s="144">
        <v>1</v>
      </c>
      <c r="M66" s="144"/>
      <c r="N66" s="144"/>
      <c r="O66" s="144"/>
      <c r="P66" s="144"/>
      <c r="Q66" s="144">
        <v>1</v>
      </c>
      <c r="R66" s="144"/>
      <c r="S66" s="444"/>
      <c r="T66" s="144"/>
      <c r="U66" s="144"/>
      <c r="V66" s="144"/>
      <c r="W66" s="144"/>
      <c r="X66" s="144"/>
      <c r="Y66" s="144"/>
      <c r="Z66" s="144"/>
      <c r="AA66" s="144"/>
      <c r="AB66" s="144"/>
      <c r="AC66" s="144"/>
      <c r="AD66" s="144"/>
      <c r="AE66" s="144"/>
      <c r="AF66" s="144"/>
      <c r="AG66" s="144"/>
      <c r="AH66" s="144"/>
      <c r="AI66" s="144"/>
      <c r="AJ66" s="144"/>
      <c r="AK66" s="144"/>
      <c r="AL66" s="144"/>
      <c r="AM66" s="144"/>
      <c r="AN66" s="144"/>
      <c r="AO66" s="144"/>
      <c r="AP66" s="144"/>
      <c r="AQ66" s="144"/>
      <c r="AR66" s="144"/>
      <c r="AS66" s="144"/>
      <c r="AT66" s="144"/>
      <c r="AU66" s="144"/>
      <c r="AV66" s="144"/>
      <c r="AW66" s="144"/>
      <c r="AX66" s="144"/>
      <c r="AY66" s="144"/>
      <c r="AZ66" s="144"/>
      <c r="BA66" s="144"/>
      <c r="BB66" s="144"/>
      <c r="BC66" s="144"/>
      <c r="BD66" s="144"/>
      <c r="BE66" s="144"/>
      <c r="BF66" s="144"/>
      <c r="BG66" s="144"/>
      <c r="BH66" s="144"/>
      <c r="BI66" s="144"/>
      <c r="BJ66" s="144"/>
      <c r="BK66" s="144"/>
      <c r="BL66" s="144"/>
      <c r="BM66" s="144"/>
      <c r="BN66" s="144"/>
      <c r="BO66" s="144"/>
      <c r="BP66" s="144"/>
      <c r="BQ66" s="144"/>
      <c r="BR66" s="144"/>
      <c r="BS66" s="144"/>
      <c r="BT66" s="144"/>
      <c r="BU66" s="144"/>
    </row>
    <row r="67" spans="1:73" ht="12" customHeight="1" x14ac:dyDescent="0.4">
      <c r="A67" s="80" t="s">
        <v>369</v>
      </c>
      <c r="B67" s="278"/>
      <c r="C67" s="434" t="s">
        <v>377</v>
      </c>
      <c r="D67" s="443"/>
      <c r="E67" s="144"/>
      <c r="F67" s="144"/>
      <c r="G67" s="144"/>
      <c r="H67" s="144"/>
      <c r="I67" s="144"/>
      <c r="J67" s="144"/>
      <c r="K67" s="144"/>
      <c r="L67" s="144"/>
      <c r="M67" s="144"/>
      <c r="N67" s="144"/>
      <c r="O67" s="144"/>
      <c r="P67" s="144"/>
      <c r="Q67" s="144"/>
      <c r="R67" s="144"/>
      <c r="S67" s="444"/>
      <c r="T67" s="144"/>
      <c r="U67" s="144"/>
      <c r="V67" s="144"/>
      <c r="W67" s="144"/>
      <c r="X67" s="144"/>
      <c r="Y67" s="144"/>
      <c r="Z67" s="144"/>
      <c r="AA67" s="144"/>
      <c r="AB67" s="144"/>
      <c r="AC67" s="144"/>
      <c r="AD67" s="144"/>
      <c r="AE67" s="144"/>
      <c r="AF67" s="144"/>
      <c r="AG67" s="144"/>
      <c r="AH67" s="144"/>
      <c r="AI67" s="144"/>
      <c r="AJ67" s="144"/>
      <c r="AK67" s="144"/>
      <c r="AL67" s="144"/>
      <c r="AM67" s="144"/>
      <c r="AN67" s="144"/>
      <c r="AO67" s="144"/>
      <c r="AP67" s="144"/>
      <c r="AQ67" s="144"/>
      <c r="AR67" s="144"/>
      <c r="AS67" s="144"/>
      <c r="AT67" s="144"/>
      <c r="AU67" s="144"/>
      <c r="AV67" s="144"/>
      <c r="AW67" s="144"/>
      <c r="AX67" s="144"/>
      <c r="AY67" s="144"/>
      <c r="AZ67" s="144"/>
      <c r="BA67" s="144"/>
      <c r="BB67" s="144"/>
      <c r="BC67" s="144"/>
      <c r="BD67" s="144"/>
      <c r="BE67" s="144"/>
      <c r="BF67" s="144"/>
      <c r="BG67" s="144"/>
      <c r="BH67" s="144"/>
      <c r="BI67" s="144"/>
      <c r="BJ67" s="144"/>
      <c r="BK67" s="144"/>
      <c r="BL67" s="144"/>
      <c r="BM67" s="144"/>
      <c r="BN67" s="144"/>
      <c r="BO67" s="144"/>
      <c r="BP67" s="144"/>
      <c r="BQ67" s="144"/>
      <c r="BR67" s="144"/>
      <c r="BS67" s="144"/>
      <c r="BT67" s="144"/>
      <c r="BU67" s="144"/>
    </row>
    <row r="68" spans="1:73" ht="12" customHeight="1" x14ac:dyDescent="0.4">
      <c r="A68" s="80" t="s">
        <v>369</v>
      </c>
      <c r="B68" s="278"/>
      <c r="C68" s="434" t="s">
        <v>378</v>
      </c>
      <c r="D68" s="443"/>
      <c r="E68" s="144"/>
      <c r="F68" s="144"/>
      <c r="G68" s="144"/>
      <c r="H68" s="144"/>
      <c r="I68" s="144"/>
      <c r="J68" s="144"/>
      <c r="K68" s="144"/>
      <c r="L68" s="144"/>
      <c r="M68" s="144"/>
      <c r="N68" s="144"/>
      <c r="O68" s="144"/>
      <c r="P68" s="144"/>
      <c r="Q68" s="144"/>
      <c r="R68" s="144"/>
      <c r="S68" s="444"/>
      <c r="T68" s="144"/>
      <c r="U68" s="144"/>
      <c r="V68" s="144"/>
      <c r="W68" s="144"/>
      <c r="X68" s="144"/>
      <c r="Y68" s="144"/>
      <c r="Z68" s="144"/>
      <c r="AA68" s="144"/>
      <c r="AB68" s="144"/>
      <c r="AC68" s="144"/>
      <c r="AD68" s="144"/>
      <c r="AE68" s="144"/>
      <c r="AF68" s="144"/>
      <c r="AG68" s="144"/>
      <c r="AH68" s="144"/>
      <c r="AI68" s="144"/>
      <c r="AJ68" s="144"/>
      <c r="AK68" s="144"/>
      <c r="AL68" s="144"/>
      <c r="AM68" s="144"/>
      <c r="AN68" s="144"/>
      <c r="AO68" s="144"/>
      <c r="AP68" s="144"/>
      <c r="AQ68" s="144"/>
      <c r="AR68" s="144"/>
      <c r="AS68" s="144"/>
      <c r="AT68" s="144"/>
      <c r="AU68" s="144"/>
      <c r="AV68" s="144"/>
      <c r="AW68" s="144"/>
      <c r="AX68" s="144"/>
      <c r="AY68" s="144"/>
      <c r="AZ68" s="144"/>
      <c r="BA68" s="144"/>
      <c r="BB68" s="144"/>
      <c r="BC68" s="144"/>
      <c r="BD68" s="144"/>
      <c r="BE68" s="144"/>
      <c r="BF68" s="144"/>
      <c r="BG68" s="144"/>
      <c r="BH68" s="144"/>
      <c r="BI68" s="144"/>
      <c r="BJ68" s="144"/>
      <c r="BK68" s="144"/>
      <c r="BL68" s="144"/>
      <c r="BM68" s="144"/>
      <c r="BN68" s="144"/>
      <c r="BO68" s="144"/>
      <c r="BP68" s="144"/>
      <c r="BQ68" s="144"/>
      <c r="BR68" s="144"/>
      <c r="BS68" s="144"/>
      <c r="BT68" s="144"/>
      <c r="BU68" s="144"/>
    </row>
    <row r="69" spans="1:73" ht="12" customHeight="1" x14ac:dyDescent="0.4">
      <c r="A69" s="80" t="s">
        <v>369</v>
      </c>
      <c r="B69" s="278"/>
      <c r="C69" s="434" t="s">
        <v>379</v>
      </c>
      <c r="D69" s="443"/>
      <c r="E69" s="144"/>
      <c r="F69" s="144"/>
      <c r="G69" s="144"/>
      <c r="H69" s="144"/>
      <c r="I69" s="144"/>
      <c r="J69" s="144"/>
      <c r="K69" s="144"/>
      <c r="L69" s="144"/>
      <c r="M69" s="144"/>
      <c r="N69" s="144"/>
      <c r="O69" s="144"/>
      <c r="P69" s="144"/>
      <c r="Q69" s="144"/>
      <c r="R69" s="144"/>
      <c r="S69" s="444"/>
      <c r="T69" s="144"/>
      <c r="U69" s="144"/>
      <c r="V69" s="144"/>
      <c r="W69" s="144"/>
      <c r="X69" s="144"/>
      <c r="Y69" s="144"/>
      <c r="Z69" s="144"/>
      <c r="AA69" s="144"/>
      <c r="AB69" s="144"/>
      <c r="AC69" s="144"/>
      <c r="AD69" s="144"/>
      <c r="AE69" s="144"/>
      <c r="AF69" s="144"/>
      <c r="AG69" s="144"/>
      <c r="AH69" s="144"/>
      <c r="AI69" s="144"/>
      <c r="AJ69" s="144"/>
      <c r="AK69" s="144"/>
      <c r="AL69" s="144"/>
      <c r="AM69" s="144"/>
      <c r="AN69" s="144"/>
      <c r="AO69" s="144"/>
      <c r="AP69" s="144"/>
      <c r="AQ69" s="144"/>
      <c r="AR69" s="144"/>
      <c r="AS69" s="144"/>
      <c r="AT69" s="144"/>
      <c r="AU69" s="144"/>
      <c r="AV69" s="144"/>
      <c r="AW69" s="144"/>
      <c r="AX69" s="144"/>
      <c r="AY69" s="144"/>
      <c r="AZ69" s="144"/>
      <c r="BA69" s="144"/>
      <c r="BB69" s="144"/>
      <c r="BC69" s="144"/>
      <c r="BD69" s="144"/>
      <c r="BE69" s="144"/>
      <c r="BF69" s="144"/>
      <c r="BG69" s="144"/>
      <c r="BH69" s="144"/>
      <c r="BI69" s="144"/>
      <c r="BJ69" s="144"/>
      <c r="BK69" s="144"/>
      <c r="BL69" s="144"/>
      <c r="BM69" s="144"/>
      <c r="BN69" s="144"/>
      <c r="BO69" s="144"/>
      <c r="BP69" s="144"/>
      <c r="BQ69" s="144"/>
      <c r="BR69" s="144"/>
      <c r="BS69" s="144"/>
      <c r="BT69" s="144"/>
      <c r="BU69" s="144"/>
    </row>
    <row r="70" spans="1:73" ht="12" customHeight="1" x14ac:dyDescent="0.4">
      <c r="A70" s="80" t="s">
        <v>369</v>
      </c>
      <c r="B70" s="278"/>
      <c r="C70" s="468" t="s">
        <v>380</v>
      </c>
      <c r="D70" s="461"/>
      <c r="E70" s="462"/>
      <c r="F70" s="462"/>
      <c r="G70" s="462"/>
      <c r="H70" s="462"/>
      <c r="I70" s="462"/>
      <c r="J70" s="462"/>
      <c r="K70" s="462"/>
      <c r="L70" s="462"/>
      <c r="M70" s="462"/>
      <c r="N70" s="462"/>
      <c r="O70" s="462"/>
      <c r="P70" s="462"/>
      <c r="Q70" s="462"/>
      <c r="R70" s="462"/>
      <c r="S70" s="463"/>
      <c r="T70" s="144"/>
      <c r="U70" s="144"/>
      <c r="V70" s="144"/>
      <c r="W70" s="144"/>
      <c r="X70" s="144"/>
      <c r="Y70" s="144"/>
      <c r="Z70" s="144"/>
      <c r="AA70" s="144"/>
      <c r="AB70" s="144"/>
      <c r="AC70" s="144"/>
      <c r="AD70" s="144"/>
      <c r="AE70" s="144"/>
      <c r="AF70" s="144"/>
      <c r="AG70" s="144"/>
      <c r="AH70" s="144"/>
      <c r="AI70" s="144"/>
      <c r="AJ70" s="144"/>
      <c r="AK70" s="144"/>
      <c r="AL70" s="144"/>
      <c r="AM70" s="144"/>
      <c r="AN70" s="144"/>
      <c r="AO70" s="144"/>
      <c r="AP70" s="144"/>
      <c r="AQ70" s="144"/>
      <c r="AR70" s="144"/>
      <c r="AS70" s="144"/>
      <c r="AT70" s="144"/>
      <c r="AU70" s="144"/>
      <c r="AV70" s="144"/>
      <c r="AW70" s="144"/>
      <c r="AX70" s="144"/>
      <c r="AY70" s="144"/>
      <c r="AZ70" s="144"/>
      <c r="BA70" s="144"/>
      <c r="BB70" s="144"/>
      <c r="BC70" s="144"/>
      <c r="BD70" s="144"/>
      <c r="BE70" s="144"/>
      <c r="BF70" s="144"/>
      <c r="BG70" s="144"/>
      <c r="BH70" s="144"/>
      <c r="BI70" s="144"/>
      <c r="BJ70" s="144"/>
      <c r="BK70" s="144"/>
      <c r="BL70" s="144"/>
      <c r="BM70" s="144"/>
      <c r="BN70" s="144"/>
      <c r="BO70" s="144"/>
      <c r="BP70" s="144"/>
      <c r="BQ70" s="144"/>
      <c r="BR70" s="144"/>
      <c r="BS70" s="144"/>
      <c r="BT70" s="144"/>
      <c r="BU70" s="144"/>
    </row>
    <row r="71" spans="1:73" ht="12" customHeight="1" x14ac:dyDescent="0.4">
      <c r="A71" s="80" t="s">
        <v>369</v>
      </c>
      <c r="B71" s="278"/>
      <c r="C71" s="270" t="s">
        <v>14</v>
      </c>
      <c r="D71" s="443">
        <v>2</v>
      </c>
      <c r="E71" s="144">
        <v>2</v>
      </c>
      <c r="F71" s="144">
        <v>1</v>
      </c>
      <c r="G71" s="144"/>
      <c r="H71" s="144"/>
      <c r="I71" s="144"/>
      <c r="J71" s="144"/>
      <c r="K71" s="144"/>
      <c r="L71" s="144"/>
      <c r="M71" s="144"/>
      <c r="N71" s="144">
        <v>2</v>
      </c>
      <c r="O71" s="144">
        <v>2</v>
      </c>
      <c r="P71" s="144">
        <v>2</v>
      </c>
      <c r="Q71" s="144">
        <v>4</v>
      </c>
      <c r="R71" s="144">
        <v>1</v>
      </c>
      <c r="S71" s="444">
        <v>1</v>
      </c>
      <c r="T71" s="144"/>
      <c r="U71" s="144"/>
      <c r="V71" s="144"/>
      <c r="W71" s="144"/>
      <c r="X71" s="144"/>
      <c r="Y71" s="144"/>
      <c r="Z71" s="144"/>
      <c r="AA71" s="144"/>
      <c r="AB71" s="144"/>
      <c r="AC71" s="144"/>
      <c r="AD71" s="144"/>
      <c r="AE71" s="144"/>
      <c r="AF71" s="144"/>
      <c r="AG71" s="144"/>
      <c r="AH71" s="144"/>
      <c r="AI71" s="144"/>
      <c r="AJ71" s="144"/>
      <c r="AK71" s="144"/>
      <c r="AL71" s="144"/>
      <c r="AM71" s="144"/>
      <c r="AN71" s="144"/>
      <c r="AO71" s="144"/>
      <c r="AP71" s="144"/>
      <c r="AQ71" s="144"/>
      <c r="AR71" s="144"/>
      <c r="AS71" s="144"/>
      <c r="AT71" s="144"/>
      <c r="AU71" s="144"/>
      <c r="AV71" s="144"/>
      <c r="AW71" s="144"/>
      <c r="AX71" s="144"/>
      <c r="AY71" s="144"/>
      <c r="AZ71" s="144"/>
      <c r="BA71" s="144"/>
      <c r="BB71" s="144"/>
      <c r="BC71" s="144"/>
      <c r="BD71" s="144"/>
      <c r="BE71" s="144"/>
      <c r="BF71" s="144"/>
      <c r="BG71" s="144"/>
      <c r="BH71" s="144"/>
      <c r="BI71" s="144"/>
      <c r="BJ71" s="144"/>
      <c r="BK71" s="144"/>
      <c r="BL71" s="144"/>
      <c r="BM71" s="144"/>
      <c r="BN71" s="144"/>
      <c r="BO71" s="144"/>
      <c r="BP71" s="144"/>
      <c r="BQ71" s="144"/>
      <c r="BR71" s="144"/>
      <c r="BS71" s="144"/>
      <c r="BT71" s="144"/>
      <c r="BU71" s="144"/>
    </row>
    <row r="72" spans="1:73" ht="12" customHeight="1" x14ac:dyDescent="0.4">
      <c r="A72" s="80" t="s">
        <v>369</v>
      </c>
      <c r="B72" s="278"/>
      <c r="C72" s="434" t="s">
        <v>15</v>
      </c>
      <c r="D72" s="443"/>
      <c r="E72" s="144"/>
      <c r="F72" s="144"/>
      <c r="G72" s="144"/>
      <c r="H72" s="144"/>
      <c r="I72" s="144"/>
      <c r="J72" s="144"/>
      <c r="K72" s="144"/>
      <c r="L72" s="144"/>
      <c r="M72" s="144"/>
      <c r="N72" s="144"/>
      <c r="O72" s="144">
        <v>13</v>
      </c>
      <c r="P72" s="144">
        <v>10</v>
      </c>
      <c r="Q72" s="144">
        <v>10</v>
      </c>
      <c r="R72" s="144">
        <v>1</v>
      </c>
      <c r="S72" s="444">
        <v>3</v>
      </c>
      <c r="T72" s="144"/>
      <c r="U72" s="144"/>
      <c r="V72" s="144"/>
      <c r="W72" s="144"/>
      <c r="X72" s="144"/>
      <c r="Y72" s="144"/>
      <c r="Z72" s="144"/>
      <c r="AA72" s="144"/>
      <c r="AB72" s="144"/>
      <c r="AC72" s="144"/>
      <c r="AD72" s="144"/>
      <c r="AE72" s="144"/>
      <c r="AF72" s="144"/>
      <c r="AG72" s="144"/>
      <c r="AH72" s="144"/>
      <c r="AI72" s="144"/>
      <c r="AJ72" s="144"/>
      <c r="AK72" s="144"/>
      <c r="AL72" s="144"/>
      <c r="AM72" s="144"/>
      <c r="AN72" s="144"/>
      <c r="AO72" s="144"/>
      <c r="AP72" s="144"/>
      <c r="AQ72" s="144"/>
      <c r="AR72" s="144"/>
      <c r="AS72" s="144"/>
      <c r="AT72" s="144"/>
      <c r="AU72" s="144"/>
      <c r="AV72" s="144"/>
      <c r="AW72" s="144"/>
      <c r="AX72" s="144"/>
      <c r="AY72" s="144"/>
      <c r="AZ72" s="144"/>
      <c r="BA72" s="144"/>
      <c r="BB72" s="144"/>
      <c r="BC72" s="144"/>
      <c r="BD72" s="144"/>
      <c r="BE72" s="144"/>
      <c r="BF72" s="144"/>
      <c r="BG72" s="144"/>
      <c r="BH72" s="144"/>
      <c r="BI72" s="144"/>
      <c r="BJ72" s="144"/>
      <c r="BK72" s="144"/>
      <c r="BL72" s="144"/>
      <c r="BM72" s="144"/>
      <c r="BN72" s="144"/>
      <c r="BO72" s="144"/>
      <c r="BP72" s="144"/>
      <c r="BQ72" s="144"/>
      <c r="BR72" s="144"/>
      <c r="BS72" s="144"/>
      <c r="BT72" s="144"/>
      <c r="BU72" s="144"/>
    </row>
    <row r="73" spans="1:73" ht="12" customHeight="1" x14ac:dyDescent="0.4">
      <c r="A73" s="80" t="s">
        <v>369</v>
      </c>
      <c r="B73" s="278"/>
      <c r="C73" s="434" t="s">
        <v>381</v>
      </c>
      <c r="D73" s="443"/>
      <c r="E73" s="144"/>
      <c r="F73" s="144"/>
      <c r="G73" s="144"/>
      <c r="H73" s="144"/>
      <c r="I73" s="144"/>
      <c r="J73" s="144"/>
      <c r="K73" s="144"/>
      <c r="L73" s="144"/>
      <c r="M73" s="144"/>
      <c r="N73" s="144"/>
      <c r="O73" s="144"/>
      <c r="P73" s="144"/>
      <c r="Q73" s="144"/>
      <c r="R73" s="144"/>
      <c r="S73" s="444"/>
      <c r="T73" s="144"/>
      <c r="U73" s="144"/>
      <c r="V73" s="144"/>
      <c r="W73" s="144"/>
      <c r="X73" s="144"/>
      <c r="Y73" s="144"/>
      <c r="Z73" s="144"/>
      <c r="AA73" s="144"/>
      <c r="AB73" s="144"/>
      <c r="AC73" s="144"/>
      <c r="AD73" s="144"/>
      <c r="AE73" s="144"/>
      <c r="AF73" s="144"/>
      <c r="AG73" s="144"/>
      <c r="AH73" s="144"/>
      <c r="AI73" s="144"/>
      <c r="AJ73" s="144"/>
      <c r="AK73" s="144"/>
      <c r="AL73" s="144"/>
      <c r="AM73" s="144"/>
      <c r="AN73" s="144"/>
      <c r="AO73" s="144"/>
      <c r="AP73" s="144"/>
      <c r="AQ73" s="144"/>
      <c r="AR73" s="144"/>
      <c r="AS73" s="144"/>
      <c r="AT73" s="144"/>
      <c r="AU73" s="144"/>
      <c r="AV73" s="144"/>
      <c r="AW73" s="144"/>
      <c r="AX73" s="144"/>
      <c r="AY73" s="144"/>
      <c r="AZ73" s="144"/>
      <c r="BA73" s="144"/>
      <c r="BB73" s="144"/>
      <c r="BC73" s="144"/>
      <c r="BD73" s="144"/>
      <c r="BE73" s="144"/>
      <c r="BF73" s="144"/>
      <c r="BG73" s="144"/>
      <c r="BH73" s="144"/>
      <c r="BI73" s="144"/>
      <c r="BJ73" s="144"/>
      <c r="BK73" s="144"/>
      <c r="BL73" s="144"/>
      <c r="BM73" s="144"/>
      <c r="BN73" s="144"/>
      <c r="BO73" s="144"/>
      <c r="BP73" s="144"/>
      <c r="BQ73" s="144"/>
      <c r="BR73" s="144"/>
      <c r="BS73" s="144"/>
      <c r="BT73" s="144"/>
      <c r="BU73" s="144"/>
    </row>
    <row r="74" spans="1:73" ht="12" customHeight="1" x14ac:dyDescent="0.4">
      <c r="A74" s="80" t="s">
        <v>369</v>
      </c>
      <c r="B74" s="278"/>
      <c r="C74" s="469" t="s">
        <v>17</v>
      </c>
      <c r="D74" s="443"/>
      <c r="E74" s="144"/>
      <c r="F74" s="144"/>
      <c r="G74" s="144"/>
      <c r="H74" s="144"/>
      <c r="I74" s="144"/>
      <c r="J74" s="144"/>
      <c r="K74" s="144"/>
      <c r="L74" s="144"/>
      <c r="M74" s="144"/>
      <c r="N74" s="144"/>
      <c r="O74" s="144"/>
      <c r="P74" s="144"/>
      <c r="Q74" s="144"/>
      <c r="R74" s="144"/>
      <c r="S74" s="444"/>
      <c r="T74" s="144"/>
      <c r="U74" s="144"/>
      <c r="V74" s="144"/>
      <c r="W74" s="144"/>
      <c r="X74" s="144"/>
      <c r="Y74" s="144"/>
      <c r="Z74" s="144"/>
      <c r="AA74" s="144"/>
      <c r="AB74" s="144"/>
      <c r="AC74" s="144"/>
      <c r="AD74" s="144"/>
      <c r="AE74" s="144"/>
      <c r="AF74" s="144"/>
      <c r="AG74" s="144"/>
      <c r="AH74" s="144"/>
      <c r="AI74" s="144"/>
      <c r="AJ74" s="144"/>
      <c r="AK74" s="144"/>
      <c r="AL74" s="144"/>
      <c r="AM74" s="144"/>
      <c r="AN74" s="144"/>
      <c r="AO74" s="144"/>
      <c r="AP74" s="144"/>
      <c r="AQ74" s="144"/>
      <c r="AR74" s="144"/>
      <c r="AS74" s="144"/>
      <c r="AT74" s="144"/>
      <c r="AU74" s="144"/>
      <c r="AV74" s="144"/>
      <c r="AW74" s="144"/>
      <c r="AX74" s="144"/>
      <c r="AY74" s="144"/>
      <c r="AZ74" s="144"/>
      <c r="BA74" s="144"/>
      <c r="BB74" s="144"/>
      <c r="BC74" s="144"/>
      <c r="BD74" s="144"/>
      <c r="BE74" s="144"/>
      <c r="BF74" s="144"/>
      <c r="BG74" s="144"/>
      <c r="BH74" s="144"/>
      <c r="BI74" s="144"/>
      <c r="BJ74" s="144"/>
      <c r="BK74" s="144"/>
      <c r="BL74" s="144"/>
      <c r="BM74" s="144"/>
      <c r="BN74" s="144"/>
      <c r="BO74" s="144"/>
      <c r="BP74" s="144"/>
      <c r="BQ74" s="144"/>
      <c r="BR74" s="144"/>
      <c r="BS74" s="144"/>
      <c r="BT74" s="144"/>
      <c r="BU74" s="144"/>
    </row>
    <row r="75" spans="1:73" ht="12" customHeight="1" x14ac:dyDescent="0.4">
      <c r="A75" s="80" t="s">
        <v>369</v>
      </c>
      <c r="B75" s="278"/>
      <c r="C75" s="434" t="s">
        <v>382</v>
      </c>
      <c r="D75" s="443"/>
      <c r="E75" s="144"/>
      <c r="F75" s="144">
        <v>1</v>
      </c>
      <c r="G75" s="144">
        <v>2</v>
      </c>
      <c r="H75" s="144">
        <v>1</v>
      </c>
      <c r="I75" s="144">
        <v>2</v>
      </c>
      <c r="J75" s="144"/>
      <c r="K75" s="144">
        <v>1</v>
      </c>
      <c r="L75" s="144"/>
      <c r="M75" s="144">
        <v>1</v>
      </c>
      <c r="N75" s="144">
        <v>1</v>
      </c>
      <c r="O75" s="144">
        <v>2</v>
      </c>
      <c r="P75" s="144"/>
      <c r="Q75" s="144">
        <v>2</v>
      </c>
      <c r="R75" s="144"/>
      <c r="S75" s="444"/>
      <c r="T75" s="144"/>
      <c r="U75" s="144"/>
      <c r="V75" s="144"/>
      <c r="W75" s="144"/>
      <c r="X75" s="144"/>
      <c r="Y75" s="144"/>
      <c r="Z75" s="144"/>
      <c r="AA75" s="144"/>
      <c r="AB75" s="144"/>
      <c r="AC75" s="144"/>
      <c r="AD75" s="144"/>
      <c r="AE75" s="144"/>
      <c r="AF75" s="144"/>
      <c r="AG75" s="144"/>
      <c r="AH75" s="144"/>
      <c r="AI75" s="144"/>
      <c r="AJ75" s="144"/>
      <c r="AK75" s="144"/>
      <c r="AL75" s="144"/>
      <c r="AM75" s="144"/>
      <c r="AN75" s="144"/>
      <c r="AO75" s="144"/>
      <c r="AP75" s="144"/>
      <c r="AQ75" s="144"/>
      <c r="AR75" s="144"/>
      <c r="AS75" s="144"/>
      <c r="AT75" s="144"/>
      <c r="AU75" s="144"/>
      <c r="AV75" s="144"/>
      <c r="AW75" s="144"/>
      <c r="AX75" s="144"/>
      <c r="AY75" s="144"/>
      <c r="AZ75" s="144"/>
      <c r="BA75" s="144"/>
      <c r="BB75" s="144"/>
      <c r="BC75" s="144"/>
      <c r="BD75" s="144"/>
      <c r="BE75" s="144"/>
      <c r="BF75" s="144"/>
      <c r="BG75" s="144"/>
      <c r="BH75" s="144"/>
      <c r="BI75" s="144"/>
      <c r="BJ75" s="144"/>
      <c r="BK75" s="144"/>
      <c r="BL75" s="144"/>
      <c r="BM75" s="144"/>
      <c r="BN75" s="144"/>
      <c r="BO75" s="144"/>
      <c r="BP75" s="144"/>
      <c r="BQ75" s="144"/>
      <c r="BR75" s="144"/>
      <c r="BS75" s="144"/>
      <c r="BT75" s="144"/>
      <c r="BU75" s="144"/>
    </row>
    <row r="76" spans="1:73" ht="12" customHeight="1" x14ac:dyDescent="0.4">
      <c r="A76" s="80" t="s">
        <v>369</v>
      </c>
      <c r="B76" s="278"/>
      <c r="C76" s="456" t="s">
        <v>383</v>
      </c>
      <c r="D76" s="437"/>
      <c r="E76" s="438">
        <v>2</v>
      </c>
      <c r="F76" s="438">
        <v>2</v>
      </c>
      <c r="G76" s="438">
        <v>3</v>
      </c>
      <c r="H76" s="438">
        <v>3</v>
      </c>
      <c r="I76" s="438">
        <v>7</v>
      </c>
      <c r="J76" s="438">
        <v>7</v>
      </c>
      <c r="K76" s="438">
        <v>4</v>
      </c>
      <c r="L76" s="438">
        <v>2</v>
      </c>
      <c r="M76" s="438">
        <v>2</v>
      </c>
      <c r="N76" s="438"/>
      <c r="O76" s="438">
        <v>1</v>
      </c>
      <c r="P76" s="438"/>
      <c r="Q76" s="438"/>
      <c r="R76" s="438"/>
      <c r="S76" s="440"/>
      <c r="T76" s="144"/>
      <c r="U76" s="144"/>
      <c r="V76" s="144"/>
      <c r="W76" s="144"/>
      <c r="X76" s="144"/>
      <c r="Y76" s="144"/>
      <c r="Z76" s="144"/>
      <c r="AA76" s="144"/>
      <c r="AB76" s="144"/>
      <c r="AC76" s="144"/>
      <c r="AD76" s="144"/>
      <c r="AE76" s="144"/>
      <c r="AF76" s="144"/>
      <c r="AG76" s="144"/>
      <c r="AH76" s="144"/>
      <c r="AI76" s="144"/>
      <c r="AJ76" s="144"/>
      <c r="AK76" s="144"/>
      <c r="AL76" s="144"/>
      <c r="AM76" s="144"/>
      <c r="AN76" s="144"/>
      <c r="AO76" s="144"/>
      <c r="AP76" s="144"/>
      <c r="AQ76" s="144"/>
      <c r="AR76" s="144"/>
      <c r="AS76" s="144"/>
      <c r="AT76" s="144"/>
      <c r="AU76" s="144"/>
      <c r="AV76" s="144"/>
      <c r="AW76" s="144"/>
      <c r="AX76" s="144"/>
      <c r="AY76" s="144"/>
      <c r="AZ76" s="144"/>
      <c r="BA76" s="144"/>
      <c r="BB76" s="144"/>
      <c r="BC76" s="144"/>
      <c r="BD76" s="144"/>
      <c r="BE76" s="144"/>
      <c r="BF76" s="144"/>
      <c r="BG76" s="144"/>
      <c r="BH76" s="144"/>
      <c r="BI76" s="144"/>
      <c r="BJ76" s="144"/>
      <c r="BK76" s="144"/>
      <c r="BL76" s="144"/>
      <c r="BM76" s="144"/>
      <c r="BN76" s="144"/>
      <c r="BO76" s="144"/>
      <c r="BP76" s="144"/>
      <c r="BQ76" s="144"/>
      <c r="BR76" s="144"/>
      <c r="BS76" s="144"/>
      <c r="BT76" s="144"/>
      <c r="BU76" s="144"/>
    </row>
    <row r="77" spans="1:73" ht="12" customHeight="1" x14ac:dyDescent="0.4">
      <c r="A77" s="80" t="s">
        <v>369</v>
      </c>
      <c r="B77" s="278"/>
      <c r="C77" s="441" t="s">
        <v>384</v>
      </c>
      <c r="D77" s="437"/>
      <c r="E77" s="438">
        <v>1</v>
      </c>
      <c r="F77" s="438">
        <v>1</v>
      </c>
      <c r="G77" s="438"/>
      <c r="H77" s="438"/>
      <c r="I77" s="438">
        <v>2</v>
      </c>
      <c r="J77" s="438"/>
      <c r="K77" s="438">
        <v>2</v>
      </c>
      <c r="L77" s="438"/>
      <c r="M77" s="438">
        <v>1</v>
      </c>
      <c r="N77" s="438">
        <v>1</v>
      </c>
      <c r="O77" s="438"/>
      <c r="P77" s="438"/>
      <c r="Q77" s="438"/>
      <c r="R77" s="438"/>
      <c r="S77" s="440"/>
      <c r="T77" s="144"/>
      <c r="U77" s="144"/>
      <c r="V77" s="144"/>
      <c r="W77" s="144"/>
      <c r="X77" s="144"/>
      <c r="Y77" s="144"/>
      <c r="Z77" s="144"/>
      <c r="AA77" s="144"/>
      <c r="AB77" s="144"/>
      <c r="AC77" s="144"/>
      <c r="AD77" s="144"/>
      <c r="AE77" s="144"/>
      <c r="AF77" s="144"/>
      <c r="AG77" s="144"/>
      <c r="AH77" s="144"/>
      <c r="AI77" s="144"/>
      <c r="AJ77" s="144"/>
      <c r="AK77" s="144"/>
      <c r="AL77" s="144"/>
      <c r="AM77" s="144"/>
      <c r="AN77" s="144"/>
      <c r="AO77" s="144"/>
      <c r="AP77" s="144"/>
      <c r="AQ77" s="144"/>
      <c r="AR77" s="144"/>
      <c r="AS77" s="144"/>
      <c r="AT77" s="144"/>
      <c r="AU77" s="144"/>
      <c r="AV77" s="144"/>
      <c r="AW77" s="144"/>
      <c r="AX77" s="144"/>
      <c r="AY77" s="144"/>
      <c r="AZ77" s="144"/>
      <c r="BA77" s="144"/>
      <c r="BB77" s="144"/>
      <c r="BC77" s="144"/>
      <c r="BD77" s="144"/>
      <c r="BE77" s="144"/>
      <c r="BF77" s="144"/>
      <c r="BG77" s="144"/>
      <c r="BH77" s="144"/>
      <c r="BI77" s="144"/>
      <c r="BJ77" s="144"/>
      <c r="BK77" s="144"/>
      <c r="BL77" s="144"/>
      <c r="BM77" s="144"/>
      <c r="BN77" s="144"/>
      <c r="BO77" s="144"/>
      <c r="BP77" s="144"/>
      <c r="BQ77" s="144"/>
      <c r="BR77" s="144"/>
      <c r="BS77" s="144"/>
      <c r="BT77" s="144"/>
      <c r="BU77" s="144"/>
    </row>
    <row r="78" spans="1:73" ht="12" customHeight="1" x14ac:dyDescent="0.4">
      <c r="A78" s="80" t="s">
        <v>369</v>
      </c>
      <c r="B78" s="278"/>
      <c r="C78" s="441" t="s">
        <v>385</v>
      </c>
      <c r="D78" s="437"/>
      <c r="E78" s="438"/>
      <c r="F78" s="438"/>
      <c r="G78" s="438"/>
      <c r="H78" s="438"/>
      <c r="I78" s="438"/>
      <c r="J78" s="438"/>
      <c r="K78" s="438"/>
      <c r="L78" s="438"/>
      <c r="M78" s="438"/>
      <c r="N78" s="438"/>
      <c r="O78" s="438"/>
      <c r="P78" s="438"/>
      <c r="Q78" s="438"/>
      <c r="R78" s="438"/>
      <c r="S78" s="440"/>
      <c r="T78" s="144"/>
      <c r="U78" s="144"/>
      <c r="V78" s="144"/>
      <c r="W78" s="144"/>
      <c r="X78" s="144"/>
      <c r="Y78" s="144"/>
      <c r="Z78" s="144"/>
      <c r="AA78" s="144"/>
      <c r="AB78" s="144"/>
      <c r="AC78" s="144"/>
      <c r="AD78" s="144"/>
      <c r="AE78" s="144"/>
      <c r="AF78" s="144"/>
      <c r="AG78" s="144"/>
      <c r="AH78" s="144"/>
      <c r="AI78" s="144"/>
      <c r="AJ78" s="144"/>
      <c r="AK78" s="144"/>
      <c r="AL78" s="144"/>
      <c r="AM78" s="144"/>
      <c r="AN78" s="144"/>
      <c r="AO78" s="144"/>
      <c r="AP78" s="144"/>
      <c r="AQ78" s="144"/>
      <c r="AR78" s="144"/>
      <c r="AS78" s="144"/>
      <c r="AT78" s="144"/>
      <c r="AU78" s="144"/>
      <c r="AV78" s="144"/>
      <c r="AW78" s="144"/>
      <c r="AX78" s="144"/>
      <c r="AY78" s="144"/>
      <c r="AZ78" s="144"/>
      <c r="BA78" s="144"/>
      <c r="BB78" s="144"/>
      <c r="BC78" s="144"/>
      <c r="BD78" s="144"/>
      <c r="BE78" s="144"/>
      <c r="BF78" s="144"/>
      <c r="BG78" s="144"/>
      <c r="BH78" s="144"/>
      <c r="BI78" s="144"/>
      <c r="BJ78" s="144"/>
      <c r="BK78" s="144"/>
      <c r="BL78" s="144"/>
      <c r="BM78" s="144"/>
      <c r="BN78" s="144"/>
      <c r="BO78" s="144"/>
      <c r="BP78" s="144"/>
      <c r="BQ78" s="144"/>
      <c r="BR78" s="144"/>
      <c r="BS78" s="144"/>
      <c r="BT78" s="144"/>
      <c r="BU78" s="144"/>
    </row>
    <row r="79" spans="1:73" ht="12" customHeight="1" x14ac:dyDescent="0.4">
      <c r="A79" s="514" t="s">
        <v>369</v>
      </c>
      <c r="B79" s="278"/>
      <c r="C79" s="448" t="s">
        <v>386</v>
      </c>
      <c r="D79" s="443"/>
      <c r="E79" s="144"/>
      <c r="F79" s="144"/>
      <c r="G79" s="144"/>
      <c r="H79" s="144"/>
      <c r="I79" s="144"/>
      <c r="J79" s="144"/>
      <c r="K79" s="144"/>
      <c r="L79" s="144"/>
      <c r="M79" s="144"/>
      <c r="N79" s="144"/>
      <c r="O79" s="144"/>
      <c r="P79" s="144"/>
      <c r="Q79" s="144"/>
      <c r="R79" s="144"/>
      <c r="S79" s="444"/>
      <c r="T79" s="144"/>
      <c r="U79" s="144"/>
      <c r="V79" s="144"/>
      <c r="W79" s="144"/>
      <c r="X79" s="144"/>
      <c r="Y79" s="144"/>
      <c r="Z79" s="144"/>
      <c r="AA79" s="144"/>
      <c r="AB79" s="144"/>
      <c r="AC79" s="144"/>
      <c r="AD79" s="144"/>
      <c r="AE79" s="144"/>
      <c r="AF79" s="144"/>
      <c r="AG79" s="144"/>
      <c r="AH79" s="144"/>
      <c r="AI79" s="144"/>
      <c r="AJ79" s="144"/>
      <c r="AK79" s="144"/>
      <c r="AL79" s="144"/>
      <c r="AM79" s="144"/>
      <c r="AN79" s="144"/>
      <c r="AO79" s="144"/>
      <c r="AP79" s="144"/>
      <c r="AQ79" s="144"/>
      <c r="AR79" s="144"/>
      <c r="AS79" s="144"/>
      <c r="AT79" s="144"/>
      <c r="AU79" s="144"/>
      <c r="AV79" s="144"/>
      <c r="AW79" s="144"/>
      <c r="AX79" s="144"/>
      <c r="AY79" s="144"/>
      <c r="AZ79" s="144"/>
      <c r="BA79" s="144"/>
      <c r="BB79" s="144"/>
      <c r="BC79" s="144"/>
      <c r="BD79" s="144"/>
      <c r="BE79" s="144"/>
      <c r="BF79" s="144"/>
      <c r="BG79" s="144"/>
      <c r="BH79" s="144"/>
      <c r="BI79" s="144"/>
      <c r="BJ79" s="144"/>
      <c r="BK79" s="144"/>
      <c r="BL79" s="144"/>
      <c r="BM79" s="144"/>
      <c r="BN79" s="144"/>
      <c r="BO79" s="144"/>
      <c r="BP79" s="144"/>
      <c r="BQ79" s="144"/>
      <c r="BR79" s="144"/>
      <c r="BS79" s="144"/>
      <c r="BT79" s="144"/>
      <c r="BU79" s="144"/>
    </row>
    <row r="80" spans="1:73" ht="12" customHeight="1" x14ac:dyDescent="0.4">
      <c r="A80" s="80" t="s">
        <v>369</v>
      </c>
      <c r="B80" s="278"/>
      <c r="C80" s="441" t="s">
        <v>393</v>
      </c>
      <c r="D80" s="437">
        <v>3</v>
      </c>
      <c r="E80" s="438">
        <v>12</v>
      </c>
      <c r="F80" s="438">
        <v>3</v>
      </c>
      <c r="G80" s="438">
        <v>5</v>
      </c>
      <c r="H80" s="438">
        <v>2</v>
      </c>
      <c r="I80" s="438">
        <v>1</v>
      </c>
      <c r="J80" s="438">
        <v>1</v>
      </c>
      <c r="K80" s="438">
        <v>5</v>
      </c>
      <c r="L80" s="438">
        <v>1</v>
      </c>
      <c r="M80" s="438"/>
      <c r="N80" s="438">
        <v>1</v>
      </c>
      <c r="O80" s="438">
        <v>1</v>
      </c>
      <c r="P80" s="438"/>
      <c r="Q80" s="438"/>
      <c r="R80" s="438">
        <v>1</v>
      </c>
      <c r="S80" s="440"/>
      <c r="T80" s="144"/>
      <c r="U80" s="144"/>
      <c r="V80" s="144"/>
      <c r="W80" s="144"/>
      <c r="X80" s="144"/>
      <c r="Y80" s="144"/>
      <c r="Z80" s="144"/>
      <c r="AA80" s="144"/>
      <c r="AB80" s="144"/>
      <c r="AC80" s="144"/>
      <c r="AD80" s="144"/>
      <c r="AE80" s="144"/>
      <c r="AF80" s="144"/>
      <c r="AG80" s="144"/>
      <c r="AH80" s="144"/>
      <c r="AI80" s="144"/>
      <c r="AJ80" s="144"/>
      <c r="AK80" s="144"/>
      <c r="AL80" s="144"/>
      <c r="AM80" s="144"/>
      <c r="AN80" s="144"/>
      <c r="AO80" s="144"/>
      <c r="AP80" s="144"/>
      <c r="AQ80" s="144"/>
      <c r="AR80" s="144"/>
      <c r="AS80" s="144"/>
      <c r="AT80" s="144"/>
      <c r="AU80" s="144"/>
      <c r="AV80" s="144"/>
      <c r="AW80" s="144"/>
      <c r="AX80" s="144"/>
      <c r="AY80" s="144"/>
      <c r="AZ80" s="144"/>
      <c r="BA80" s="144"/>
      <c r="BB80" s="144"/>
      <c r="BC80" s="144"/>
      <c r="BD80" s="144"/>
      <c r="BE80" s="144"/>
      <c r="BF80" s="144"/>
      <c r="BG80" s="144"/>
      <c r="BH80" s="144"/>
      <c r="BI80" s="144"/>
      <c r="BJ80" s="144"/>
      <c r="BK80" s="144"/>
      <c r="BL80" s="144"/>
      <c r="BM80" s="144"/>
      <c r="BN80" s="144"/>
      <c r="BO80" s="144"/>
      <c r="BP80" s="144"/>
      <c r="BQ80" s="144"/>
      <c r="BR80" s="144"/>
      <c r="BS80" s="144"/>
      <c r="BT80" s="144"/>
      <c r="BU80" s="144"/>
    </row>
    <row r="81" spans="1:73" ht="12" customHeight="1" x14ac:dyDescent="0.4">
      <c r="A81" s="80"/>
      <c r="B81" s="278"/>
      <c r="C81" s="441" t="s">
        <v>394</v>
      </c>
      <c r="D81" s="437">
        <v>12</v>
      </c>
      <c r="E81" s="438">
        <v>8</v>
      </c>
      <c r="F81" s="438">
        <v>4</v>
      </c>
      <c r="G81" s="438">
        <v>1</v>
      </c>
      <c r="H81" s="438">
        <v>4</v>
      </c>
      <c r="I81" s="438">
        <v>2</v>
      </c>
      <c r="J81" s="438">
        <v>4</v>
      </c>
      <c r="K81" s="438">
        <v>5</v>
      </c>
      <c r="L81" s="438">
        <v>7</v>
      </c>
      <c r="M81" s="438">
        <v>5</v>
      </c>
      <c r="N81" s="438">
        <v>4</v>
      </c>
      <c r="O81" s="438">
        <v>3</v>
      </c>
      <c r="P81" s="438">
        <v>4</v>
      </c>
      <c r="Q81" s="438"/>
      <c r="R81" s="438"/>
      <c r="S81" s="440"/>
      <c r="T81" s="144"/>
      <c r="U81" s="144"/>
      <c r="V81" s="144"/>
      <c r="W81" s="144"/>
      <c r="X81" s="144"/>
      <c r="Y81" s="144"/>
      <c r="Z81" s="144"/>
      <c r="AA81" s="144"/>
      <c r="AB81" s="144"/>
      <c r="AC81" s="144"/>
      <c r="AD81" s="144"/>
      <c r="AE81" s="144"/>
      <c r="AF81" s="144"/>
      <c r="AG81" s="144"/>
      <c r="AH81" s="144"/>
      <c r="AI81" s="144"/>
      <c r="AJ81" s="144"/>
      <c r="AK81" s="144"/>
      <c r="AL81" s="144"/>
      <c r="AM81" s="144"/>
      <c r="AN81" s="144"/>
      <c r="AO81" s="144"/>
      <c r="AP81" s="144"/>
      <c r="AQ81" s="144"/>
      <c r="AR81" s="144"/>
      <c r="AS81" s="144"/>
      <c r="AT81" s="144"/>
      <c r="AU81" s="144"/>
      <c r="AV81" s="144"/>
      <c r="AW81" s="144"/>
      <c r="AX81" s="144"/>
      <c r="AY81" s="144"/>
      <c r="AZ81" s="144"/>
      <c r="BA81" s="144"/>
      <c r="BB81" s="144"/>
      <c r="BC81" s="144"/>
      <c r="BD81" s="144"/>
      <c r="BE81" s="144"/>
      <c r="BF81" s="144"/>
      <c r="BG81" s="144"/>
      <c r="BH81" s="144"/>
      <c r="BI81" s="144"/>
      <c r="BJ81" s="144"/>
      <c r="BK81" s="144"/>
      <c r="BL81" s="144"/>
      <c r="BM81" s="144"/>
      <c r="BN81" s="144"/>
      <c r="BO81" s="144"/>
      <c r="BP81" s="144"/>
      <c r="BQ81" s="144"/>
      <c r="BR81" s="144"/>
      <c r="BS81" s="144"/>
      <c r="BT81" s="144"/>
      <c r="BU81" s="144"/>
    </row>
    <row r="82" spans="1:73" ht="12" customHeight="1" x14ac:dyDescent="0.4">
      <c r="A82" s="80" t="s">
        <v>369</v>
      </c>
      <c r="B82" s="278"/>
      <c r="C82" s="441" t="s">
        <v>388</v>
      </c>
      <c r="D82" s="437"/>
      <c r="E82" s="438"/>
      <c r="F82" s="438"/>
      <c r="G82" s="438"/>
      <c r="H82" s="438"/>
      <c r="I82" s="438"/>
      <c r="J82" s="438"/>
      <c r="K82" s="438"/>
      <c r="L82" s="438"/>
      <c r="M82" s="438"/>
      <c r="N82" s="438"/>
      <c r="O82" s="438"/>
      <c r="P82" s="438"/>
      <c r="Q82" s="438"/>
      <c r="R82" s="438"/>
      <c r="S82" s="440"/>
      <c r="T82" s="144"/>
      <c r="U82" s="144"/>
      <c r="V82" s="144"/>
      <c r="W82" s="144"/>
      <c r="X82" s="144"/>
      <c r="Y82" s="144"/>
      <c r="Z82" s="144"/>
      <c r="AA82" s="144"/>
      <c r="AB82" s="144"/>
      <c r="AC82" s="144"/>
      <c r="AD82" s="144"/>
      <c r="AE82" s="144"/>
      <c r="AF82" s="144"/>
      <c r="AG82" s="144"/>
      <c r="AH82" s="144"/>
      <c r="AI82" s="144"/>
      <c r="AJ82" s="144"/>
      <c r="AK82" s="144"/>
      <c r="AL82" s="144"/>
      <c r="AM82" s="144"/>
      <c r="AN82" s="144"/>
      <c r="AO82" s="144"/>
      <c r="AP82" s="144"/>
      <c r="AQ82" s="144"/>
      <c r="AR82" s="144"/>
      <c r="AS82" s="144"/>
      <c r="AT82" s="144"/>
      <c r="AU82" s="144"/>
      <c r="AV82" s="144"/>
      <c r="AW82" s="144"/>
      <c r="AX82" s="144"/>
      <c r="AY82" s="144"/>
      <c r="AZ82" s="144"/>
      <c r="BA82" s="144"/>
      <c r="BB82" s="144"/>
      <c r="BC82" s="144"/>
      <c r="BD82" s="144"/>
      <c r="BE82" s="144"/>
      <c r="BF82" s="144"/>
      <c r="BG82" s="144"/>
      <c r="BH82" s="144"/>
      <c r="BI82" s="144"/>
      <c r="BJ82" s="144"/>
      <c r="BK82" s="144"/>
      <c r="BL82" s="144"/>
      <c r="BM82" s="144"/>
      <c r="BN82" s="144"/>
      <c r="BO82" s="144"/>
      <c r="BP82" s="144"/>
      <c r="BQ82" s="144"/>
      <c r="BR82" s="144"/>
      <c r="BS82" s="144"/>
      <c r="BT82" s="144"/>
      <c r="BU82" s="144"/>
    </row>
    <row r="83" spans="1:73" ht="12" customHeight="1" x14ac:dyDescent="0.4">
      <c r="A83" s="514" t="s">
        <v>369</v>
      </c>
      <c r="B83" s="278"/>
      <c r="C83" s="441" t="s">
        <v>57</v>
      </c>
      <c r="D83" s="437"/>
      <c r="E83" s="438"/>
      <c r="F83" s="438"/>
      <c r="G83" s="438"/>
      <c r="H83" s="438"/>
      <c r="I83" s="438"/>
      <c r="J83" s="438"/>
      <c r="K83" s="438"/>
      <c r="L83" s="438"/>
      <c r="M83" s="438"/>
      <c r="N83" s="438"/>
      <c r="O83" s="438"/>
      <c r="P83" s="438"/>
      <c r="Q83" s="438"/>
      <c r="R83" s="438"/>
      <c r="S83" s="440"/>
      <c r="T83" s="144"/>
      <c r="U83" s="144"/>
      <c r="V83" s="144"/>
      <c r="W83" s="144"/>
      <c r="X83" s="144"/>
      <c r="Y83" s="144"/>
      <c r="Z83" s="144"/>
      <c r="AA83" s="144"/>
      <c r="AB83" s="144"/>
      <c r="AC83" s="144"/>
      <c r="AD83" s="144"/>
      <c r="AE83" s="144"/>
      <c r="AF83" s="144"/>
      <c r="AG83" s="144"/>
      <c r="AH83" s="144"/>
      <c r="AI83" s="144"/>
      <c r="AJ83" s="144"/>
      <c r="AK83" s="144"/>
      <c r="AL83" s="144"/>
      <c r="AM83" s="144"/>
      <c r="AN83" s="144"/>
      <c r="AO83" s="144"/>
      <c r="AP83" s="144"/>
      <c r="AQ83" s="144"/>
      <c r="AR83" s="144"/>
      <c r="AS83" s="144"/>
      <c r="AT83" s="144"/>
      <c r="AU83" s="144"/>
      <c r="AV83" s="144"/>
      <c r="AW83" s="144"/>
      <c r="AX83" s="144"/>
      <c r="AY83" s="144"/>
      <c r="AZ83" s="144"/>
      <c r="BA83" s="144"/>
      <c r="BB83" s="144"/>
      <c r="BC83" s="144"/>
      <c r="BD83" s="144"/>
      <c r="BE83" s="144"/>
      <c r="BF83" s="144"/>
      <c r="BG83" s="144"/>
      <c r="BH83" s="144"/>
      <c r="BI83" s="144"/>
      <c r="BJ83" s="144"/>
      <c r="BK83" s="144"/>
      <c r="BL83" s="144"/>
      <c r="BM83" s="144"/>
      <c r="BN83" s="144"/>
      <c r="BO83" s="144"/>
      <c r="BP83" s="144"/>
      <c r="BQ83" s="144"/>
      <c r="BR83" s="144"/>
      <c r="BS83" s="144"/>
      <c r="BT83" s="144"/>
      <c r="BU83" s="144"/>
    </row>
    <row r="84" spans="1:73" ht="12" customHeight="1" x14ac:dyDescent="0.4">
      <c r="A84" s="80" t="s">
        <v>369</v>
      </c>
      <c r="B84" s="278"/>
      <c r="C84" s="441" t="s">
        <v>58</v>
      </c>
      <c r="D84" s="437"/>
      <c r="E84" s="438"/>
      <c r="F84" s="438"/>
      <c r="G84" s="438"/>
      <c r="H84" s="438"/>
      <c r="I84" s="438"/>
      <c r="J84" s="438"/>
      <c r="K84" s="438"/>
      <c r="L84" s="438"/>
      <c r="M84" s="438"/>
      <c r="N84" s="438"/>
      <c r="O84" s="438"/>
      <c r="P84" s="438"/>
      <c r="Q84" s="438"/>
      <c r="R84" s="438"/>
      <c r="S84" s="440"/>
      <c r="T84" s="144"/>
      <c r="U84" s="144"/>
      <c r="V84" s="144"/>
      <c r="W84" s="144"/>
      <c r="X84" s="144"/>
      <c r="Y84" s="144"/>
      <c r="Z84" s="144"/>
      <c r="AA84" s="144"/>
      <c r="AB84" s="144"/>
      <c r="AC84" s="144"/>
      <c r="AD84" s="144"/>
      <c r="AE84" s="144"/>
      <c r="AF84" s="144"/>
      <c r="AG84" s="144"/>
      <c r="AH84" s="144"/>
      <c r="AI84" s="144"/>
      <c r="AJ84" s="144"/>
      <c r="AK84" s="144"/>
      <c r="AL84" s="144"/>
      <c r="AM84" s="144"/>
      <c r="AN84" s="144"/>
      <c r="AO84" s="144"/>
      <c r="AP84" s="144"/>
      <c r="AQ84" s="144"/>
      <c r="AR84" s="144"/>
      <c r="AS84" s="144"/>
      <c r="AT84" s="144"/>
      <c r="AU84" s="144"/>
      <c r="AV84" s="144"/>
      <c r="AW84" s="144"/>
      <c r="AX84" s="144"/>
      <c r="AY84" s="144"/>
      <c r="AZ84" s="144"/>
      <c r="BA84" s="144"/>
      <c r="BB84" s="144"/>
      <c r="BC84" s="144"/>
      <c r="BD84" s="144"/>
      <c r="BE84" s="144"/>
      <c r="BF84" s="144"/>
      <c r="BG84" s="144"/>
      <c r="BH84" s="144"/>
      <c r="BI84" s="144"/>
      <c r="BJ84" s="144"/>
      <c r="BK84" s="144"/>
      <c r="BL84" s="144"/>
      <c r="BM84" s="144"/>
      <c r="BN84" s="144"/>
      <c r="BO84" s="144"/>
      <c r="BP84" s="144"/>
      <c r="BQ84" s="144"/>
      <c r="BR84" s="144"/>
      <c r="BS84" s="144"/>
      <c r="BT84" s="144"/>
      <c r="BU84" s="144"/>
    </row>
    <row r="85" spans="1:73" ht="12" customHeight="1" x14ac:dyDescent="0.4">
      <c r="A85" s="80" t="s">
        <v>369</v>
      </c>
      <c r="B85" s="278"/>
      <c r="C85" s="434" t="s">
        <v>389</v>
      </c>
      <c r="D85" s="443">
        <v>11</v>
      </c>
      <c r="E85" s="144">
        <v>9</v>
      </c>
      <c r="F85" s="144">
        <v>10</v>
      </c>
      <c r="G85" s="144">
        <v>15</v>
      </c>
      <c r="H85" s="144">
        <v>10</v>
      </c>
      <c r="I85" s="144">
        <v>18</v>
      </c>
      <c r="J85" s="144">
        <v>13</v>
      </c>
      <c r="K85" s="144">
        <v>16</v>
      </c>
      <c r="L85" s="144">
        <v>8</v>
      </c>
      <c r="M85" s="144"/>
      <c r="N85" s="144">
        <v>3</v>
      </c>
      <c r="O85" s="144">
        <v>1</v>
      </c>
      <c r="P85" s="144">
        <v>1</v>
      </c>
      <c r="Q85" s="144">
        <v>1</v>
      </c>
      <c r="R85" s="144">
        <v>3</v>
      </c>
      <c r="S85" s="444">
        <v>2</v>
      </c>
      <c r="T85" s="144"/>
      <c r="U85" s="144"/>
      <c r="V85" s="144"/>
      <c r="W85" s="144"/>
      <c r="X85" s="144"/>
      <c r="Y85" s="144"/>
      <c r="Z85" s="144"/>
      <c r="AA85" s="144"/>
      <c r="AB85" s="144"/>
      <c r="AC85" s="144"/>
      <c r="AD85" s="144"/>
      <c r="AE85" s="144"/>
      <c r="AF85" s="144"/>
      <c r="AG85" s="144"/>
      <c r="AH85" s="144"/>
      <c r="AI85" s="144"/>
      <c r="AJ85" s="144"/>
      <c r="AK85" s="144"/>
      <c r="AL85" s="144"/>
      <c r="AM85" s="144"/>
      <c r="AN85" s="144"/>
      <c r="AO85" s="144"/>
      <c r="AP85" s="144"/>
      <c r="AQ85" s="144"/>
      <c r="AR85" s="144"/>
      <c r="AS85" s="144"/>
      <c r="AT85" s="144"/>
      <c r="AU85" s="144"/>
      <c r="AV85" s="144"/>
      <c r="AW85" s="144"/>
      <c r="AX85" s="144"/>
      <c r="AY85" s="144"/>
      <c r="AZ85" s="144"/>
      <c r="BA85" s="144"/>
      <c r="BB85" s="144"/>
      <c r="BC85" s="144"/>
      <c r="BD85" s="144"/>
      <c r="BE85" s="144"/>
      <c r="BF85" s="144"/>
      <c r="BG85" s="144"/>
      <c r="BH85" s="144"/>
      <c r="BI85" s="144"/>
      <c r="BJ85" s="144"/>
      <c r="BK85" s="144"/>
      <c r="BL85" s="144"/>
      <c r="BM85" s="144"/>
      <c r="BN85" s="144"/>
      <c r="BO85" s="144"/>
      <c r="BP85" s="144"/>
      <c r="BQ85" s="144"/>
      <c r="BR85" s="144"/>
      <c r="BS85" s="144"/>
      <c r="BT85" s="144"/>
      <c r="BU85" s="144"/>
    </row>
    <row r="86" spans="1:73" ht="12" customHeight="1" x14ac:dyDescent="0.4">
      <c r="A86" s="80" t="s">
        <v>369</v>
      </c>
      <c r="B86" s="278"/>
      <c r="C86" s="469" t="s">
        <v>390</v>
      </c>
      <c r="D86" s="443"/>
      <c r="E86" s="144">
        <v>2</v>
      </c>
      <c r="F86" s="144">
        <v>2</v>
      </c>
      <c r="G86" s="144">
        <v>1</v>
      </c>
      <c r="H86" s="144">
        <v>3</v>
      </c>
      <c r="I86" s="144">
        <v>3</v>
      </c>
      <c r="J86" s="144">
        <v>3</v>
      </c>
      <c r="K86" s="144">
        <v>8</v>
      </c>
      <c r="L86" s="144">
        <v>2</v>
      </c>
      <c r="M86" s="144">
        <v>1</v>
      </c>
      <c r="N86" s="144"/>
      <c r="O86" s="144">
        <v>3</v>
      </c>
      <c r="P86" s="144"/>
      <c r="Q86" s="144"/>
      <c r="R86" s="144">
        <v>1</v>
      </c>
      <c r="S86" s="444"/>
      <c r="T86" s="144"/>
      <c r="U86" s="144"/>
      <c r="V86" s="144"/>
      <c r="W86" s="144"/>
      <c r="X86" s="144"/>
      <c r="Y86" s="144"/>
      <c r="Z86" s="144"/>
      <c r="AA86" s="144"/>
      <c r="AB86" s="144"/>
      <c r="AC86" s="144"/>
      <c r="AD86" s="144"/>
      <c r="AE86" s="144"/>
      <c r="AF86" s="144"/>
      <c r="AG86" s="144"/>
      <c r="AH86" s="144"/>
      <c r="AI86" s="144"/>
      <c r="AJ86" s="144"/>
      <c r="AK86" s="144"/>
      <c r="AL86" s="144"/>
      <c r="AM86" s="144"/>
      <c r="AN86" s="144"/>
      <c r="AO86" s="144"/>
      <c r="AP86" s="144"/>
      <c r="AQ86" s="144"/>
      <c r="AR86" s="144"/>
      <c r="AS86" s="144"/>
      <c r="AT86" s="144"/>
      <c r="AU86" s="144"/>
      <c r="AV86" s="144"/>
      <c r="AW86" s="144"/>
      <c r="AX86" s="144"/>
      <c r="AY86" s="144"/>
      <c r="AZ86" s="144"/>
      <c r="BA86" s="144"/>
      <c r="BB86" s="144"/>
      <c r="BC86" s="144"/>
      <c r="BD86" s="144"/>
      <c r="BE86" s="144"/>
      <c r="BF86" s="144"/>
      <c r="BG86" s="144"/>
      <c r="BH86" s="144"/>
      <c r="BI86" s="144"/>
      <c r="BJ86" s="144"/>
      <c r="BK86" s="144"/>
      <c r="BL86" s="144"/>
      <c r="BM86" s="144"/>
      <c r="BN86" s="144"/>
      <c r="BO86" s="144"/>
      <c r="BP86" s="144"/>
      <c r="BQ86" s="144"/>
      <c r="BR86" s="144"/>
      <c r="BS86" s="144"/>
      <c r="BT86" s="144"/>
      <c r="BU86" s="144"/>
    </row>
    <row r="87" spans="1:73" ht="12" customHeight="1" x14ac:dyDescent="0.4">
      <c r="A87" s="80" t="s">
        <v>369</v>
      </c>
      <c r="B87" s="278"/>
      <c r="C87" s="469" t="s">
        <v>391</v>
      </c>
      <c r="D87" s="443"/>
      <c r="E87" s="144"/>
      <c r="F87" s="144"/>
      <c r="G87" s="144"/>
      <c r="H87" s="144"/>
      <c r="I87" s="144"/>
      <c r="J87" s="144"/>
      <c r="K87" s="144"/>
      <c r="L87" s="144"/>
      <c r="M87" s="144"/>
      <c r="N87" s="144"/>
      <c r="O87" s="144"/>
      <c r="P87" s="144"/>
      <c r="Q87" s="144"/>
      <c r="R87" s="144"/>
      <c r="S87" s="444"/>
      <c r="T87" s="144"/>
      <c r="U87" s="144"/>
      <c r="V87" s="144"/>
      <c r="W87" s="144"/>
      <c r="X87" s="144"/>
      <c r="Y87" s="144"/>
      <c r="Z87" s="144"/>
      <c r="AA87" s="144"/>
      <c r="AB87" s="144"/>
      <c r="AC87" s="144"/>
      <c r="AD87" s="144"/>
      <c r="AE87" s="144"/>
      <c r="AF87" s="144"/>
      <c r="AG87" s="144"/>
      <c r="AH87" s="144"/>
      <c r="AI87" s="144"/>
      <c r="AJ87" s="144"/>
      <c r="AK87" s="144"/>
      <c r="AL87" s="144"/>
      <c r="AM87" s="144"/>
      <c r="AN87" s="144"/>
      <c r="AO87" s="144"/>
      <c r="AP87" s="144"/>
      <c r="AQ87" s="144"/>
      <c r="AR87" s="144"/>
      <c r="AS87" s="144"/>
      <c r="AT87" s="144"/>
      <c r="AU87" s="144"/>
      <c r="AV87" s="144"/>
      <c r="AW87" s="144"/>
      <c r="AX87" s="144"/>
      <c r="AY87" s="144"/>
      <c r="AZ87" s="144"/>
      <c r="BA87" s="144"/>
      <c r="BB87" s="144"/>
      <c r="BC87" s="144"/>
      <c r="BD87" s="144"/>
      <c r="BE87" s="144"/>
      <c r="BF87" s="144"/>
      <c r="BG87" s="144"/>
      <c r="BH87" s="144"/>
      <c r="BI87" s="144"/>
      <c r="BJ87" s="144"/>
      <c r="BK87" s="144"/>
      <c r="BL87" s="144"/>
      <c r="BM87" s="144"/>
      <c r="BN87" s="144"/>
      <c r="BO87" s="144"/>
      <c r="BP87" s="144"/>
      <c r="BQ87" s="144"/>
      <c r="BR87" s="144"/>
      <c r="BS87" s="144"/>
      <c r="BT87" s="144"/>
      <c r="BU87" s="144"/>
    </row>
    <row r="88" spans="1:73" ht="12" customHeight="1" x14ac:dyDescent="0.4">
      <c r="A88" s="80" t="s">
        <v>369</v>
      </c>
      <c r="B88" s="278"/>
      <c r="C88" s="469" t="s">
        <v>392</v>
      </c>
      <c r="D88" s="443"/>
      <c r="E88" s="144"/>
      <c r="F88" s="144"/>
      <c r="G88" s="144">
        <v>1</v>
      </c>
      <c r="H88" s="144"/>
      <c r="I88" s="144"/>
      <c r="J88" s="144"/>
      <c r="K88" s="144"/>
      <c r="L88" s="144"/>
      <c r="M88" s="144"/>
      <c r="N88" s="144"/>
      <c r="O88" s="144"/>
      <c r="P88" s="144"/>
      <c r="Q88" s="144"/>
      <c r="R88" s="144"/>
      <c r="S88" s="444"/>
      <c r="T88" s="144"/>
      <c r="U88" s="144"/>
      <c r="V88" s="144"/>
      <c r="W88" s="144"/>
      <c r="X88" s="144"/>
      <c r="Y88" s="144"/>
      <c r="Z88" s="144"/>
      <c r="AA88" s="144"/>
      <c r="AB88" s="144"/>
      <c r="AC88" s="144"/>
      <c r="AD88" s="144"/>
      <c r="AE88" s="144"/>
      <c r="AF88" s="144"/>
      <c r="AG88" s="144"/>
      <c r="AH88" s="144"/>
      <c r="AI88" s="144"/>
      <c r="AJ88" s="144"/>
      <c r="AK88" s="144"/>
      <c r="AL88" s="144"/>
      <c r="AM88" s="144"/>
      <c r="AN88" s="144"/>
      <c r="AO88" s="144"/>
      <c r="AP88" s="144"/>
      <c r="AQ88" s="144"/>
      <c r="AR88" s="144"/>
      <c r="AS88" s="144"/>
      <c r="AT88" s="144"/>
      <c r="AU88" s="144"/>
      <c r="AV88" s="144"/>
      <c r="AW88" s="144"/>
      <c r="AX88" s="144"/>
      <c r="AY88" s="144"/>
      <c r="AZ88" s="144"/>
      <c r="BA88" s="144"/>
      <c r="BB88" s="144"/>
      <c r="BC88" s="144"/>
      <c r="BD88" s="144"/>
      <c r="BE88" s="144"/>
      <c r="BF88" s="144"/>
      <c r="BG88" s="144"/>
      <c r="BH88" s="144"/>
      <c r="BI88" s="144"/>
      <c r="BJ88" s="144"/>
      <c r="BK88" s="144"/>
      <c r="BL88" s="144"/>
      <c r="BM88" s="144"/>
      <c r="BN88" s="144"/>
      <c r="BO88" s="144"/>
      <c r="BP88" s="144"/>
      <c r="BQ88" s="144"/>
      <c r="BR88" s="144"/>
      <c r="BS88" s="144"/>
      <c r="BT88" s="144"/>
      <c r="BU88" s="144"/>
    </row>
    <row r="89" spans="1:73" ht="12" customHeight="1" x14ac:dyDescent="0.4">
      <c r="A89" s="80" t="s">
        <v>369</v>
      </c>
      <c r="B89" s="278"/>
      <c r="C89" s="456" t="s">
        <v>44</v>
      </c>
      <c r="D89" s="437">
        <v>4</v>
      </c>
      <c r="E89" s="438">
        <v>4</v>
      </c>
      <c r="F89" s="438">
        <v>2</v>
      </c>
      <c r="G89" s="438"/>
      <c r="H89" s="438"/>
      <c r="I89" s="438"/>
      <c r="J89" s="438"/>
      <c r="K89" s="438"/>
      <c r="L89" s="438"/>
      <c r="M89" s="438"/>
      <c r="N89" s="438">
        <v>4</v>
      </c>
      <c r="O89" s="438">
        <v>4</v>
      </c>
      <c r="P89" s="438">
        <v>4</v>
      </c>
      <c r="Q89" s="438">
        <v>8</v>
      </c>
      <c r="R89" s="438">
        <v>2</v>
      </c>
      <c r="S89" s="440">
        <v>2</v>
      </c>
      <c r="T89" s="144"/>
      <c r="U89" s="144"/>
      <c r="V89" s="144"/>
      <c r="W89" s="144"/>
      <c r="X89" s="144"/>
      <c r="Y89" s="144"/>
      <c r="Z89" s="144"/>
      <c r="AA89" s="144"/>
      <c r="AB89" s="144"/>
      <c r="AC89" s="144"/>
      <c r="AD89" s="144"/>
      <c r="AE89" s="144"/>
      <c r="AF89" s="144"/>
      <c r="AG89" s="144"/>
      <c r="AH89" s="144"/>
      <c r="AI89" s="144"/>
      <c r="AJ89" s="144"/>
      <c r="AK89" s="144"/>
      <c r="AL89" s="144"/>
      <c r="AM89" s="144"/>
      <c r="AN89" s="144"/>
      <c r="AO89" s="144"/>
      <c r="AP89" s="144"/>
      <c r="AQ89" s="144"/>
      <c r="AR89" s="144"/>
      <c r="AS89" s="144"/>
      <c r="AT89" s="144"/>
      <c r="AU89" s="144"/>
      <c r="AV89" s="144"/>
      <c r="AW89" s="144"/>
      <c r="AX89" s="144"/>
      <c r="AY89" s="144"/>
      <c r="AZ89" s="144"/>
      <c r="BA89" s="144"/>
      <c r="BB89" s="144"/>
      <c r="BC89" s="144"/>
      <c r="BD89" s="144"/>
      <c r="BE89" s="144"/>
      <c r="BF89" s="144"/>
      <c r="BG89" s="144"/>
      <c r="BH89" s="144"/>
      <c r="BI89" s="144"/>
      <c r="BJ89" s="144"/>
      <c r="BK89" s="144"/>
      <c r="BL89" s="144"/>
      <c r="BM89" s="144"/>
      <c r="BN89" s="144"/>
      <c r="BO89" s="144"/>
      <c r="BP89" s="144"/>
      <c r="BQ89" s="144"/>
      <c r="BR89" s="144"/>
      <c r="BS89" s="144"/>
      <c r="BT89" s="144"/>
      <c r="BU89" s="144"/>
    </row>
    <row r="90" spans="1:73" ht="12" customHeight="1" x14ac:dyDescent="0.4">
      <c r="A90" s="80" t="s">
        <v>369</v>
      </c>
      <c r="B90" s="278"/>
      <c r="C90" s="456" t="s">
        <v>45</v>
      </c>
      <c r="D90" s="437"/>
      <c r="E90" s="438"/>
      <c r="F90" s="438"/>
      <c r="G90" s="438"/>
      <c r="H90" s="438"/>
      <c r="I90" s="438"/>
      <c r="J90" s="438"/>
      <c r="K90" s="438"/>
      <c r="L90" s="438"/>
      <c r="M90" s="438"/>
      <c r="N90" s="438"/>
      <c r="O90" s="438">
        <v>26</v>
      </c>
      <c r="P90" s="438">
        <v>20</v>
      </c>
      <c r="Q90" s="438">
        <v>20</v>
      </c>
      <c r="R90" s="438">
        <v>2</v>
      </c>
      <c r="S90" s="440">
        <v>6</v>
      </c>
      <c r="T90" s="144"/>
      <c r="U90" s="144"/>
      <c r="V90" s="144"/>
      <c r="W90" s="144"/>
      <c r="X90" s="144"/>
      <c r="Y90" s="144"/>
      <c r="Z90" s="144"/>
      <c r="AA90" s="144"/>
      <c r="AB90" s="144"/>
      <c r="AC90" s="144"/>
      <c r="AD90" s="144"/>
      <c r="AE90" s="144"/>
      <c r="AF90" s="144"/>
      <c r="AG90" s="144"/>
      <c r="AH90" s="144"/>
      <c r="AI90" s="144"/>
      <c r="AJ90" s="144"/>
      <c r="AK90" s="144"/>
      <c r="AL90" s="144"/>
      <c r="AM90" s="144"/>
      <c r="AN90" s="144"/>
      <c r="AO90" s="144"/>
      <c r="AP90" s="144"/>
      <c r="AQ90" s="144"/>
      <c r="AR90" s="144"/>
      <c r="AS90" s="144"/>
      <c r="AT90" s="144"/>
      <c r="AU90" s="144"/>
      <c r="AV90" s="144"/>
      <c r="AW90" s="144"/>
      <c r="AX90" s="144"/>
      <c r="AY90" s="144"/>
      <c r="AZ90" s="144"/>
      <c r="BA90" s="144"/>
      <c r="BB90" s="144"/>
      <c r="BC90" s="144"/>
      <c r="BD90" s="144"/>
      <c r="BE90" s="144"/>
      <c r="BF90" s="144"/>
      <c r="BG90" s="144"/>
      <c r="BH90" s="144"/>
      <c r="BI90" s="144"/>
      <c r="BJ90" s="144"/>
      <c r="BK90" s="144"/>
      <c r="BL90" s="144"/>
      <c r="BM90" s="144"/>
      <c r="BN90" s="144"/>
      <c r="BO90" s="144"/>
      <c r="BP90" s="144"/>
      <c r="BQ90" s="144"/>
      <c r="BR90" s="144"/>
      <c r="BS90" s="144"/>
      <c r="BT90" s="144"/>
      <c r="BU90" s="144"/>
    </row>
    <row r="91" spans="1:73" ht="12" customHeight="1" x14ac:dyDescent="0.4">
      <c r="A91" s="80" t="s">
        <v>369</v>
      </c>
      <c r="B91" s="278"/>
      <c r="C91" s="436" t="s">
        <v>46</v>
      </c>
      <c r="D91" s="437"/>
      <c r="E91" s="438"/>
      <c r="F91" s="438"/>
      <c r="G91" s="438"/>
      <c r="H91" s="438"/>
      <c r="I91" s="438"/>
      <c r="J91" s="438"/>
      <c r="K91" s="438"/>
      <c r="L91" s="438"/>
      <c r="M91" s="438"/>
      <c r="N91" s="438"/>
      <c r="O91" s="438"/>
      <c r="P91" s="438"/>
      <c r="Q91" s="438"/>
      <c r="R91" s="438"/>
      <c r="S91" s="440"/>
      <c r="T91" s="144"/>
      <c r="U91" s="144"/>
      <c r="V91" s="144"/>
      <c r="W91" s="144"/>
      <c r="X91" s="144"/>
      <c r="Y91" s="144"/>
      <c r="Z91" s="144"/>
      <c r="AA91" s="144"/>
      <c r="AB91" s="144"/>
      <c r="AC91" s="144"/>
      <c r="AD91" s="144"/>
      <c r="AE91" s="144"/>
      <c r="AF91" s="144"/>
      <c r="AG91" s="144"/>
      <c r="AH91" s="144"/>
      <c r="AI91" s="144"/>
      <c r="AJ91" s="144"/>
      <c r="AK91" s="144"/>
      <c r="AL91" s="144"/>
      <c r="AM91" s="144"/>
      <c r="AN91" s="144"/>
      <c r="AO91" s="144"/>
      <c r="AP91" s="144"/>
      <c r="AQ91" s="144"/>
      <c r="AR91" s="144"/>
      <c r="AS91" s="144"/>
      <c r="AT91" s="144"/>
      <c r="AU91" s="144"/>
      <c r="AV91" s="144"/>
      <c r="AW91" s="144"/>
      <c r="AX91" s="144"/>
      <c r="AY91" s="144"/>
      <c r="AZ91" s="144"/>
      <c r="BA91" s="144"/>
      <c r="BB91" s="144"/>
      <c r="BC91" s="144"/>
      <c r="BD91" s="144"/>
      <c r="BE91" s="144"/>
      <c r="BF91" s="144"/>
      <c r="BG91" s="144"/>
      <c r="BH91" s="144"/>
      <c r="BI91" s="144"/>
      <c r="BJ91" s="144"/>
      <c r="BK91" s="144"/>
      <c r="BL91" s="144"/>
      <c r="BM91" s="144"/>
      <c r="BN91" s="144"/>
      <c r="BO91" s="144"/>
      <c r="BP91" s="144"/>
      <c r="BQ91" s="144"/>
      <c r="BR91" s="144"/>
      <c r="BS91" s="144"/>
      <c r="BT91" s="144"/>
      <c r="BU91" s="144"/>
    </row>
    <row r="92" spans="1:73" ht="12" customHeight="1" x14ac:dyDescent="0.4">
      <c r="A92" s="80" t="s">
        <v>369</v>
      </c>
      <c r="B92" s="278"/>
      <c r="C92" s="436" t="s">
        <v>395</v>
      </c>
      <c r="D92" s="437"/>
      <c r="E92" s="438"/>
      <c r="F92" s="438"/>
      <c r="G92" s="438"/>
      <c r="H92" s="438"/>
      <c r="I92" s="438"/>
      <c r="J92" s="438"/>
      <c r="K92" s="438"/>
      <c r="L92" s="438"/>
      <c r="M92" s="438"/>
      <c r="N92" s="438"/>
      <c r="O92" s="438"/>
      <c r="P92" s="438"/>
      <c r="Q92" s="438"/>
      <c r="R92" s="438"/>
      <c r="S92" s="440"/>
      <c r="T92" s="144"/>
      <c r="U92" s="144"/>
      <c r="V92" s="144"/>
      <c r="W92" s="144"/>
      <c r="X92" s="144"/>
      <c r="Y92" s="144"/>
      <c r="Z92" s="144"/>
      <c r="AA92" s="144"/>
      <c r="AB92" s="144"/>
      <c r="AC92" s="144"/>
      <c r="AD92" s="144"/>
      <c r="AE92" s="144"/>
      <c r="AF92" s="144"/>
      <c r="AG92" s="144"/>
      <c r="AH92" s="144"/>
      <c r="AI92" s="144"/>
      <c r="AJ92" s="144"/>
      <c r="AK92" s="144"/>
      <c r="AL92" s="144"/>
      <c r="AM92" s="144"/>
      <c r="AN92" s="144"/>
      <c r="AO92" s="144"/>
      <c r="AP92" s="144"/>
      <c r="AQ92" s="144"/>
      <c r="AR92" s="144"/>
      <c r="AS92" s="144"/>
      <c r="AT92" s="144"/>
      <c r="AU92" s="144"/>
      <c r="AV92" s="144"/>
      <c r="AW92" s="144"/>
      <c r="AX92" s="144"/>
      <c r="AY92" s="144"/>
      <c r="AZ92" s="144"/>
      <c r="BA92" s="144"/>
      <c r="BB92" s="144"/>
      <c r="BC92" s="144"/>
      <c r="BD92" s="144"/>
      <c r="BE92" s="144"/>
      <c r="BF92" s="144"/>
      <c r="BG92" s="144"/>
      <c r="BH92" s="144"/>
      <c r="BI92" s="144"/>
      <c r="BJ92" s="144"/>
      <c r="BK92" s="144"/>
      <c r="BL92" s="144"/>
      <c r="BM92" s="144"/>
      <c r="BN92" s="144"/>
      <c r="BO92" s="144"/>
      <c r="BP92" s="144"/>
      <c r="BQ92" s="144"/>
      <c r="BR92" s="144"/>
      <c r="BS92" s="144"/>
      <c r="BT92" s="144"/>
      <c r="BU92" s="144"/>
    </row>
    <row r="93" spans="1:73" ht="12" customHeight="1" x14ac:dyDescent="0.4">
      <c r="A93" s="80" t="s">
        <v>369</v>
      </c>
      <c r="B93" s="278"/>
      <c r="C93" s="436" t="s">
        <v>48</v>
      </c>
      <c r="D93" s="437">
        <f t="shared" ref="D93:E93" si="0">D75*2</f>
        <v>0</v>
      </c>
      <c r="E93" s="438">
        <f t="shared" si="0"/>
        <v>0</v>
      </c>
      <c r="F93" s="438">
        <v>1</v>
      </c>
      <c r="G93" s="438">
        <f t="shared" ref="G93:N93" si="1">G75*2</f>
        <v>4</v>
      </c>
      <c r="H93" s="438">
        <f t="shared" si="1"/>
        <v>2</v>
      </c>
      <c r="I93" s="438">
        <f t="shared" si="1"/>
        <v>4</v>
      </c>
      <c r="J93" s="438">
        <f t="shared" si="1"/>
        <v>0</v>
      </c>
      <c r="K93" s="438">
        <f t="shared" si="1"/>
        <v>2</v>
      </c>
      <c r="L93" s="438">
        <f t="shared" si="1"/>
        <v>0</v>
      </c>
      <c r="M93" s="438">
        <f t="shared" si="1"/>
        <v>2</v>
      </c>
      <c r="N93" s="438">
        <f t="shared" si="1"/>
        <v>2</v>
      </c>
      <c r="O93" s="438">
        <v>2</v>
      </c>
      <c r="P93" s="438">
        <f>P75*2</f>
        <v>0</v>
      </c>
      <c r="Q93" s="438">
        <v>3</v>
      </c>
      <c r="R93" s="438">
        <f t="shared" ref="R93:S93" si="2">R75*2</f>
        <v>0</v>
      </c>
      <c r="S93" s="440">
        <f t="shared" si="2"/>
        <v>0</v>
      </c>
      <c r="T93" s="144"/>
      <c r="U93" s="144"/>
      <c r="V93" s="144"/>
      <c r="W93" s="144"/>
      <c r="X93" s="144"/>
      <c r="Y93" s="144"/>
      <c r="Z93" s="144"/>
      <c r="AA93" s="144"/>
      <c r="AB93" s="144"/>
      <c r="AC93" s="144"/>
      <c r="AD93" s="144"/>
      <c r="AE93" s="144"/>
      <c r="AF93" s="144"/>
      <c r="AG93" s="144"/>
      <c r="AH93" s="144"/>
      <c r="AI93" s="144"/>
      <c r="AJ93" s="144"/>
      <c r="AK93" s="144"/>
      <c r="AL93" s="144"/>
      <c r="AM93" s="144"/>
      <c r="AN93" s="144"/>
      <c r="AO93" s="144"/>
      <c r="AP93" s="144"/>
      <c r="AQ93" s="144"/>
      <c r="AR93" s="144"/>
      <c r="AS93" s="144"/>
      <c r="AT93" s="144"/>
      <c r="AU93" s="144"/>
      <c r="AV93" s="144"/>
      <c r="AW93" s="144"/>
      <c r="AX93" s="144"/>
      <c r="AY93" s="144"/>
      <c r="AZ93" s="144"/>
      <c r="BA93" s="144"/>
      <c r="BB93" s="144"/>
      <c r="BC93" s="144"/>
      <c r="BD93" s="144"/>
      <c r="BE93" s="144"/>
      <c r="BF93" s="144"/>
      <c r="BG93" s="144"/>
      <c r="BH93" s="144"/>
      <c r="BI93" s="144"/>
      <c r="BJ93" s="144"/>
      <c r="BK93" s="144"/>
      <c r="BL93" s="144"/>
      <c r="BM93" s="144"/>
      <c r="BN93" s="144"/>
      <c r="BO93" s="144"/>
      <c r="BP93" s="144"/>
      <c r="BQ93" s="144"/>
      <c r="BR93" s="144"/>
      <c r="BS93" s="144"/>
      <c r="BT93" s="144"/>
      <c r="BU93" s="144"/>
    </row>
    <row r="94" spans="1:73" ht="12" customHeight="1" x14ac:dyDescent="0.4">
      <c r="A94" s="80" t="s">
        <v>369</v>
      </c>
      <c r="B94" s="427" t="s">
        <v>256</v>
      </c>
      <c r="C94" s="213" t="s">
        <v>180</v>
      </c>
      <c r="D94" s="214">
        <v>6</v>
      </c>
      <c r="E94" s="184">
        <v>54</v>
      </c>
      <c r="F94" s="184">
        <v>44</v>
      </c>
      <c r="G94" s="184">
        <v>60</v>
      </c>
      <c r="H94" s="184">
        <v>51</v>
      </c>
      <c r="I94" s="184">
        <v>48</v>
      </c>
      <c r="J94" s="184">
        <v>46</v>
      </c>
      <c r="K94" s="184">
        <v>32</v>
      </c>
      <c r="L94" s="184">
        <v>31</v>
      </c>
      <c r="M94" s="184">
        <v>40</v>
      </c>
      <c r="N94" s="184">
        <v>48</v>
      </c>
      <c r="O94" s="184">
        <v>27</v>
      </c>
      <c r="P94" s="184">
        <v>34</v>
      </c>
      <c r="Q94" s="184">
        <v>16</v>
      </c>
      <c r="R94" s="184">
        <v>2</v>
      </c>
      <c r="S94" s="435">
        <v>1</v>
      </c>
      <c r="T94" s="144"/>
      <c r="U94" s="144"/>
      <c r="V94" s="144"/>
      <c r="W94" s="144"/>
      <c r="X94" s="144"/>
      <c r="Y94" s="144"/>
      <c r="Z94" s="144"/>
      <c r="AA94" s="144"/>
      <c r="AB94" s="144"/>
      <c r="AC94" s="144"/>
      <c r="AD94" s="144"/>
      <c r="AE94" s="144"/>
      <c r="AF94" s="144"/>
      <c r="AG94" s="144"/>
      <c r="AH94" s="144"/>
      <c r="AI94" s="144"/>
      <c r="AJ94" s="144"/>
      <c r="AK94" s="144"/>
      <c r="AL94" s="144"/>
      <c r="AM94" s="144"/>
      <c r="AN94" s="144"/>
      <c r="AO94" s="144"/>
      <c r="AP94" s="144"/>
      <c r="AQ94" s="144"/>
      <c r="AR94" s="144"/>
      <c r="AS94" s="144"/>
      <c r="AT94" s="144"/>
      <c r="AU94" s="144"/>
      <c r="AV94" s="144"/>
      <c r="AW94" s="144"/>
      <c r="AX94" s="144"/>
      <c r="AY94" s="144"/>
      <c r="AZ94" s="144"/>
      <c r="BA94" s="144"/>
      <c r="BB94" s="144"/>
      <c r="BC94" s="144"/>
      <c r="BD94" s="144"/>
      <c r="BE94" s="144"/>
      <c r="BF94" s="144"/>
      <c r="BG94" s="144"/>
      <c r="BH94" s="144"/>
      <c r="BI94" s="144"/>
      <c r="BJ94" s="144"/>
      <c r="BK94" s="144"/>
      <c r="BL94" s="144"/>
      <c r="BM94" s="144"/>
      <c r="BN94" s="144"/>
      <c r="BO94" s="144"/>
      <c r="BP94" s="144"/>
      <c r="BQ94" s="144"/>
      <c r="BR94" s="144"/>
      <c r="BS94" s="144"/>
      <c r="BT94" s="144"/>
      <c r="BU94" s="144"/>
    </row>
    <row r="95" spans="1:73" ht="12" customHeight="1" x14ac:dyDescent="0.4">
      <c r="A95" s="80" t="s">
        <v>369</v>
      </c>
      <c r="B95" s="278"/>
      <c r="C95" s="434" t="s">
        <v>288</v>
      </c>
      <c r="D95" s="443">
        <v>0</v>
      </c>
      <c r="E95" s="144">
        <v>1</v>
      </c>
      <c r="F95" s="144">
        <v>0</v>
      </c>
      <c r="G95" s="144">
        <v>0</v>
      </c>
      <c r="H95" s="144">
        <v>0</v>
      </c>
      <c r="I95" s="144">
        <v>0</v>
      </c>
      <c r="J95" s="144">
        <v>0</v>
      </c>
      <c r="K95" s="144">
        <v>0</v>
      </c>
      <c r="L95" s="144">
        <v>0</v>
      </c>
      <c r="M95" s="144">
        <v>0</v>
      </c>
      <c r="N95" s="144">
        <v>0</v>
      </c>
      <c r="O95" s="144">
        <v>0</v>
      </c>
      <c r="P95" s="144">
        <v>0</v>
      </c>
      <c r="Q95" s="144">
        <v>0</v>
      </c>
      <c r="R95" s="144">
        <v>0</v>
      </c>
      <c r="S95" s="444">
        <v>0</v>
      </c>
      <c r="T95" s="144"/>
      <c r="U95" s="144"/>
      <c r="V95" s="144"/>
      <c r="W95" s="144"/>
      <c r="X95" s="144"/>
      <c r="Y95" s="144"/>
      <c r="Z95" s="144"/>
      <c r="AA95" s="144"/>
      <c r="AB95" s="144"/>
      <c r="AC95" s="144"/>
      <c r="AD95" s="144"/>
      <c r="AE95" s="144"/>
      <c r="AF95" s="144"/>
      <c r="AG95" s="144"/>
      <c r="AH95" s="144"/>
      <c r="AI95" s="144"/>
      <c r="AJ95" s="144"/>
      <c r="AK95" s="144"/>
      <c r="AL95" s="144"/>
      <c r="AM95" s="144"/>
      <c r="AN95" s="144"/>
      <c r="AO95" s="144"/>
      <c r="AP95" s="144"/>
      <c r="AQ95" s="144"/>
      <c r="AR95" s="144"/>
      <c r="AS95" s="144"/>
      <c r="AT95" s="144"/>
      <c r="AU95" s="144"/>
      <c r="AV95" s="144"/>
      <c r="AW95" s="144"/>
      <c r="AX95" s="144"/>
      <c r="AY95" s="144"/>
      <c r="AZ95" s="144"/>
      <c r="BA95" s="144"/>
      <c r="BB95" s="144"/>
      <c r="BC95" s="144"/>
      <c r="BD95" s="144"/>
      <c r="BE95" s="144"/>
      <c r="BF95" s="144"/>
      <c r="BG95" s="144"/>
      <c r="BH95" s="144"/>
      <c r="BI95" s="144"/>
      <c r="BJ95" s="144"/>
      <c r="BK95" s="144"/>
      <c r="BL95" s="144"/>
      <c r="BM95" s="144"/>
      <c r="BN95" s="144"/>
      <c r="BO95" s="144"/>
      <c r="BP95" s="144"/>
      <c r="BQ95" s="144"/>
      <c r="BR95" s="144"/>
      <c r="BS95" s="144"/>
      <c r="BT95" s="144"/>
      <c r="BU95" s="144"/>
    </row>
    <row r="96" spans="1:73" ht="12" customHeight="1" x14ac:dyDescent="0.4">
      <c r="A96" s="80" t="s">
        <v>369</v>
      </c>
      <c r="B96" s="278"/>
      <c r="C96" s="434" t="s">
        <v>289</v>
      </c>
      <c r="D96" s="443">
        <v>2</v>
      </c>
      <c r="E96" s="144">
        <v>1</v>
      </c>
      <c r="F96" s="144">
        <v>3</v>
      </c>
      <c r="G96" s="144">
        <v>2</v>
      </c>
      <c r="H96" s="144">
        <v>1</v>
      </c>
      <c r="I96" s="144">
        <v>3</v>
      </c>
      <c r="J96" s="144">
        <v>0</v>
      </c>
      <c r="K96" s="144">
        <v>4</v>
      </c>
      <c r="L96" s="144">
        <v>6</v>
      </c>
      <c r="M96" s="144">
        <v>3</v>
      </c>
      <c r="N96" s="144">
        <v>5</v>
      </c>
      <c r="O96" s="144">
        <v>3</v>
      </c>
      <c r="P96" s="144">
        <v>1</v>
      </c>
      <c r="Q96" s="144">
        <v>0</v>
      </c>
      <c r="R96" s="144">
        <v>0</v>
      </c>
      <c r="S96" s="444">
        <v>0</v>
      </c>
      <c r="T96" s="144"/>
      <c r="U96" s="144"/>
      <c r="V96" s="144"/>
      <c r="W96" s="144"/>
      <c r="X96" s="144"/>
      <c r="Y96" s="144"/>
      <c r="Z96" s="144"/>
      <c r="AA96" s="144"/>
      <c r="AB96" s="144"/>
      <c r="AC96" s="144"/>
      <c r="AD96" s="144"/>
      <c r="AE96" s="144"/>
      <c r="AF96" s="144"/>
      <c r="AG96" s="144"/>
      <c r="AH96" s="144"/>
      <c r="AI96" s="144"/>
      <c r="AJ96" s="144"/>
      <c r="AK96" s="144"/>
      <c r="AL96" s="144"/>
      <c r="AM96" s="144"/>
      <c r="AN96" s="144"/>
      <c r="AO96" s="144"/>
      <c r="AP96" s="144"/>
      <c r="AQ96" s="144"/>
      <c r="AR96" s="144"/>
      <c r="AS96" s="144"/>
      <c r="AT96" s="144"/>
      <c r="AU96" s="144"/>
      <c r="AV96" s="144"/>
      <c r="AW96" s="144"/>
      <c r="AX96" s="144"/>
      <c r="AY96" s="144"/>
      <c r="AZ96" s="144"/>
      <c r="BA96" s="144"/>
      <c r="BB96" s="144"/>
      <c r="BC96" s="144"/>
      <c r="BD96" s="144"/>
      <c r="BE96" s="144"/>
      <c r="BF96" s="144"/>
      <c r="BG96" s="144"/>
      <c r="BH96" s="144"/>
      <c r="BI96" s="144"/>
      <c r="BJ96" s="144"/>
      <c r="BK96" s="144"/>
      <c r="BL96" s="144"/>
      <c r="BM96" s="144"/>
      <c r="BN96" s="144"/>
      <c r="BO96" s="144"/>
      <c r="BP96" s="144"/>
      <c r="BQ96" s="144"/>
      <c r="BR96" s="144"/>
      <c r="BS96" s="144"/>
      <c r="BT96" s="144"/>
      <c r="BU96" s="144"/>
    </row>
    <row r="97" spans="1:73" ht="12" customHeight="1" x14ac:dyDescent="0.4">
      <c r="A97" s="80" t="s">
        <v>369</v>
      </c>
      <c r="B97" s="278"/>
      <c r="C97" s="434" t="s">
        <v>290</v>
      </c>
      <c r="D97" s="443">
        <v>0</v>
      </c>
      <c r="E97" s="144">
        <v>0</v>
      </c>
      <c r="F97" s="144">
        <v>1</v>
      </c>
      <c r="G97" s="144">
        <v>0</v>
      </c>
      <c r="H97" s="144">
        <v>0</v>
      </c>
      <c r="I97" s="144">
        <v>0</v>
      </c>
      <c r="J97" s="144">
        <v>2</v>
      </c>
      <c r="K97" s="144">
        <v>0</v>
      </c>
      <c r="L97" s="144">
        <v>0</v>
      </c>
      <c r="M97" s="144">
        <v>1</v>
      </c>
      <c r="N97" s="144">
        <v>0</v>
      </c>
      <c r="O97" s="144">
        <v>0</v>
      </c>
      <c r="P97" s="144">
        <v>0</v>
      </c>
      <c r="Q97" s="144">
        <v>0</v>
      </c>
      <c r="R97" s="144">
        <v>0</v>
      </c>
      <c r="S97" s="444">
        <v>0</v>
      </c>
      <c r="T97" s="144"/>
      <c r="U97" s="144"/>
      <c r="V97" s="144"/>
      <c r="W97" s="144"/>
      <c r="X97" s="144"/>
      <c r="Y97" s="144"/>
      <c r="Z97" s="144"/>
      <c r="AA97" s="144"/>
      <c r="AB97" s="144"/>
      <c r="AC97" s="144"/>
      <c r="AD97" s="144"/>
      <c r="AE97" s="144"/>
      <c r="AF97" s="144"/>
      <c r="AG97" s="144"/>
      <c r="AH97" s="144"/>
      <c r="AI97" s="144"/>
      <c r="AJ97" s="144"/>
      <c r="AK97" s="144"/>
      <c r="AL97" s="144"/>
      <c r="AM97" s="144"/>
      <c r="AN97" s="144"/>
      <c r="AO97" s="144"/>
      <c r="AP97" s="144"/>
      <c r="AQ97" s="144"/>
      <c r="AR97" s="144"/>
      <c r="AS97" s="144"/>
      <c r="AT97" s="144"/>
      <c r="AU97" s="144"/>
      <c r="AV97" s="144"/>
      <c r="AW97" s="144"/>
      <c r="AX97" s="144"/>
      <c r="AY97" s="144"/>
      <c r="AZ97" s="144"/>
      <c r="BA97" s="144"/>
      <c r="BB97" s="144"/>
      <c r="BC97" s="144"/>
      <c r="BD97" s="144"/>
      <c r="BE97" s="144"/>
      <c r="BF97" s="144"/>
      <c r="BG97" s="144"/>
      <c r="BH97" s="144"/>
      <c r="BI97" s="144"/>
      <c r="BJ97" s="144"/>
      <c r="BK97" s="144"/>
      <c r="BL97" s="144"/>
      <c r="BM97" s="144"/>
      <c r="BN97" s="144"/>
      <c r="BO97" s="144"/>
      <c r="BP97" s="144"/>
      <c r="BQ97" s="144"/>
      <c r="BR97" s="144"/>
      <c r="BS97" s="144"/>
      <c r="BT97" s="144"/>
      <c r="BU97" s="144"/>
    </row>
    <row r="98" spans="1:73" ht="12" customHeight="1" x14ac:dyDescent="0.4">
      <c r="A98" s="80" t="s">
        <v>369</v>
      </c>
      <c r="B98" s="278"/>
      <c r="C98" s="434" t="s">
        <v>300</v>
      </c>
      <c r="D98" s="443">
        <v>0</v>
      </c>
      <c r="E98" s="144">
        <v>0</v>
      </c>
      <c r="F98" s="144">
        <v>1</v>
      </c>
      <c r="G98" s="144">
        <v>2</v>
      </c>
      <c r="H98" s="144">
        <v>4</v>
      </c>
      <c r="I98" s="144">
        <v>1</v>
      </c>
      <c r="J98" s="144">
        <v>0</v>
      </c>
      <c r="K98" s="144">
        <v>5</v>
      </c>
      <c r="L98" s="144">
        <v>0</v>
      </c>
      <c r="M98" s="144">
        <v>4</v>
      </c>
      <c r="N98" s="144">
        <v>2</v>
      </c>
      <c r="O98" s="144">
        <v>0</v>
      </c>
      <c r="P98" s="144">
        <v>0</v>
      </c>
      <c r="Q98" s="144">
        <v>0</v>
      </c>
      <c r="R98" s="144">
        <v>0</v>
      </c>
      <c r="S98" s="444">
        <v>0</v>
      </c>
      <c r="T98" s="144"/>
      <c r="U98" s="144"/>
      <c r="V98" s="144"/>
      <c r="W98" s="144"/>
      <c r="X98" s="144"/>
      <c r="Y98" s="144"/>
      <c r="Z98" s="144"/>
      <c r="AA98" s="144"/>
      <c r="AB98" s="144"/>
      <c r="AC98" s="144"/>
      <c r="AD98" s="144"/>
      <c r="AE98" s="144"/>
      <c r="AF98" s="144"/>
      <c r="AG98" s="144"/>
      <c r="AH98" s="144"/>
      <c r="AI98" s="144"/>
      <c r="AJ98" s="144"/>
      <c r="AK98" s="144"/>
      <c r="AL98" s="144"/>
      <c r="AM98" s="144"/>
      <c r="AN98" s="144"/>
      <c r="AO98" s="144"/>
      <c r="AP98" s="144"/>
      <c r="AQ98" s="144"/>
      <c r="AR98" s="144"/>
      <c r="AS98" s="144"/>
      <c r="AT98" s="144"/>
      <c r="AU98" s="144"/>
      <c r="AV98" s="144"/>
      <c r="AW98" s="144"/>
      <c r="AX98" s="144"/>
      <c r="AY98" s="144"/>
      <c r="AZ98" s="144"/>
      <c r="BA98" s="144"/>
      <c r="BB98" s="144"/>
      <c r="BC98" s="144"/>
      <c r="BD98" s="144"/>
      <c r="BE98" s="144"/>
      <c r="BF98" s="144"/>
      <c r="BG98" s="144"/>
      <c r="BH98" s="144"/>
      <c r="BI98" s="144"/>
      <c r="BJ98" s="144"/>
      <c r="BK98" s="144"/>
      <c r="BL98" s="144"/>
      <c r="BM98" s="144"/>
      <c r="BN98" s="144"/>
      <c r="BO98" s="144"/>
      <c r="BP98" s="144"/>
      <c r="BQ98" s="144"/>
      <c r="BR98" s="144"/>
      <c r="BS98" s="144"/>
      <c r="BT98" s="144"/>
      <c r="BU98" s="144"/>
    </row>
    <row r="99" spans="1:73" ht="12" customHeight="1" x14ac:dyDescent="0.4">
      <c r="A99" s="80" t="s">
        <v>369</v>
      </c>
      <c r="B99" s="278"/>
      <c r="C99" s="434" t="s">
        <v>292</v>
      </c>
      <c r="D99" s="443"/>
      <c r="E99" s="144"/>
      <c r="F99" s="144"/>
      <c r="G99" s="144"/>
      <c r="H99" s="144"/>
      <c r="I99" s="144"/>
      <c r="J99" s="144"/>
      <c r="K99" s="144"/>
      <c r="L99" s="144"/>
      <c r="M99" s="144"/>
      <c r="N99" s="144"/>
      <c r="O99" s="144"/>
      <c r="P99" s="144"/>
      <c r="Q99" s="144"/>
      <c r="R99" s="144"/>
      <c r="S99" s="444"/>
      <c r="T99" s="144"/>
      <c r="U99" s="144"/>
      <c r="V99" s="144"/>
      <c r="W99" s="144"/>
      <c r="X99" s="144"/>
      <c r="Y99" s="144"/>
      <c r="Z99" s="144"/>
      <c r="AA99" s="144"/>
      <c r="AB99" s="144"/>
      <c r="AC99" s="144"/>
      <c r="AD99" s="144"/>
      <c r="AE99" s="144"/>
      <c r="AF99" s="144"/>
      <c r="AG99" s="144"/>
      <c r="AH99" s="144"/>
      <c r="AI99" s="144"/>
      <c r="AJ99" s="144"/>
      <c r="AK99" s="144"/>
      <c r="AL99" s="144"/>
      <c r="AM99" s="144"/>
      <c r="AN99" s="144"/>
      <c r="AO99" s="144"/>
      <c r="AP99" s="144"/>
      <c r="AQ99" s="144"/>
      <c r="AR99" s="144"/>
      <c r="AS99" s="144"/>
      <c r="AT99" s="144"/>
      <c r="AU99" s="144"/>
      <c r="AV99" s="144"/>
      <c r="AW99" s="144"/>
      <c r="AX99" s="144"/>
      <c r="AY99" s="144"/>
      <c r="AZ99" s="144"/>
      <c r="BA99" s="144"/>
      <c r="BB99" s="144"/>
      <c r="BC99" s="144"/>
      <c r="BD99" s="144"/>
      <c r="BE99" s="144"/>
      <c r="BF99" s="144"/>
      <c r="BG99" s="144"/>
      <c r="BH99" s="144"/>
      <c r="BI99" s="144"/>
      <c r="BJ99" s="144"/>
      <c r="BK99" s="144"/>
      <c r="BL99" s="144"/>
      <c r="BM99" s="144"/>
      <c r="BN99" s="144"/>
      <c r="BO99" s="144"/>
      <c r="BP99" s="144"/>
      <c r="BQ99" s="144"/>
      <c r="BR99" s="144"/>
      <c r="BS99" s="144"/>
      <c r="BT99" s="144"/>
      <c r="BU99" s="144"/>
    </row>
    <row r="100" spans="1:73" ht="12" customHeight="1" x14ac:dyDescent="0.4">
      <c r="A100" s="80" t="s">
        <v>369</v>
      </c>
      <c r="B100" s="278"/>
      <c r="C100" s="436" t="s">
        <v>274</v>
      </c>
      <c r="D100" s="437">
        <v>2</v>
      </c>
      <c r="E100" s="438">
        <v>8</v>
      </c>
      <c r="F100" s="438">
        <v>5</v>
      </c>
      <c r="G100" s="438">
        <v>9</v>
      </c>
      <c r="H100" s="438">
        <v>7</v>
      </c>
      <c r="I100" s="438">
        <v>4</v>
      </c>
      <c r="J100" s="438">
        <v>9</v>
      </c>
      <c r="K100" s="438">
        <v>3</v>
      </c>
      <c r="L100" s="438">
        <v>4</v>
      </c>
      <c r="M100" s="438">
        <v>6</v>
      </c>
      <c r="N100" s="438">
        <v>6</v>
      </c>
      <c r="O100" s="438">
        <v>13</v>
      </c>
      <c r="P100" s="438">
        <v>5</v>
      </c>
      <c r="Q100" s="438">
        <v>1</v>
      </c>
      <c r="R100" s="438">
        <v>0</v>
      </c>
      <c r="S100" s="440">
        <v>1</v>
      </c>
      <c r="T100" s="144"/>
      <c r="U100" s="144"/>
      <c r="V100" s="144"/>
      <c r="W100" s="144"/>
      <c r="X100" s="144"/>
      <c r="Y100" s="144"/>
      <c r="Z100" s="144"/>
      <c r="AA100" s="144"/>
      <c r="AB100" s="144"/>
      <c r="AC100" s="144"/>
      <c r="AD100" s="144"/>
      <c r="AE100" s="144"/>
      <c r="AF100" s="144"/>
      <c r="AG100" s="144"/>
      <c r="AH100" s="144"/>
      <c r="AI100" s="144"/>
      <c r="AJ100" s="144"/>
      <c r="AK100" s="144"/>
      <c r="AL100" s="144"/>
      <c r="AM100" s="144"/>
      <c r="AN100" s="144"/>
      <c r="AO100" s="144"/>
      <c r="AP100" s="144"/>
      <c r="AQ100" s="144"/>
      <c r="AR100" s="144"/>
      <c r="AS100" s="144"/>
      <c r="AT100" s="144"/>
      <c r="AU100" s="144"/>
      <c r="AV100" s="144"/>
      <c r="AW100" s="144"/>
      <c r="AX100" s="144"/>
      <c r="AY100" s="144"/>
      <c r="AZ100" s="144"/>
      <c r="BA100" s="144"/>
      <c r="BB100" s="144"/>
      <c r="BC100" s="144"/>
      <c r="BD100" s="144"/>
      <c r="BE100" s="144"/>
      <c r="BF100" s="144"/>
      <c r="BG100" s="144"/>
      <c r="BH100" s="144"/>
      <c r="BI100" s="144"/>
      <c r="BJ100" s="144"/>
      <c r="BK100" s="144"/>
      <c r="BL100" s="144"/>
      <c r="BM100" s="144"/>
      <c r="BN100" s="144"/>
      <c r="BO100" s="144"/>
      <c r="BP100" s="144"/>
      <c r="BQ100" s="144"/>
      <c r="BR100" s="144"/>
      <c r="BS100" s="144"/>
      <c r="BT100" s="144"/>
      <c r="BU100" s="144"/>
    </row>
    <row r="101" spans="1:73" ht="12" customHeight="1" x14ac:dyDescent="0.4">
      <c r="A101" s="80" t="s">
        <v>369</v>
      </c>
      <c r="B101" s="278"/>
      <c r="C101" s="436" t="s">
        <v>275</v>
      </c>
      <c r="D101" s="437"/>
      <c r="E101" s="438"/>
      <c r="F101" s="438"/>
      <c r="G101" s="438"/>
      <c r="H101" s="438"/>
      <c r="I101" s="438"/>
      <c r="J101" s="438"/>
      <c r="K101" s="438"/>
      <c r="L101" s="438"/>
      <c r="M101" s="438"/>
      <c r="N101" s="438"/>
      <c r="O101" s="438"/>
      <c r="P101" s="438"/>
      <c r="Q101" s="438"/>
      <c r="R101" s="438"/>
      <c r="S101" s="440"/>
      <c r="T101" s="144"/>
      <c r="U101" s="144"/>
      <c r="V101" s="144"/>
      <c r="W101" s="144"/>
      <c r="X101" s="144"/>
      <c r="Y101" s="144"/>
      <c r="Z101" s="144"/>
      <c r="AA101" s="144"/>
      <c r="AB101" s="144"/>
      <c r="AC101" s="144"/>
      <c r="AD101" s="144"/>
      <c r="AE101" s="144"/>
      <c r="AF101" s="144"/>
      <c r="AG101" s="144"/>
      <c r="AH101" s="144"/>
      <c r="AI101" s="144"/>
      <c r="AJ101" s="144"/>
      <c r="AK101" s="144"/>
      <c r="AL101" s="144"/>
      <c r="AM101" s="144"/>
      <c r="AN101" s="144"/>
      <c r="AO101" s="144"/>
      <c r="AP101" s="144"/>
      <c r="AQ101" s="144"/>
      <c r="AR101" s="144"/>
      <c r="AS101" s="144"/>
      <c r="AT101" s="144"/>
      <c r="AU101" s="144"/>
      <c r="AV101" s="144"/>
      <c r="AW101" s="144"/>
      <c r="AX101" s="144"/>
      <c r="AY101" s="144"/>
      <c r="AZ101" s="144"/>
      <c r="BA101" s="144"/>
      <c r="BB101" s="144"/>
      <c r="BC101" s="144"/>
      <c r="BD101" s="144"/>
      <c r="BE101" s="144"/>
      <c r="BF101" s="144"/>
      <c r="BG101" s="144"/>
      <c r="BH101" s="144"/>
      <c r="BI101" s="144"/>
      <c r="BJ101" s="144"/>
      <c r="BK101" s="144"/>
      <c r="BL101" s="144"/>
      <c r="BM101" s="144"/>
      <c r="BN101" s="144"/>
      <c r="BO101" s="144"/>
      <c r="BP101" s="144"/>
      <c r="BQ101" s="144"/>
      <c r="BR101" s="144"/>
      <c r="BS101" s="144"/>
      <c r="BT101" s="144"/>
      <c r="BU101" s="144"/>
    </row>
    <row r="102" spans="1:73" ht="12" customHeight="1" x14ac:dyDescent="0.4">
      <c r="A102" s="80"/>
      <c r="B102" s="278"/>
      <c r="C102" s="434" t="s">
        <v>276</v>
      </c>
      <c r="D102" s="443">
        <v>1</v>
      </c>
      <c r="E102" s="144">
        <v>0</v>
      </c>
      <c r="F102" s="144">
        <v>2</v>
      </c>
      <c r="G102" s="144">
        <v>2</v>
      </c>
      <c r="H102" s="144">
        <v>6</v>
      </c>
      <c r="I102" s="144">
        <v>2</v>
      </c>
      <c r="J102" s="144">
        <v>1</v>
      </c>
      <c r="K102" s="144">
        <v>0</v>
      </c>
      <c r="L102" s="144">
        <v>2</v>
      </c>
      <c r="M102" s="144">
        <v>1</v>
      </c>
      <c r="N102" s="144">
        <v>2</v>
      </c>
      <c r="O102" s="144"/>
      <c r="P102" s="144"/>
      <c r="Q102" s="144"/>
      <c r="R102" s="144"/>
      <c r="S102" s="444"/>
      <c r="T102" s="144"/>
      <c r="U102" s="144"/>
      <c r="V102" s="144"/>
      <c r="W102" s="144"/>
      <c r="X102" s="144"/>
      <c r="Y102" s="144"/>
      <c r="Z102" s="144"/>
      <c r="AA102" s="144"/>
      <c r="AB102" s="144"/>
      <c r="AC102" s="144"/>
      <c r="AD102" s="144"/>
      <c r="AE102" s="144"/>
      <c r="AF102" s="144"/>
      <c r="AG102" s="144"/>
      <c r="AH102" s="144"/>
      <c r="AI102" s="144"/>
      <c r="AJ102" s="144"/>
      <c r="AK102" s="144"/>
      <c r="AL102" s="144"/>
      <c r="AM102" s="144"/>
      <c r="AN102" s="144"/>
      <c r="AO102" s="144"/>
      <c r="AP102" s="144"/>
      <c r="AQ102" s="144"/>
      <c r="AR102" s="144"/>
      <c r="AS102" s="144"/>
      <c r="AT102" s="144"/>
      <c r="AU102" s="144"/>
      <c r="AV102" s="144"/>
      <c r="AW102" s="144"/>
      <c r="AX102" s="144"/>
      <c r="AY102" s="144"/>
      <c r="AZ102" s="144"/>
      <c r="BA102" s="144"/>
      <c r="BB102" s="144"/>
      <c r="BC102" s="144"/>
      <c r="BD102" s="144"/>
      <c r="BE102" s="144"/>
      <c r="BF102" s="144"/>
      <c r="BG102" s="144"/>
      <c r="BH102" s="144"/>
      <c r="BI102" s="144"/>
      <c r="BJ102" s="144"/>
      <c r="BK102" s="144"/>
      <c r="BL102" s="144"/>
      <c r="BM102" s="144"/>
      <c r="BN102" s="144"/>
      <c r="BO102" s="144"/>
      <c r="BP102" s="144"/>
      <c r="BQ102" s="144"/>
      <c r="BR102" s="144"/>
      <c r="BS102" s="144"/>
      <c r="BT102" s="144"/>
      <c r="BU102" s="144"/>
    </row>
    <row r="103" spans="1:73" ht="12" customHeight="1" x14ac:dyDescent="0.4">
      <c r="A103" s="80" t="s">
        <v>369</v>
      </c>
      <c r="B103" s="278"/>
      <c r="C103" s="434" t="s">
        <v>373</v>
      </c>
      <c r="D103" s="443">
        <v>1</v>
      </c>
      <c r="E103" s="144">
        <v>0</v>
      </c>
      <c r="F103" s="144">
        <v>0</v>
      </c>
      <c r="G103" s="144">
        <v>4</v>
      </c>
      <c r="H103" s="144">
        <v>4</v>
      </c>
      <c r="I103" s="144">
        <v>1</v>
      </c>
      <c r="J103" s="144">
        <v>2</v>
      </c>
      <c r="K103" s="144">
        <v>3</v>
      </c>
      <c r="L103" s="144">
        <v>1</v>
      </c>
      <c r="M103" s="144">
        <v>1</v>
      </c>
      <c r="N103" s="144">
        <v>0</v>
      </c>
      <c r="O103" s="144">
        <v>1</v>
      </c>
      <c r="P103" s="144">
        <v>0</v>
      </c>
      <c r="Q103" s="144">
        <v>0</v>
      </c>
      <c r="R103" s="144">
        <v>2</v>
      </c>
      <c r="S103" s="444">
        <v>0</v>
      </c>
      <c r="T103" s="144"/>
      <c r="U103" s="144"/>
      <c r="V103" s="144"/>
      <c r="W103" s="144"/>
      <c r="X103" s="144"/>
      <c r="Y103" s="144"/>
      <c r="Z103" s="144"/>
      <c r="AA103" s="144"/>
      <c r="AB103" s="144"/>
      <c r="AC103" s="144"/>
      <c r="AD103" s="144"/>
      <c r="AE103" s="144"/>
      <c r="AF103" s="144"/>
      <c r="AG103" s="144"/>
      <c r="AH103" s="144"/>
      <c r="AI103" s="144"/>
      <c r="AJ103" s="144"/>
      <c r="AK103" s="144"/>
      <c r="AL103" s="144"/>
      <c r="AM103" s="144"/>
      <c r="AN103" s="144"/>
      <c r="AO103" s="144"/>
      <c r="AP103" s="144"/>
      <c r="AQ103" s="144"/>
      <c r="AR103" s="144"/>
      <c r="AS103" s="144"/>
      <c r="AT103" s="144"/>
      <c r="AU103" s="144"/>
      <c r="AV103" s="144"/>
      <c r="AW103" s="144"/>
      <c r="AX103" s="144"/>
      <c r="AY103" s="144"/>
      <c r="AZ103" s="144"/>
      <c r="BA103" s="144"/>
      <c r="BB103" s="144"/>
      <c r="BC103" s="144"/>
      <c r="BD103" s="144"/>
      <c r="BE103" s="144"/>
      <c r="BF103" s="144"/>
      <c r="BG103" s="144"/>
      <c r="BH103" s="144"/>
      <c r="BI103" s="144"/>
      <c r="BJ103" s="144"/>
      <c r="BK103" s="144"/>
      <c r="BL103" s="144"/>
      <c r="BM103" s="144"/>
      <c r="BN103" s="144"/>
      <c r="BO103" s="144"/>
      <c r="BP103" s="144"/>
      <c r="BQ103" s="144"/>
      <c r="BR103" s="144"/>
      <c r="BS103" s="144"/>
      <c r="BT103" s="144"/>
      <c r="BU103" s="144"/>
    </row>
    <row r="104" spans="1:73" ht="12" customHeight="1" x14ac:dyDescent="0.4">
      <c r="A104" s="80" t="s">
        <v>369</v>
      </c>
      <c r="B104" s="278"/>
      <c r="C104" s="434" t="s">
        <v>374</v>
      </c>
      <c r="D104" s="443">
        <v>1</v>
      </c>
      <c r="E104" s="144">
        <v>0</v>
      </c>
      <c r="F104" s="144">
        <v>0</v>
      </c>
      <c r="G104" s="144">
        <v>0</v>
      </c>
      <c r="H104" s="144">
        <v>0</v>
      </c>
      <c r="I104" s="144">
        <v>0</v>
      </c>
      <c r="J104" s="144">
        <v>0</v>
      </c>
      <c r="K104" s="144">
        <v>0</v>
      </c>
      <c r="L104" s="144">
        <v>0</v>
      </c>
      <c r="M104" s="144">
        <v>0</v>
      </c>
      <c r="N104" s="144">
        <v>0</v>
      </c>
      <c r="O104" s="144">
        <v>0</v>
      </c>
      <c r="P104" s="144">
        <v>0</v>
      </c>
      <c r="Q104" s="144">
        <v>0</v>
      </c>
      <c r="R104" s="144">
        <v>0</v>
      </c>
      <c r="S104" s="444">
        <v>0</v>
      </c>
      <c r="T104" s="144"/>
      <c r="U104" s="144"/>
      <c r="V104" s="144"/>
      <c r="W104" s="144"/>
      <c r="X104" s="144"/>
      <c r="Y104" s="144"/>
      <c r="Z104" s="144"/>
      <c r="AA104" s="144"/>
      <c r="AB104" s="144"/>
      <c r="AC104" s="144"/>
      <c r="AD104" s="144"/>
      <c r="AE104" s="144"/>
      <c r="AF104" s="144"/>
      <c r="AG104" s="144"/>
      <c r="AH104" s="144"/>
      <c r="AI104" s="144"/>
      <c r="AJ104" s="144"/>
      <c r="AK104" s="144"/>
      <c r="AL104" s="144"/>
      <c r="AM104" s="144"/>
      <c r="AN104" s="144"/>
      <c r="AO104" s="144"/>
      <c r="AP104" s="144"/>
      <c r="AQ104" s="144"/>
      <c r="AR104" s="144"/>
      <c r="AS104" s="144"/>
      <c r="AT104" s="144"/>
      <c r="AU104" s="144"/>
      <c r="AV104" s="144"/>
      <c r="AW104" s="144"/>
      <c r="AX104" s="144"/>
      <c r="AY104" s="144"/>
      <c r="AZ104" s="144"/>
      <c r="BA104" s="144"/>
      <c r="BB104" s="144"/>
      <c r="BC104" s="144"/>
      <c r="BD104" s="144"/>
      <c r="BE104" s="144"/>
      <c r="BF104" s="144"/>
      <c r="BG104" s="144"/>
      <c r="BH104" s="144"/>
      <c r="BI104" s="144"/>
      <c r="BJ104" s="144"/>
      <c r="BK104" s="144"/>
      <c r="BL104" s="144"/>
      <c r="BM104" s="144"/>
      <c r="BN104" s="144"/>
      <c r="BO104" s="144"/>
      <c r="BP104" s="144"/>
      <c r="BQ104" s="144"/>
      <c r="BR104" s="144"/>
      <c r="BS104" s="144"/>
      <c r="BT104" s="144"/>
      <c r="BU104" s="144"/>
    </row>
    <row r="105" spans="1:73" ht="12" customHeight="1" x14ac:dyDescent="0.4">
      <c r="A105" s="80" t="s">
        <v>369</v>
      </c>
      <c r="B105" s="278"/>
      <c r="C105" s="436" t="s">
        <v>375</v>
      </c>
      <c r="D105" s="437">
        <v>33</v>
      </c>
      <c r="E105" s="438">
        <v>104</v>
      </c>
      <c r="F105" s="438">
        <v>88</v>
      </c>
      <c r="G105" s="438">
        <v>126</v>
      </c>
      <c r="H105" s="438">
        <v>94</v>
      </c>
      <c r="I105" s="438">
        <v>58</v>
      </c>
      <c r="J105" s="438">
        <v>101</v>
      </c>
      <c r="K105" s="438">
        <v>114</v>
      </c>
      <c r="L105" s="438">
        <v>76</v>
      </c>
      <c r="M105" s="438">
        <v>113</v>
      </c>
      <c r="N105" s="438">
        <v>132</v>
      </c>
      <c r="O105" s="438">
        <v>100</v>
      </c>
      <c r="P105" s="438">
        <v>137</v>
      </c>
      <c r="Q105" s="438">
        <v>62</v>
      </c>
      <c r="R105" s="438">
        <v>47</v>
      </c>
      <c r="S105" s="440">
        <v>48</v>
      </c>
      <c r="T105" s="144"/>
      <c r="U105" s="144"/>
      <c r="V105" s="144"/>
      <c r="W105" s="144"/>
      <c r="X105" s="144"/>
      <c r="Y105" s="144"/>
      <c r="Z105" s="144"/>
      <c r="AA105" s="144"/>
      <c r="AB105" s="144"/>
      <c r="AC105" s="144"/>
      <c r="AD105" s="144"/>
      <c r="AE105" s="144"/>
      <c r="AF105" s="144"/>
      <c r="AG105" s="144"/>
      <c r="AH105" s="144"/>
      <c r="AI105" s="144"/>
      <c r="AJ105" s="144"/>
      <c r="AK105" s="144"/>
      <c r="AL105" s="144"/>
      <c r="AM105" s="144"/>
      <c r="AN105" s="144"/>
      <c r="AO105" s="144"/>
      <c r="AP105" s="144"/>
      <c r="AQ105" s="144"/>
      <c r="AR105" s="144"/>
      <c r="AS105" s="144"/>
      <c r="AT105" s="144"/>
      <c r="AU105" s="144"/>
      <c r="AV105" s="144"/>
      <c r="AW105" s="144"/>
      <c r="AX105" s="144"/>
      <c r="AY105" s="144"/>
      <c r="AZ105" s="144"/>
      <c r="BA105" s="144"/>
      <c r="BB105" s="144"/>
      <c r="BC105" s="144"/>
      <c r="BD105" s="144"/>
      <c r="BE105" s="144"/>
      <c r="BF105" s="144"/>
      <c r="BG105" s="144"/>
      <c r="BH105" s="144"/>
      <c r="BI105" s="144"/>
      <c r="BJ105" s="144"/>
      <c r="BK105" s="144"/>
      <c r="BL105" s="144"/>
      <c r="BM105" s="144"/>
      <c r="BN105" s="144"/>
      <c r="BO105" s="144"/>
      <c r="BP105" s="144"/>
      <c r="BQ105" s="144"/>
      <c r="BR105" s="144"/>
      <c r="BS105" s="144"/>
      <c r="BT105" s="144"/>
      <c r="BU105" s="144"/>
    </row>
    <row r="106" spans="1:73" ht="12" customHeight="1" x14ac:dyDescent="0.4">
      <c r="A106" s="80" t="s">
        <v>369</v>
      </c>
      <c r="B106" s="278"/>
      <c r="C106" s="434" t="s">
        <v>309</v>
      </c>
      <c r="D106" s="443">
        <v>13</v>
      </c>
      <c r="E106" s="144">
        <v>56</v>
      </c>
      <c r="F106" s="144">
        <v>35</v>
      </c>
      <c r="G106" s="144">
        <v>70</v>
      </c>
      <c r="H106" s="144">
        <v>38</v>
      </c>
      <c r="I106" s="144">
        <v>32</v>
      </c>
      <c r="J106" s="144">
        <v>49</v>
      </c>
      <c r="K106" s="144">
        <v>45</v>
      </c>
      <c r="L106" s="144">
        <v>38</v>
      </c>
      <c r="M106" s="144">
        <v>43</v>
      </c>
      <c r="N106" s="144">
        <v>37</v>
      </c>
      <c r="O106" s="144">
        <v>27</v>
      </c>
      <c r="P106" s="144">
        <v>45</v>
      </c>
      <c r="Q106" s="144">
        <v>40</v>
      </c>
      <c r="R106" s="144">
        <v>30</v>
      </c>
      <c r="S106" s="444">
        <v>27</v>
      </c>
      <c r="T106" s="144"/>
      <c r="U106" s="144"/>
      <c r="V106" s="144"/>
      <c r="W106" s="144"/>
      <c r="X106" s="144"/>
      <c r="Y106" s="144"/>
      <c r="Z106" s="144"/>
      <c r="AA106" s="144"/>
      <c r="AB106" s="144"/>
      <c r="AC106" s="144"/>
      <c r="AD106" s="144"/>
      <c r="AE106" s="144"/>
      <c r="AF106" s="144"/>
      <c r="AG106" s="144"/>
      <c r="AH106" s="144"/>
      <c r="AI106" s="144"/>
      <c r="AJ106" s="144"/>
      <c r="AK106" s="144"/>
      <c r="AL106" s="144"/>
      <c r="AM106" s="144"/>
      <c r="AN106" s="144"/>
      <c r="AO106" s="144"/>
      <c r="AP106" s="144"/>
      <c r="AQ106" s="144"/>
      <c r="AR106" s="144"/>
      <c r="AS106" s="144"/>
      <c r="AT106" s="144"/>
      <c r="AU106" s="144"/>
      <c r="AV106" s="144"/>
      <c r="AW106" s="144"/>
      <c r="AX106" s="144"/>
      <c r="AY106" s="144"/>
      <c r="AZ106" s="144"/>
      <c r="BA106" s="144"/>
      <c r="BB106" s="144"/>
      <c r="BC106" s="144"/>
      <c r="BD106" s="144"/>
      <c r="BE106" s="144"/>
      <c r="BF106" s="144"/>
      <c r="BG106" s="144"/>
      <c r="BH106" s="144"/>
      <c r="BI106" s="144"/>
      <c r="BJ106" s="144"/>
      <c r="BK106" s="144"/>
      <c r="BL106" s="144"/>
      <c r="BM106" s="144"/>
      <c r="BN106" s="144"/>
      <c r="BO106" s="144"/>
      <c r="BP106" s="144"/>
      <c r="BQ106" s="144"/>
      <c r="BR106" s="144"/>
      <c r="BS106" s="144"/>
      <c r="BT106" s="144"/>
      <c r="BU106" s="144"/>
    </row>
    <row r="107" spans="1:73" ht="12" customHeight="1" x14ac:dyDescent="0.4">
      <c r="A107" s="80" t="s">
        <v>369</v>
      </c>
      <c r="B107" s="278"/>
      <c r="C107" s="434" t="s">
        <v>310</v>
      </c>
      <c r="D107" s="443"/>
      <c r="E107" s="144">
        <v>4</v>
      </c>
      <c r="F107" s="144">
        <v>1</v>
      </c>
      <c r="G107" s="144">
        <v>8</v>
      </c>
      <c r="H107" s="144">
        <v>1</v>
      </c>
      <c r="I107" s="144">
        <v>3</v>
      </c>
      <c r="J107" s="144">
        <v>2</v>
      </c>
      <c r="K107" s="144">
        <v>1</v>
      </c>
      <c r="L107" s="144">
        <v>10</v>
      </c>
      <c r="M107" s="144">
        <v>1</v>
      </c>
      <c r="N107" s="144">
        <v>3</v>
      </c>
      <c r="O107" s="144">
        <v>1</v>
      </c>
      <c r="P107" s="144">
        <v>1</v>
      </c>
      <c r="Q107" s="144">
        <v>5</v>
      </c>
      <c r="R107" s="144">
        <v>4</v>
      </c>
      <c r="S107" s="444">
        <v>3</v>
      </c>
      <c r="T107" s="144"/>
      <c r="U107" s="144"/>
      <c r="V107" s="144"/>
      <c r="W107" s="144"/>
      <c r="X107" s="144"/>
      <c r="Y107" s="144"/>
      <c r="Z107" s="144"/>
      <c r="AA107" s="144"/>
      <c r="AB107" s="144"/>
      <c r="AC107" s="144"/>
      <c r="AD107" s="144"/>
      <c r="AE107" s="144"/>
      <c r="AF107" s="144"/>
      <c r="AG107" s="144"/>
      <c r="AH107" s="144"/>
      <c r="AI107" s="144"/>
      <c r="AJ107" s="144"/>
      <c r="AK107" s="144"/>
      <c r="AL107" s="144"/>
      <c r="AM107" s="144"/>
      <c r="AN107" s="144"/>
      <c r="AO107" s="144"/>
      <c r="AP107" s="144"/>
      <c r="AQ107" s="144"/>
      <c r="AR107" s="144"/>
      <c r="AS107" s="144"/>
      <c r="AT107" s="144"/>
      <c r="AU107" s="144"/>
      <c r="AV107" s="144"/>
      <c r="AW107" s="144"/>
      <c r="AX107" s="144"/>
      <c r="AY107" s="144"/>
      <c r="AZ107" s="144"/>
      <c r="BA107" s="144"/>
      <c r="BB107" s="144"/>
      <c r="BC107" s="144"/>
      <c r="BD107" s="144"/>
      <c r="BE107" s="144"/>
      <c r="BF107" s="144"/>
      <c r="BG107" s="144"/>
      <c r="BH107" s="144"/>
      <c r="BI107" s="144"/>
      <c r="BJ107" s="144"/>
      <c r="BK107" s="144"/>
      <c r="BL107" s="144"/>
      <c r="BM107" s="144"/>
      <c r="BN107" s="144"/>
      <c r="BO107" s="144"/>
      <c r="BP107" s="144"/>
      <c r="BQ107" s="144"/>
      <c r="BR107" s="144"/>
      <c r="BS107" s="144"/>
      <c r="BT107" s="144"/>
      <c r="BU107" s="144"/>
    </row>
    <row r="108" spans="1:73" ht="12" customHeight="1" x14ac:dyDescent="0.4">
      <c r="A108" s="80" t="s">
        <v>369</v>
      </c>
      <c r="B108" s="278"/>
      <c r="C108" s="469" t="s">
        <v>376</v>
      </c>
      <c r="D108" s="443"/>
      <c r="E108" s="144"/>
      <c r="F108" s="144"/>
      <c r="G108" s="144"/>
      <c r="H108" s="144">
        <v>1</v>
      </c>
      <c r="I108" s="144"/>
      <c r="J108" s="144"/>
      <c r="K108" s="144">
        <v>3</v>
      </c>
      <c r="L108" s="144">
        <v>1</v>
      </c>
      <c r="M108" s="144">
        <v>1</v>
      </c>
      <c r="N108" s="144">
        <v>2</v>
      </c>
      <c r="O108" s="144">
        <v>1</v>
      </c>
      <c r="P108" s="144">
        <v>1</v>
      </c>
      <c r="Q108" s="144">
        <v>1</v>
      </c>
      <c r="R108" s="144">
        <v>1</v>
      </c>
      <c r="S108" s="444"/>
      <c r="T108" s="144"/>
      <c r="U108" s="144"/>
      <c r="V108" s="144"/>
      <c r="W108" s="144"/>
      <c r="X108" s="144"/>
      <c r="Y108" s="144"/>
      <c r="Z108" s="144"/>
      <c r="AA108" s="144"/>
      <c r="AB108" s="144"/>
      <c r="AC108" s="144"/>
      <c r="AD108" s="144"/>
      <c r="AE108" s="144"/>
      <c r="AF108" s="144"/>
      <c r="AG108" s="144"/>
      <c r="AH108" s="144"/>
      <c r="AI108" s="144"/>
      <c r="AJ108" s="144"/>
      <c r="AK108" s="144"/>
      <c r="AL108" s="144"/>
      <c r="AM108" s="144"/>
      <c r="AN108" s="144"/>
      <c r="AO108" s="144"/>
      <c r="AP108" s="144"/>
      <c r="AQ108" s="144"/>
      <c r="AR108" s="144"/>
      <c r="AS108" s="144"/>
      <c r="AT108" s="144"/>
      <c r="AU108" s="144"/>
      <c r="AV108" s="144"/>
      <c r="AW108" s="144"/>
      <c r="AX108" s="144"/>
      <c r="AY108" s="144"/>
      <c r="AZ108" s="144"/>
      <c r="BA108" s="144"/>
      <c r="BB108" s="144"/>
      <c r="BC108" s="144"/>
      <c r="BD108" s="144"/>
      <c r="BE108" s="144"/>
      <c r="BF108" s="144"/>
      <c r="BG108" s="144"/>
      <c r="BH108" s="144"/>
      <c r="BI108" s="144"/>
      <c r="BJ108" s="144"/>
      <c r="BK108" s="144"/>
      <c r="BL108" s="144"/>
      <c r="BM108" s="144"/>
      <c r="BN108" s="144"/>
      <c r="BO108" s="144"/>
      <c r="BP108" s="144"/>
      <c r="BQ108" s="144"/>
      <c r="BR108" s="144"/>
      <c r="BS108" s="144"/>
      <c r="BT108" s="144"/>
      <c r="BU108" s="144"/>
    </row>
    <row r="109" spans="1:73" ht="12" customHeight="1" x14ac:dyDescent="0.4">
      <c r="A109" s="80" t="s">
        <v>369</v>
      </c>
      <c r="B109" s="278"/>
      <c r="C109" s="469" t="s">
        <v>377</v>
      </c>
      <c r="D109" s="443"/>
      <c r="E109" s="144"/>
      <c r="F109" s="144"/>
      <c r="G109" s="144"/>
      <c r="H109" s="144"/>
      <c r="I109" s="144"/>
      <c r="J109" s="144"/>
      <c r="K109" s="144">
        <v>1</v>
      </c>
      <c r="L109" s="144">
        <v>1</v>
      </c>
      <c r="M109" s="144">
        <v>1</v>
      </c>
      <c r="N109" s="144"/>
      <c r="O109" s="144"/>
      <c r="P109" s="144"/>
      <c r="Q109" s="144"/>
      <c r="R109" s="144"/>
      <c r="S109" s="444">
        <v>1</v>
      </c>
      <c r="T109" s="144"/>
      <c r="U109" s="144"/>
      <c r="V109" s="144"/>
      <c r="W109" s="144"/>
      <c r="X109" s="144"/>
      <c r="Y109" s="144"/>
      <c r="Z109" s="144"/>
      <c r="AA109" s="144"/>
      <c r="AB109" s="144"/>
      <c r="AC109" s="144"/>
      <c r="AD109" s="144"/>
      <c r="AE109" s="144"/>
      <c r="AF109" s="144"/>
      <c r="AG109" s="144"/>
      <c r="AH109" s="144"/>
      <c r="AI109" s="144"/>
      <c r="AJ109" s="144"/>
      <c r="AK109" s="144"/>
      <c r="AL109" s="144"/>
      <c r="AM109" s="144"/>
      <c r="AN109" s="144"/>
      <c r="AO109" s="144"/>
      <c r="AP109" s="144"/>
      <c r="AQ109" s="144"/>
      <c r="AR109" s="144"/>
      <c r="AS109" s="144"/>
      <c r="AT109" s="144"/>
      <c r="AU109" s="144"/>
      <c r="AV109" s="144"/>
      <c r="AW109" s="144"/>
      <c r="AX109" s="144"/>
      <c r="AY109" s="144"/>
      <c r="AZ109" s="144"/>
      <c r="BA109" s="144"/>
      <c r="BB109" s="144"/>
      <c r="BC109" s="144"/>
      <c r="BD109" s="144"/>
      <c r="BE109" s="144"/>
      <c r="BF109" s="144"/>
      <c r="BG109" s="144"/>
      <c r="BH109" s="144"/>
      <c r="BI109" s="144"/>
      <c r="BJ109" s="144"/>
      <c r="BK109" s="144"/>
      <c r="BL109" s="144"/>
      <c r="BM109" s="144"/>
      <c r="BN109" s="144"/>
      <c r="BO109" s="144"/>
      <c r="BP109" s="144"/>
      <c r="BQ109" s="144"/>
      <c r="BR109" s="144"/>
      <c r="BS109" s="144"/>
      <c r="BT109" s="144"/>
      <c r="BU109" s="144"/>
    </row>
    <row r="110" spans="1:73" ht="12" customHeight="1" x14ac:dyDescent="0.4">
      <c r="A110" s="80" t="s">
        <v>369</v>
      </c>
      <c r="B110" s="278"/>
      <c r="C110" s="469" t="s">
        <v>378</v>
      </c>
      <c r="D110" s="443"/>
      <c r="E110" s="144"/>
      <c r="F110" s="144"/>
      <c r="G110" s="144"/>
      <c r="H110" s="144"/>
      <c r="I110" s="144"/>
      <c r="J110" s="144"/>
      <c r="K110" s="144"/>
      <c r="L110" s="144"/>
      <c r="M110" s="144"/>
      <c r="N110" s="144"/>
      <c r="O110" s="144"/>
      <c r="P110" s="144"/>
      <c r="Q110" s="144"/>
      <c r="R110" s="144"/>
      <c r="S110" s="444"/>
      <c r="T110" s="144"/>
      <c r="U110" s="144"/>
      <c r="V110" s="144"/>
      <c r="W110" s="144"/>
      <c r="X110" s="144"/>
      <c r="Y110" s="144"/>
      <c r="Z110" s="144"/>
      <c r="AA110" s="144"/>
      <c r="AB110" s="144"/>
      <c r="AC110" s="144"/>
      <c r="AD110" s="144"/>
      <c r="AE110" s="144"/>
      <c r="AF110" s="144"/>
      <c r="AG110" s="144"/>
      <c r="AH110" s="144"/>
      <c r="AI110" s="144"/>
      <c r="AJ110" s="144"/>
      <c r="AK110" s="144"/>
      <c r="AL110" s="144"/>
      <c r="AM110" s="144"/>
      <c r="AN110" s="144"/>
      <c r="AO110" s="144"/>
      <c r="AP110" s="144"/>
      <c r="AQ110" s="144"/>
      <c r="AR110" s="144"/>
      <c r="AS110" s="144"/>
      <c r="AT110" s="144"/>
      <c r="AU110" s="144"/>
      <c r="AV110" s="144"/>
      <c r="AW110" s="144"/>
      <c r="AX110" s="144"/>
      <c r="AY110" s="144"/>
      <c r="AZ110" s="144"/>
      <c r="BA110" s="144"/>
      <c r="BB110" s="144"/>
      <c r="BC110" s="144"/>
      <c r="BD110" s="144"/>
      <c r="BE110" s="144"/>
      <c r="BF110" s="144"/>
      <c r="BG110" s="144"/>
      <c r="BH110" s="144"/>
      <c r="BI110" s="144"/>
      <c r="BJ110" s="144"/>
      <c r="BK110" s="144"/>
      <c r="BL110" s="144"/>
      <c r="BM110" s="144"/>
      <c r="BN110" s="144"/>
      <c r="BO110" s="144"/>
      <c r="BP110" s="144"/>
      <c r="BQ110" s="144"/>
      <c r="BR110" s="144"/>
      <c r="BS110" s="144"/>
      <c r="BT110" s="144"/>
      <c r="BU110" s="144"/>
    </row>
    <row r="111" spans="1:73" ht="12" customHeight="1" x14ac:dyDescent="0.4">
      <c r="A111" s="80" t="s">
        <v>369</v>
      </c>
      <c r="B111" s="278"/>
      <c r="C111" s="469" t="s">
        <v>379</v>
      </c>
      <c r="D111" s="443"/>
      <c r="E111" s="144"/>
      <c r="F111" s="144"/>
      <c r="G111" s="144"/>
      <c r="H111" s="144"/>
      <c r="I111" s="144"/>
      <c r="J111" s="144"/>
      <c r="K111" s="144"/>
      <c r="L111" s="144"/>
      <c r="M111" s="144"/>
      <c r="N111" s="144"/>
      <c r="O111" s="144"/>
      <c r="P111" s="144"/>
      <c r="Q111" s="144"/>
      <c r="R111" s="144"/>
      <c r="S111" s="444"/>
      <c r="T111" s="144"/>
      <c r="U111" s="144"/>
      <c r="V111" s="144"/>
      <c r="W111" s="144"/>
      <c r="X111" s="144"/>
      <c r="Y111" s="144"/>
      <c r="Z111" s="144"/>
      <c r="AA111" s="144"/>
      <c r="AB111" s="144"/>
      <c r="AC111" s="144"/>
      <c r="AD111" s="144"/>
      <c r="AE111" s="144"/>
      <c r="AF111" s="144"/>
      <c r="AG111" s="144"/>
      <c r="AH111" s="144"/>
      <c r="AI111" s="144"/>
      <c r="AJ111" s="144"/>
      <c r="AK111" s="144"/>
      <c r="AL111" s="144"/>
      <c r="AM111" s="144"/>
      <c r="AN111" s="144"/>
      <c r="AO111" s="144"/>
      <c r="AP111" s="144"/>
      <c r="AQ111" s="144"/>
      <c r="AR111" s="144"/>
      <c r="AS111" s="144"/>
      <c r="AT111" s="144"/>
      <c r="AU111" s="144"/>
      <c r="AV111" s="144"/>
      <c r="AW111" s="144"/>
      <c r="AX111" s="144"/>
      <c r="AY111" s="144"/>
      <c r="AZ111" s="144"/>
      <c r="BA111" s="144"/>
      <c r="BB111" s="144"/>
      <c r="BC111" s="144"/>
      <c r="BD111" s="144"/>
      <c r="BE111" s="144"/>
      <c r="BF111" s="144"/>
      <c r="BG111" s="144"/>
      <c r="BH111" s="144"/>
      <c r="BI111" s="144"/>
      <c r="BJ111" s="144"/>
      <c r="BK111" s="144"/>
      <c r="BL111" s="144"/>
      <c r="BM111" s="144"/>
      <c r="BN111" s="144"/>
      <c r="BO111" s="144"/>
      <c r="BP111" s="144"/>
      <c r="BQ111" s="144"/>
      <c r="BR111" s="144"/>
      <c r="BS111" s="144"/>
      <c r="BT111" s="144"/>
      <c r="BU111" s="144"/>
    </row>
    <row r="112" spans="1:73" ht="12" customHeight="1" x14ac:dyDescent="0.4">
      <c r="A112" s="80" t="s">
        <v>369</v>
      </c>
      <c r="B112" s="278"/>
      <c r="C112" s="470" t="s">
        <v>380</v>
      </c>
      <c r="D112" s="461"/>
      <c r="E112" s="462"/>
      <c r="F112" s="462"/>
      <c r="G112" s="462"/>
      <c r="H112" s="462"/>
      <c r="I112" s="462"/>
      <c r="J112" s="462"/>
      <c r="K112" s="462"/>
      <c r="L112" s="462"/>
      <c r="M112" s="462"/>
      <c r="N112" s="462"/>
      <c r="O112" s="462"/>
      <c r="P112" s="462"/>
      <c r="Q112" s="462"/>
      <c r="R112" s="462"/>
      <c r="S112" s="463"/>
      <c r="T112" s="144"/>
      <c r="U112" s="144"/>
      <c r="V112" s="144"/>
      <c r="W112" s="144"/>
      <c r="X112" s="144"/>
      <c r="Y112" s="144"/>
      <c r="Z112" s="144"/>
      <c r="AA112" s="144"/>
      <c r="AB112" s="144"/>
      <c r="AC112" s="144"/>
      <c r="AD112" s="144"/>
      <c r="AE112" s="144"/>
      <c r="AF112" s="144"/>
      <c r="AG112" s="144"/>
      <c r="AH112" s="144"/>
      <c r="AI112" s="144"/>
      <c r="AJ112" s="144"/>
      <c r="AK112" s="144"/>
      <c r="AL112" s="144"/>
      <c r="AM112" s="144"/>
      <c r="AN112" s="144"/>
      <c r="AO112" s="144"/>
      <c r="AP112" s="144"/>
      <c r="AQ112" s="144"/>
      <c r="AR112" s="144"/>
      <c r="AS112" s="144"/>
      <c r="AT112" s="144"/>
      <c r="AU112" s="144"/>
      <c r="AV112" s="144"/>
      <c r="AW112" s="144"/>
      <c r="AX112" s="144"/>
      <c r="AY112" s="144"/>
      <c r="AZ112" s="144"/>
      <c r="BA112" s="144"/>
      <c r="BB112" s="144"/>
      <c r="BC112" s="144"/>
      <c r="BD112" s="144"/>
      <c r="BE112" s="144"/>
      <c r="BF112" s="144"/>
      <c r="BG112" s="144"/>
      <c r="BH112" s="144"/>
      <c r="BI112" s="144"/>
      <c r="BJ112" s="144"/>
      <c r="BK112" s="144"/>
      <c r="BL112" s="144"/>
      <c r="BM112" s="144"/>
      <c r="BN112" s="144"/>
      <c r="BO112" s="144"/>
      <c r="BP112" s="144"/>
      <c r="BQ112" s="144"/>
      <c r="BR112" s="144"/>
      <c r="BS112" s="144"/>
      <c r="BT112" s="144"/>
      <c r="BU112" s="144"/>
    </row>
    <row r="113" spans="1:73" ht="12" customHeight="1" x14ac:dyDescent="0.4">
      <c r="A113" s="80" t="s">
        <v>369</v>
      </c>
      <c r="B113" s="278"/>
      <c r="C113" s="270" t="s">
        <v>14</v>
      </c>
      <c r="D113" s="443"/>
      <c r="E113" s="144"/>
      <c r="F113" s="144"/>
      <c r="G113" s="144"/>
      <c r="H113" s="144"/>
      <c r="I113" s="144"/>
      <c r="J113" s="144"/>
      <c r="K113" s="144"/>
      <c r="L113" s="144"/>
      <c r="M113" s="144"/>
      <c r="N113" s="144"/>
      <c r="O113" s="144"/>
      <c r="P113" s="144"/>
      <c r="Q113" s="144"/>
      <c r="R113" s="144"/>
      <c r="S113" s="444"/>
      <c r="T113" s="144"/>
      <c r="U113" s="144"/>
      <c r="V113" s="144"/>
      <c r="W113" s="144"/>
      <c r="X113" s="144"/>
      <c r="Y113" s="144"/>
      <c r="Z113" s="144"/>
      <c r="AA113" s="144"/>
      <c r="AB113" s="144"/>
      <c r="AC113" s="144"/>
      <c r="AD113" s="144"/>
      <c r="AE113" s="144"/>
      <c r="AF113" s="144"/>
      <c r="AG113" s="144"/>
      <c r="AH113" s="144"/>
      <c r="AI113" s="144"/>
      <c r="AJ113" s="144"/>
      <c r="AK113" s="144"/>
      <c r="AL113" s="144"/>
      <c r="AM113" s="144"/>
      <c r="AN113" s="144"/>
      <c r="AO113" s="144"/>
      <c r="AP113" s="144"/>
      <c r="AQ113" s="144"/>
      <c r="AR113" s="144"/>
      <c r="AS113" s="144"/>
      <c r="AT113" s="144"/>
      <c r="AU113" s="144"/>
      <c r="AV113" s="144"/>
      <c r="AW113" s="144"/>
      <c r="AX113" s="144"/>
      <c r="AY113" s="144"/>
      <c r="AZ113" s="144"/>
      <c r="BA113" s="144"/>
      <c r="BB113" s="144"/>
      <c r="BC113" s="144"/>
      <c r="BD113" s="144"/>
      <c r="BE113" s="144"/>
      <c r="BF113" s="144"/>
      <c r="BG113" s="144"/>
      <c r="BH113" s="144"/>
      <c r="BI113" s="144"/>
      <c r="BJ113" s="144"/>
      <c r="BK113" s="144"/>
      <c r="BL113" s="144"/>
      <c r="BM113" s="144"/>
      <c r="BN113" s="144"/>
      <c r="BO113" s="144"/>
      <c r="BP113" s="144"/>
      <c r="BQ113" s="144"/>
      <c r="BR113" s="144"/>
      <c r="BS113" s="144"/>
      <c r="BT113" s="144"/>
      <c r="BU113" s="144"/>
    </row>
    <row r="114" spans="1:73" ht="12" customHeight="1" x14ac:dyDescent="0.4">
      <c r="A114" s="80" t="s">
        <v>369</v>
      </c>
      <c r="B114" s="278"/>
      <c r="C114" s="469" t="s">
        <v>15</v>
      </c>
      <c r="D114" s="443"/>
      <c r="E114" s="144"/>
      <c r="F114" s="144"/>
      <c r="G114" s="144"/>
      <c r="H114" s="144"/>
      <c r="I114" s="144"/>
      <c r="J114" s="144"/>
      <c r="K114" s="144"/>
      <c r="L114" s="144">
        <v>1</v>
      </c>
      <c r="M114" s="144"/>
      <c r="N114" s="144"/>
      <c r="O114" s="144"/>
      <c r="P114" s="144"/>
      <c r="Q114" s="144"/>
      <c r="R114" s="144"/>
      <c r="S114" s="444"/>
      <c r="T114" s="144"/>
      <c r="U114" s="144"/>
      <c r="V114" s="144"/>
      <c r="W114" s="144"/>
      <c r="X114" s="144"/>
      <c r="Y114" s="144"/>
      <c r="Z114" s="144"/>
      <c r="AA114" s="144"/>
      <c r="AB114" s="144"/>
      <c r="AC114" s="144"/>
      <c r="AD114" s="144"/>
      <c r="AE114" s="144"/>
      <c r="AF114" s="144"/>
      <c r="AG114" s="144"/>
      <c r="AH114" s="144"/>
      <c r="AI114" s="144"/>
      <c r="AJ114" s="144"/>
      <c r="AK114" s="144"/>
      <c r="AL114" s="144"/>
      <c r="AM114" s="144"/>
      <c r="AN114" s="144"/>
      <c r="AO114" s="144"/>
      <c r="AP114" s="144"/>
      <c r="AQ114" s="144"/>
      <c r="AR114" s="144"/>
      <c r="AS114" s="144"/>
      <c r="AT114" s="144"/>
      <c r="AU114" s="144"/>
      <c r="AV114" s="144"/>
      <c r="AW114" s="144"/>
      <c r="AX114" s="144"/>
      <c r="AY114" s="144"/>
      <c r="AZ114" s="144"/>
      <c r="BA114" s="144"/>
      <c r="BB114" s="144"/>
      <c r="BC114" s="144"/>
      <c r="BD114" s="144"/>
      <c r="BE114" s="144"/>
      <c r="BF114" s="144"/>
      <c r="BG114" s="144"/>
      <c r="BH114" s="144"/>
      <c r="BI114" s="144"/>
      <c r="BJ114" s="144"/>
      <c r="BK114" s="144"/>
      <c r="BL114" s="144"/>
      <c r="BM114" s="144"/>
      <c r="BN114" s="144"/>
      <c r="BO114" s="144"/>
      <c r="BP114" s="144"/>
      <c r="BQ114" s="144"/>
      <c r="BR114" s="144"/>
      <c r="BS114" s="144"/>
      <c r="BT114" s="144"/>
      <c r="BU114" s="144"/>
    </row>
    <row r="115" spans="1:73" ht="12" customHeight="1" x14ac:dyDescent="0.4">
      <c r="A115" s="80" t="s">
        <v>369</v>
      </c>
      <c r="B115" s="278"/>
      <c r="C115" s="434" t="s">
        <v>381</v>
      </c>
      <c r="D115" s="443"/>
      <c r="E115" s="144"/>
      <c r="F115" s="144"/>
      <c r="G115" s="144"/>
      <c r="H115" s="144"/>
      <c r="I115" s="144"/>
      <c r="J115" s="144"/>
      <c r="K115" s="144"/>
      <c r="L115" s="144"/>
      <c r="M115" s="144"/>
      <c r="N115" s="144"/>
      <c r="O115" s="144"/>
      <c r="P115" s="144"/>
      <c r="Q115" s="144"/>
      <c r="R115" s="144"/>
      <c r="S115" s="444"/>
      <c r="T115" s="144"/>
      <c r="U115" s="144"/>
      <c r="V115" s="144"/>
      <c r="W115" s="144"/>
      <c r="X115" s="144"/>
      <c r="Y115" s="144"/>
      <c r="Z115" s="144"/>
      <c r="AA115" s="144"/>
      <c r="AB115" s="144"/>
      <c r="AC115" s="144"/>
      <c r="AD115" s="144"/>
      <c r="AE115" s="144"/>
      <c r="AF115" s="144"/>
      <c r="AG115" s="144"/>
      <c r="AH115" s="144"/>
      <c r="AI115" s="144"/>
      <c r="AJ115" s="144"/>
      <c r="AK115" s="144"/>
      <c r="AL115" s="144"/>
      <c r="AM115" s="144"/>
      <c r="AN115" s="144"/>
      <c r="AO115" s="144"/>
      <c r="AP115" s="144"/>
      <c r="AQ115" s="144"/>
      <c r="AR115" s="144"/>
      <c r="AS115" s="144"/>
      <c r="AT115" s="144"/>
      <c r="AU115" s="144"/>
      <c r="AV115" s="144"/>
      <c r="AW115" s="144"/>
      <c r="AX115" s="144"/>
      <c r="AY115" s="144"/>
      <c r="AZ115" s="144"/>
      <c r="BA115" s="144"/>
      <c r="BB115" s="144"/>
      <c r="BC115" s="144"/>
      <c r="BD115" s="144"/>
      <c r="BE115" s="144"/>
      <c r="BF115" s="144"/>
      <c r="BG115" s="144"/>
      <c r="BH115" s="144"/>
      <c r="BI115" s="144"/>
      <c r="BJ115" s="144"/>
      <c r="BK115" s="144"/>
      <c r="BL115" s="144"/>
      <c r="BM115" s="144"/>
      <c r="BN115" s="144"/>
      <c r="BO115" s="144"/>
      <c r="BP115" s="144"/>
      <c r="BQ115" s="144"/>
      <c r="BR115" s="144"/>
      <c r="BS115" s="144"/>
      <c r="BT115" s="144"/>
      <c r="BU115" s="144"/>
    </row>
    <row r="116" spans="1:73" ht="12" customHeight="1" x14ac:dyDescent="0.4">
      <c r="A116" s="80" t="s">
        <v>369</v>
      </c>
      <c r="B116" s="278"/>
      <c r="C116" s="434" t="s">
        <v>17</v>
      </c>
      <c r="D116" s="443"/>
      <c r="E116" s="144"/>
      <c r="F116" s="144"/>
      <c r="G116" s="144"/>
      <c r="H116" s="144"/>
      <c r="I116" s="144"/>
      <c r="J116" s="144"/>
      <c r="K116" s="144"/>
      <c r="L116" s="144"/>
      <c r="M116" s="144"/>
      <c r="N116" s="144"/>
      <c r="O116" s="144"/>
      <c r="P116" s="144"/>
      <c r="Q116" s="144"/>
      <c r="R116" s="144"/>
      <c r="S116" s="444"/>
      <c r="T116" s="144"/>
      <c r="U116" s="144"/>
      <c r="V116" s="144"/>
      <c r="W116" s="144"/>
      <c r="X116" s="144"/>
      <c r="Y116" s="144"/>
      <c r="Z116" s="144"/>
      <c r="AA116" s="144"/>
      <c r="AB116" s="144"/>
      <c r="AC116" s="144"/>
      <c r="AD116" s="144"/>
      <c r="AE116" s="144"/>
      <c r="AF116" s="144"/>
      <c r="AG116" s="144"/>
      <c r="AH116" s="144"/>
      <c r="AI116" s="144"/>
      <c r="AJ116" s="144"/>
      <c r="AK116" s="144"/>
      <c r="AL116" s="144"/>
      <c r="AM116" s="144"/>
      <c r="AN116" s="144"/>
      <c r="AO116" s="144"/>
      <c r="AP116" s="144"/>
      <c r="AQ116" s="144"/>
      <c r="AR116" s="144"/>
      <c r="AS116" s="144"/>
      <c r="AT116" s="144"/>
      <c r="AU116" s="144"/>
      <c r="AV116" s="144"/>
      <c r="AW116" s="144"/>
      <c r="AX116" s="144"/>
      <c r="AY116" s="144"/>
      <c r="AZ116" s="144"/>
      <c r="BA116" s="144"/>
      <c r="BB116" s="144"/>
      <c r="BC116" s="144"/>
      <c r="BD116" s="144"/>
      <c r="BE116" s="144"/>
      <c r="BF116" s="144"/>
      <c r="BG116" s="144"/>
      <c r="BH116" s="144"/>
      <c r="BI116" s="144"/>
      <c r="BJ116" s="144"/>
      <c r="BK116" s="144"/>
      <c r="BL116" s="144"/>
      <c r="BM116" s="144"/>
      <c r="BN116" s="144"/>
      <c r="BO116" s="144"/>
      <c r="BP116" s="144"/>
      <c r="BQ116" s="144"/>
      <c r="BR116" s="144"/>
      <c r="BS116" s="144"/>
      <c r="BT116" s="144"/>
      <c r="BU116" s="144"/>
    </row>
    <row r="117" spans="1:73" ht="12" customHeight="1" x14ac:dyDescent="0.4">
      <c r="A117" s="80" t="s">
        <v>369</v>
      </c>
      <c r="B117" s="278"/>
      <c r="C117" s="434" t="s">
        <v>382</v>
      </c>
      <c r="D117" s="443">
        <v>0</v>
      </c>
      <c r="E117" s="144">
        <v>4</v>
      </c>
      <c r="F117" s="144">
        <v>0</v>
      </c>
      <c r="G117" s="144">
        <v>7</v>
      </c>
      <c r="H117" s="144">
        <v>5</v>
      </c>
      <c r="I117" s="144">
        <v>9</v>
      </c>
      <c r="J117" s="144">
        <v>3</v>
      </c>
      <c r="K117" s="144">
        <v>3</v>
      </c>
      <c r="L117" s="144">
        <v>11</v>
      </c>
      <c r="M117" s="144">
        <v>2</v>
      </c>
      <c r="N117" s="144">
        <v>3</v>
      </c>
      <c r="O117" s="144">
        <v>1</v>
      </c>
      <c r="P117" s="144">
        <v>0</v>
      </c>
      <c r="Q117" s="144">
        <v>1</v>
      </c>
      <c r="R117" s="144">
        <v>0</v>
      </c>
      <c r="S117" s="444">
        <v>1</v>
      </c>
      <c r="T117" s="144"/>
      <c r="U117" s="144"/>
      <c r="V117" s="144"/>
      <c r="W117" s="144"/>
      <c r="X117" s="144"/>
      <c r="Y117" s="144"/>
      <c r="Z117" s="144"/>
      <c r="AA117" s="144"/>
      <c r="AB117" s="144"/>
      <c r="AC117" s="144"/>
      <c r="AD117" s="144"/>
      <c r="AE117" s="144"/>
      <c r="AF117" s="144"/>
      <c r="AG117" s="144"/>
      <c r="AH117" s="144"/>
      <c r="AI117" s="144"/>
      <c r="AJ117" s="144"/>
      <c r="AK117" s="144"/>
      <c r="AL117" s="144"/>
      <c r="AM117" s="144"/>
      <c r="AN117" s="144"/>
      <c r="AO117" s="144"/>
      <c r="AP117" s="144"/>
      <c r="AQ117" s="144"/>
      <c r="AR117" s="144"/>
      <c r="AS117" s="144"/>
      <c r="AT117" s="144"/>
      <c r="AU117" s="144"/>
      <c r="AV117" s="144"/>
      <c r="AW117" s="144"/>
      <c r="AX117" s="144"/>
      <c r="AY117" s="144"/>
      <c r="AZ117" s="144"/>
      <c r="BA117" s="144"/>
      <c r="BB117" s="144"/>
      <c r="BC117" s="144"/>
      <c r="BD117" s="144"/>
      <c r="BE117" s="144"/>
      <c r="BF117" s="144"/>
      <c r="BG117" s="144"/>
      <c r="BH117" s="144"/>
      <c r="BI117" s="144"/>
      <c r="BJ117" s="144"/>
      <c r="BK117" s="144"/>
      <c r="BL117" s="144"/>
      <c r="BM117" s="144"/>
      <c r="BN117" s="144"/>
      <c r="BO117" s="144"/>
      <c r="BP117" s="144"/>
      <c r="BQ117" s="144"/>
      <c r="BR117" s="144"/>
      <c r="BS117" s="144"/>
      <c r="BT117" s="144"/>
      <c r="BU117" s="144"/>
    </row>
    <row r="118" spans="1:73" ht="12" customHeight="1" x14ac:dyDescent="0.4">
      <c r="A118" s="80" t="s">
        <v>369</v>
      </c>
      <c r="B118" s="278"/>
      <c r="C118" s="456" t="s">
        <v>383</v>
      </c>
      <c r="D118" s="437">
        <v>3</v>
      </c>
      <c r="E118" s="438">
        <v>8</v>
      </c>
      <c r="F118" s="438">
        <v>3</v>
      </c>
      <c r="G118" s="438">
        <v>7</v>
      </c>
      <c r="H118" s="438">
        <v>6</v>
      </c>
      <c r="I118" s="438">
        <v>3</v>
      </c>
      <c r="J118" s="438">
        <v>5</v>
      </c>
      <c r="K118" s="438">
        <v>3</v>
      </c>
      <c r="L118" s="438">
        <v>4</v>
      </c>
      <c r="M118" s="438">
        <v>3</v>
      </c>
      <c r="N118" s="438"/>
      <c r="O118" s="438"/>
      <c r="P118" s="438">
        <v>1</v>
      </c>
      <c r="Q118" s="438"/>
      <c r="R118" s="438"/>
      <c r="S118" s="440"/>
      <c r="T118" s="144"/>
      <c r="U118" s="144"/>
      <c r="V118" s="144"/>
      <c r="W118" s="144"/>
      <c r="X118" s="144"/>
      <c r="Y118" s="144"/>
      <c r="Z118" s="144"/>
      <c r="AA118" s="144"/>
      <c r="AB118" s="144"/>
      <c r="AC118" s="144"/>
      <c r="AD118" s="144"/>
      <c r="AE118" s="144"/>
      <c r="AF118" s="144"/>
      <c r="AG118" s="144"/>
      <c r="AH118" s="144"/>
      <c r="AI118" s="144"/>
      <c r="AJ118" s="144"/>
      <c r="AK118" s="144"/>
      <c r="AL118" s="144"/>
      <c r="AM118" s="144"/>
      <c r="AN118" s="144"/>
      <c r="AO118" s="144"/>
      <c r="AP118" s="144"/>
      <c r="AQ118" s="144"/>
      <c r="AR118" s="144"/>
      <c r="AS118" s="144"/>
      <c r="AT118" s="144"/>
      <c r="AU118" s="144"/>
      <c r="AV118" s="144"/>
      <c r="AW118" s="144"/>
      <c r="AX118" s="144"/>
      <c r="AY118" s="144"/>
      <c r="AZ118" s="144"/>
      <c r="BA118" s="144"/>
      <c r="BB118" s="144"/>
      <c r="BC118" s="144"/>
      <c r="BD118" s="144"/>
      <c r="BE118" s="144"/>
      <c r="BF118" s="144"/>
      <c r="BG118" s="144"/>
      <c r="BH118" s="144"/>
      <c r="BI118" s="144"/>
      <c r="BJ118" s="144"/>
      <c r="BK118" s="144"/>
      <c r="BL118" s="144"/>
      <c r="BM118" s="144"/>
      <c r="BN118" s="144"/>
      <c r="BO118" s="144"/>
      <c r="BP118" s="144"/>
      <c r="BQ118" s="144"/>
      <c r="BR118" s="144"/>
      <c r="BS118" s="144"/>
      <c r="BT118" s="144"/>
      <c r="BU118" s="144"/>
    </row>
    <row r="119" spans="1:73" ht="12" customHeight="1" x14ac:dyDescent="0.4">
      <c r="A119" s="80" t="s">
        <v>369</v>
      </c>
      <c r="B119" s="278"/>
      <c r="C119" s="441" t="s">
        <v>384</v>
      </c>
      <c r="D119" s="437">
        <v>1</v>
      </c>
      <c r="E119" s="438">
        <v>1</v>
      </c>
      <c r="F119" s="438">
        <v>2</v>
      </c>
      <c r="G119" s="438"/>
      <c r="H119" s="438"/>
      <c r="I119" s="438">
        <v>2</v>
      </c>
      <c r="J119" s="438"/>
      <c r="K119" s="438"/>
      <c r="L119" s="438"/>
      <c r="M119" s="438"/>
      <c r="N119" s="438"/>
      <c r="O119" s="438"/>
      <c r="P119" s="438"/>
      <c r="Q119" s="438"/>
      <c r="R119" s="438"/>
      <c r="S119" s="440"/>
      <c r="T119" s="144"/>
      <c r="U119" s="144"/>
      <c r="V119" s="144"/>
      <c r="W119" s="144"/>
      <c r="X119" s="144"/>
      <c r="Y119" s="144"/>
      <c r="Z119" s="144"/>
      <c r="AA119" s="144"/>
      <c r="AB119" s="144"/>
      <c r="AC119" s="144"/>
      <c r="AD119" s="144"/>
      <c r="AE119" s="144"/>
      <c r="AF119" s="144"/>
      <c r="AG119" s="144"/>
      <c r="AH119" s="144"/>
      <c r="AI119" s="144"/>
      <c r="AJ119" s="144"/>
      <c r="AK119" s="144"/>
      <c r="AL119" s="144"/>
      <c r="AM119" s="144"/>
      <c r="AN119" s="144"/>
      <c r="AO119" s="144"/>
      <c r="AP119" s="144"/>
      <c r="AQ119" s="144"/>
      <c r="AR119" s="144"/>
      <c r="AS119" s="144"/>
      <c r="AT119" s="144"/>
      <c r="AU119" s="144"/>
      <c r="AV119" s="144"/>
      <c r="AW119" s="144"/>
      <c r="AX119" s="144"/>
      <c r="AY119" s="144"/>
      <c r="AZ119" s="144"/>
      <c r="BA119" s="144"/>
      <c r="BB119" s="144"/>
      <c r="BC119" s="144"/>
      <c r="BD119" s="144"/>
      <c r="BE119" s="144"/>
      <c r="BF119" s="144"/>
      <c r="BG119" s="144"/>
      <c r="BH119" s="144"/>
      <c r="BI119" s="144"/>
      <c r="BJ119" s="144"/>
      <c r="BK119" s="144"/>
      <c r="BL119" s="144"/>
      <c r="BM119" s="144"/>
      <c r="BN119" s="144"/>
      <c r="BO119" s="144"/>
      <c r="BP119" s="144"/>
      <c r="BQ119" s="144"/>
      <c r="BR119" s="144"/>
      <c r="BS119" s="144"/>
      <c r="BT119" s="144"/>
      <c r="BU119" s="144"/>
    </row>
    <row r="120" spans="1:73" ht="12" customHeight="1" x14ac:dyDescent="0.4">
      <c r="A120" s="80" t="s">
        <v>369</v>
      </c>
      <c r="B120" s="278"/>
      <c r="C120" s="441" t="s">
        <v>385</v>
      </c>
      <c r="D120" s="437"/>
      <c r="E120" s="438"/>
      <c r="F120" s="438"/>
      <c r="G120" s="438"/>
      <c r="H120" s="438"/>
      <c r="I120" s="438"/>
      <c r="J120" s="438"/>
      <c r="K120" s="438"/>
      <c r="L120" s="438"/>
      <c r="M120" s="438"/>
      <c r="N120" s="438"/>
      <c r="O120" s="438"/>
      <c r="P120" s="438"/>
      <c r="Q120" s="438"/>
      <c r="R120" s="438"/>
      <c r="S120" s="440"/>
      <c r="T120" s="144"/>
      <c r="U120" s="144"/>
      <c r="V120" s="144"/>
      <c r="W120" s="144"/>
      <c r="X120" s="144"/>
      <c r="Y120" s="144"/>
      <c r="Z120" s="144"/>
      <c r="AA120" s="144"/>
      <c r="AB120" s="144"/>
      <c r="AC120" s="144"/>
      <c r="AD120" s="144"/>
      <c r="AE120" s="144"/>
      <c r="AF120" s="144"/>
      <c r="AG120" s="144"/>
      <c r="AH120" s="144"/>
      <c r="AI120" s="144"/>
      <c r="AJ120" s="144"/>
      <c r="AK120" s="144"/>
      <c r="AL120" s="144"/>
      <c r="AM120" s="144"/>
      <c r="AN120" s="144"/>
      <c r="AO120" s="144"/>
      <c r="AP120" s="144"/>
      <c r="AQ120" s="144"/>
      <c r="AR120" s="144"/>
      <c r="AS120" s="144"/>
      <c r="AT120" s="144"/>
      <c r="AU120" s="144"/>
      <c r="AV120" s="144"/>
      <c r="AW120" s="144"/>
      <c r="AX120" s="144"/>
      <c r="AY120" s="144"/>
      <c r="AZ120" s="144"/>
      <c r="BA120" s="144"/>
      <c r="BB120" s="144"/>
      <c r="BC120" s="144"/>
      <c r="BD120" s="144"/>
      <c r="BE120" s="144"/>
      <c r="BF120" s="144"/>
      <c r="BG120" s="144"/>
      <c r="BH120" s="144"/>
      <c r="BI120" s="144"/>
      <c r="BJ120" s="144"/>
      <c r="BK120" s="144"/>
      <c r="BL120" s="144"/>
      <c r="BM120" s="144"/>
      <c r="BN120" s="144"/>
      <c r="BO120" s="144"/>
      <c r="BP120" s="144"/>
      <c r="BQ120" s="144"/>
      <c r="BR120" s="144"/>
      <c r="BS120" s="144"/>
      <c r="BT120" s="144"/>
      <c r="BU120" s="144"/>
    </row>
    <row r="121" spans="1:73" ht="12" customHeight="1" x14ac:dyDescent="0.4">
      <c r="A121" s="514" t="s">
        <v>369</v>
      </c>
      <c r="B121" s="278"/>
      <c r="C121" s="441" t="s">
        <v>396</v>
      </c>
      <c r="D121" s="437"/>
      <c r="E121" s="438"/>
      <c r="F121" s="438"/>
      <c r="G121" s="438"/>
      <c r="H121" s="438"/>
      <c r="I121" s="438"/>
      <c r="J121" s="438"/>
      <c r="K121" s="438"/>
      <c r="L121" s="438"/>
      <c r="M121" s="438"/>
      <c r="N121" s="438"/>
      <c r="O121" s="438"/>
      <c r="P121" s="438"/>
      <c r="Q121" s="438"/>
      <c r="R121" s="438"/>
      <c r="S121" s="440"/>
      <c r="T121" s="144"/>
      <c r="U121" s="144"/>
      <c r="V121" s="144"/>
      <c r="W121" s="144"/>
      <c r="X121" s="144"/>
      <c r="Y121" s="144"/>
      <c r="Z121" s="144"/>
      <c r="AA121" s="144"/>
      <c r="AB121" s="144"/>
      <c r="AC121" s="144"/>
      <c r="AD121" s="144"/>
      <c r="AE121" s="144"/>
      <c r="AF121" s="144"/>
      <c r="AG121" s="144"/>
      <c r="AH121" s="144"/>
      <c r="AI121" s="144"/>
      <c r="AJ121" s="144"/>
      <c r="AK121" s="144"/>
      <c r="AL121" s="144"/>
      <c r="AM121" s="144"/>
      <c r="AN121" s="144"/>
      <c r="AO121" s="144"/>
      <c r="AP121" s="144"/>
      <c r="AQ121" s="144"/>
      <c r="AR121" s="144"/>
      <c r="AS121" s="144"/>
      <c r="AT121" s="144"/>
      <c r="AU121" s="144"/>
      <c r="AV121" s="144"/>
      <c r="AW121" s="144"/>
      <c r="AX121" s="144"/>
      <c r="AY121" s="144"/>
      <c r="AZ121" s="144"/>
      <c r="BA121" s="144"/>
      <c r="BB121" s="144"/>
      <c r="BC121" s="144"/>
      <c r="BD121" s="144"/>
      <c r="BE121" s="144"/>
      <c r="BF121" s="144"/>
      <c r="BG121" s="144"/>
      <c r="BH121" s="144"/>
      <c r="BI121" s="144"/>
      <c r="BJ121" s="144"/>
      <c r="BK121" s="144"/>
      <c r="BL121" s="144"/>
      <c r="BM121" s="144"/>
      <c r="BN121" s="144"/>
      <c r="BO121" s="144"/>
      <c r="BP121" s="144"/>
      <c r="BQ121" s="144"/>
      <c r="BR121" s="144"/>
      <c r="BS121" s="144"/>
      <c r="BT121" s="144"/>
      <c r="BU121" s="144"/>
    </row>
    <row r="122" spans="1:73" ht="12" customHeight="1" x14ac:dyDescent="0.4">
      <c r="A122" s="80" t="s">
        <v>369</v>
      </c>
      <c r="B122" s="278"/>
      <c r="C122" s="441" t="s">
        <v>393</v>
      </c>
      <c r="D122" s="437">
        <v>8</v>
      </c>
      <c r="E122" s="438">
        <v>15</v>
      </c>
      <c r="F122" s="438">
        <v>7</v>
      </c>
      <c r="G122" s="438">
        <v>3</v>
      </c>
      <c r="H122" s="438">
        <v>5</v>
      </c>
      <c r="I122" s="438">
        <v>7</v>
      </c>
      <c r="J122" s="438">
        <v>5</v>
      </c>
      <c r="K122" s="438">
        <v>1</v>
      </c>
      <c r="L122" s="438">
        <v>4</v>
      </c>
      <c r="M122" s="438">
        <v>1</v>
      </c>
      <c r="N122" s="438"/>
      <c r="O122" s="438"/>
      <c r="P122" s="438"/>
      <c r="Q122" s="438"/>
      <c r="R122" s="438"/>
      <c r="S122" s="440"/>
      <c r="T122" s="144"/>
      <c r="U122" s="144"/>
      <c r="V122" s="144"/>
      <c r="W122" s="144"/>
      <c r="X122" s="144"/>
      <c r="Y122" s="144"/>
      <c r="Z122" s="144"/>
      <c r="AA122" s="144"/>
      <c r="AB122" s="144"/>
      <c r="AC122" s="144"/>
      <c r="AD122" s="144"/>
      <c r="AE122" s="144"/>
      <c r="AF122" s="144"/>
      <c r="AG122" s="144"/>
      <c r="AH122" s="144"/>
      <c r="AI122" s="144"/>
      <c r="AJ122" s="144"/>
      <c r="AK122" s="144"/>
      <c r="AL122" s="144"/>
      <c r="AM122" s="144"/>
      <c r="AN122" s="144"/>
      <c r="AO122" s="144"/>
      <c r="AP122" s="144"/>
      <c r="AQ122" s="144"/>
      <c r="AR122" s="144"/>
      <c r="AS122" s="144"/>
      <c r="AT122" s="144"/>
      <c r="AU122" s="144"/>
      <c r="AV122" s="144"/>
      <c r="AW122" s="144"/>
      <c r="AX122" s="144"/>
      <c r="AY122" s="144"/>
      <c r="AZ122" s="144"/>
      <c r="BA122" s="144"/>
      <c r="BB122" s="144"/>
      <c r="BC122" s="144"/>
      <c r="BD122" s="144"/>
      <c r="BE122" s="144"/>
      <c r="BF122" s="144"/>
      <c r="BG122" s="144"/>
      <c r="BH122" s="144"/>
      <c r="BI122" s="144"/>
      <c r="BJ122" s="144"/>
      <c r="BK122" s="144"/>
      <c r="BL122" s="144"/>
      <c r="BM122" s="144"/>
      <c r="BN122" s="144"/>
      <c r="BO122" s="144"/>
      <c r="BP122" s="144"/>
      <c r="BQ122" s="144"/>
      <c r="BR122" s="144"/>
      <c r="BS122" s="144"/>
      <c r="BT122" s="144"/>
      <c r="BU122" s="144"/>
    </row>
    <row r="123" spans="1:73" ht="12" customHeight="1" x14ac:dyDescent="0.4">
      <c r="A123" s="80" t="s">
        <v>369</v>
      </c>
      <c r="B123" s="278"/>
      <c r="C123" s="441" t="s">
        <v>388</v>
      </c>
      <c r="D123" s="437"/>
      <c r="E123" s="438"/>
      <c r="F123" s="438"/>
      <c r="G123" s="438"/>
      <c r="H123" s="438"/>
      <c r="I123" s="438"/>
      <c r="J123" s="438"/>
      <c r="K123" s="438"/>
      <c r="L123" s="438"/>
      <c r="M123" s="438"/>
      <c r="N123" s="438"/>
      <c r="O123" s="438"/>
      <c r="P123" s="438"/>
      <c r="Q123" s="438"/>
      <c r="R123" s="438"/>
      <c r="S123" s="440"/>
      <c r="T123" s="144"/>
      <c r="U123" s="144"/>
      <c r="V123" s="144"/>
      <c r="W123" s="144"/>
      <c r="X123" s="144"/>
      <c r="Y123" s="144"/>
      <c r="Z123" s="144"/>
      <c r="AA123" s="144"/>
      <c r="AB123" s="144"/>
      <c r="AC123" s="144"/>
      <c r="AD123" s="144"/>
      <c r="AE123" s="144"/>
      <c r="AF123" s="144"/>
      <c r="AG123" s="144"/>
      <c r="AH123" s="144"/>
      <c r="AI123" s="144"/>
      <c r="AJ123" s="144"/>
      <c r="AK123" s="144"/>
      <c r="AL123" s="144"/>
      <c r="AM123" s="144"/>
      <c r="AN123" s="144"/>
      <c r="AO123" s="144"/>
      <c r="AP123" s="144"/>
      <c r="AQ123" s="144"/>
      <c r="AR123" s="144"/>
      <c r="AS123" s="144"/>
      <c r="AT123" s="144"/>
      <c r="AU123" s="144"/>
      <c r="AV123" s="144"/>
      <c r="AW123" s="144"/>
      <c r="AX123" s="144"/>
      <c r="AY123" s="144"/>
      <c r="AZ123" s="144"/>
      <c r="BA123" s="144"/>
      <c r="BB123" s="144"/>
      <c r="BC123" s="144"/>
      <c r="BD123" s="144"/>
      <c r="BE123" s="144"/>
      <c r="BF123" s="144"/>
      <c r="BG123" s="144"/>
      <c r="BH123" s="144"/>
      <c r="BI123" s="144"/>
      <c r="BJ123" s="144"/>
      <c r="BK123" s="144"/>
      <c r="BL123" s="144"/>
      <c r="BM123" s="144"/>
      <c r="BN123" s="144"/>
      <c r="BO123" s="144"/>
      <c r="BP123" s="144"/>
      <c r="BQ123" s="144"/>
      <c r="BR123" s="144"/>
      <c r="BS123" s="144"/>
      <c r="BT123" s="144"/>
      <c r="BU123" s="144"/>
    </row>
    <row r="124" spans="1:73" ht="12" customHeight="1" x14ac:dyDescent="0.4">
      <c r="A124" s="514" t="s">
        <v>369</v>
      </c>
      <c r="B124" s="278"/>
      <c r="C124" s="441" t="s">
        <v>57</v>
      </c>
      <c r="D124" s="437"/>
      <c r="E124" s="438"/>
      <c r="F124" s="438"/>
      <c r="G124" s="438"/>
      <c r="H124" s="438"/>
      <c r="I124" s="438"/>
      <c r="J124" s="438"/>
      <c r="K124" s="438"/>
      <c r="L124" s="438"/>
      <c r="M124" s="438"/>
      <c r="N124" s="438"/>
      <c r="O124" s="438"/>
      <c r="P124" s="438"/>
      <c r="Q124" s="438"/>
      <c r="R124" s="438"/>
      <c r="S124" s="440"/>
      <c r="T124" s="144"/>
      <c r="U124" s="144"/>
      <c r="V124" s="144"/>
      <c r="W124" s="144"/>
      <c r="X124" s="144"/>
      <c r="Y124" s="144"/>
      <c r="Z124" s="144"/>
      <c r="AA124" s="144"/>
      <c r="AB124" s="144"/>
      <c r="AC124" s="144"/>
      <c r="AD124" s="144"/>
      <c r="AE124" s="144"/>
      <c r="AF124" s="144"/>
      <c r="AG124" s="144"/>
      <c r="AH124" s="144"/>
      <c r="AI124" s="144"/>
      <c r="AJ124" s="144"/>
      <c r="AK124" s="144"/>
      <c r="AL124" s="144"/>
      <c r="AM124" s="144"/>
      <c r="AN124" s="144"/>
      <c r="AO124" s="144"/>
      <c r="AP124" s="144"/>
      <c r="AQ124" s="144"/>
      <c r="AR124" s="144"/>
      <c r="AS124" s="144"/>
      <c r="AT124" s="144"/>
      <c r="AU124" s="144"/>
      <c r="AV124" s="144"/>
      <c r="AW124" s="144"/>
      <c r="AX124" s="144"/>
      <c r="AY124" s="144"/>
      <c r="AZ124" s="144"/>
      <c r="BA124" s="144"/>
      <c r="BB124" s="144"/>
      <c r="BC124" s="144"/>
      <c r="BD124" s="144"/>
      <c r="BE124" s="144"/>
      <c r="BF124" s="144"/>
      <c r="BG124" s="144"/>
      <c r="BH124" s="144"/>
      <c r="BI124" s="144"/>
      <c r="BJ124" s="144"/>
      <c r="BK124" s="144"/>
      <c r="BL124" s="144"/>
      <c r="BM124" s="144"/>
      <c r="BN124" s="144"/>
      <c r="BO124" s="144"/>
      <c r="BP124" s="144"/>
      <c r="BQ124" s="144"/>
      <c r="BR124" s="144"/>
      <c r="BS124" s="144"/>
      <c r="BT124" s="144"/>
      <c r="BU124" s="144"/>
    </row>
    <row r="125" spans="1:73" ht="12" customHeight="1" x14ac:dyDescent="0.4">
      <c r="A125" s="80" t="s">
        <v>369</v>
      </c>
      <c r="B125" s="278"/>
      <c r="C125" s="441" t="s">
        <v>58</v>
      </c>
      <c r="D125" s="437"/>
      <c r="E125" s="438"/>
      <c r="F125" s="438"/>
      <c r="G125" s="438"/>
      <c r="H125" s="438"/>
      <c r="I125" s="438"/>
      <c r="J125" s="438"/>
      <c r="K125" s="438"/>
      <c r="L125" s="438"/>
      <c r="M125" s="438"/>
      <c r="N125" s="438"/>
      <c r="O125" s="438"/>
      <c r="P125" s="438"/>
      <c r="Q125" s="438"/>
      <c r="R125" s="438"/>
      <c r="S125" s="440"/>
      <c r="T125" s="144"/>
      <c r="U125" s="144"/>
      <c r="V125" s="144"/>
      <c r="W125" s="144"/>
      <c r="X125" s="144"/>
      <c r="Y125" s="144"/>
      <c r="Z125" s="144"/>
      <c r="AA125" s="144"/>
      <c r="AB125" s="144"/>
      <c r="AC125" s="144"/>
      <c r="AD125" s="144"/>
      <c r="AE125" s="144"/>
      <c r="AF125" s="144"/>
      <c r="AG125" s="144"/>
      <c r="AH125" s="144"/>
      <c r="AI125" s="144"/>
      <c r="AJ125" s="144"/>
      <c r="AK125" s="144"/>
      <c r="AL125" s="144"/>
      <c r="AM125" s="144"/>
      <c r="AN125" s="144"/>
      <c r="AO125" s="144"/>
      <c r="AP125" s="144"/>
      <c r="AQ125" s="144"/>
      <c r="AR125" s="144"/>
      <c r="AS125" s="144"/>
      <c r="AT125" s="144"/>
      <c r="AU125" s="144"/>
      <c r="AV125" s="144"/>
      <c r="AW125" s="144"/>
      <c r="AX125" s="144"/>
      <c r="AY125" s="144"/>
      <c r="AZ125" s="144"/>
      <c r="BA125" s="144"/>
      <c r="BB125" s="144"/>
      <c r="BC125" s="144"/>
      <c r="BD125" s="144"/>
      <c r="BE125" s="144"/>
      <c r="BF125" s="144"/>
      <c r="BG125" s="144"/>
      <c r="BH125" s="144"/>
      <c r="BI125" s="144"/>
      <c r="BJ125" s="144"/>
      <c r="BK125" s="144"/>
      <c r="BL125" s="144"/>
      <c r="BM125" s="144"/>
      <c r="BN125" s="144"/>
      <c r="BO125" s="144"/>
      <c r="BP125" s="144"/>
      <c r="BQ125" s="144"/>
      <c r="BR125" s="144"/>
      <c r="BS125" s="144"/>
      <c r="BT125" s="144"/>
      <c r="BU125" s="144"/>
    </row>
    <row r="126" spans="1:73" ht="12" customHeight="1" x14ac:dyDescent="0.4">
      <c r="A126" s="80" t="s">
        <v>369</v>
      </c>
      <c r="B126" s="278"/>
      <c r="C126" s="434" t="s">
        <v>389</v>
      </c>
      <c r="D126" s="443">
        <v>7</v>
      </c>
      <c r="E126" s="144">
        <v>5</v>
      </c>
      <c r="F126" s="144">
        <v>9</v>
      </c>
      <c r="G126" s="144">
        <v>10</v>
      </c>
      <c r="H126" s="144">
        <v>12</v>
      </c>
      <c r="I126" s="144">
        <v>11</v>
      </c>
      <c r="J126" s="144">
        <v>18</v>
      </c>
      <c r="K126" s="144">
        <v>14</v>
      </c>
      <c r="L126" s="144">
        <v>9</v>
      </c>
      <c r="M126" s="144">
        <v>3</v>
      </c>
      <c r="N126" s="144">
        <v>8</v>
      </c>
      <c r="O126" s="144">
        <v>2</v>
      </c>
      <c r="P126" s="144">
        <v>1</v>
      </c>
      <c r="Q126" s="144">
        <v>2</v>
      </c>
      <c r="R126" s="144">
        <v>1</v>
      </c>
      <c r="S126" s="444">
        <v>3</v>
      </c>
      <c r="T126" s="144"/>
      <c r="U126" s="144"/>
      <c r="V126" s="144"/>
      <c r="W126" s="144"/>
      <c r="X126" s="144"/>
      <c r="Y126" s="144"/>
      <c r="Z126" s="144"/>
      <c r="AA126" s="144"/>
      <c r="AB126" s="144"/>
      <c r="AC126" s="144"/>
      <c r="AD126" s="144"/>
      <c r="AE126" s="144"/>
      <c r="AF126" s="144"/>
      <c r="AG126" s="144"/>
      <c r="AH126" s="144"/>
      <c r="AI126" s="144"/>
      <c r="AJ126" s="144"/>
      <c r="AK126" s="144"/>
      <c r="AL126" s="144"/>
      <c r="AM126" s="144"/>
      <c r="AN126" s="144"/>
      <c r="AO126" s="144"/>
      <c r="AP126" s="144"/>
      <c r="AQ126" s="144"/>
      <c r="AR126" s="144"/>
      <c r="AS126" s="144"/>
      <c r="AT126" s="144"/>
      <c r="AU126" s="144"/>
      <c r="AV126" s="144"/>
      <c r="AW126" s="144"/>
      <c r="AX126" s="144"/>
      <c r="AY126" s="144"/>
      <c r="AZ126" s="144"/>
      <c r="BA126" s="144"/>
      <c r="BB126" s="144"/>
      <c r="BC126" s="144"/>
      <c r="BD126" s="144"/>
      <c r="BE126" s="144"/>
      <c r="BF126" s="144"/>
      <c r="BG126" s="144"/>
      <c r="BH126" s="144"/>
      <c r="BI126" s="144"/>
      <c r="BJ126" s="144"/>
      <c r="BK126" s="144"/>
      <c r="BL126" s="144"/>
      <c r="BM126" s="144"/>
      <c r="BN126" s="144"/>
      <c r="BO126" s="144"/>
      <c r="BP126" s="144"/>
      <c r="BQ126" s="144"/>
      <c r="BR126" s="144"/>
      <c r="BS126" s="144"/>
      <c r="BT126" s="144"/>
      <c r="BU126" s="144"/>
    </row>
    <row r="127" spans="1:73" ht="12" customHeight="1" x14ac:dyDescent="0.4">
      <c r="A127" s="80" t="s">
        <v>369</v>
      </c>
      <c r="B127" s="278"/>
      <c r="C127" s="469" t="s">
        <v>390</v>
      </c>
      <c r="D127" s="443">
        <v>2</v>
      </c>
      <c r="E127" s="144">
        <v>3</v>
      </c>
      <c r="F127" s="144">
        <v>3</v>
      </c>
      <c r="G127" s="144">
        <v>3</v>
      </c>
      <c r="H127" s="144">
        <v>3</v>
      </c>
      <c r="I127" s="144">
        <v>3</v>
      </c>
      <c r="J127" s="144">
        <v>0</v>
      </c>
      <c r="K127" s="144">
        <v>0</v>
      </c>
      <c r="L127" s="144">
        <v>1</v>
      </c>
      <c r="M127" s="144">
        <v>0</v>
      </c>
      <c r="N127" s="144">
        <v>0</v>
      </c>
      <c r="O127" s="144">
        <v>0</v>
      </c>
      <c r="P127" s="144">
        <v>0</v>
      </c>
      <c r="Q127" s="144">
        <v>0</v>
      </c>
      <c r="R127" s="144">
        <v>0</v>
      </c>
      <c r="S127" s="444">
        <v>0</v>
      </c>
      <c r="T127" s="144"/>
      <c r="U127" s="144"/>
      <c r="V127" s="144"/>
      <c r="W127" s="144"/>
      <c r="X127" s="144"/>
      <c r="Y127" s="144"/>
      <c r="Z127" s="144"/>
      <c r="AA127" s="144"/>
      <c r="AB127" s="144"/>
      <c r="AC127" s="144"/>
      <c r="AD127" s="144"/>
      <c r="AE127" s="144"/>
      <c r="AF127" s="144"/>
      <c r="AG127" s="144"/>
      <c r="AH127" s="144"/>
      <c r="AI127" s="144"/>
      <c r="AJ127" s="144"/>
      <c r="AK127" s="144"/>
      <c r="AL127" s="144"/>
      <c r="AM127" s="144"/>
      <c r="AN127" s="144"/>
      <c r="AO127" s="144"/>
      <c r="AP127" s="144"/>
      <c r="AQ127" s="144"/>
      <c r="AR127" s="144"/>
      <c r="AS127" s="144"/>
      <c r="AT127" s="144"/>
      <c r="AU127" s="144"/>
      <c r="AV127" s="144"/>
      <c r="AW127" s="144"/>
      <c r="AX127" s="144"/>
      <c r="AY127" s="144"/>
      <c r="AZ127" s="144"/>
      <c r="BA127" s="144"/>
      <c r="BB127" s="144"/>
      <c r="BC127" s="144"/>
      <c r="BD127" s="144"/>
      <c r="BE127" s="144"/>
      <c r="BF127" s="144"/>
      <c r="BG127" s="144"/>
      <c r="BH127" s="144"/>
      <c r="BI127" s="144"/>
      <c r="BJ127" s="144"/>
      <c r="BK127" s="144"/>
      <c r="BL127" s="144"/>
      <c r="BM127" s="144"/>
      <c r="BN127" s="144"/>
      <c r="BO127" s="144"/>
      <c r="BP127" s="144"/>
      <c r="BQ127" s="144"/>
      <c r="BR127" s="144"/>
      <c r="BS127" s="144"/>
      <c r="BT127" s="144"/>
      <c r="BU127" s="144"/>
    </row>
    <row r="128" spans="1:73" ht="12" customHeight="1" x14ac:dyDescent="0.4">
      <c r="A128" s="80" t="s">
        <v>369</v>
      </c>
      <c r="B128" s="278"/>
      <c r="C128" s="469" t="s">
        <v>391</v>
      </c>
      <c r="D128" s="443">
        <v>1</v>
      </c>
      <c r="E128" s="144">
        <v>1</v>
      </c>
      <c r="F128" s="144">
        <v>0</v>
      </c>
      <c r="G128" s="144">
        <v>0</v>
      </c>
      <c r="H128" s="144"/>
      <c r="I128" s="144">
        <v>0</v>
      </c>
      <c r="J128" s="144">
        <v>0</v>
      </c>
      <c r="K128" s="144">
        <v>0</v>
      </c>
      <c r="L128" s="144">
        <v>1</v>
      </c>
      <c r="M128" s="144">
        <v>0</v>
      </c>
      <c r="N128" s="144">
        <v>0</v>
      </c>
      <c r="O128" s="144">
        <v>0</v>
      </c>
      <c r="P128" s="144">
        <v>0</v>
      </c>
      <c r="Q128" s="144">
        <v>0</v>
      </c>
      <c r="R128" s="144">
        <v>0</v>
      </c>
      <c r="S128" s="444">
        <v>0</v>
      </c>
      <c r="T128" s="144"/>
      <c r="U128" s="144"/>
      <c r="V128" s="144"/>
      <c r="W128" s="144"/>
      <c r="X128" s="144"/>
      <c r="Y128" s="144"/>
      <c r="Z128" s="144"/>
      <c r="AA128" s="144"/>
      <c r="AB128" s="144"/>
      <c r="AC128" s="144"/>
      <c r="AD128" s="144"/>
      <c r="AE128" s="144"/>
      <c r="AF128" s="144"/>
      <c r="AG128" s="144"/>
      <c r="AH128" s="144"/>
      <c r="AI128" s="144"/>
      <c r="AJ128" s="144"/>
      <c r="AK128" s="144"/>
      <c r="AL128" s="144"/>
      <c r="AM128" s="144"/>
      <c r="AN128" s="144"/>
      <c r="AO128" s="144"/>
      <c r="AP128" s="144"/>
      <c r="AQ128" s="144"/>
      <c r="AR128" s="144"/>
      <c r="AS128" s="144"/>
      <c r="AT128" s="144"/>
      <c r="AU128" s="144"/>
      <c r="AV128" s="144"/>
      <c r="AW128" s="144"/>
      <c r="AX128" s="144"/>
      <c r="AY128" s="144"/>
      <c r="AZ128" s="144"/>
      <c r="BA128" s="144"/>
      <c r="BB128" s="144"/>
      <c r="BC128" s="144"/>
      <c r="BD128" s="144"/>
      <c r="BE128" s="144"/>
      <c r="BF128" s="144"/>
      <c r="BG128" s="144"/>
      <c r="BH128" s="144"/>
      <c r="BI128" s="144"/>
      <c r="BJ128" s="144"/>
      <c r="BK128" s="144"/>
      <c r="BL128" s="144"/>
      <c r="BM128" s="144"/>
      <c r="BN128" s="144"/>
      <c r="BO128" s="144"/>
      <c r="BP128" s="144"/>
      <c r="BQ128" s="144"/>
      <c r="BR128" s="144"/>
      <c r="BS128" s="144"/>
      <c r="BT128" s="144"/>
      <c r="BU128" s="144"/>
    </row>
    <row r="129" spans="1:73" ht="12" customHeight="1" x14ac:dyDescent="0.4">
      <c r="A129" s="80" t="s">
        <v>369</v>
      </c>
      <c r="B129" s="278"/>
      <c r="C129" s="469" t="s">
        <v>392</v>
      </c>
      <c r="D129" s="443"/>
      <c r="E129" s="144"/>
      <c r="F129" s="144"/>
      <c r="G129" s="144"/>
      <c r="H129" s="144">
        <v>1</v>
      </c>
      <c r="I129" s="144"/>
      <c r="J129" s="144"/>
      <c r="K129" s="144"/>
      <c r="L129" s="144"/>
      <c r="M129" s="144"/>
      <c r="N129" s="144"/>
      <c r="O129" s="144"/>
      <c r="P129" s="144"/>
      <c r="Q129" s="144"/>
      <c r="R129" s="144"/>
      <c r="S129" s="444"/>
      <c r="T129" s="144"/>
      <c r="U129" s="144"/>
      <c r="V129" s="144"/>
      <c r="W129" s="144"/>
      <c r="X129" s="144"/>
      <c r="Y129" s="144"/>
      <c r="Z129" s="144"/>
      <c r="AA129" s="144"/>
      <c r="AB129" s="144"/>
      <c r="AC129" s="144"/>
      <c r="AD129" s="144"/>
      <c r="AE129" s="144"/>
      <c r="AF129" s="144"/>
      <c r="AG129" s="144"/>
      <c r="AH129" s="144"/>
      <c r="AI129" s="144"/>
      <c r="AJ129" s="144"/>
      <c r="AK129" s="144"/>
      <c r="AL129" s="144"/>
      <c r="AM129" s="144"/>
      <c r="AN129" s="144"/>
      <c r="AO129" s="144"/>
      <c r="AP129" s="144"/>
      <c r="AQ129" s="144"/>
      <c r="AR129" s="144"/>
      <c r="AS129" s="144"/>
      <c r="AT129" s="144"/>
      <c r="AU129" s="144"/>
      <c r="AV129" s="144"/>
      <c r="AW129" s="144"/>
      <c r="AX129" s="144"/>
      <c r="AY129" s="144"/>
      <c r="AZ129" s="144"/>
      <c r="BA129" s="144"/>
      <c r="BB129" s="144"/>
      <c r="BC129" s="144"/>
      <c r="BD129" s="144"/>
      <c r="BE129" s="144"/>
      <c r="BF129" s="144"/>
      <c r="BG129" s="144"/>
      <c r="BH129" s="144"/>
      <c r="BI129" s="144"/>
      <c r="BJ129" s="144"/>
      <c r="BK129" s="144"/>
      <c r="BL129" s="144"/>
      <c r="BM129" s="144"/>
      <c r="BN129" s="144"/>
      <c r="BO129" s="144"/>
      <c r="BP129" s="144"/>
      <c r="BQ129" s="144"/>
      <c r="BR129" s="144"/>
      <c r="BS129" s="144"/>
      <c r="BT129" s="144"/>
      <c r="BU129" s="144"/>
    </row>
    <row r="130" spans="1:73" ht="12" customHeight="1" x14ac:dyDescent="0.4">
      <c r="A130" s="80" t="s">
        <v>369</v>
      </c>
      <c r="B130" s="278"/>
      <c r="C130" s="441" t="s">
        <v>44</v>
      </c>
      <c r="D130" s="437"/>
      <c r="E130" s="438"/>
      <c r="F130" s="438"/>
      <c r="G130" s="438"/>
      <c r="H130" s="438"/>
      <c r="I130" s="438"/>
      <c r="J130" s="438"/>
      <c r="K130" s="438"/>
      <c r="L130" s="438"/>
      <c r="M130" s="438"/>
      <c r="N130" s="438"/>
      <c r="O130" s="438"/>
      <c r="P130" s="438"/>
      <c r="Q130" s="438"/>
      <c r="R130" s="438"/>
      <c r="S130" s="440"/>
      <c r="T130" s="144"/>
      <c r="U130" s="144"/>
      <c r="V130" s="144"/>
      <c r="W130" s="144"/>
      <c r="X130" s="144"/>
      <c r="Y130" s="144"/>
      <c r="Z130" s="144"/>
      <c r="AA130" s="144"/>
      <c r="AB130" s="144"/>
      <c r="AC130" s="144"/>
      <c r="AD130" s="144"/>
      <c r="AE130" s="144"/>
      <c r="AF130" s="144"/>
      <c r="AG130" s="144"/>
      <c r="AH130" s="144"/>
      <c r="AI130" s="144"/>
      <c r="AJ130" s="144"/>
      <c r="AK130" s="144"/>
      <c r="AL130" s="144"/>
      <c r="AM130" s="144"/>
      <c r="AN130" s="144"/>
      <c r="AO130" s="144"/>
      <c r="AP130" s="144"/>
      <c r="AQ130" s="144"/>
      <c r="AR130" s="144"/>
      <c r="AS130" s="144"/>
      <c r="AT130" s="144"/>
      <c r="AU130" s="144"/>
      <c r="AV130" s="144"/>
      <c r="AW130" s="144"/>
      <c r="AX130" s="144"/>
      <c r="AY130" s="144"/>
      <c r="AZ130" s="144"/>
      <c r="BA130" s="144"/>
      <c r="BB130" s="144"/>
      <c r="BC130" s="144"/>
      <c r="BD130" s="144"/>
      <c r="BE130" s="144"/>
      <c r="BF130" s="144"/>
      <c r="BG130" s="144"/>
      <c r="BH130" s="144"/>
      <c r="BI130" s="144"/>
      <c r="BJ130" s="144"/>
      <c r="BK130" s="144"/>
      <c r="BL130" s="144"/>
      <c r="BM130" s="144"/>
      <c r="BN130" s="144"/>
      <c r="BO130" s="144"/>
      <c r="BP130" s="144"/>
      <c r="BQ130" s="144"/>
      <c r="BR130" s="144"/>
      <c r="BS130" s="144"/>
      <c r="BT130" s="144"/>
      <c r="BU130" s="144"/>
    </row>
    <row r="131" spans="1:73" ht="12" customHeight="1" x14ac:dyDescent="0.4">
      <c r="A131" s="80" t="s">
        <v>369</v>
      </c>
      <c r="B131" s="278"/>
      <c r="C131" s="441" t="s">
        <v>45</v>
      </c>
      <c r="D131" s="437"/>
      <c r="E131" s="438"/>
      <c r="F131" s="438"/>
      <c r="G131" s="438"/>
      <c r="H131" s="438"/>
      <c r="I131" s="438"/>
      <c r="J131" s="438"/>
      <c r="K131" s="438"/>
      <c r="L131" s="438">
        <v>2</v>
      </c>
      <c r="M131" s="438"/>
      <c r="N131" s="438"/>
      <c r="O131" s="438"/>
      <c r="P131" s="438"/>
      <c r="Q131" s="438"/>
      <c r="R131" s="438"/>
      <c r="S131" s="440"/>
      <c r="T131" s="144"/>
      <c r="U131" s="144"/>
      <c r="V131" s="144"/>
      <c r="W131" s="144"/>
      <c r="X131" s="144"/>
      <c r="Y131" s="144"/>
      <c r="Z131" s="144"/>
      <c r="AA131" s="144"/>
      <c r="AB131" s="144"/>
      <c r="AC131" s="144"/>
      <c r="AD131" s="144"/>
      <c r="AE131" s="144"/>
      <c r="AF131" s="144"/>
      <c r="AG131" s="144"/>
      <c r="AH131" s="144"/>
      <c r="AI131" s="144"/>
      <c r="AJ131" s="144"/>
      <c r="AK131" s="144"/>
      <c r="AL131" s="144"/>
      <c r="AM131" s="144"/>
      <c r="AN131" s="144"/>
      <c r="AO131" s="144"/>
      <c r="AP131" s="144"/>
      <c r="AQ131" s="144"/>
      <c r="AR131" s="144"/>
      <c r="AS131" s="144"/>
      <c r="AT131" s="144"/>
      <c r="AU131" s="144"/>
      <c r="AV131" s="144"/>
      <c r="AW131" s="144"/>
      <c r="AX131" s="144"/>
      <c r="AY131" s="144"/>
      <c r="AZ131" s="144"/>
      <c r="BA131" s="144"/>
      <c r="BB131" s="144"/>
      <c r="BC131" s="144"/>
      <c r="BD131" s="144"/>
      <c r="BE131" s="144"/>
      <c r="BF131" s="144"/>
      <c r="BG131" s="144"/>
      <c r="BH131" s="144"/>
      <c r="BI131" s="144"/>
      <c r="BJ131" s="144"/>
      <c r="BK131" s="144"/>
      <c r="BL131" s="144"/>
      <c r="BM131" s="144"/>
      <c r="BN131" s="144"/>
      <c r="BO131" s="144"/>
      <c r="BP131" s="144"/>
      <c r="BQ131" s="144"/>
      <c r="BR131" s="144"/>
      <c r="BS131" s="144"/>
      <c r="BT131" s="144"/>
      <c r="BU131" s="144"/>
    </row>
    <row r="132" spans="1:73" ht="12" customHeight="1" x14ac:dyDescent="0.4">
      <c r="A132" s="80" t="s">
        <v>369</v>
      </c>
      <c r="B132" s="278"/>
      <c r="C132" s="507" t="s">
        <v>46</v>
      </c>
      <c r="D132" s="437"/>
      <c r="E132" s="438"/>
      <c r="F132" s="438"/>
      <c r="G132" s="438"/>
      <c r="H132" s="438"/>
      <c r="I132" s="438"/>
      <c r="J132" s="438"/>
      <c r="K132" s="438"/>
      <c r="L132" s="438"/>
      <c r="M132" s="438"/>
      <c r="N132" s="438"/>
      <c r="O132" s="438"/>
      <c r="P132" s="438"/>
      <c r="Q132" s="438"/>
      <c r="R132" s="438"/>
      <c r="S132" s="440"/>
      <c r="T132" s="144"/>
      <c r="U132" s="144"/>
      <c r="V132" s="144"/>
      <c r="W132" s="144"/>
      <c r="X132" s="144"/>
      <c r="Y132" s="144"/>
      <c r="Z132" s="144"/>
      <c r="AA132" s="144"/>
      <c r="AB132" s="144"/>
      <c r="AC132" s="144"/>
      <c r="AD132" s="144"/>
      <c r="AE132" s="144"/>
      <c r="AF132" s="144"/>
      <c r="AG132" s="144"/>
      <c r="AH132" s="144"/>
      <c r="AI132" s="144"/>
      <c r="AJ132" s="144"/>
      <c r="AK132" s="144"/>
      <c r="AL132" s="144"/>
      <c r="AM132" s="144"/>
      <c r="AN132" s="144"/>
      <c r="AO132" s="144"/>
      <c r="AP132" s="144"/>
      <c r="AQ132" s="144"/>
      <c r="AR132" s="144"/>
      <c r="AS132" s="144"/>
      <c r="AT132" s="144"/>
      <c r="AU132" s="144"/>
      <c r="AV132" s="144"/>
      <c r="AW132" s="144"/>
      <c r="AX132" s="144"/>
      <c r="AY132" s="144"/>
      <c r="AZ132" s="144"/>
      <c r="BA132" s="144"/>
      <c r="BB132" s="144"/>
      <c r="BC132" s="144"/>
      <c r="BD132" s="144"/>
      <c r="BE132" s="144"/>
      <c r="BF132" s="144"/>
      <c r="BG132" s="144"/>
      <c r="BH132" s="144"/>
      <c r="BI132" s="144"/>
      <c r="BJ132" s="144"/>
      <c r="BK132" s="144"/>
      <c r="BL132" s="144"/>
      <c r="BM132" s="144"/>
      <c r="BN132" s="144"/>
      <c r="BO132" s="144"/>
      <c r="BP132" s="144"/>
      <c r="BQ132" s="144"/>
      <c r="BR132" s="144"/>
      <c r="BS132" s="144"/>
      <c r="BT132" s="144"/>
      <c r="BU132" s="144"/>
    </row>
    <row r="133" spans="1:73" ht="12" customHeight="1" x14ac:dyDescent="0.4">
      <c r="A133" s="80" t="s">
        <v>369</v>
      </c>
      <c r="B133" s="278"/>
      <c r="C133" s="507" t="s">
        <v>47</v>
      </c>
      <c r="D133" s="437"/>
      <c r="E133" s="438"/>
      <c r="F133" s="438"/>
      <c r="G133" s="438"/>
      <c r="H133" s="438"/>
      <c r="I133" s="438"/>
      <c r="J133" s="438"/>
      <c r="K133" s="438"/>
      <c r="L133" s="438"/>
      <c r="M133" s="438"/>
      <c r="N133" s="438"/>
      <c r="O133" s="438"/>
      <c r="P133" s="438"/>
      <c r="Q133" s="438"/>
      <c r="R133" s="438"/>
      <c r="S133" s="440"/>
      <c r="T133" s="144"/>
      <c r="U133" s="144"/>
      <c r="V133" s="144"/>
      <c r="W133" s="144"/>
      <c r="X133" s="144"/>
      <c r="Y133" s="144"/>
      <c r="Z133" s="144"/>
      <c r="AA133" s="144"/>
      <c r="AB133" s="144"/>
      <c r="AC133" s="144"/>
      <c r="AD133" s="144"/>
      <c r="AE133" s="144"/>
      <c r="AF133" s="144"/>
      <c r="AG133" s="144"/>
      <c r="AH133" s="144"/>
      <c r="AI133" s="144"/>
      <c r="AJ133" s="144"/>
      <c r="AK133" s="144"/>
      <c r="AL133" s="144"/>
      <c r="AM133" s="144"/>
      <c r="AN133" s="144"/>
      <c r="AO133" s="144"/>
      <c r="AP133" s="144"/>
      <c r="AQ133" s="144"/>
      <c r="AR133" s="144"/>
      <c r="AS133" s="144"/>
      <c r="AT133" s="144"/>
      <c r="AU133" s="144"/>
      <c r="AV133" s="144"/>
      <c r="AW133" s="144"/>
      <c r="AX133" s="144"/>
      <c r="AY133" s="144"/>
      <c r="AZ133" s="144"/>
      <c r="BA133" s="144"/>
      <c r="BB133" s="144"/>
      <c r="BC133" s="144"/>
      <c r="BD133" s="144"/>
      <c r="BE133" s="144"/>
      <c r="BF133" s="144"/>
      <c r="BG133" s="144"/>
      <c r="BH133" s="144"/>
      <c r="BI133" s="144"/>
      <c r="BJ133" s="144"/>
      <c r="BK133" s="144"/>
      <c r="BL133" s="144"/>
      <c r="BM133" s="144"/>
      <c r="BN133" s="144"/>
      <c r="BO133" s="144"/>
      <c r="BP133" s="144"/>
      <c r="BQ133" s="144"/>
      <c r="BR133" s="144"/>
      <c r="BS133" s="144"/>
      <c r="BT133" s="144"/>
      <c r="BU133" s="144"/>
    </row>
    <row r="134" spans="1:73" ht="12" customHeight="1" x14ac:dyDescent="0.4">
      <c r="A134" s="80" t="s">
        <v>369</v>
      </c>
      <c r="B134" s="278"/>
      <c r="C134" s="507" t="s">
        <v>48</v>
      </c>
      <c r="D134" s="447">
        <v>0</v>
      </c>
      <c r="E134" s="187">
        <v>6</v>
      </c>
      <c r="F134" s="187">
        <v>0</v>
      </c>
      <c r="G134" s="187">
        <v>14</v>
      </c>
      <c r="H134" s="187">
        <v>10</v>
      </c>
      <c r="I134" s="187">
        <v>18</v>
      </c>
      <c r="J134" s="187">
        <v>6</v>
      </c>
      <c r="K134" s="187">
        <v>6</v>
      </c>
      <c r="L134" s="187">
        <v>23</v>
      </c>
      <c r="M134" s="187">
        <v>4</v>
      </c>
      <c r="N134" s="187">
        <v>6</v>
      </c>
      <c r="O134" s="187">
        <v>1</v>
      </c>
      <c r="P134" s="187">
        <v>0</v>
      </c>
      <c r="Q134" s="187">
        <v>1</v>
      </c>
      <c r="R134" s="187">
        <v>0</v>
      </c>
      <c r="S134" s="189">
        <v>3</v>
      </c>
      <c r="T134" s="274"/>
      <c r="U134" s="274"/>
      <c r="V134" s="144"/>
      <c r="W134" s="144"/>
      <c r="X134" s="144"/>
      <c r="Y134" s="144"/>
      <c r="Z134" s="144"/>
      <c r="AA134" s="144"/>
      <c r="AB134" s="144"/>
      <c r="AC134" s="144"/>
      <c r="AD134" s="144"/>
      <c r="AE134" s="144"/>
      <c r="AF134" s="144"/>
      <c r="AG134" s="144"/>
      <c r="AH134" s="144"/>
      <c r="AI134" s="144"/>
      <c r="AJ134" s="144"/>
      <c r="AK134" s="144"/>
      <c r="AL134" s="144"/>
      <c r="AM134" s="144"/>
      <c r="AN134" s="144"/>
      <c r="AO134" s="144"/>
      <c r="AP134" s="144"/>
      <c r="AQ134" s="144"/>
      <c r="AR134" s="144"/>
      <c r="AS134" s="144"/>
      <c r="AT134" s="144"/>
      <c r="AU134" s="144"/>
      <c r="AV134" s="144"/>
      <c r="AW134" s="144"/>
      <c r="AX134" s="144"/>
      <c r="AY134" s="144"/>
      <c r="AZ134" s="144"/>
      <c r="BA134" s="144"/>
      <c r="BB134" s="144"/>
      <c r="BC134" s="144"/>
      <c r="BD134" s="144"/>
      <c r="BE134" s="144"/>
      <c r="BF134" s="144"/>
      <c r="BG134" s="144"/>
      <c r="BH134" s="144"/>
      <c r="BI134" s="144"/>
      <c r="BJ134" s="144"/>
      <c r="BK134" s="144"/>
      <c r="BL134" s="144"/>
      <c r="BM134" s="144"/>
      <c r="BN134" s="144"/>
      <c r="BO134" s="144"/>
      <c r="BP134" s="144"/>
      <c r="BQ134" s="144"/>
      <c r="BR134" s="144"/>
      <c r="BS134" s="144"/>
      <c r="BT134" s="144"/>
      <c r="BU134" s="144"/>
    </row>
    <row r="135" spans="1:73" ht="12" customHeight="1" x14ac:dyDescent="0.4">
      <c r="A135" s="80" t="s">
        <v>369</v>
      </c>
      <c r="B135" s="515" t="s">
        <v>257</v>
      </c>
      <c r="C135" s="213" t="s">
        <v>180</v>
      </c>
      <c r="D135" s="443">
        <v>3</v>
      </c>
      <c r="E135" s="144">
        <v>4</v>
      </c>
      <c r="F135" s="144">
        <v>10</v>
      </c>
      <c r="G135" s="144">
        <v>23</v>
      </c>
      <c r="H135" s="144">
        <v>11</v>
      </c>
      <c r="I135" s="144">
        <v>16</v>
      </c>
      <c r="J135" s="144">
        <v>19</v>
      </c>
      <c r="K135" s="144">
        <v>7</v>
      </c>
      <c r="L135" s="144">
        <v>7</v>
      </c>
      <c r="M135" s="144">
        <v>11</v>
      </c>
      <c r="N135" s="144">
        <v>8</v>
      </c>
      <c r="O135" s="144">
        <v>1</v>
      </c>
      <c r="P135" s="144">
        <v>18</v>
      </c>
      <c r="Q135" s="144">
        <v>6</v>
      </c>
      <c r="R135" s="144"/>
      <c r="S135" s="444"/>
      <c r="T135" s="144"/>
      <c r="U135" s="144"/>
      <c r="V135" s="144"/>
      <c r="W135" s="144"/>
      <c r="X135" s="144"/>
      <c r="Y135" s="144"/>
      <c r="Z135" s="144"/>
      <c r="AA135" s="144"/>
      <c r="AB135" s="144"/>
      <c r="AC135" s="144"/>
      <c r="AD135" s="144"/>
      <c r="AE135" s="144"/>
      <c r="AF135" s="144"/>
      <c r="AG135" s="144"/>
      <c r="AH135" s="144"/>
      <c r="AI135" s="144"/>
      <c r="AJ135" s="144"/>
      <c r="AK135" s="144"/>
      <c r="AL135" s="144"/>
      <c r="AM135" s="144"/>
      <c r="AN135" s="144"/>
      <c r="AO135" s="144"/>
      <c r="AP135" s="144"/>
      <c r="AQ135" s="144"/>
      <c r="AR135" s="144"/>
      <c r="AS135" s="144"/>
      <c r="AT135" s="144"/>
      <c r="AU135" s="144"/>
      <c r="AV135" s="144"/>
      <c r="AW135" s="144"/>
      <c r="AX135" s="144"/>
      <c r="AY135" s="144"/>
      <c r="AZ135" s="144"/>
      <c r="BA135" s="144"/>
      <c r="BB135" s="144"/>
      <c r="BC135" s="144"/>
      <c r="BD135" s="144"/>
      <c r="BE135" s="144"/>
      <c r="BF135" s="144"/>
      <c r="BG135" s="144"/>
      <c r="BH135" s="144"/>
      <c r="BI135" s="144"/>
      <c r="BJ135" s="144"/>
      <c r="BK135" s="144"/>
      <c r="BL135" s="144"/>
      <c r="BM135" s="144"/>
      <c r="BN135" s="144"/>
      <c r="BO135" s="144"/>
      <c r="BP135" s="144"/>
      <c r="BQ135" s="144"/>
      <c r="BR135" s="144"/>
      <c r="BS135" s="144"/>
      <c r="BT135" s="144"/>
      <c r="BU135" s="144"/>
    </row>
    <row r="136" spans="1:73" ht="12" customHeight="1" x14ac:dyDescent="0.4">
      <c r="A136" s="80" t="s">
        <v>369</v>
      </c>
      <c r="B136" s="278"/>
      <c r="C136" s="434" t="s">
        <v>288</v>
      </c>
      <c r="D136" s="443"/>
      <c r="E136" s="144"/>
      <c r="F136" s="144"/>
      <c r="G136" s="144"/>
      <c r="H136" s="144"/>
      <c r="I136" s="144"/>
      <c r="J136" s="144"/>
      <c r="K136" s="144"/>
      <c r="L136" s="144"/>
      <c r="M136" s="144"/>
      <c r="N136" s="144"/>
      <c r="O136" s="144"/>
      <c r="P136" s="144"/>
      <c r="Q136" s="144"/>
      <c r="R136" s="144"/>
      <c r="S136" s="444"/>
      <c r="T136" s="144"/>
      <c r="U136" s="144"/>
      <c r="V136" s="144"/>
      <c r="W136" s="144"/>
      <c r="X136" s="144"/>
      <c r="Y136" s="144"/>
      <c r="Z136" s="144"/>
      <c r="AA136" s="144"/>
      <c r="AB136" s="144"/>
      <c r="AC136" s="144"/>
      <c r="AD136" s="144"/>
      <c r="AE136" s="144"/>
      <c r="AF136" s="144"/>
      <c r="AG136" s="144"/>
      <c r="AH136" s="144"/>
      <c r="AI136" s="144"/>
      <c r="AJ136" s="144"/>
      <c r="AK136" s="144"/>
      <c r="AL136" s="144"/>
      <c r="AM136" s="144"/>
      <c r="AN136" s="144"/>
      <c r="AO136" s="144"/>
      <c r="AP136" s="144"/>
      <c r="AQ136" s="144"/>
      <c r="AR136" s="144"/>
      <c r="AS136" s="144"/>
      <c r="AT136" s="144"/>
      <c r="AU136" s="144"/>
      <c r="AV136" s="144"/>
      <c r="AW136" s="144"/>
      <c r="AX136" s="144"/>
      <c r="AY136" s="144"/>
      <c r="AZ136" s="144"/>
      <c r="BA136" s="144"/>
      <c r="BB136" s="144"/>
      <c r="BC136" s="144"/>
      <c r="BD136" s="144"/>
      <c r="BE136" s="144"/>
      <c r="BF136" s="144"/>
      <c r="BG136" s="144"/>
      <c r="BH136" s="144"/>
      <c r="BI136" s="144"/>
      <c r="BJ136" s="144"/>
      <c r="BK136" s="144"/>
      <c r="BL136" s="144"/>
      <c r="BM136" s="144"/>
      <c r="BN136" s="144"/>
      <c r="BO136" s="144"/>
      <c r="BP136" s="144"/>
      <c r="BQ136" s="144"/>
      <c r="BR136" s="144"/>
      <c r="BS136" s="144"/>
      <c r="BT136" s="144"/>
      <c r="BU136" s="144"/>
    </row>
    <row r="137" spans="1:73" ht="12" customHeight="1" x14ac:dyDescent="0.4">
      <c r="A137" s="80" t="s">
        <v>369</v>
      </c>
      <c r="B137" s="278"/>
      <c r="C137" s="469" t="s">
        <v>289</v>
      </c>
      <c r="D137" s="443"/>
      <c r="E137" s="144"/>
      <c r="F137" s="144"/>
      <c r="G137" s="144"/>
      <c r="H137" s="144"/>
      <c r="I137" s="144">
        <v>1</v>
      </c>
      <c r="J137" s="144">
        <v>1</v>
      </c>
      <c r="K137" s="144">
        <v>2</v>
      </c>
      <c r="L137" s="144"/>
      <c r="M137" s="144">
        <v>2</v>
      </c>
      <c r="N137" s="144"/>
      <c r="O137" s="144">
        <v>1</v>
      </c>
      <c r="P137" s="144"/>
      <c r="Q137" s="144">
        <v>1</v>
      </c>
      <c r="R137" s="144">
        <v>1</v>
      </c>
      <c r="S137" s="444"/>
      <c r="T137" s="144"/>
      <c r="U137" s="144"/>
      <c r="V137" s="144"/>
      <c r="W137" s="144"/>
      <c r="X137" s="144"/>
      <c r="Y137" s="144"/>
      <c r="Z137" s="144"/>
      <c r="AA137" s="144"/>
      <c r="AB137" s="144"/>
      <c r="AC137" s="144"/>
      <c r="AD137" s="144"/>
      <c r="AE137" s="144"/>
      <c r="AF137" s="144"/>
      <c r="AG137" s="144"/>
      <c r="AH137" s="144"/>
      <c r="AI137" s="144"/>
      <c r="AJ137" s="144"/>
      <c r="AK137" s="144"/>
      <c r="AL137" s="144"/>
      <c r="AM137" s="144"/>
      <c r="AN137" s="144"/>
      <c r="AO137" s="144"/>
      <c r="AP137" s="144"/>
      <c r="AQ137" s="144"/>
      <c r="AR137" s="144"/>
      <c r="AS137" s="144"/>
      <c r="AT137" s="144"/>
      <c r="AU137" s="144"/>
      <c r="AV137" s="144"/>
      <c r="AW137" s="144"/>
      <c r="AX137" s="144"/>
      <c r="AY137" s="144"/>
      <c r="AZ137" s="144"/>
      <c r="BA137" s="144"/>
      <c r="BB137" s="144"/>
      <c r="BC137" s="144"/>
      <c r="BD137" s="144"/>
      <c r="BE137" s="144"/>
      <c r="BF137" s="144"/>
      <c r="BG137" s="144"/>
      <c r="BH137" s="144"/>
      <c r="BI137" s="144"/>
      <c r="BJ137" s="144"/>
      <c r="BK137" s="144"/>
      <c r="BL137" s="144"/>
      <c r="BM137" s="144"/>
      <c r="BN137" s="144"/>
      <c r="BO137" s="144"/>
      <c r="BP137" s="144"/>
      <c r="BQ137" s="144"/>
      <c r="BR137" s="144"/>
      <c r="BS137" s="144"/>
      <c r="BT137" s="144"/>
      <c r="BU137" s="144"/>
    </row>
    <row r="138" spans="1:73" ht="12" customHeight="1" x14ac:dyDescent="0.4">
      <c r="A138" s="80" t="s">
        <v>369</v>
      </c>
      <c r="B138" s="278"/>
      <c r="C138" s="469" t="s">
        <v>290</v>
      </c>
      <c r="D138" s="443"/>
      <c r="E138" s="144"/>
      <c r="F138" s="144"/>
      <c r="G138" s="144">
        <v>1</v>
      </c>
      <c r="H138" s="144"/>
      <c r="I138" s="144"/>
      <c r="J138" s="144"/>
      <c r="K138" s="144"/>
      <c r="L138" s="144"/>
      <c r="M138" s="144"/>
      <c r="N138" s="144"/>
      <c r="O138" s="144"/>
      <c r="P138" s="144"/>
      <c r="Q138" s="144"/>
      <c r="R138" s="144"/>
      <c r="S138" s="444"/>
      <c r="T138" s="144"/>
      <c r="U138" s="144"/>
      <c r="V138" s="144"/>
      <c r="W138" s="144"/>
      <c r="X138" s="144"/>
      <c r="Y138" s="144"/>
      <c r="Z138" s="144"/>
      <c r="AA138" s="144"/>
      <c r="AB138" s="144"/>
      <c r="AC138" s="144"/>
      <c r="AD138" s="144"/>
      <c r="AE138" s="144"/>
      <c r="AF138" s="144"/>
      <c r="AG138" s="144"/>
      <c r="AH138" s="144"/>
      <c r="AI138" s="144"/>
      <c r="AJ138" s="144"/>
      <c r="AK138" s="144"/>
      <c r="AL138" s="144"/>
      <c r="AM138" s="144"/>
      <c r="AN138" s="144"/>
      <c r="AO138" s="144"/>
      <c r="AP138" s="144"/>
      <c r="AQ138" s="144"/>
      <c r="AR138" s="144"/>
      <c r="AS138" s="144"/>
      <c r="AT138" s="144"/>
      <c r="AU138" s="144"/>
      <c r="AV138" s="144"/>
      <c r="AW138" s="144"/>
      <c r="AX138" s="144"/>
      <c r="AY138" s="144"/>
      <c r="AZ138" s="144"/>
      <c r="BA138" s="144"/>
      <c r="BB138" s="144"/>
      <c r="BC138" s="144"/>
      <c r="BD138" s="144"/>
      <c r="BE138" s="144"/>
      <c r="BF138" s="144"/>
      <c r="BG138" s="144"/>
      <c r="BH138" s="144"/>
      <c r="BI138" s="144"/>
      <c r="BJ138" s="144"/>
      <c r="BK138" s="144"/>
      <c r="BL138" s="144"/>
      <c r="BM138" s="144"/>
      <c r="BN138" s="144"/>
      <c r="BO138" s="144"/>
      <c r="BP138" s="144"/>
      <c r="BQ138" s="144"/>
      <c r="BR138" s="144"/>
      <c r="BS138" s="144"/>
      <c r="BT138" s="144"/>
      <c r="BU138" s="144"/>
    </row>
    <row r="139" spans="1:73" ht="12" customHeight="1" x14ac:dyDescent="0.4">
      <c r="A139" s="80" t="s">
        <v>369</v>
      </c>
      <c r="B139" s="278"/>
      <c r="C139" s="469" t="s">
        <v>300</v>
      </c>
      <c r="D139" s="443"/>
      <c r="E139" s="144"/>
      <c r="F139" s="144"/>
      <c r="G139" s="144"/>
      <c r="H139" s="144"/>
      <c r="I139" s="144">
        <v>1</v>
      </c>
      <c r="J139" s="144"/>
      <c r="K139" s="144"/>
      <c r="L139" s="144"/>
      <c r="M139" s="144">
        <v>1</v>
      </c>
      <c r="N139" s="144"/>
      <c r="O139" s="144">
        <v>1</v>
      </c>
      <c r="P139" s="144"/>
      <c r="Q139" s="144"/>
      <c r="R139" s="144"/>
      <c r="S139" s="444"/>
      <c r="T139" s="144"/>
      <c r="U139" s="144"/>
      <c r="V139" s="144"/>
      <c r="W139" s="144"/>
      <c r="X139" s="144"/>
      <c r="Y139" s="144"/>
      <c r="Z139" s="144"/>
      <c r="AA139" s="144"/>
      <c r="AB139" s="144"/>
      <c r="AC139" s="144"/>
      <c r="AD139" s="144"/>
      <c r="AE139" s="144"/>
      <c r="AF139" s="144"/>
      <c r="AG139" s="144"/>
      <c r="AH139" s="144"/>
      <c r="AI139" s="144"/>
      <c r="AJ139" s="144"/>
      <c r="AK139" s="144"/>
      <c r="AL139" s="144"/>
      <c r="AM139" s="144"/>
      <c r="AN139" s="144"/>
      <c r="AO139" s="144"/>
      <c r="AP139" s="144"/>
      <c r="AQ139" s="144"/>
      <c r="AR139" s="144"/>
      <c r="AS139" s="144"/>
      <c r="AT139" s="144"/>
      <c r="AU139" s="144"/>
      <c r="AV139" s="144"/>
      <c r="AW139" s="144"/>
      <c r="AX139" s="144"/>
      <c r="AY139" s="144"/>
      <c r="AZ139" s="144"/>
      <c r="BA139" s="144"/>
      <c r="BB139" s="144"/>
      <c r="BC139" s="144"/>
      <c r="BD139" s="144"/>
      <c r="BE139" s="144"/>
      <c r="BF139" s="144"/>
      <c r="BG139" s="144"/>
      <c r="BH139" s="144"/>
      <c r="BI139" s="144"/>
      <c r="BJ139" s="144"/>
      <c r="BK139" s="144"/>
      <c r="BL139" s="144"/>
      <c r="BM139" s="144"/>
      <c r="BN139" s="144"/>
      <c r="BO139" s="144"/>
      <c r="BP139" s="144"/>
      <c r="BQ139" s="144"/>
      <c r="BR139" s="144"/>
      <c r="BS139" s="144"/>
      <c r="BT139" s="144"/>
      <c r="BU139" s="144"/>
    </row>
    <row r="140" spans="1:73" ht="12" customHeight="1" x14ac:dyDescent="0.4">
      <c r="A140" s="80" t="s">
        <v>369</v>
      </c>
      <c r="B140" s="278"/>
      <c r="C140" s="469" t="s">
        <v>292</v>
      </c>
      <c r="D140" s="443"/>
      <c r="E140" s="144"/>
      <c r="F140" s="144"/>
      <c r="G140" s="144"/>
      <c r="H140" s="144"/>
      <c r="I140" s="144">
        <v>2</v>
      </c>
      <c r="J140" s="144"/>
      <c r="K140" s="144"/>
      <c r="L140" s="144"/>
      <c r="M140" s="144"/>
      <c r="N140" s="144"/>
      <c r="O140" s="144"/>
      <c r="P140" s="144"/>
      <c r="Q140" s="144"/>
      <c r="R140" s="144"/>
      <c r="S140" s="444"/>
      <c r="T140" s="144"/>
      <c r="U140" s="144"/>
      <c r="V140" s="144"/>
      <c r="W140" s="144"/>
      <c r="X140" s="144"/>
      <c r="Y140" s="144"/>
      <c r="Z140" s="144"/>
      <c r="AA140" s="144"/>
      <c r="AB140" s="144"/>
      <c r="AC140" s="144"/>
      <c r="AD140" s="144"/>
      <c r="AE140" s="144"/>
      <c r="AF140" s="144"/>
      <c r="AG140" s="144"/>
      <c r="AH140" s="144"/>
      <c r="AI140" s="144"/>
      <c r="AJ140" s="144"/>
      <c r="AK140" s="144"/>
      <c r="AL140" s="144"/>
      <c r="AM140" s="144"/>
      <c r="AN140" s="144"/>
      <c r="AO140" s="144"/>
      <c r="AP140" s="144"/>
      <c r="AQ140" s="144"/>
      <c r="AR140" s="144"/>
      <c r="AS140" s="144"/>
      <c r="AT140" s="144"/>
      <c r="AU140" s="144"/>
      <c r="AV140" s="144"/>
      <c r="AW140" s="144"/>
      <c r="AX140" s="144"/>
      <c r="AY140" s="144"/>
      <c r="AZ140" s="144"/>
      <c r="BA140" s="144"/>
      <c r="BB140" s="144"/>
      <c r="BC140" s="144"/>
      <c r="BD140" s="144"/>
      <c r="BE140" s="144"/>
      <c r="BF140" s="144"/>
      <c r="BG140" s="144"/>
      <c r="BH140" s="144"/>
      <c r="BI140" s="144"/>
      <c r="BJ140" s="144"/>
      <c r="BK140" s="144"/>
      <c r="BL140" s="144"/>
      <c r="BM140" s="144"/>
      <c r="BN140" s="144"/>
      <c r="BO140" s="144"/>
      <c r="BP140" s="144"/>
      <c r="BQ140" s="144"/>
      <c r="BR140" s="144"/>
      <c r="BS140" s="144"/>
      <c r="BT140" s="144"/>
      <c r="BU140" s="144"/>
    </row>
    <row r="141" spans="1:73" ht="12" customHeight="1" x14ac:dyDescent="0.4">
      <c r="A141" s="80" t="s">
        <v>369</v>
      </c>
      <c r="B141" s="278"/>
      <c r="C141" s="436" t="s">
        <v>274</v>
      </c>
      <c r="D141" s="437"/>
      <c r="E141" s="438">
        <v>2</v>
      </c>
      <c r="F141" s="438">
        <v>1</v>
      </c>
      <c r="G141" s="438"/>
      <c r="H141" s="438"/>
      <c r="I141" s="438"/>
      <c r="J141" s="438">
        <v>2</v>
      </c>
      <c r="K141" s="438">
        <v>1</v>
      </c>
      <c r="L141" s="438">
        <v>1</v>
      </c>
      <c r="M141" s="438"/>
      <c r="N141" s="438"/>
      <c r="O141" s="438"/>
      <c r="P141" s="438"/>
      <c r="Q141" s="438"/>
      <c r="R141" s="438"/>
      <c r="S141" s="440"/>
      <c r="T141" s="144"/>
      <c r="U141" s="144"/>
      <c r="V141" s="144"/>
      <c r="W141" s="144"/>
      <c r="X141" s="144"/>
      <c r="Y141" s="144"/>
      <c r="Z141" s="144"/>
      <c r="AA141" s="144"/>
      <c r="AB141" s="144"/>
      <c r="AC141" s="144"/>
      <c r="AD141" s="144"/>
      <c r="AE141" s="144"/>
      <c r="AF141" s="144"/>
      <c r="AG141" s="144"/>
      <c r="AH141" s="144"/>
      <c r="AI141" s="144"/>
      <c r="AJ141" s="144"/>
      <c r="AK141" s="144"/>
      <c r="AL141" s="144"/>
      <c r="AM141" s="144"/>
      <c r="AN141" s="144"/>
      <c r="AO141" s="144"/>
      <c r="AP141" s="144"/>
      <c r="AQ141" s="144"/>
      <c r="AR141" s="144"/>
      <c r="AS141" s="144"/>
      <c r="AT141" s="144"/>
      <c r="AU141" s="144"/>
      <c r="AV141" s="144"/>
      <c r="AW141" s="144"/>
      <c r="AX141" s="144"/>
      <c r="AY141" s="144"/>
      <c r="AZ141" s="144"/>
      <c r="BA141" s="144"/>
      <c r="BB141" s="144"/>
      <c r="BC141" s="144"/>
      <c r="BD141" s="144"/>
      <c r="BE141" s="144"/>
      <c r="BF141" s="144"/>
      <c r="BG141" s="144"/>
      <c r="BH141" s="144"/>
      <c r="BI141" s="144"/>
      <c r="BJ141" s="144"/>
      <c r="BK141" s="144"/>
      <c r="BL141" s="144"/>
      <c r="BM141" s="144"/>
      <c r="BN141" s="144"/>
      <c r="BO141" s="144"/>
      <c r="BP141" s="144"/>
      <c r="BQ141" s="144"/>
      <c r="BR141" s="144"/>
      <c r="BS141" s="144"/>
      <c r="BT141" s="144"/>
      <c r="BU141" s="144"/>
    </row>
    <row r="142" spans="1:73" ht="12" customHeight="1" x14ac:dyDescent="0.4">
      <c r="A142" s="80" t="s">
        <v>369</v>
      </c>
      <c r="B142" s="278"/>
      <c r="C142" s="436" t="s">
        <v>275</v>
      </c>
      <c r="D142" s="437"/>
      <c r="E142" s="438"/>
      <c r="F142" s="438"/>
      <c r="G142" s="438"/>
      <c r="H142" s="438"/>
      <c r="I142" s="438"/>
      <c r="J142" s="438"/>
      <c r="K142" s="438"/>
      <c r="L142" s="438"/>
      <c r="M142" s="438"/>
      <c r="N142" s="438"/>
      <c r="O142" s="438"/>
      <c r="P142" s="438"/>
      <c r="Q142" s="438"/>
      <c r="R142" s="438"/>
      <c r="S142" s="440"/>
      <c r="T142" s="144"/>
      <c r="U142" s="144"/>
      <c r="V142" s="144"/>
      <c r="W142" s="144"/>
      <c r="X142" s="144"/>
      <c r="Y142" s="144"/>
      <c r="Z142" s="144"/>
      <c r="AA142" s="144"/>
      <c r="AB142" s="144"/>
      <c r="AC142" s="144"/>
      <c r="AD142" s="144"/>
      <c r="AE142" s="144"/>
      <c r="AF142" s="144"/>
      <c r="AG142" s="144"/>
      <c r="AH142" s="144"/>
      <c r="AI142" s="144"/>
      <c r="AJ142" s="144"/>
      <c r="AK142" s="144"/>
      <c r="AL142" s="144"/>
      <c r="AM142" s="144"/>
      <c r="AN142" s="144"/>
      <c r="AO142" s="144"/>
      <c r="AP142" s="144"/>
      <c r="AQ142" s="144"/>
      <c r="AR142" s="144"/>
      <c r="AS142" s="144"/>
      <c r="AT142" s="144"/>
      <c r="AU142" s="144"/>
      <c r="AV142" s="144"/>
      <c r="AW142" s="144"/>
      <c r="AX142" s="144"/>
      <c r="AY142" s="144"/>
      <c r="AZ142" s="144"/>
      <c r="BA142" s="144"/>
      <c r="BB142" s="144"/>
      <c r="BC142" s="144"/>
      <c r="BD142" s="144"/>
      <c r="BE142" s="144"/>
      <c r="BF142" s="144"/>
      <c r="BG142" s="144"/>
      <c r="BH142" s="144"/>
      <c r="BI142" s="144"/>
      <c r="BJ142" s="144"/>
      <c r="BK142" s="144"/>
      <c r="BL142" s="144"/>
      <c r="BM142" s="144"/>
      <c r="BN142" s="144"/>
      <c r="BO142" s="144"/>
      <c r="BP142" s="144"/>
      <c r="BQ142" s="144"/>
      <c r="BR142" s="144"/>
      <c r="BS142" s="144"/>
      <c r="BT142" s="144"/>
      <c r="BU142" s="144"/>
    </row>
    <row r="143" spans="1:73" ht="12" customHeight="1" x14ac:dyDescent="0.4">
      <c r="A143" s="80"/>
      <c r="B143" s="278"/>
      <c r="C143" s="436" t="s">
        <v>397</v>
      </c>
      <c r="D143" s="437"/>
      <c r="E143" s="438"/>
      <c r="F143" s="438"/>
      <c r="G143" s="438"/>
      <c r="H143" s="438"/>
      <c r="I143" s="438">
        <v>1</v>
      </c>
      <c r="J143" s="438">
        <v>1</v>
      </c>
      <c r="K143" s="438"/>
      <c r="L143" s="438">
        <v>1</v>
      </c>
      <c r="M143" s="438"/>
      <c r="N143" s="438"/>
      <c r="O143" s="438"/>
      <c r="P143" s="438">
        <v>1</v>
      </c>
      <c r="Q143" s="438"/>
      <c r="R143" s="438"/>
      <c r="S143" s="440"/>
      <c r="T143" s="144"/>
      <c r="U143" s="144"/>
      <c r="V143" s="144"/>
      <c r="W143" s="144"/>
      <c r="X143" s="144"/>
      <c r="Y143" s="144"/>
      <c r="Z143" s="144"/>
      <c r="AA143" s="144"/>
      <c r="AB143" s="144"/>
      <c r="AC143" s="144"/>
      <c r="AD143" s="144"/>
      <c r="AE143" s="144"/>
      <c r="AF143" s="144"/>
      <c r="AG143" s="144"/>
      <c r="AH143" s="144"/>
      <c r="AI143" s="144"/>
      <c r="AJ143" s="144"/>
      <c r="AK143" s="144"/>
      <c r="AL143" s="144"/>
      <c r="AM143" s="144"/>
      <c r="AN143" s="144"/>
      <c r="AO143" s="144"/>
      <c r="AP143" s="144"/>
      <c r="AQ143" s="144"/>
      <c r="AR143" s="144"/>
      <c r="AS143" s="144"/>
      <c r="AT143" s="144"/>
      <c r="AU143" s="144"/>
      <c r="AV143" s="144"/>
      <c r="AW143" s="144"/>
      <c r="AX143" s="144"/>
      <c r="AY143" s="144"/>
      <c r="AZ143" s="144"/>
      <c r="BA143" s="144"/>
      <c r="BB143" s="144"/>
      <c r="BC143" s="144"/>
      <c r="BD143" s="144"/>
      <c r="BE143" s="144"/>
      <c r="BF143" s="144"/>
      <c r="BG143" s="144"/>
      <c r="BH143" s="144"/>
      <c r="BI143" s="144"/>
      <c r="BJ143" s="144"/>
      <c r="BK143" s="144"/>
      <c r="BL143" s="144"/>
      <c r="BM143" s="144"/>
      <c r="BN143" s="144"/>
      <c r="BO143" s="144"/>
      <c r="BP143" s="144"/>
      <c r="BQ143" s="144"/>
      <c r="BR143" s="144"/>
      <c r="BS143" s="144"/>
      <c r="BT143" s="144"/>
      <c r="BU143" s="144"/>
    </row>
    <row r="144" spans="1:73" ht="12" customHeight="1" x14ac:dyDescent="0.4">
      <c r="A144" s="80"/>
      <c r="B144" s="278"/>
      <c r="C144" s="434" t="s">
        <v>398</v>
      </c>
      <c r="D144" s="443"/>
      <c r="E144" s="144"/>
      <c r="F144" s="144">
        <v>1</v>
      </c>
      <c r="G144" s="144"/>
      <c r="H144" s="144"/>
      <c r="I144" s="144"/>
      <c r="J144" s="144"/>
      <c r="K144" s="144"/>
      <c r="L144" s="144"/>
      <c r="M144" s="144"/>
      <c r="N144" s="144"/>
      <c r="O144" s="144"/>
      <c r="P144" s="144"/>
      <c r="Q144" s="144"/>
      <c r="R144" s="144"/>
      <c r="S144" s="444"/>
      <c r="T144" s="144"/>
      <c r="U144" s="144"/>
      <c r="V144" s="144"/>
      <c r="W144" s="144"/>
      <c r="X144" s="144"/>
      <c r="Y144" s="144"/>
      <c r="Z144" s="144"/>
      <c r="AA144" s="144"/>
      <c r="AB144" s="144"/>
      <c r="AC144" s="144"/>
      <c r="AD144" s="144"/>
      <c r="AE144" s="144"/>
      <c r="AF144" s="144"/>
      <c r="AG144" s="144"/>
      <c r="AH144" s="144"/>
      <c r="AI144" s="144"/>
      <c r="AJ144" s="144"/>
      <c r="AK144" s="144"/>
      <c r="AL144" s="144"/>
      <c r="AM144" s="144"/>
      <c r="AN144" s="144"/>
      <c r="AO144" s="144"/>
      <c r="AP144" s="144"/>
      <c r="AQ144" s="144"/>
      <c r="AR144" s="144"/>
      <c r="AS144" s="144"/>
      <c r="AT144" s="144"/>
      <c r="AU144" s="144"/>
      <c r="AV144" s="144"/>
      <c r="AW144" s="144"/>
      <c r="AX144" s="144"/>
      <c r="AY144" s="144"/>
      <c r="AZ144" s="144"/>
      <c r="BA144" s="144"/>
      <c r="BB144" s="144"/>
      <c r="BC144" s="144"/>
      <c r="BD144" s="144"/>
      <c r="BE144" s="144"/>
      <c r="BF144" s="144"/>
      <c r="BG144" s="144"/>
      <c r="BH144" s="144"/>
      <c r="BI144" s="144"/>
      <c r="BJ144" s="144"/>
      <c r="BK144" s="144"/>
      <c r="BL144" s="144"/>
      <c r="BM144" s="144"/>
      <c r="BN144" s="144"/>
      <c r="BO144" s="144"/>
      <c r="BP144" s="144"/>
      <c r="BQ144" s="144"/>
      <c r="BR144" s="144"/>
      <c r="BS144" s="144"/>
      <c r="BT144" s="144"/>
      <c r="BU144" s="144"/>
    </row>
    <row r="145" spans="1:73" ht="12" customHeight="1" x14ac:dyDescent="0.4">
      <c r="A145" s="80" t="s">
        <v>369</v>
      </c>
      <c r="B145" s="278"/>
      <c r="C145" s="434" t="s">
        <v>373</v>
      </c>
      <c r="D145" s="443"/>
      <c r="E145" s="144"/>
      <c r="F145" s="144">
        <v>2</v>
      </c>
      <c r="G145" s="144">
        <v>1</v>
      </c>
      <c r="H145" s="144">
        <v>2</v>
      </c>
      <c r="I145" s="144">
        <v>2</v>
      </c>
      <c r="J145" s="144"/>
      <c r="K145" s="144"/>
      <c r="L145" s="144"/>
      <c r="M145" s="144">
        <v>1</v>
      </c>
      <c r="N145" s="144"/>
      <c r="O145" s="144"/>
      <c r="P145" s="144"/>
      <c r="Q145" s="144"/>
      <c r="R145" s="144"/>
      <c r="S145" s="444"/>
      <c r="T145" s="144"/>
      <c r="U145" s="144"/>
      <c r="V145" s="144"/>
      <c r="W145" s="144"/>
      <c r="X145" s="144"/>
      <c r="Y145" s="144"/>
      <c r="Z145" s="144"/>
      <c r="AA145" s="144"/>
      <c r="AB145" s="144"/>
      <c r="AC145" s="144"/>
      <c r="AD145" s="144"/>
      <c r="AE145" s="144"/>
      <c r="AF145" s="144"/>
      <c r="AG145" s="144"/>
      <c r="AH145" s="144"/>
      <c r="AI145" s="144"/>
      <c r="AJ145" s="144"/>
      <c r="AK145" s="144"/>
      <c r="AL145" s="144"/>
      <c r="AM145" s="144"/>
      <c r="AN145" s="144"/>
      <c r="AO145" s="144"/>
      <c r="AP145" s="144"/>
      <c r="AQ145" s="144"/>
      <c r="AR145" s="144"/>
      <c r="AS145" s="144"/>
      <c r="AT145" s="144"/>
      <c r="AU145" s="144"/>
      <c r="AV145" s="144"/>
      <c r="AW145" s="144"/>
      <c r="AX145" s="144"/>
      <c r="AY145" s="144"/>
      <c r="AZ145" s="144"/>
      <c r="BA145" s="144"/>
      <c r="BB145" s="144"/>
      <c r="BC145" s="144"/>
      <c r="BD145" s="144"/>
      <c r="BE145" s="144"/>
      <c r="BF145" s="144"/>
      <c r="BG145" s="144"/>
      <c r="BH145" s="144"/>
      <c r="BI145" s="144"/>
      <c r="BJ145" s="144"/>
      <c r="BK145" s="144"/>
      <c r="BL145" s="144"/>
      <c r="BM145" s="144"/>
      <c r="BN145" s="144"/>
      <c r="BO145" s="144"/>
      <c r="BP145" s="144"/>
      <c r="BQ145" s="144"/>
      <c r="BR145" s="144"/>
      <c r="BS145" s="144"/>
      <c r="BT145" s="144"/>
      <c r="BU145" s="144"/>
    </row>
    <row r="146" spans="1:73" ht="12" customHeight="1" x14ac:dyDescent="0.4">
      <c r="A146" s="80" t="s">
        <v>369</v>
      </c>
      <c r="B146" s="278"/>
      <c r="C146" s="434" t="s">
        <v>374</v>
      </c>
      <c r="D146" s="443"/>
      <c r="E146" s="144"/>
      <c r="F146" s="144"/>
      <c r="G146" s="144"/>
      <c r="H146" s="144"/>
      <c r="I146" s="144"/>
      <c r="J146" s="144"/>
      <c r="K146" s="144"/>
      <c r="L146" s="144"/>
      <c r="M146" s="144"/>
      <c r="N146" s="144"/>
      <c r="O146" s="144"/>
      <c r="P146" s="144"/>
      <c r="Q146" s="144"/>
      <c r="R146" s="144"/>
      <c r="S146" s="444"/>
      <c r="T146" s="144"/>
      <c r="U146" s="144"/>
      <c r="V146" s="144"/>
      <c r="W146" s="144"/>
      <c r="X146" s="144"/>
      <c r="Y146" s="144"/>
      <c r="Z146" s="144"/>
      <c r="AA146" s="144"/>
      <c r="AB146" s="144"/>
      <c r="AC146" s="144"/>
      <c r="AD146" s="144"/>
      <c r="AE146" s="144"/>
      <c r="AF146" s="144"/>
      <c r="AG146" s="144"/>
      <c r="AH146" s="144"/>
      <c r="AI146" s="144"/>
      <c r="AJ146" s="144"/>
      <c r="AK146" s="144"/>
      <c r="AL146" s="144"/>
      <c r="AM146" s="144"/>
      <c r="AN146" s="144"/>
      <c r="AO146" s="144"/>
      <c r="AP146" s="144"/>
      <c r="AQ146" s="144"/>
      <c r="AR146" s="144"/>
      <c r="AS146" s="144"/>
      <c r="AT146" s="144"/>
      <c r="AU146" s="144"/>
      <c r="AV146" s="144"/>
      <c r="AW146" s="144"/>
      <c r="AX146" s="144"/>
      <c r="AY146" s="144"/>
      <c r="AZ146" s="144"/>
      <c r="BA146" s="144"/>
      <c r="BB146" s="144"/>
      <c r="BC146" s="144"/>
      <c r="BD146" s="144"/>
      <c r="BE146" s="144"/>
      <c r="BF146" s="144"/>
      <c r="BG146" s="144"/>
      <c r="BH146" s="144"/>
      <c r="BI146" s="144"/>
      <c r="BJ146" s="144"/>
      <c r="BK146" s="144"/>
      <c r="BL146" s="144"/>
      <c r="BM146" s="144"/>
      <c r="BN146" s="144"/>
      <c r="BO146" s="144"/>
      <c r="BP146" s="144"/>
      <c r="BQ146" s="144"/>
      <c r="BR146" s="144"/>
      <c r="BS146" s="144"/>
      <c r="BT146" s="144"/>
      <c r="BU146" s="144"/>
    </row>
    <row r="147" spans="1:73" ht="12" customHeight="1" x14ac:dyDescent="0.4">
      <c r="A147" s="80" t="s">
        <v>369</v>
      </c>
      <c r="B147" s="278"/>
      <c r="C147" s="436" t="s">
        <v>375</v>
      </c>
      <c r="D147" s="437">
        <v>51</v>
      </c>
      <c r="E147" s="438">
        <v>190</v>
      </c>
      <c r="F147" s="438">
        <v>203</v>
      </c>
      <c r="G147" s="438">
        <v>213</v>
      </c>
      <c r="H147" s="438">
        <v>165</v>
      </c>
      <c r="I147" s="438">
        <v>105</v>
      </c>
      <c r="J147" s="438">
        <v>120</v>
      </c>
      <c r="K147" s="438">
        <v>150</v>
      </c>
      <c r="L147" s="438">
        <v>118</v>
      </c>
      <c r="M147" s="438">
        <v>120</v>
      </c>
      <c r="N147" s="438">
        <v>140</v>
      </c>
      <c r="O147" s="438">
        <v>105</v>
      </c>
      <c r="P147" s="438">
        <v>83</v>
      </c>
      <c r="Q147" s="438">
        <v>86</v>
      </c>
      <c r="R147" s="438">
        <v>37</v>
      </c>
      <c r="S147" s="440">
        <v>30</v>
      </c>
      <c r="T147" s="144"/>
      <c r="U147" s="144"/>
      <c r="V147" s="144"/>
      <c r="W147" s="144"/>
      <c r="X147" s="144"/>
      <c r="Y147" s="144"/>
      <c r="Z147" s="144"/>
      <c r="AA147" s="144"/>
      <c r="AB147" s="144"/>
      <c r="AC147" s="144"/>
      <c r="AD147" s="144"/>
      <c r="AE147" s="144"/>
      <c r="AF147" s="144"/>
      <c r="AG147" s="144"/>
      <c r="AH147" s="144"/>
      <c r="AI147" s="144"/>
      <c r="AJ147" s="144"/>
      <c r="AK147" s="144"/>
      <c r="AL147" s="144"/>
      <c r="AM147" s="144"/>
      <c r="AN147" s="144"/>
      <c r="AO147" s="144"/>
      <c r="AP147" s="144"/>
      <c r="AQ147" s="144"/>
      <c r="AR147" s="144"/>
      <c r="AS147" s="144"/>
      <c r="AT147" s="144"/>
      <c r="AU147" s="144"/>
      <c r="AV147" s="144"/>
      <c r="AW147" s="144"/>
      <c r="AX147" s="144"/>
      <c r="AY147" s="144"/>
      <c r="AZ147" s="144"/>
      <c r="BA147" s="144"/>
      <c r="BB147" s="144"/>
      <c r="BC147" s="144"/>
      <c r="BD147" s="144"/>
      <c r="BE147" s="144"/>
      <c r="BF147" s="144"/>
      <c r="BG147" s="144"/>
      <c r="BH147" s="144"/>
      <c r="BI147" s="144"/>
      <c r="BJ147" s="144"/>
      <c r="BK147" s="144"/>
      <c r="BL147" s="144"/>
      <c r="BM147" s="144"/>
      <c r="BN147" s="144"/>
      <c r="BO147" s="144"/>
      <c r="BP147" s="144"/>
      <c r="BQ147" s="144"/>
      <c r="BR147" s="144"/>
      <c r="BS147" s="144"/>
      <c r="BT147" s="144"/>
      <c r="BU147" s="144"/>
    </row>
    <row r="148" spans="1:73" ht="12" customHeight="1" x14ac:dyDescent="0.4">
      <c r="A148" s="80" t="s">
        <v>369</v>
      </c>
      <c r="B148" s="278"/>
      <c r="C148" s="434" t="s">
        <v>309</v>
      </c>
      <c r="D148" s="443">
        <v>5</v>
      </c>
      <c r="E148" s="144">
        <v>24</v>
      </c>
      <c r="F148" s="144">
        <v>32</v>
      </c>
      <c r="G148" s="144">
        <v>35</v>
      </c>
      <c r="H148" s="144">
        <v>46</v>
      </c>
      <c r="I148" s="144">
        <v>10</v>
      </c>
      <c r="J148" s="144">
        <v>22</v>
      </c>
      <c r="K148" s="144">
        <v>32</v>
      </c>
      <c r="L148" s="144">
        <v>19</v>
      </c>
      <c r="M148" s="144">
        <v>20</v>
      </c>
      <c r="N148" s="144">
        <v>25</v>
      </c>
      <c r="O148" s="144">
        <v>15</v>
      </c>
      <c r="P148" s="144">
        <v>14</v>
      </c>
      <c r="Q148" s="144">
        <v>9</v>
      </c>
      <c r="R148" s="144">
        <v>10</v>
      </c>
      <c r="S148" s="444">
        <v>15</v>
      </c>
      <c r="T148" s="144"/>
      <c r="U148" s="144"/>
      <c r="V148" s="144"/>
      <c r="W148" s="144"/>
      <c r="X148" s="144"/>
      <c r="Y148" s="144"/>
      <c r="Z148" s="144"/>
      <c r="AA148" s="144"/>
      <c r="AB148" s="144"/>
      <c r="AC148" s="144"/>
      <c r="AD148" s="144"/>
      <c r="AE148" s="144"/>
      <c r="AF148" s="144"/>
      <c r="AG148" s="144"/>
      <c r="AH148" s="144"/>
      <c r="AI148" s="144"/>
      <c r="AJ148" s="144"/>
      <c r="AK148" s="144"/>
      <c r="AL148" s="144"/>
      <c r="AM148" s="144"/>
      <c r="AN148" s="144"/>
      <c r="AO148" s="144"/>
      <c r="AP148" s="144"/>
      <c r="AQ148" s="144"/>
      <c r="AR148" s="144"/>
      <c r="AS148" s="144"/>
      <c r="AT148" s="144"/>
      <c r="AU148" s="144"/>
      <c r="AV148" s="144"/>
      <c r="AW148" s="144"/>
      <c r="AX148" s="144"/>
      <c r="AY148" s="144"/>
      <c r="AZ148" s="144"/>
      <c r="BA148" s="144"/>
      <c r="BB148" s="144"/>
      <c r="BC148" s="144"/>
      <c r="BD148" s="144"/>
      <c r="BE148" s="144"/>
      <c r="BF148" s="144"/>
      <c r="BG148" s="144"/>
      <c r="BH148" s="144"/>
      <c r="BI148" s="144"/>
      <c r="BJ148" s="144"/>
      <c r="BK148" s="144"/>
      <c r="BL148" s="144"/>
      <c r="BM148" s="144"/>
      <c r="BN148" s="144"/>
      <c r="BO148" s="144"/>
      <c r="BP148" s="144"/>
      <c r="BQ148" s="144"/>
      <c r="BR148" s="144"/>
      <c r="BS148" s="144"/>
      <c r="BT148" s="144"/>
      <c r="BU148" s="144"/>
    </row>
    <row r="149" spans="1:73" ht="12" customHeight="1" x14ac:dyDescent="0.4">
      <c r="A149" s="80" t="s">
        <v>369</v>
      </c>
      <c r="B149" s="278"/>
      <c r="C149" s="434" t="s">
        <v>310</v>
      </c>
      <c r="D149" s="443"/>
      <c r="E149" s="144"/>
      <c r="F149" s="144">
        <v>2</v>
      </c>
      <c r="G149" s="144">
        <v>2</v>
      </c>
      <c r="H149" s="144">
        <v>1</v>
      </c>
      <c r="I149" s="144"/>
      <c r="J149" s="144"/>
      <c r="K149" s="144"/>
      <c r="L149" s="144"/>
      <c r="M149" s="144">
        <v>1</v>
      </c>
      <c r="N149" s="144">
        <v>1</v>
      </c>
      <c r="O149" s="144"/>
      <c r="P149" s="144"/>
      <c r="Q149" s="144"/>
      <c r="R149" s="144"/>
      <c r="S149" s="444">
        <v>6</v>
      </c>
      <c r="T149" s="144"/>
      <c r="U149" s="144"/>
      <c r="V149" s="144"/>
      <c r="W149" s="144"/>
      <c r="X149" s="144"/>
      <c r="Y149" s="144"/>
      <c r="Z149" s="144"/>
      <c r="AA149" s="144"/>
      <c r="AB149" s="144"/>
      <c r="AC149" s="144"/>
      <c r="AD149" s="144"/>
      <c r="AE149" s="144"/>
      <c r="AF149" s="144"/>
      <c r="AG149" s="144"/>
      <c r="AH149" s="144"/>
      <c r="AI149" s="144"/>
      <c r="AJ149" s="144"/>
      <c r="AK149" s="144"/>
      <c r="AL149" s="144"/>
      <c r="AM149" s="144"/>
      <c r="AN149" s="144"/>
      <c r="AO149" s="144"/>
      <c r="AP149" s="144"/>
      <c r="AQ149" s="144"/>
      <c r="AR149" s="144"/>
      <c r="AS149" s="144"/>
      <c r="AT149" s="144"/>
      <c r="AU149" s="144"/>
      <c r="AV149" s="144"/>
      <c r="AW149" s="144"/>
      <c r="AX149" s="144"/>
      <c r="AY149" s="144"/>
      <c r="AZ149" s="144"/>
      <c r="BA149" s="144"/>
      <c r="BB149" s="144"/>
      <c r="BC149" s="144"/>
      <c r="BD149" s="144"/>
      <c r="BE149" s="144"/>
      <c r="BF149" s="144"/>
      <c r="BG149" s="144"/>
      <c r="BH149" s="144"/>
      <c r="BI149" s="144"/>
      <c r="BJ149" s="144"/>
      <c r="BK149" s="144"/>
      <c r="BL149" s="144"/>
      <c r="BM149" s="144"/>
      <c r="BN149" s="144"/>
      <c r="BO149" s="144"/>
      <c r="BP149" s="144"/>
      <c r="BQ149" s="144"/>
      <c r="BR149" s="144"/>
      <c r="BS149" s="144"/>
      <c r="BT149" s="144"/>
      <c r="BU149" s="144"/>
    </row>
    <row r="150" spans="1:73" ht="12" customHeight="1" x14ac:dyDescent="0.4">
      <c r="A150" s="80" t="s">
        <v>369</v>
      </c>
      <c r="B150" s="278"/>
      <c r="C150" s="434" t="s">
        <v>376</v>
      </c>
      <c r="D150" s="443"/>
      <c r="E150" s="144"/>
      <c r="F150" s="144"/>
      <c r="G150" s="144">
        <v>1</v>
      </c>
      <c r="H150" s="144"/>
      <c r="I150" s="144">
        <v>1</v>
      </c>
      <c r="J150" s="144">
        <v>1</v>
      </c>
      <c r="K150" s="144"/>
      <c r="L150" s="144">
        <v>1</v>
      </c>
      <c r="M150" s="144"/>
      <c r="N150" s="144">
        <v>1</v>
      </c>
      <c r="O150" s="144"/>
      <c r="P150" s="144"/>
      <c r="Q150" s="144"/>
      <c r="R150" s="144">
        <v>1</v>
      </c>
      <c r="S150" s="444">
        <v>1</v>
      </c>
      <c r="T150" s="144"/>
      <c r="U150" s="144"/>
      <c r="V150" s="144"/>
      <c r="W150" s="144"/>
      <c r="X150" s="144"/>
      <c r="Y150" s="144"/>
      <c r="Z150" s="144"/>
      <c r="AA150" s="144"/>
      <c r="AB150" s="144"/>
      <c r="AC150" s="144"/>
      <c r="AD150" s="144"/>
      <c r="AE150" s="144"/>
      <c r="AF150" s="144"/>
      <c r="AG150" s="144"/>
      <c r="AH150" s="144"/>
      <c r="AI150" s="144"/>
      <c r="AJ150" s="144"/>
      <c r="AK150" s="144"/>
      <c r="AL150" s="144"/>
      <c r="AM150" s="144"/>
      <c r="AN150" s="144"/>
      <c r="AO150" s="144"/>
      <c r="AP150" s="144"/>
      <c r="AQ150" s="144"/>
      <c r="AR150" s="144"/>
      <c r="AS150" s="144"/>
      <c r="AT150" s="144"/>
      <c r="AU150" s="144"/>
      <c r="AV150" s="144"/>
      <c r="AW150" s="144"/>
      <c r="AX150" s="144"/>
      <c r="AY150" s="144"/>
      <c r="AZ150" s="144"/>
      <c r="BA150" s="144"/>
      <c r="BB150" s="144"/>
      <c r="BC150" s="144"/>
      <c r="BD150" s="144"/>
      <c r="BE150" s="144"/>
      <c r="BF150" s="144"/>
      <c r="BG150" s="144"/>
      <c r="BH150" s="144"/>
      <c r="BI150" s="144"/>
      <c r="BJ150" s="144"/>
      <c r="BK150" s="144"/>
      <c r="BL150" s="144"/>
      <c r="BM150" s="144"/>
      <c r="BN150" s="144"/>
      <c r="BO150" s="144"/>
      <c r="BP150" s="144"/>
      <c r="BQ150" s="144"/>
      <c r="BR150" s="144"/>
      <c r="BS150" s="144"/>
      <c r="BT150" s="144"/>
      <c r="BU150" s="144"/>
    </row>
    <row r="151" spans="1:73" ht="12" customHeight="1" x14ac:dyDescent="0.4">
      <c r="A151" s="80" t="s">
        <v>369</v>
      </c>
      <c r="B151" s="278"/>
      <c r="C151" s="434" t="s">
        <v>377</v>
      </c>
      <c r="D151" s="443"/>
      <c r="E151" s="144"/>
      <c r="F151" s="144"/>
      <c r="G151" s="144"/>
      <c r="H151" s="144"/>
      <c r="I151" s="144"/>
      <c r="J151" s="144"/>
      <c r="K151" s="144"/>
      <c r="L151" s="144"/>
      <c r="M151" s="144"/>
      <c r="N151" s="144"/>
      <c r="O151" s="144"/>
      <c r="P151" s="144"/>
      <c r="Q151" s="144"/>
      <c r="R151" s="144"/>
      <c r="S151" s="444"/>
      <c r="T151" s="144"/>
      <c r="U151" s="144"/>
      <c r="V151" s="144"/>
      <c r="W151" s="144"/>
      <c r="X151" s="144"/>
      <c r="Y151" s="144"/>
      <c r="Z151" s="144"/>
      <c r="AA151" s="144"/>
      <c r="AB151" s="144"/>
      <c r="AC151" s="144"/>
      <c r="AD151" s="144"/>
      <c r="AE151" s="144"/>
      <c r="AF151" s="144"/>
      <c r="AG151" s="144"/>
      <c r="AH151" s="144"/>
      <c r="AI151" s="144"/>
      <c r="AJ151" s="144"/>
      <c r="AK151" s="144"/>
      <c r="AL151" s="144"/>
      <c r="AM151" s="144"/>
      <c r="AN151" s="144"/>
      <c r="AO151" s="144"/>
      <c r="AP151" s="144"/>
      <c r="AQ151" s="144"/>
      <c r="AR151" s="144"/>
      <c r="AS151" s="144"/>
      <c r="AT151" s="144"/>
      <c r="AU151" s="144"/>
      <c r="AV151" s="144"/>
      <c r="AW151" s="144"/>
      <c r="AX151" s="144"/>
      <c r="AY151" s="144"/>
      <c r="AZ151" s="144"/>
      <c r="BA151" s="144"/>
      <c r="BB151" s="144"/>
      <c r="BC151" s="144"/>
      <c r="BD151" s="144"/>
      <c r="BE151" s="144"/>
      <c r="BF151" s="144"/>
      <c r="BG151" s="144"/>
      <c r="BH151" s="144"/>
      <c r="BI151" s="144"/>
      <c r="BJ151" s="144"/>
      <c r="BK151" s="144"/>
      <c r="BL151" s="144"/>
      <c r="BM151" s="144"/>
      <c r="BN151" s="144"/>
      <c r="BO151" s="144"/>
      <c r="BP151" s="144"/>
      <c r="BQ151" s="144"/>
      <c r="BR151" s="144"/>
      <c r="BS151" s="144"/>
      <c r="BT151" s="144"/>
      <c r="BU151" s="144"/>
    </row>
    <row r="152" spans="1:73" ht="12" customHeight="1" x14ac:dyDescent="0.4">
      <c r="A152" s="80" t="s">
        <v>369</v>
      </c>
      <c r="B152" s="278"/>
      <c r="C152" s="434" t="s">
        <v>378</v>
      </c>
      <c r="D152" s="443"/>
      <c r="E152" s="144"/>
      <c r="F152" s="144"/>
      <c r="G152" s="144"/>
      <c r="H152" s="144"/>
      <c r="I152" s="144"/>
      <c r="J152" s="144"/>
      <c r="K152" s="144"/>
      <c r="L152" s="144"/>
      <c r="M152" s="144"/>
      <c r="N152" s="144"/>
      <c r="O152" s="144"/>
      <c r="P152" s="144"/>
      <c r="Q152" s="144"/>
      <c r="R152" s="144"/>
      <c r="S152" s="444"/>
      <c r="T152" s="144"/>
      <c r="U152" s="144"/>
      <c r="V152" s="144"/>
      <c r="W152" s="144"/>
      <c r="X152" s="144"/>
      <c r="Y152" s="144"/>
      <c r="Z152" s="144"/>
      <c r="AA152" s="144"/>
      <c r="AB152" s="144"/>
      <c r="AC152" s="144"/>
      <c r="AD152" s="144"/>
      <c r="AE152" s="144"/>
      <c r="AF152" s="144"/>
      <c r="AG152" s="144"/>
      <c r="AH152" s="144"/>
      <c r="AI152" s="144"/>
      <c r="AJ152" s="144"/>
      <c r="AK152" s="144"/>
      <c r="AL152" s="144"/>
      <c r="AM152" s="144"/>
      <c r="AN152" s="144"/>
      <c r="AO152" s="144"/>
      <c r="AP152" s="144"/>
      <c r="AQ152" s="144"/>
      <c r="AR152" s="144"/>
      <c r="AS152" s="144"/>
      <c r="AT152" s="144"/>
      <c r="AU152" s="144"/>
      <c r="AV152" s="144"/>
      <c r="AW152" s="144"/>
      <c r="AX152" s="144"/>
      <c r="AY152" s="144"/>
      <c r="AZ152" s="144"/>
      <c r="BA152" s="144"/>
      <c r="BB152" s="144"/>
      <c r="BC152" s="144"/>
      <c r="BD152" s="144"/>
      <c r="BE152" s="144"/>
      <c r="BF152" s="144"/>
      <c r="BG152" s="144"/>
      <c r="BH152" s="144"/>
      <c r="BI152" s="144"/>
      <c r="BJ152" s="144"/>
      <c r="BK152" s="144"/>
      <c r="BL152" s="144"/>
      <c r="BM152" s="144"/>
      <c r="BN152" s="144"/>
      <c r="BO152" s="144"/>
      <c r="BP152" s="144"/>
      <c r="BQ152" s="144"/>
      <c r="BR152" s="144"/>
      <c r="BS152" s="144"/>
      <c r="BT152" s="144"/>
      <c r="BU152" s="144"/>
    </row>
    <row r="153" spans="1:73" ht="12" customHeight="1" x14ac:dyDescent="0.4">
      <c r="A153" s="80" t="s">
        <v>369</v>
      </c>
      <c r="B153" s="278"/>
      <c r="C153" s="434" t="s">
        <v>379</v>
      </c>
      <c r="D153" s="443"/>
      <c r="E153" s="144"/>
      <c r="F153" s="144"/>
      <c r="G153" s="144"/>
      <c r="H153" s="144"/>
      <c r="I153" s="144"/>
      <c r="J153" s="144"/>
      <c r="K153" s="144"/>
      <c r="L153" s="144"/>
      <c r="M153" s="144"/>
      <c r="N153" s="144"/>
      <c r="O153" s="144"/>
      <c r="P153" s="144"/>
      <c r="Q153" s="144"/>
      <c r="R153" s="144"/>
      <c r="S153" s="444"/>
      <c r="T153" s="144"/>
      <c r="U153" s="144"/>
      <c r="V153" s="144"/>
      <c r="W153" s="144"/>
      <c r="X153" s="144"/>
      <c r="Y153" s="144"/>
      <c r="Z153" s="144"/>
      <c r="AA153" s="144"/>
      <c r="AB153" s="144"/>
      <c r="AC153" s="144"/>
      <c r="AD153" s="144"/>
      <c r="AE153" s="144"/>
      <c r="AF153" s="144"/>
      <c r="AG153" s="144"/>
      <c r="AH153" s="144"/>
      <c r="AI153" s="144"/>
      <c r="AJ153" s="144"/>
      <c r="AK153" s="144"/>
      <c r="AL153" s="144"/>
      <c r="AM153" s="144"/>
      <c r="AN153" s="144"/>
      <c r="AO153" s="144"/>
      <c r="AP153" s="144"/>
      <c r="AQ153" s="144"/>
      <c r="AR153" s="144"/>
      <c r="AS153" s="144"/>
      <c r="AT153" s="144"/>
      <c r="AU153" s="144"/>
      <c r="AV153" s="144"/>
      <c r="AW153" s="144"/>
      <c r="AX153" s="144"/>
      <c r="AY153" s="144"/>
      <c r="AZ153" s="144"/>
      <c r="BA153" s="144"/>
      <c r="BB153" s="144"/>
      <c r="BC153" s="144"/>
      <c r="BD153" s="144"/>
      <c r="BE153" s="144"/>
      <c r="BF153" s="144"/>
      <c r="BG153" s="144"/>
      <c r="BH153" s="144"/>
      <c r="BI153" s="144"/>
      <c r="BJ153" s="144"/>
      <c r="BK153" s="144"/>
      <c r="BL153" s="144"/>
      <c r="BM153" s="144"/>
      <c r="BN153" s="144"/>
      <c r="BO153" s="144"/>
      <c r="BP153" s="144"/>
      <c r="BQ153" s="144"/>
      <c r="BR153" s="144"/>
      <c r="BS153" s="144"/>
      <c r="BT153" s="144"/>
      <c r="BU153" s="144"/>
    </row>
    <row r="154" spans="1:73" ht="12" customHeight="1" x14ac:dyDescent="0.4">
      <c r="A154" s="80" t="s">
        <v>369</v>
      </c>
      <c r="B154" s="278"/>
      <c r="C154" s="468" t="s">
        <v>380</v>
      </c>
      <c r="D154" s="461"/>
      <c r="E154" s="462"/>
      <c r="F154" s="462"/>
      <c r="G154" s="462"/>
      <c r="H154" s="462"/>
      <c r="I154" s="462"/>
      <c r="J154" s="462"/>
      <c r="K154" s="462"/>
      <c r="L154" s="462"/>
      <c r="M154" s="462"/>
      <c r="N154" s="462"/>
      <c r="O154" s="462"/>
      <c r="P154" s="462"/>
      <c r="Q154" s="462"/>
      <c r="R154" s="462"/>
      <c r="S154" s="463"/>
      <c r="T154" s="144"/>
      <c r="U154" s="144"/>
      <c r="V154" s="144"/>
      <c r="W154" s="144"/>
      <c r="X154" s="144"/>
      <c r="Y154" s="144"/>
      <c r="Z154" s="144"/>
      <c r="AA154" s="144"/>
      <c r="AB154" s="144"/>
      <c r="AC154" s="144"/>
      <c r="AD154" s="144"/>
      <c r="AE154" s="144"/>
      <c r="AF154" s="144"/>
      <c r="AG154" s="144"/>
      <c r="AH154" s="144"/>
      <c r="AI154" s="144"/>
      <c r="AJ154" s="144"/>
      <c r="AK154" s="144"/>
      <c r="AL154" s="144"/>
      <c r="AM154" s="144"/>
      <c r="AN154" s="144"/>
      <c r="AO154" s="144"/>
      <c r="AP154" s="144"/>
      <c r="AQ154" s="144"/>
      <c r="AR154" s="144"/>
      <c r="AS154" s="144"/>
      <c r="AT154" s="144"/>
      <c r="AU154" s="144"/>
      <c r="AV154" s="144"/>
      <c r="AW154" s="144"/>
      <c r="AX154" s="144"/>
      <c r="AY154" s="144"/>
      <c r="AZ154" s="144"/>
      <c r="BA154" s="144"/>
      <c r="BB154" s="144"/>
      <c r="BC154" s="144"/>
      <c r="BD154" s="144"/>
      <c r="BE154" s="144"/>
      <c r="BF154" s="144"/>
      <c r="BG154" s="144"/>
      <c r="BH154" s="144"/>
      <c r="BI154" s="144"/>
      <c r="BJ154" s="144"/>
      <c r="BK154" s="144"/>
      <c r="BL154" s="144"/>
      <c r="BM154" s="144"/>
      <c r="BN154" s="144"/>
      <c r="BO154" s="144"/>
      <c r="BP154" s="144"/>
      <c r="BQ154" s="144"/>
      <c r="BR154" s="144"/>
      <c r="BS154" s="144"/>
      <c r="BT154" s="144"/>
      <c r="BU154" s="144"/>
    </row>
    <row r="155" spans="1:73" ht="12" customHeight="1" x14ac:dyDescent="0.4">
      <c r="A155" s="80" t="s">
        <v>369</v>
      </c>
      <c r="B155" s="278"/>
      <c r="C155" s="434" t="s">
        <v>14</v>
      </c>
      <c r="D155" s="443"/>
      <c r="E155" s="144"/>
      <c r="F155" s="144"/>
      <c r="G155" s="144"/>
      <c r="H155" s="144"/>
      <c r="I155" s="144"/>
      <c r="J155" s="144"/>
      <c r="K155" s="144"/>
      <c r="L155" s="144"/>
      <c r="M155" s="144"/>
      <c r="N155" s="144"/>
      <c r="O155" s="144"/>
      <c r="P155" s="144"/>
      <c r="Q155" s="144"/>
      <c r="R155" s="144"/>
      <c r="S155" s="444"/>
      <c r="T155" s="144"/>
      <c r="U155" s="144"/>
      <c r="V155" s="144"/>
      <c r="W155" s="144"/>
      <c r="X155" s="144"/>
      <c r="Y155" s="144"/>
      <c r="Z155" s="144"/>
      <c r="AA155" s="144"/>
      <c r="AB155" s="144"/>
      <c r="AC155" s="144"/>
      <c r="AD155" s="144"/>
      <c r="AE155" s="144"/>
      <c r="AF155" s="144"/>
      <c r="AG155" s="144"/>
      <c r="AH155" s="144"/>
      <c r="AI155" s="144"/>
      <c r="AJ155" s="144"/>
      <c r="AK155" s="144"/>
      <c r="AL155" s="144"/>
      <c r="AM155" s="144"/>
      <c r="AN155" s="144"/>
      <c r="AO155" s="144"/>
      <c r="AP155" s="144"/>
      <c r="AQ155" s="144"/>
      <c r="AR155" s="144"/>
      <c r="AS155" s="144"/>
      <c r="AT155" s="144"/>
      <c r="AU155" s="144"/>
      <c r="AV155" s="144"/>
      <c r="AW155" s="144"/>
      <c r="AX155" s="144"/>
      <c r="AY155" s="144"/>
      <c r="AZ155" s="144"/>
      <c r="BA155" s="144"/>
      <c r="BB155" s="144"/>
      <c r="BC155" s="144"/>
      <c r="BD155" s="144"/>
      <c r="BE155" s="144"/>
      <c r="BF155" s="144"/>
      <c r="BG155" s="144"/>
      <c r="BH155" s="144"/>
      <c r="BI155" s="144"/>
      <c r="BJ155" s="144"/>
      <c r="BK155" s="144"/>
      <c r="BL155" s="144"/>
      <c r="BM155" s="144"/>
      <c r="BN155" s="144"/>
      <c r="BO155" s="144"/>
      <c r="BP155" s="144"/>
      <c r="BQ155" s="144"/>
      <c r="BR155" s="144"/>
      <c r="BS155" s="144"/>
      <c r="BT155" s="144"/>
      <c r="BU155" s="144"/>
    </row>
    <row r="156" spans="1:73" ht="12" customHeight="1" x14ac:dyDescent="0.4">
      <c r="A156" s="80" t="s">
        <v>369</v>
      </c>
      <c r="B156" s="278"/>
      <c r="C156" s="434" t="s">
        <v>15</v>
      </c>
      <c r="D156" s="443"/>
      <c r="E156" s="144"/>
      <c r="F156" s="144"/>
      <c r="G156" s="144"/>
      <c r="H156" s="144"/>
      <c r="I156" s="144"/>
      <c r="J156" s="144"/>
      <c r="K156" s="144"/>
      <c r="L156" s="144"/>
      <c r="M156" s="144"/>
      <c r="N156" s="144"/>
      <c r="O156" s="144"/>
      <c r="P156" s="144"/>
      <c r="Q156" s="144"/>
      <c r="R156" s="144"/>
      <c r="S156" s="444"/>
      <c r="T156" s="144"/>
      <c r="U156" s="144"/>
      <c r="V156" s="144"/>
      <c r="W156" s="144"/>
      <c r="X156" s="144"/>
      <c r="Y156" s="144"/>
      <c r="Z156" s="144"/>
      <c r="AA156" s="144"/>
      <c r="AB156" s="144"/>
      <c r="AC156" s="144"/>
      <c r="AD156" s="144"/>
      <c r="AE156" s="144"/>
      <c r="AF156" s="144"/>
      <c r="AG156" s="144"/>
      <c r="AH156" s="144"/>
      <c r="AI156" s="144"/>
      <c r="AJ156" s="144"/>
      <c r="AK156" s="144"/>
      <c r="AL156" s="144"/>
      <c r="AM156" s="144"/>
      <c r="AN156" s="144"/>
      <c r="AO156" s="144"/>
      <c r="AP156" s="144"/>
      <c r="AQ156" s="144"/>
      <c r="AR156" s="144"/>
      <c r="AS156" s="144"/>
      <c r="AT156" s="144"/>
      <c r="AU156" s="144"/>
      <c r="AV156" s="144"/>
      <c r="AW156" s="144"/>
      <c r="AX156" s="144"/>
      <c r="AY156" s="144"/>
      <c r="AZ156" s="144"/>
      <c r="BA156" s="144"/>
      <c r="BB156" s="144"/>
      <c r="BC156" s="144"/>
      <c r="BD156" s="144"/>
      <c r="BE156" s="144"/>
      <c r="BF156" s="144"/>
      <c r="BG156" s="144"/>
      <c r="BH156" s="144"/>
      <c r="BI156" s="144"/>
      <c r="BJ156" s="144"/>
      <c r="BK156" s="144"/>
      <c r="BL156" s="144"/>
      <c r="BM156" s="144"/>
      <c r="BN156" s="144"/>
      <c r="BO156" s="144"/>
      <c r="BP156" s="144"/>
      <c r="BQ156" s="144"/>
      <c r="BR156" s="144"/>
      <c r="BS156" s="144"/>
      <c r="BT156" s="144"/>
      <c r="BU156" s="144"/>
    </row>
    <row r="157" spans="1:73" ht="12" customHeight="1" x14ac:dyDescent="0.4">
      <c r="A157" s="80" t="s">
        <v>369</v>
      </c>
      <c r="B157" s="278"/>
      <c r="C157" s="434" t="s">
        <v>381</v>
      </c>
      <c r="D157" s="443"/>
      <c r="E157" s="144"/>
      <c r="F157" s="144"/>
      <c r="G157" s="144"/>
      <c r="H157" s="144"/>
      <c r="I157" s="144"/>
      <c r="J157" s="144"/>
      <c r="K157" s="144"/>
      <c r="L157" s="144"/>
      <c r="M157" s="144"/>
      <c r="N157" s="144"/>
      <c r="O157" s="144"/>
      <c r="P157" s="144"/>
      <c r="Q157" s="144"/>
      <c r="R157" s="144"/>
      <c r="S157" s="444"/>
      <c r="T157" s="144"/>
      <c r="U157" s="144"/>
      <c r="V157" s="144"/>
      <c r="W157" s="144"/>
      <c r="X157" s="144"/>
      <c r="Y157" s="144"/>
      <c r="Z157" s="144"/>
      <c r="AA157" s="144"/>
      <c r="AB157" s="144"/>
      <c r="AC157" s="144"/>
      <c r="AD157" s="144"/>
      <c r="AE157" s="144"/>
      <c r="AF157" s="144"/>
      <c r="AG157" s="144"/>
      <c r="AH157" s="144"/>
      <c r="AI157" s="144"/>
      <c r="AJ157" s="144"/>
      <c r="AK157" s="144"/>
      <c r="AL157" s="144"/>
      <c r="AM157" s="144"/>
      <c r="AN157" s="144"/>
      <c r="AO157" s="144"/>
      <c r="AP157" s="144"/>
      <c r="AQ157" s="144"/>
      <c r="AR157" s="144"/>
      <c r="AS157" s="144"/>
      <c r="AT157" s="144"/>
      <c r="AU157" s="144"/>
      <c r="AV157" s="144"/>
      <c r="AW157" s="144"/>
      <c r="AX157" s="144"/>
      <c r="AY157" s="144"/>
      <c r="AZ157" s="144"/>
      <c r="BA157" s="144"/>
      <c r="BB157" s="144"/>
      <c r="BC157" s="144"/>
      <c r="BD157" s="144"/>
      <c r="BE157" s="144"/>
      <c r="BF157" s="144"/>
      <c r="BG157" s="144"/>
      <c r="BH157" s="144"/>
      <c r="BI157" s="144"/>
      <c r="BJ157" s="144"/>
      <c r="BK157" s="144"/>
      <c r="BL157" s="144"/>
      <c r="BM157" s="144"/>
      <c r="BN157" s="144"/>
      <c r="BO157" s="144"/>
      <c r="BP157" s="144"/>
      <c r="BQ157" s="144"/>
      <c r="BR157" s="144"/>
      <c r="BS157" s="144"/>
      <c r="BT157" s="144"/>
      <c r="BU157" s="144"/>
    </row>
    <row r="158" spans="1:73" ht="12" customHeight="1" x14ac:dyDescent="0.4">
      <c r="A158" s="80" t="s">
        <v>369</v>
      </c>
      <c r="B158" s="278"/>
      <c r="C158" s="434" t="s">
        <v>17</v>
      </c>
      <c r="D158" s="443"/>
      <c r="E158" s="144"/>
      <c r="F158" s="144"/>
      <c r="G158" s="144"/>
      <c r="H158" s="144"/>
      <c r="I158" s="144"/>
      <c r="J158" s="144"/>
      <c r="K158" s="144"/>
      <c r="L158" s="144"/>
      <c r="M158" s="144"/>
      <c r="N158" s="144"/>
      <c r="O158" s="144"/>
      <c r="P158" s="144"/>
      <c r="Q158" s="144"/>
      <c r="R158" s="144"/>
      <c r="S158" s="444"/>
      <c r="T158" s="144"/>
      <c r="U158" s="144"/>
      <c r="V158" s="144"/>
      <c r="W158" s="144"/>
      <c r="X158" s="144"/>
      <c r="Y158" s="144"/>
      <c r="Z158" s="144"/>
      <c r="AA158" s="144"/>
      <c r="AB158" s="144"/>
      <c r="AC158" s="144"/>
      <c r="AD158" s="144"/>
      <c r="AE158" s="144"/>
      <c r="AF158" s="144"/>
      <c r="AG158" s="144"/>
      <c r="AH158" s="144"/>
      <c r="AI158" s="144"/>
      <c r="AJ158" s="144"/>
      <c r="AK158" s="144"/>
      <c r="AL158" s="144"/>
      <c r="AM158" s="144"/>
      <c r="AN158" s="144"/>
      <c r="AO158" s="144"/>
      <c r="AP158" s="144"/>
      <c r="AQ158" s="144"/>
      <c r="AR158" s="144"/>
      <c r="AS158" s="144"/>
      <c r="AT158" s="144"/>
      <c r="AU158" s="144"/>
      <c r="AV158" s="144"/>
      <c r="AW158" s="144"/>
      <c r="AX158" s="144"/>
      <c r="AY158" s="144"/>
      <c r="AZ158" s="144"/>
      <c r="BA158" s="144"/>
      <c r="BB158" s="144"/>
      <c r="BC158" s="144"/>
      <c r="BD158" s="144"/>
      <c r="BE158" s="144"/>
      <c r="BF158" s="144"/>
      <c r="BG158" s="144"/>
      <c r="BH158" s="144"/>
      <c r="BI158" s="144"/>
      <c r="BJ158" s="144"/>
      <c r="BK158" s="144"/>
      <c r="BL158" s="144"/>
      <c r="BM158" s="144"/>
      <c r="BN158" s="144"/>
      <c r="BO158" s="144"/>
      <c r="BP158" s="144"/>
      <c r="BQ158" s="144"/>
      <c r="BR158" s="144"/>
      <c r="BS158" s="144"/>
      <c r="BT158" s="144"/>
      <c r="BU158" s="144"/>
    </row>
    <row r="159" spans="1:73" ht="12" customHeight="1" x14ac:dyDescent="0.4">
      <c r="A159" s="80" t="s">
        <v>369</v>
      </c>
      <c r="B159" s="278"/>
      <c r="C159" s="434" t="s">
        <v>382</v>
      </c>
      <c r="D159" s="443"/>
      <c r="E159" s="144">
        <v>1</v>
      </c>
      <c r="F159" s="144"/>
      <c r="G159" s="144">
        <v>1</v>
      </c>
      <c r="H159" s="144">
        <v>3</v>
      </c>
      <c r="I159" s="144">
        <v>1</v>
      </c>
      <c r="J159" s="144">
        <v>2</v>
      </c>
      <c r="K159" s="144">
        <v>1</v>
      </c>
      <c r="L159" s="144">
        <v>2</v>
      </c>
      <c r="M159" s="144"/>
      <c r="N159" s="144"/>
      <c r="O159" s="144"/>
      <c r="P159" s="144">
        <v>4</v>
      </c>
      <c r="Q159" s="144">
        <v>1</v>
      </c>
      <c r="R159" s="144">
        <v>3</v>
      </c>
      <c r="S159" s="444">
        <v>2</v>
      </c>
      <c r="T159" s="144"/>
      <c r="U159" s="144"/>
      <c r="V159" s="144"/>
      <c r="W159" s="144"/>
      <c r="X159" s="144"/>
      <c r="Y159" s="144"/>
      <c r="Z159" s="144"/>
      <c r="AA159" s="144"/>
      <c r="AB159" s="144"/>
      <c r="AC159" s="144"/>
      <c r="AD159" s="144"/>
      <c r="AE159" s="144"/>
      <c r="AF159" s="144"/>
      <c r="AG159" s="144"/>
      <c r="AH159" s="144"/>
      <c r="AI159" s="144"/>
      <c r="AJ159" s="144"/>
      <c r="AK159" s="144"/>
      <c r="AL159" s="144"/>
      <c r="AM159" s="144"/>
      <c r="AN159" s="144"/>
      <c r="AO159" s="144"/>
      <c r="AP159" s="144"/>
      <c r="AQ159" s="144"/>
      <c r="AR159" s="144"/>
      <c r="AS159" s="144"/>
      <c r="AT159" s="144"/>
      <c r="AU159" s="144"/>
      <c r="AV159" s="144"/>
      <c r="AW159" s="144"/>
      <c r="AX159" s="144"/>
      <c r="AY159" s="144"/>
      <c r="AZ159" s="144"/>
      <c r="BA159" s="144"/>
      <c r="BB159" s="144"/>
      <c r="BC159" s="144"/>
      <c r="BD159" s="144"/>
      <c r="BE159" s="144"/>
      <c r="BF159" s="144"/>
      <c r="BG159" s="144"/>
      <c r="BH159" s="144"/>
      <c r="BI159" s="144"/>
      <c r="BJ159" s="144"/>
      <c r="BK159" s="144"/>
      <c r="BL159" s="144"/>
      <c r="BM159" s="144"/>
      <c r="BN159" s="144"/>
      <c r="BO159" s="144"/>
      <c r="BP159" s="144"/>
      <c r="BQ159" s="144"/>
      <c r="BR159" s="144"/>
      <c r="BS159" s="144"/>
      <c r="BT159" s="144"/>
      <c r="BU159" s="144"/>
    </row>
    <row r="160" spans="1:73" ht="12" customHeight="1" x14ac:dyDescent="0.4">
      <c r="A160" s="80" t="s">
        <v>369</v>
      </c>
      <c r="B160" s="278"/>
      <c r="C160" s="456" t="s">
        <v>383</v>
      </c>
      <c r="D160" s="437">
        <v>1</v>
      </c>
      <c r="E160" s="438">
        <v>3</v>
      </c>
      <c r="F160" s="438">
        <v>3</v>
      </c>
      <c r="G160" s="438">
        <v>3</v>
      </c>
      <c r="H160" s="438"/>
      <c r="I160" s="438">
        <v>3</v>
      </c>
      <c r="J160" s="438">
        <v>1</v>
      </c>
      <c r="K160" s="438">
        <v>2</v>
      </c>
      <c r="L160" s="438"/>
      <c r="M160" s="438"/>
      <c r="N160" s="438"/>
      <c r="O160" s="438"/>
      <c r="P160" s="438"/>
      <c r="Q160" s="438"/>
      <c r="R160" s="438"/>
      <c r="S160" s="440"/>
      <c r="T160" s="144"/>
      <c r="U160" s="144"/>
      <c r="V160" s="144"/>
      <c r="W160" s="144"/>
      <c r="X160" s="144"/>
      <c r="Y160" s="144"/>
      <c r="Z160" s="144"/>
      <c r="AA160" s="144"/>
      <c r="AB160" s="144"/>
      <c r="AC160" s="144"/>
      <c r="AD160" s="144"/>
      <c r="AE160" s="144"/>
      <c r="AF160" s="144"/>
      <c r="AG160" s="144"/>
      <c r="AH160" s="144"/>
      <c r="AI160" s="144"/>
      <c r="AJ160" s="144"/>
      <c r="AK160" s="144"/>
      <c r="AL160" s="144"/>
      <c r="AM160" s="144"/>
      <c r="AN160" s="144"/>
      <c r="AO160" s="144"/>
      <c r="AP160" s="144"/>
      <c r="AQ160" s="144"/>
      <c r="AR160" s="144"/>
      <c r="AS160" s="144"/>
      <c r="AT160" s="144"/>
      <c r="AU160" s="144"/>
      <c r="AV160" s="144"/>
      <c r="AW160" s="144"/>
      <c r="AX160" s="144"/>
      <c r="AY160" s="144"/>
      <c r="AZ160" s="144"/>
      <c r="BA160" s="144"/>
      <c r="BB160" s="144"/>
      <c r="BC160" s="144"/>
      <c r="BD160" s="144"/>
      <c r="BE160" s="144"/>
      <c r="BF160" s="144"/>
      <c r="BG160" s="144"/>
      <c r="BH160" s="144"/>
      <c r="BI160" s="144"/>
      <c r="BJ160" s="144"/>
      <c r="BK160" s="144"/>
      <c r="BL160" s="144"/>
      <c r="BM160" s="144"/>
      <c r="BN160" s="144"/>
      <c r="BO160" s="144"/>
      <c r="BP160" s="144"/>
      <c r="BQ160" s="144"/>
      <c r="BR160" s="144"/>
      <c r="BS160" s="144"/>
      <c r="BT160" s="144"/>
      <c r="BU160" s="144"/>
    </row>
    <row r="161" spans="1:73" ht="12" customHeight="1" x14ac:dyDescent="0.4">
      <c r="A161" s="80" t="s">
        <v>369</v>
      </c>
      <c r="B161" s="278"/>
      <c r="C161" s="456" t="s">
        <v>384</v>
      </c>
      <c r="D161" s="437"/>
      <c r="E161" s="438"/>
      <c r="F161" s="438"/>
      <c r="G161" s="438">
        <v>1</v>
      </c>
      <c r="H161" s="438"/>
      <c r="I161" s="438"/>
      <c r="J161" s="438">
        <v>1</v>
      </c>
      <c r="K161" s="438">
        <v>3</v>
      </c>
      <c r="L161" s="438"/>
      <c r="M161" s="438">
        <v>1</v>
      </c>
      <c r="N161" s="438"/>
      <c r="O161" s="438"/>
      <c r="P161" s="438"/>
      <c r="Q161" s="438"/>
      <c r="R161" s="438"/>
      <c r="S161" s="440"/>
      <c r="T161" s="144"/>
      <c r="U161" s="144"/>
      <c r="V161" s="144"/>
      <c r="W161" s="144"/>
      <c r="X161" s="144"/>
      <c r="Y161" s="144"/>
      <c r="Z161" s="144"/>
      <c r="AA161" s="144"/>
      <c r="AB161" s="144"/>
      <c r="AC161" s="144"/>
      <c r="AD161" s="144"/>
      <c r="AE161" s="144"/>
      <c r="AF161" s="144"/>
      <c r="AG161" s="144"/>
      <c r="AH161" s="144"/>
      <c r="AI161" s="144"/>
      <c r="AJ161" s="144"/>
      <c r="AK161" s="144"/>
      <c r="AL161" s="144"/>
      <c r="AM161" s="144"/>
      <c r="AN161" s="144"/>
      <c r="AO161" s="144"/>
      <c r="AP161" s="144"/>
      <c r="AQ161" s="144"/>
      <c r="AR161" s="144"/>
      <c r="AS161" s="144"/>
      <c r="AT161" s="144"/>
      <c r="AU161" s="144"/>
      <c r="AV161" s="144"/>
      <c r="AW161" s="144"/>
      <c r="AX161" s="144"/>
      <c r="AY161" s="144"/>
      <c r="AZ161" s="144"/>
      <c r="BA161" s="144"/>
      <c r="BB161" s="144"/>
      <c r="BC161" s="144"/>
      <c r="BD161" s="144"/>
      <c r="BE161" s="144"/>
      <c r="BF161" s="144"/>
      <c r="BG161" s="144"/>
      <c r="BH161" s="144"/>
      <c r="BI161" s="144"/>
      <c r="BJ161" s="144"/>
      <c r="BK161" s="144"/>
      <c r="BL161" s="144"/>
      <c r="BM161" s="144"/>
      <c r="BN161" s="144"/>
      <c r="BO161" s="144"/>
      <c r="BP161" s="144"/>
      <c r="BQ161" s="144"/>
      <c r="BR161" s="144"/>
      <c r="BS161" s="144"/>
      <c r="BT161" s="144"/>
      <c r="BU161" s="144"/>
    </row>
    <row r="162" spans="1:73" ht="12" customHeight="1" x14ac:dyDescent="0.4">
      <c r="A162" s="80" t="s">
        <v>369</v>
      </c>
      <c r="B162" s="278"/>
      <c r="C162" s="456" t="s">
        <v>385</v>
      </c>
      <c r="D162" s="437"/>
      <c r="E162" s="438"/>
      <c r="F162" s="438"/>
      <c r="G162" s="438"/>
      <c r="H162" s="438"/>
      <c r="I162" s="438"/>
      <c r="J162" s="438"/>
      <c r="K162" s="438"/>
      <c r="L162" s="438"/>
      <c r="M162" s="438"/>
      <c r="N162" s="438"/>
      <c r="O162" s="438"/>
      <c r="P162" s="438"/>
      <c r="Q162" s="438"/>
      <c r="R162" s="438"/>
      <c r="S162" s="440"/>
      <c r="T162" s="144"/>
      <c r="U162" s="144"/>
      <c r="V162" s="144"/>
      <c r="W162" s="144"/>
      <c r="X162" s="144"/>
      <c r="Y162" s="144"/>
      <c r="Z162" s="144"/>
      <c r="AA162" s="144"/>
      <c r="AB162" s="144"/>
      <c r="AC162" s="144"/>
      <c r="AD162" s="144"/>
      <c r="AE162" s="144"/>
      <c r="AF162" s="144"/>
      <c r="AG162" s="144"/>
      <c r="AH162" s="144"/>
      <c r="AI162" s="144"/>
      <c r="AJ162" s="144"/>
      <c r="AK162" s="144"/>
      <c r="AL162" s="144"/>
      <c r="AM162" s="144"/>
      <c r="AN162" s="144"/>
      <c r="AO162" s="144"/>
      <c r="AP162" s="144"/>
      <c r="AQ162" s="144"/>
      <c r="AR162" s="144"/>
      <c r="AS162" s="144"/>
      <c r="AT162" s="144"/>
      <c r="AU162" s="144"/>
      <c r="AV162" s="144"/>
      <c r="AW162" s="144"/>
      <c r="AX162" s="144"/>
      <c r="AY162" s="144"/>
      <c r="AZ162" s="144"/>
      <c r="BA162" s="144"/>
      <c r="BB162" s="144"/>
      <c r="BC162" s="144"/>
      <c r="BD162" s="144"/>
      <c r="BE162" s="144"/>
      <c r="BF162" s="144"/>
      <c r="BG162" s="144"/>
      <c r="BH162" s="144"/>
      <c r="BI162" s="144"/>
      <c r="BJ162" s="144"/>
      <c r="BK162" s="144"/>
      <c r="BL162" s="144"/>
      <c r="BM162" s="144"/>
      <c r="BN162" s="144"/>
      <c r="BO162" s="144"/>
      <c r="BP162" s="144"/>
      <c r="BQ162" s="144"/>
      <c r="BR162" s="144"/>
      <c r="BS162" s="144"/>
      <c r="BT162" s="144"/>
      <c r="BU162" s="144"/>
    </row>
    <row r="163" spans="1:73" ht="12" customHeight="1" x14ac:dyDescent="0.4">
      <c r="A163" s="514" t="s">
        <v>369</v>
      </c>
      <c r="B163" s="278"/>
      <c r="C163" s="456" t="s">
        <v>386</v>
      </c>
      <c r="D163" s="437"/>
      <c r="E163" s="438"/>
      <c r="F163" s="438"/>
      <c r="G163" s="438"/>
      <c r="H163" s="438"/>
      <c r="I163" s="438"/>
      <c r="J163" s="438"/>
      <c r="K163" s="438"/>
      <c r="L163" s="438"/>
      <c r="M163" s="438"/>
      <c r="N163" s="438"/>
      <c r="O163" s="438"/>
      <c r="P163" s="438"/>
      <c r="Q163" s="438"/>
      <c r="R163" s="438"/>
      <c r="S163" s="440"/>
      <c r="T163" s="144"/>
      <c r="U163" s="144"/>
      <c r="V163" s="144"/>
      <c r="W163" s="144"/>
      <c r="X163" s="144"/>
      <c r="Y163" s="144"/>
      <c r="Z163" s="144"/>
      <c r="AA163" s="144"/>
      <c r="AB163" s="144"/>
      <c r="AC163" s="144"/>
      <c r="AD163" s="144"/>
      <c r="AE163" s="144"/>
      <c r="AF163" s="144"/>
      <c r="AG163" s="144"/>
      <c r="AH163" s="144"/>
      <c r="AI163" s="144"/>
      <c r="AJ163" s="144"/>
      <c r="AK163" s="144"/>
      <c r="AL163" s="144"/>
      <c r="AM163" s="144"/>
      <c r="AN163" s="144"/>
      <c r="AO163" s="144"/>
      <c r="AP163" s="144"/>
      <c r="AQ163" s="144"/>
      <c r="AR163" s="144"/>
      <c r="AS163" s="144"/>
      <c r="AT163" s="144"/>
      <c r="AU163" s="144"/>
      <c r="AV163" s="144"/>
      <c r="AW163" s="144"/>
      <c r="AX163" s="144"/>
      <c r="AY163" s="144"/>
      <c r="AZ163" s="144"/>
      <c r="BA163" s="144"/>
      <c r="BB163" s="144"/>
      <c r="BC163" s="144"/>
      <c r="BD163" s="144"/>
      <c r="BE163" s="144"/>
      <c r="BF163" s="144"/>
      <c r="BG163" s="144"/>
      <c r="BH163" s="144"/>
      <c r="BI163" s="144"/>
      <c r="BJ163" s="144"/>
      <c r="BK163" s="144"/>
      <c r="BL163" s="144"/>
      <c r="BM163" s="144"/>
      <c r="BN163" s="144"/>
      <c r="BO163" s="144"/>
      <c r="BP163" s="144"/>
      <c r="BQ163" s="144"/>
      <c r="BR163" s="144"/>
      <c r="BS163" s="144"/>
      <c r="BT163" s="144"/>
      <c r="BU163" s="144"/>
    </row>
    <row r="164" spans="1:73" ht="12" customHeight="1" x14ac:dyDescent="0.4">
      <c r="A164" s="80"/>
      <c r="B164" s="278"/>
      <c r="C164" s="456" t="s">
        <v>393</v>
      </c>
      <c r="D164" s="437"/>
      <c r="E164" s="438">
        <v>1</v>
      </c>
      <c r="F164" s="438"/>
      <c r="G164" s="438"/>
      <c r="H164" s="438">
        <v>1</v>
      </c>
      <c r="I164" s="438"/>
      <c r="J164" s="438"/>
      <c r="K164" s="438"/>
      <c r="L164" s="438"/>
      <c r="M164" s="438"/>
      <c r="N164" s="438">
        <v>1</v>
      </c>
      <c r="O164" s="438"/>
      <c r="P164" s="438"/>
      <c r="Q164" s="438"/>
      <c r="R164" s="438"/>
      <c r="S164" s="440"/>
      <c r="T164" s="144"/>
      <c r="U164" s="144"/>
      <c r="V164" s="144"/>
      <c r="W164" s="144"/>
      <c r="X164" s="144"/>
      <c r="Y164" s="144"/>
      <c r="Z164" s="144"/>
      <c r="AA164" s="144"/>
      <c r="AB164" s="144"/>
      <c r="AC164" s="144"/>
      <c r="AD164" s="144"/>
      <c r="AE164" s="144"/>
      <c r="AF164" s="144"/>
      <c r="AG164" s="144"/>
      <c r="AH164" s="144"/>
      <c r="AI164" s="144"/>
      <c r="AJ164" s="144"/>
      <c r="AK164" s="144"/>
      <c r="AL164" s="144"/>
      <c r="AM164" s="144"/>
      <c r="AN164" s="144"/>
      <c r="AO164" s="144"/>
      <c r="AP164" s="144"/>
      <c r="AQ164" s="144"/>
      <c r="AR164" s="144"/>
      <c r="AS164" s="144"/>
      <c r="AT164" s="144"/>
      <c r="AU164" s="144"/>
      <c r="AV164" s="144"/>
      <c r="AW164" s="144"/>
      <c r="AX164" s="144"/>
      <c r="AY164" s="144"/>
      <c r="AZ164" s="144"/>
      <c r="BA164" s="144"/>
      <c r="BB164" s="144"/>
      <c r="BC164" s="144"/>
      <c r="BD164" s="144"/>
      <c r="BE164" s="144"/>
      <c r="BF164" s="144"/>
      <c r="BG164" s="144"/>
      <c r="BH164" s="144"/>
      <c r="BI164" s="144"/>
      <c r="BJ164" s="144"/>
      <c r="BK164" s="144"/>
      <c r="BL164" s="144"/>
      <c r="BM164" s="144"/>
      <c r="BN164" s="144"/>
      <c r="BO164" s="144"/>
      <c r="BP164" s="144"/>
      <c r="BQ164" s="144"/>
      <c r="BR164" s="144"/>
      <c r="BS164" s="144"/>
      <c r="BT164" s="144"/>
      <c r="BU164" s="144"/>
    </row>
    <row r="165" spans="1:73" ht="12" customHeight="1" x14ac:dyDescent="0.4">
      <c r="A165" s="80"/>
      <c r="B165" s="278"/>
      <c r="C165" s="456" t="s">
        <v>394</v>
      </c>
      <c r="D165" s="437"/>
      <c r="E165" s="438">
        <v>1</v>
      </c>
      <c r="F165" s="438"/>
      <c r="G165" s="438"/>
      <c r="H165" s="438"/>
      <c r="I165" s="438"/>
      <c r="J165" s="438"/>
      <c r="K165" s="438"/>
      <c r="L165" s="438"/>
      <c r="M165" s="438"/>
      <c r="N165" s="438"/>
      <c r="O165" s="438"/>
      <c r="P165" s="438"/>
      <c r="Q165" s="438"/>
      <c r="R165" s="438"/>
      <c r="S165" s="440"/>
      <c r="T165" s="144"/>
      <c r="U165" s="144"/>
      <c r="V165" s="144"/>
      <c r="W165" s="144"/>
      <c r="X165" s="144"/>
      <c r="Y165" s="144"/>
      <c r="Z165" s="144"/>
      <c r="AA165" s="144"/>
      <c r="AB165" s="144"/>
      <c r="AC165" s="144"/>
      <c r="AD165" s="144"/>
      <c r="AE165" s="144"/>
      <c r="AF165" s="144"/>
      <c r="AG165" s="144"/>
      <c r="AH165" s="144"/>
      <c r="AI165" s="144"/>
      <c r="AJ165" s="144"/>
      <c r="AK165" s="144"/>
      <c r="AL165" s="144"/>
      <c r="AM165" s="144"/>
      <c r="AN165" s="144"/>
      <c r="AO165" s="144"/>
      <c r="AP165" s="144"/>
      <c r="AQ165" s="144"/>
      <c r="AR165" s="144"/>
      <c r="AS165" s="144"/>
      <c r="AT165" s="144"/>
      <c r="AU165" s="144"/>
      <c r="AV165" s="144"/>
      <c r="AW165" s="144"/>
      <c r="AX165" s="144"/>
      <c r="AY165" s="144"/>
      <c r="AZ165" s="144"/>
      <c r="BA165" s="144"/>
      <c r="BB165" s="144"/>
      <c r="BC165" s="144"/>
      <c r="BD165" s="144"/>
      <c r="BE165" s="144"/>
      <c r="BF165" s="144"/>
      <c r="BG165" s="144"/>
      <c r="BH165" s="144"/>
      <c r="BI165" s="144"/>
      <c r="BJ165" s="144"/>
      <c r="BK165" s="144"/>
      <c r="BL165" s="144"/>
      <c r="BM165" s="144"/>
      <c r="BN165" s="144"/>
      <c r="BO165" s="144"/>
      <c r="BP165" s="144"/>
      <c r="BQ165" s="144"/>
      <c r="BR165" s="144"/>
      <c r="BS165" s="144"/>
      <c r="BT165" s="144"/>
      <c r="BU165" s="144"/>
    </row>
    <row r="166" spans="1:73" ht="12" customHeight="1" x14ac:dyDescent="0.4">
      <c r="A166" s="80" t="s">
        <v>369</v>
      </c>
      <c r="B166" s="278"/>
      <c r="C166" s="456" t="s">
        <v>387</v>
      </c>
      <c r="D166" s="437"/>
      <c r="E166" s="438"/>
      <c r="F166" s="438"/>
      <c r="G166" s="438"/>
      <c r="H166" s="438"/>
      <c r="I166" s="438"/>
      <c r="J166" s="438"/>
      <c r="K166" s="438"/>
      <c r="L166" s="438"/>
      <c r="M166" s="438"/>
      <c r="N166" s="438"/>
      <c r="O166" s="438"/>
      <c r="P166" s="438"/>
      <c r="Q166" s="438"/>
      <c r="R166" s="438"/>
      <c r="S166" s="440"/>
      <c r="T166" s="144"/>
      <c r="U166" s="144"/>
      <c r="V166" s="144"/>
      <c r="W166" s="144"/>
      <c r="X166" s="144"/>
      <c r="Y166" s="144"/>
      <c r="Z166" s="144"/>
      <c r="AA166" s="144"/>
      <c r="AB166" s="144"/>
      <c r="AC166" s="144"/>
      <c r="AD166" s="144"/>
      <c r="AE166" s="144"/>
      <c r="AF166" s="144"/>
      <c r="AG166" s="144"/>
      <c r="AH166" s="144"/>
      <c r="AI166" s="144"/>
      <c r="AJ166" s="144"/>
      <c r="AK166" s="144"/>
      <c r="AL166" s="144"/>
      <c r="AM166" s="144"/>
      <c r="AN166" s="144"/>
      <c r="AO166" s="144"/>
      <c r="AP166" s="144"/>
      <c r="AQ166" s="144"/>
      <c r="AR166" s="144"/>
      <c r="AS166" s="144"/>
      <c r="AT166" s="144"/>
      <c r="AU166" s="144"/>
      <c r="AV166" s="144"/>
      <c r="AW166" s="144"/>
      <c r="AX166" s="144"/>
      <c r="AY166" s="144"/>
      <c r="AZ166" s="144"/>
      <c r="BA166" s="144"/>
      <c r="BB166" s="144"/>
      <c r="BC166" s="144"/>
      <c r="BD166" s="144"/>
      <c r="BE166" s="144"/>
      <c r="BF166" s="144"/>
      <c r="BG166" s="144"/>
      <c r="BH166" s="144"/>
      <c r="BI166" s="144"/>
      <c r="BJ166" s="144"/>
      <c r="BK166" s="144"/>
      <c r="BL166" s="144"/>
      <c r="BM166" s="144"/>
      <c r="BN166" s="144"/>
      <c r="BO166" s="144"/>
      <c r="BP166" s="144"/>
      <c r="BQ166" s="144"/>
      <c r="BR166" s="144"/>
      <c r="BS166" s="144"/>
      <c r="BT166" s="144"/>
      <c r="BU166" s="144"/>
    </row>
    <row r="167" spans="1:73" ht="12" customHeight="1" x14ac:dyDescent="0.4">
      <c r="A167" s="80" t="s">
        <v>369</v>
      </c>
      <c r="B167" s="278"/>
      <c r="C167" s="456" t="s">
        <v>388</v>
      </c>
      <c r="D167" s="437"/>
      <c r="E167" s="438"/>
      <c r="F167" s="438"/>
      <c r="G167" s="438"/>
      <c r="H167" s="438"/>
      <c r="I167" s="438"/>
      <c r="J167" s="438"/>
      <c r="K167" s="438"/>
      <c r="L167" s="438"/>
      <c r="M167" s="438"/>
      <c r="N167" s="438"/>
      <c r="O167" s="438"/>
      <c r="P167" s="438"/>
      <c r="Q167" s="438"/>
      <c r="R167" s="438"/>
      <c r="S167" s="440"/>
      <c r="T167" s="144"/>
      <c r="U167" s="144"/>
      <c r="V167" s="144"/>
      <c r="W167" s="144"/>
      <c r="X167" s="144"/>
      <c r="Y167" s="144"/>
      <c r="Z167" s="144"/>
      <c r="AA167" s="144"/>
      <c r="AB167" s="144"/>
      <c r="AC167" s="144"/>
      <c r="AD167" s="144"/>
      <c r="AE167" s="144"/>
      <c r="AF167" s="144"/>
      <c r="AG167" s="144"/>
      <c r="AH167" s="144"/>
      <c r="AI167" s="144"/>
      <c r="AJ167" s="144"/>
      <c r="AK167" s="144"/>
      <c r="AL167" s="144"/>
      <c r="AM167" s="144"/>
      <c r="AN167" s="144"/>
      <c r="AO167" s="144"/>
      <c r="AP167" s="144"/>
      <c r="AQ167" s="144"/>
      <c r="AR167" s="144"/>
      <c r="AS167" s="144"/>
      <c r="AT167" s="144"/>
      <c r="AU167" s="144"/>
      <c r="AV167" s="144"/>
      <c r="AW167" s="144"/>
      <c r="AX167" s="144"/>
      <c r="AY167" s="144"/>
      <c r="AZ167" s="144"/>
      <c r="BA167" s="144"/>
      <c r="BB167" s="144"/>
      <c r="BC167" s="144"/>
      <c r="BD167" s="144"/>
      <c r="BE167" s="144"/>
      <c r="BF167" s="144"/>
      <c r="BG167" s="144"/>
      <c r="BH167" s="144"/>
      <c r="BI167" s="144"/>
      <c r="BJ167" s="144"/>
      <c r="BK167" s="144"/>
      <c r="BL167" s="144"/>
      <c r="BM167" s="144"/>
      <c r="BN167" s="144"/>
      <c r="BO167" s="144"/>
      <c r="BP167" s="144"/>
      <c r="BQ167" s="144"/>
      <c r="BR167" s="144"/>
      <c r="BS167" s="144"/>
      <c r="BT167" s="144"/>
      <c r="BU167" s="144"/>
    </row>
    <row r="168" spans="1:73" ht="12" customHeight="1" x14ac:dyDescent="0.4">
      <c r="A168" s="80" t="s">
        <v>369</v>
      </c>
      <c r="B168" s="278"/>
      <c r="C168" s="456" t="s">
        <v>57</v>
      </c>
      <c r="D168" s="437"/>
      <c r="E168" s="438"/>
      <c r="F168" s="438"/>
      <c r="G168" s="438"/>
      <c r="H168" s="438"/>
      <c r="I168" s="438"/>
      <c r="J168" s="438"/>
      <c r="K168" s="438"/>
      <c r="L168" s="438"/>
      <c r="M168" s="438"/>
      <c r="N168" s="438"/>
      <c r="O168" s="438"/>
      <c r="P168" s="438"/>
      <c r="Q168" s="438"/>
      <c r="R168" s="438"/>
      <c r="S168" s="440"/>
      <c r="T168" s="144"/>
      <c r="U168" s="144"/>
      <c r="V168" s="144"/>
      <c r="W168" s="144"/>
      <c r="X168" s="144"/>
      <c r="Y168" s="144"/>
      <c r="Z168" s="144"/>
      <c r="AA168" s="144"/>
      <c r="AB168" s="144"/>
      <c r="AC168" s="144"/>
      <c r="AD168" s="144"/>
      <c r="AE168" s="144"/>
      <c r="AF168" s="144"/>
      <c r="AG168" s="144"/>
      <c r="AH168" s="144"/>
      <c r="AI168" s="144"/>
      <c r="AJ168" s="144"/>
      <c r="AK168" s="144"/>
      <c r="AL168" s="144"/>
      <c r="AM168" s="144"/>
      <c r="AN168" s="144"/>
      <c r="AO168" s="144"/>
      <c r="AP168" s="144"/>
      <c r="AQ168" s="144"/>
      <c r="AR168" s="144"/>
      <c r="AS168" s="144"/>
      <c r="AT168" s="144"/>
      <c r="AU168" s="144"/>
      <c r="AV168" s="144"/>
      <c r="AW168" s="144"/>
      <c r="AX168" s="144"/>
      <c r="AY168" s="144"/>
      <c r="AZ168" s="144"/>
      <c r="BA168" s="144"/>
      <c r="BB168" s="144"/>
      <c r="BC168" s="144"/>
      <c r="BD168" s="144"/>
      <c r="BE168" s="144"/>
      <c r="BF168" s="144"/>
      <c r="BG168" s="144"/>
      <c r="BH168" s="144"/>
      <c r="BI168" s="144"/>
      <c r="BJ168" s="144"/>
      <c r="BK168" s="144"/>
      <c r="BL168" s="144"/>
      <c r="BM168" s="144"/>
      <c r="BN168" s="144"/>
      <c r="BO168" s="144"/>
      <c r="BP168" s="144"/>
      <c r="BQ168" s="144"/>
      <c r="BR168" s="144"/>
      <c r="BS168" s="144"/>
      <c r="BT168" s="144"/>
      <c r="BU168" s="144"/>
    </row>
    <row r="169" spans="1:73" ht="12" customHeight="1" x14ac:dyDescent="0.4">
      <c r="A169" s="80" t="s">
        <v>369</v>
      </c>
      <c r="B169" s="278"/>
      <c r="C169" s="456" t="s">
        <v>58</v>
      </c>
      <c r="D169" s="437"/>
      <c r="E169" s="438"/>
      <c r="F169" s="438"/>
      <c r="G169" s="438"/>
      <c r="H169" s="438"/>
      <c r="I169" s="438"/>
      <c r="J169" s="438"/>
      <c r="K169" s="438"/>
      <c r="L169" s="438"/>
      <c r="M169" s="438"/>
      <c r="N169" s="438"/>
      <c r="O169" s="438"/>
      <c r="P169" s="438"/>
      <c r="Q169" s="438"/>
      <c r="R169" s="438"/>
      <c r="S169" s="440"/>
      <c r="T169" s="144"/>
      <c r="U169" s="144"/>
      <c r="V169" s="144"/>
      <c r="W169" s="144"/>
      <c r="X169" s="144"/>
      <c r="Y169" s="144"/>
      <c r="Z169" s="144"/>
      <c r="AA169" s="144"/>
      <c r="AB169" s="144"/>
      <c r="AC169" s="144"/>
      <c r="AD169" s="144"/>
      <c r="AE169" s="144"/>
      <c r="AF169" s="144"/>
      <c r="AG169" s="144"/>
      <c r="AH169" s="144"/>
      <c r="AI169" s="144"/>
      <c r="AJ169" s="144"/>
      <c r="AK169" s="144"/>
      <c r="AL169" s="144"/>
      <c r="AM169" s="144"/>
      <c r="AN169" s="144"/>
      <c r="AO169" s="144"/>
      <c r="AP169" s="144"/>
      <c r="AQ169" s="144"/>
      <c r="AR169" s="144"/>
      <c r="AS169" s="144"/>
      <c r="AT169" s="144"/>
      <c r="AU169" s="144"/>
      <c r="AV169" s="144"/>
      <c r="AW169" s="144"/>
      <c r="AX169" s="144"/>
      <c r="AY169" s="144"/>
      <c r="AZ169" s="144"/>
      <c r="BA169" s="144"/>
      <c r="BB169" s="144"/>
      <c r="BC169" s="144"/>
      <c r="BD169" s="144"/>
      <c r="BE169" s="144"/>
      <c r="BF169" s="144"/>
      <c r="BG169" s="144"/>
      <c r="BH169" s="144"/>
      <c r="BI169" s="144"/>
      <c r="BJ169" s="144"/>
      <c r="BK169" s="144"/>
      <c r="BL169" s="144"/>
      <c r="BM169" s="144"/>
      <c r="BN169" s="144"/>
      <c r="BO169" s="144"/>
      <c r="BP169" s="144"/>
      <c r="BQ169" s="144"/>
      <c r="BR169" s="144"/>
      <c r="BS169" s="144"/>
      <c r="BT169" s="144"/>
      <c r="BU169" s="144"/>
    </row>
    <row r="170" spans="1:73" ht="12" customHeight="1" x14ac:dyDescent="0.4">
      <c r="A170" s="80" t="s">
        <v>369</v>
      </c>
      <c r="B170" s="278"/>
      <c r="C170" s="434" t="s">
        <v>389</v>
      </c>
      <c r="D170" s="443">
        <v>1</v>
      </c>
      <c r="E170" s="144">
        <v>3</v>
      </c>
      <c r="F170" s="144">
        <v>2</v>
      </c>
      <c r="G170" s="144">
        <v>5</v>
      </c>
      <c r="H170" s="144">
        <v>2</v>
      </c>
      <c r="I170" s="144">
        <v>1</v>
      </c>
      <c r="J170" s="144">
        <v>1</v>
      </c>
      <c r="K170" s="144"/>
      <c r="L170" s="144">
        <v>4</v>
      </c>
      <c r="M170" s="144">
        <v>1</v>
      </c>
      <c r="N170" s="144"/>
      <c r="O170" s="144"/>
      <c r="P170" s="144">
        <v>1</v>
      </c>
      <c r="Q170" s="144">
        <v>1</v>
      </c>
      <c r="R170" s="144"/>
      <c r="S170" s="444"/>
      <c r="T170" s="144"/>
      <c r="U170" s="144"/>
      <c r="V170" s="144"/>
      <c r="W170" s="144"/>
      <c r="X170" s="144"/>
      <c r="Y170" s="144"/>
      <c r="Z170" s="144"/>
      <c r="AA170" s="144"/>
      <c r="AB170" s="144"/>
      <c r="AC170" s="144"/>
      <c r="AD170" s="144"/>
      <c r="AE170" s="144"/>
      <c r="AF170" s="144"/>
      <c r="AG170" s="144"/>
      <c r="AH170" s="144"/>
      <c r="AI170" s="144"/>
      <c r="AJ170" s="144"/>
      <c r="AK170" s="144"/>
      <c r="AL170" s="144"/>
      <c r="AM170" s="144"/>
      <c r="AN170" s="144"/>
      <c r="AO170" s="144"/>
      <c r="AP170" s="144"/>
      <c r="AQ170" s="144"/>
      <c r="AR170" s="144"/>
      <c r="AS170" s="144"/>
      <c r="AT170" s="144"/>
      <c r="AU170" s="144"/>
      <c r="AV170" s="144"/>
      <c r="AW170" s="144"/>
      <c r="AX170" s="144"/>
      <c r="AY170" s="144"/>
      <c r="AZ170" s="144"/>
      <c r="BA170" s="144"/>
      <c r="BB170" s="144"/>
      <c r="BC170" s="144"/>
      <c r="BD170" s="144"/>
      <c r="BE170" s="144"/>
      <c r="BF170" s="144"/>
      <c r="BG170" s="144"/>
      <c r="BH170" s="144"/>
      <c r="BI170" s="144"/>
      <c r="BJ170" s="144"/>
      <c r="BK170" s="144"/>
      <c r="BL170" s="144"/>
      <c r="BM170" s="144"/>
      <c r="BN170" s="144"/>
      <c r="BO170" s="144"/>
      <c r="BP170" s="144"/>
      <c r="BQ170" s="144"/>
      <c r="BR170" s="144"/>
      <c r="BS170" s="144"/>
      <c r="BT170" s="144"/>
      <c r="BU170" s="144"/>
    </row>
    <row r="171" spans="1:73" ht="12" customHeight="1" x14ac:dyDescent="0.4">
      <c r="A171" s="80" t="s">
        <v>369</v>
      </c>
      <c r="B171" s="278"/>
      <c r="C171" s="434" t="s">
        <v>390</v>
      </c>
      <c r="D171" s="443"/>
      <c r="E171" s="144"/>
      <c r="F171" s="144">
        <v>1</v>
      </c>
      <c r="G171" s="144"/>
      <c r="H171" s="144"/>
      <c r="I171" s="144"/>
      <c r="J171" s="144"/>
      <c r="K171" s="144"/>
      <c r="L171" s="144">
        <v>1</v>
      </c>
      <c r="M171" s="144"/>
      <c r="N171" s="144"/>
      <c r="O171" s="144"/>
      <c r="P171" s="144"/>
      <c r="Q171" s="144">
        <v>2</v>
      </c>
      <c r="R171" s="144"/>
      <c r="S171" s="444"/>
      <c r="T171" s="144"/>
      <c r="U171" s="144"/>
      <c r="V171" s="144"/>
      <c r="W171" s="144"/>
      <c r="X171" s="144"/>
      <c r="Y171" s="144"/>
      <c r="Z171" s="144"/>
      <c r="AA171" s="144"/>
      <c r="AB171" s="144"/>
      <c r="AC171" s="144"/>
      <c r="AD171" s="144"/>
      <c r="AE171" s="144"/>
      <c r="AF171" s="144"/>
      <c r="AG171" s="144"/>
      <c r="AH171" s="144"/>
      <c r="AI171" s="144"/>
      <c r="AJ171" s="144"/>
      <c r="AK171" s="144"/>
      <c r="AL171" s="144"/>
      <c r="AM171" s="144"/>
      <c r="AN171" s="144"/>
      <c r="AO171" s="144"/>
      <c r="AP171" s="144"/>
      <c r="AQ171" s="144"/>
      <c r="AR171" s="144"/>
      <c r="AS171" s="144"/>
      <c r="AT171" s="144"/>
      <c r="AU171" s="144"/>
      <c r="AV171" s="144"/>
      <c r="AW171" s="144"/>
      <c r="AX171" s="144"/>
      <c r="AY171" s="144"/>
      <c r="AZ171" s="144"/>
      <c r="BA171" s="144"/>
      <c r="BB171" s="144"/>
      <c r="BC171" s="144"/>
      <c r="BD171" s="144"/>
      <c r="BE171" s="144"/>
      <c r="BF171" s="144"/>
      <c r="BG171" s="144"/>
      <c r="BH171" s="144"/>
      <c r="BI171" s="144"/>
      <c r="BJ171" s="144"/>
      <c r="BK171" s="144"/>
      <c r="BL171" s="144"/>
      <c r="BM171" s="144"/>
      <c r="BN171" s="144"/>
      <c r="BO171" s="144"/>
      <c r="BP171" s="144"/>
      <c r="BQ171" s="144"/>
      <c r="BR171" s="144"/>
      <c r="BS171" s="144"/>
      <c r="BT171" s="144"/>
      <c r="BU171" s="144"/>
    </row>
    <row r="172" spans="1:73" ht="12" customHeight="1" x14ac:dyDescent="0.4">
      <c r="A172" s="80" t="s">
        <v>369</v>
      </c>
      <c r="B172" s="278"/>
      <c r="C172" s="434" t="s">
        <v>391</v>
      </c>
      <c r="D172" s="443"/>
      <c r="E172" s="144"/>
      <c r="F172" s="144"/>
      <c r="G172" s="144"/>
      <c r="H172" s="144"/>
      <c r="I172" s="144"/>
      <c r="J172" s="144"/>
      <c r="K172" s="144"/>
      <c r="L172" s="144"/>
      <c r="M172" s="144"/>
      <c r="N172" s="144"/>
      <c r="O172" s="144"/>
      <c r="P172" s="144"/>
      <c r="Q172" s="144"/>
      <c r="R172" s="144"/>
      <c r="S172" s="444"/>
      <c r="T172" s="144"/>
      <c r="U172" s="144"/>
      <c r="V172" s="144"/>
      <c r="W172" s="144"/>
      <c r="X172" s="144"/>
      <c r="Y172" s="144"/>
      <c r="Z172" s="144"/>
      <c r="AA172" s="144"/>
      <c r="AB172" s="144"/>
      <c r="AC172" s="144"/>
      <c r="AD172" s="144"/>
      <c r="AE172" s="144"/>
      <c r="AF172" s="144"/>
      <c r="AG172" s="144"/>
      <c r="AH172" s="144"/>
      <c r="AI172" s="144"/>
      <c r="AJ172" s="144"/>
      <c r="AK172" s="144"/>
      <c r="AL172" s="144"/>
      <c r="AM172" s="144"/>
      <c r="AN172" s="144"/>
      <c r="AO172" s="144"/>
      <c r="AP172" s="144"/>
      <c r="AQ172" s="144"/>
      <c r="AR172" s="144"/>
      <c r="AS172" s="144"/>
      <c r="AT172" s="144"/>
      <c r="AU172" s="144"/>
      <c r="AV172" s="144"/>
      <c r="AW172" s="144"/>
      <c r="AX172" s="144"/>
      <c r="AY172" s="144"/>
      <c r="AZ172" s="144"/>
      <c r="BA172" s="144"/>
      <c r="BB172" s="144"/>
      <c r="BC172" s="144"/>
      <c r="BD172" s="144"/>
      <c r="BE172" s="144"/>
      <c r="BF172" s="144"/>
      <c r="BG172" s="144"/>
      <c r="BH172" s="144"/>
      <c r="BI172" s="144"/>
      <c r="BJ172" s="144"/>
      <c r="BK172" s="144"/>
      <c r="BL172" s="144"/>
      <c r="BM172" s="144"/>
      <c r="BN172" s="144"/>
      <c r="BO172" s="144"/>
      <c r="BP172" s="144"/>
      <c r="BQ172" s="144"/>
      <c r="BR172" s="144"/>
      <c r="BS172" s="144"/>
      <c r="BT172" s="144"/>
      <c r="BU172" s="144"/>
    </row>
    <row r="173" spans="1:73" ht="12" customHeight="1" x14ac:dyDescent="0.4">
      <c r="A173" s="80" t="s">
        <v>369</v>
      </c>
      <c r="B173" s="278"/>
      <c r="C173" s="434" t="s">
        <v>392</v>
      </c>
      <c r="D173" s="443"/>
      <c r="E173" s="144"/>
      <c r="F173" s="144"/>
      <c r="G173" s="144"/>
      <c r="H173" s="144"/>
      <c r="I173" s="144"/>
      <c r="J173" s="144"/>
      <c r="K173" s="144"/>
      <c r="L173" s="144"/>
      <c r="M173" s="144"/>
      <c r="N173" s="144"/>
      <c r="O173" s="144"/>
      <c r="P173" s="144"/>
      <c r="Q173" s="144"/>
      <c r="R173" s="144"/>
      <c r="S173" s="444"/>
      <c r="T173" s="144"/>
      <c r="U173" s="144"/>
      <c r="V173" s="144"/>
      <c r="W173" s="144"/>
      <c r="X173" s="144"/>
      <c r="Y173" s="144"/>
      <c r="Z173" s="144"/>
      <c r="AA173" s="144"/>
      <c r="AB173" s="144"/>
      <c r="AC173" s="144"/>
      <c r="AD173" s="144"/>
      <c r="AE173" s="144"/>
      <c r="AF173" s="144"/>
      <c r="AG173" s="144"/>
      <c r="AH173" s="144"/>
      <c r="AI173" s="144"/>
      <c r="AJ173" s="144"/>
      <c r="AK173" s="144"/>
      <c r="AL173" s="144"/>
      <c r="AM173" s="144"/>
      <c r="AN173" s="144"/>
      <c r="AO173" s="144"/>
      <c r="AP173" s="144"/>
      <c r="AQ173" s="144"/>
      <c r="AR173" s="144"/>
      <c r="AS173" s="144"/>
      <c r="AT173" s="144"/>
      <c r="AU173" s="144"/>
      <c r="AV173" s="144"/>
      <c r="AW173" s="144"/>
      <c r="AX173" s="144"/>
      <c r="AY173" s="144"/>
      <c r="AZ173" s="144"/>
      <c r="BA173" s="144"/>
      <c r="BB173" s="144"/>
      <c r="BC173" s="144"/>
      <c r="BD173" s="144"/>
      <c r="BE173" s="144"/>
      <c r="BF173" s="144"/>
      <c r="BG173" s="144"/>
      <c r="BH173" s="144"/>
      <c r="BI173" s="144"/>
      <c r="BJ173" s="144"/>
      <c r="BK173" s="144"/>
      <c r="BL173" s="144"/>
      <c r="BM173" s="144"/>
      <c r="BN173" s="144"/>
      <c r="BO173" s="144"/>
      <c r="BP173" s="144"/>
      <c r="BQ173" s="144"/>
      <c r="BR173" s="144"/>
      <c r="BS173" s="144"/>
      <c r="BT173" s="144"/>
      <c r="BU173" s="144"/>
    </row>
    <row r="174" spans="1:73" ht="12" customHeight="1" x14ac:dyDescent="0.4">
      <c r="A174" s="80" t="s">
        <v>369</v>
      </c>
      <c r="B174" s="278"/>
      <c r="C174" s="436" t="s">
        <v>44</v>
      </c>
      <c r="D174" s="437"/>
      <c r="E174" s="438"/>
      <c r="F174" s="438"/>
      <c r="G174" s="438"/>
      <c r="H174" s="438"/>
      <c r="I174" s="438"/>
      <c r="J174" s="438"/>
      <c r="K174" s="438"/>
      <c r="L174" s="438"/>
      <c r="M174" s="438"/>
      <c r="N174" s="438"/>
      <c r="O174" s="438"/>
      <c r="P174" s="438"/>
      <c r="Q174" s="438"/>
      <c r="R174" s="438"/>
      <c r="S174" s="440"/>
      <c r="T174" s="144"/>
      <c r="U174" s="144"/>
      <c r="V174" s="144"/>
      <c r="W174" s="144"/>
      <c r="X174" s="144"/>
      <c r="Y174" s="144"/>
      <c r="Z174" s="144"/>
      <c r="AA174" s="144"/>
      <c r="AB174" s="144"/>
      <c r="AC174" s="144"/>
      <c r="AD174" s="144"/>
      <c r="AE174" s="144"/>
      <c r="AF174" s="144"/>
      <c r="AG174" s="144"/>
      <c r="AH174" s="144"/>
      <c r="AI174" s="144"/>
      <c r="AJ174" s="144"/>
      <c r="AK174" s="144"/>
      <c r="AL174" s="144"/>
      <c r="AM174" s="144"/>
      <c r="AN174" s="144"/>
      <c r="AO174" s="144"/>
      <c r="AP174" s="144"/>
      <c r="AQ174" s="144"/>
      <c r="AR174" s="144"/>
      <c r="AS174" s="144"/>
      <c r="AT174" s="144"/>
      <c r="AU174" s="144"/>
      <c r="AV174" s="144"/>
      <c r="AW174" s="144"/>
      <c r="AX174" s="144"/>
      <c r="AY174" s="144"/>
      <c r="AZ174" s="144"/>
      <c r="BA174" s="144"/>
      <c r="BB174" s="144"/>
      <c r="BC174" s="144"/>
      <c r="BD174" s="144"/>
      <c r="BE174" s="144"/>
      <c r="BF174" s="144"/>
      <c r="BG174" s="144"/>
      <c r="BH174" s="144"/>
      <c r="BI174" s="144"/>
      <c r="BJ174" s="144"/>
      <c r="BK174" s="144"/>
      <c r="BL174" s="144"/>
      <c r="BM174" s="144"/>
      <c r="BN174" s="144"/>
      <c r="BO174" s="144"/>
      <c r="BP174" s="144"/>
      <c r="BQ174" s="144"/>
      <c r="BR174" s="144"/>
      <c r="BS174" s="144"/>
      <c r="BT174" s="144"/>
      <c r="BU174" s="144"/>
    </row>
    <row r="175" spans="1:73" ht="12" customHeight="1" x14ac:dyDescent="0.4">
      <c r="A175" s="80" t="s">
        <v>369</v>
      </c>
      <c r="B175" s="278"/>
      <c r="C175" s="436" t="s">
        <v>45</v>
      </c>
      <c r="D175" s="437"/>
      <c r="E175" s="438"/>
      <c r="F175" s="438"/>
      <c r="G175" s="438"/>
      <c r="H175" s="438"/>
      <c r="I175" s="438"/>
      <c r="J175" s="438"/>
      <c r="K175" s="438"/>
      <c r="L175" s="438"/>
      <c r="M175" s="438"/>
      <c r="N175" s="438"/>
      <c r="O175" s="438"/>
      <c r="P175" s="438"/>
      <c r="Q175" s="438"/>
      <c r="R175" s="438"/>
      <c r="S175" s="440"/>
      <c r="T175" s="144"/>
      <c r="U175" s="144"/>
      <c r="V175" s="144"/>
      <c r="W175" s="144"/>
      <c r="X175" s="144"/>
      <c r="Y175" s="144"/>
      <c r="Z175" s="144"/>
      <c r="AA175" s="144"/>
      <c r="AB175" s="144"/>
      <c r="AC175" s="144"/>
      <c r="AD175" s="144"/>
      <c r="AE175" s="144"/>
      <c r="AF175" s="144"/>
      <c r="AG175" s="144"/>
      <c r="AH175" s="144"/>
      <c r="AI175" s="144"/>
      <c r="AJ175" s="144"/>
      <c r="AK175" s="144"/>
      <c r="AL175" s="144"/>
      <c r="AM175" s="144"/>
      <c r="AN175" s="144"/>
      <c r="AO175" s="144"/>
      <c r="AP175" s="144"/>
      <c r="AQ175" s="144"/>
      <c r="AR175" s="144"/>
      <c r="AS175" s="144"/>
      <c r="AT175" s="144"/>
      <c r="AU175" s="144"/>
      <c r="AV175" s="144"/>
      <c r="AW175" s="144"/>
      <c r="AX175" s="144"/>
      <c r="AY175" s="144"/>
      <c r="AZ175" s="144"/>
      <c r="BA175" s="144"/>
      <c r="BB175" s="144"/>
      <c r="BC175" s="144"/>
      <c r="BD175" s="144"/>
      <c r="BE175" s="144"/>
      <c r="BF175" s="144"/>
      <c r="BG175" s="144"/>
      <c r="BH175" s="144"/>
      <c r="BI175" s="144"/>
      <c r="BJ175" s="144"/>
      <c r="BK175" s="144"/>
      <c r="BL175" s="144"/>
      <c r="BM175" s="144"/>
      <c r="BN175" s="144"/>
      <c r="BO175" s="144"/>
      <c r="BP175" s="144"/>
      <c r="BQ175" s="144"/>
      <c r="BR175" s="144"/>
      <c r="BS175" s="144"/>
      <c r="BT175" s="144"/>
      <c r="BU175" s="144"/>
    </row>
    <row r="176" spans="1:73" ht="12" customHeight="1" x14ac:dyDescent="0.4">
      <c r="A176" s="80" t="s">
        <v>369</v>
      </c>
      <c r="B176" s="278"/>
      <c r="C176" s="436" t="s">
        <v>46</v>
      </c>
      <c r="D176" s="437"/>
      <c r="E176" s="438"/>
      <c r="F176" s="438"/>
      <c r="G176" s="438"/>
      <c r="H176" s="438"/>
      <c r="I176" s="438"/>
      <c r="J176" s="438"/>
      <c r="K176" s="438"/>
      <c r="L176" s="438"/>
      <c r="M176" s="438"/>
      <c r="N176" s="438"/>
      <c r="O176" s="438"/>
      <c r="P176" s="438"/>
      <c r="Q176" s="438"/>
      <c r="R176" s="438"/>
      <c r="S176" s="440"/>
      <c r="T176" s="144"/>
      <c r="U176" s="144"/>
      <c r="V176" s="144"/>
      <c r="W176" s="144"/>
      <c r="X176" s="144"/>
      <c r="Y176" s="144"/>
      <c r="Z176" s="144"/>
      <c r="AA176" s="144"/>
      <c r="AB176" s="144"/>
      <c r="AC176" s="144"/>
      <c r="AD176" s="144"/>
      <c r="AE176" s="144"/>
      <c r="AF176" s="144"/>
      <c r="AG176" s="144"/>
      <c r="AH176" s="144"/>
      <c r="AI176" s="144"/>
      <c r="AJ176" s="144"/>
      <c r="AK176" s="144"/>
      <c r="AL176" s="144"/>
      <c r="AM176" s="144"/>
      <c r="AN176" s="144"/>
      <c r="AO176" s="144"/>
      <c r="AP176" s="144"/>
      <c r="AQ176" s="144"/>
      <c r="AR176" s="144"/>
      <c r="AS176" s="144"/>
      <c r="AT176" s="144"/>
      <c r="AU176" s="144"/>
      <c r="AV176" s="144"/>
      <c r="AW176" s="144"/>
      <c r="AX176" s="144"/>
      <c r="AY176" s="144"/>
      <c r="AZ176" s="144"/>
      <c r="BA176" s="144"/>
      <c r="BB176" s="144"/>
      <c r="BC176" s="144"/>
      <c r="BD176" s="144"/>
      <c r="BE176" s="144"/>
      <c r="BF176" s="144"/>
      <c r="BG176" s="144"/>
      <c r="BH176" s="144"/>
      <c r="BI176" s="144"/>
      <c r="BJ176" s="144"/>
      <c r="BK176" s="144"/>
      <c r="BL176" s="144"/>
      <c r="BM176" s="144"/>
      <c r="BN176" s="144"/>
      <c r="BO176" s="144"/>
      <c r="BP176" s="144"/>
      <c r="BQ176" s="144"/>
      <c r="BR176" s="144"/>
      <c r="BS176" s="144"/>
      <c r="BT176" s="144"/>
      <c r="BU176" s="144"/>
    </row>
    <row r="177" spans="1:73" ht="12" customHeight="1" x14ac:dyDescent="0.4">
      <c r="A177" s="80" t="s">
        <v>369</v>
      </c>
      <c r="B177" s="278"/>
      <c r="C177" s="436" t="s">
        <v>47</v>
      </c>
      <c r="D177" s="437"/>
      <c r="E177" s="438"/>
      <c r="F177" s="438"/>
      <c r="G177" s="438"/>
      <c r="H177" s="438"/>
      <c r="I177" s="438"/>
      <c r="J177" s="438"/>
      <c r="K177" s="438"/>
      <c r="L177" s="438"/>
      <c r="M177" s="438"/>
      <c r="N177" s="438"/>
      <c r="O177" s="438"/>
      <c r="P177" s="438"/>
      <c r="Q177" s="438"/>
      <c r="R177" s="438"/>
      <c r="S177" s="440"/>
      <c r="T177" s="144"/>
      <c r="U177" s="144"/>
      <c r="V177" s="144"/>
      <c r="W177" s="144"/>
      <c r="X177" s="144"/>
      <c r="Y177" s="144"/>
      <c r="Z177" s="144"/>
      <c r="AA177" s="144"/>
      <c r="AB177" s="144"/>
      <c r="AC177" s="144"/>
      <c r="AD177" s="144"/>
      <c r="AE177" s="144"/>
      <c r="AF177" s="144"/>
      <c r="AG177" s="144"/>
      <c r="AH177" s="144"/>
      <c r="AI177" s="144"/>
      <c r="AJ177" s="144"/>
      <c r="AK177" s="144"/>
      <c r="AL177" s="144"/>
      <c r="AM177" s="144"/>
      <c r="AN177" s="144"/>
      <c r="AO177" s="144"/>
      <c r="AP177" s="144"/>
      <c r="AQ177" s="144"/>
      <c r="AR177" s="144"/>
      <c r="AS177" s="144"/>
      <c r="AT177" s="144"/>
      <c r="AU177" s="144"/>
      <c r="AV177" s="144"/>
      <c r="AW177" s="144"/>
      <c r="AX177" s="144"/>
      <c r="AY177" s="144"/>
      <c r="AZ177" s="144"/>
      <c r="BA177" s="144"/>
      <c r="BB177" s="144"/>
      <c r="BC177" s="144"/>
      <c r="BD177" s="144"/>
      <c r="BE177" s="144"/>
      <c r="BF177" s="144"/>
      <c r="BG177" s="144"/>
      <c r="BH177" s="144"/>
      <c r="BI177" s="144"/>
      <c r="BJ177" s="144"/>
      <c r="BK177" s="144"/>
      <c r="BL177" s="144"/>
      <c r="BM177" s="144"/>
      <c r="BN177" s="144"/>
      <c r="BO177" s="144"/>
      <c r="BP177" s="144"/>
      <c r="BQ177" s="144"/>
      <c r="BR177" s="144"/>
      <c r="BS177" s="144"/>
      <c r="BT177" s="144"/>
      <c r="BU177" s="144"/>
    </row>
    <row r="178" spans="1:73" ht="12" customHeight="1" x14ac:dyDescent="0.4">
      <c r="A178" s="80" t="s">
        <v>369</v>
      </c>
      <c r="B178" s="278"/>
      <c r="C178" s="436" t="s">
        <v>48</v>
      </c>
      <c r="D178" s="437"/>
      <c r="E178" s="438">
        <f>E159*2</f>
        <v>2</v>
      </c>
      <c r="F178" s="438"/>
      <c r="G178" s="438">
        <v>2</v>
      </c>
      <c r="H178" s="438">
        <v>7</v>
      </c>
      <c r="I178" s="438">
        <v>2</v>
      </c>
      <c r="J178" s="438">
        <v>2</v>
      </c>
      <c r="K178" s="438">
        <v>2</v>
      </c>
      <c r="L178" s="438">
        <v>2</v>
      </c>
      <c r="M178" s="438"/>
      <c r="N178" s="438"/>
      <c r="O178" s="438"/>
      <c r="P178" s="438">
        <v>4</v>
      </c>
      <c r="Q178" s="438">
        <v>3</v>
      </c>
      <c r="R178" s="438">
        <v>3</v>
      </c>
      <c r="S178" s="440">
        <v>4</v>
      </c>
      <c r="T178" s="144"/>
      <c r="U178" s="144"/>
      <c r="V178" s="144"/>
      <c r="W178" s="144"/>
      <c r="X178" s="144"/>
      <c r="Y178" s="144"/>
      <c r="Z178" s="144"/>
      <c r="AA178" s="144"/>
      <c r="AB178" s="144"/>
      <c r="AC178" s="144"/>
      <c r="AD178" s="144"/>
      <c r="AE178" s="144"/>
      <c r="AF178" s="144"/>
      <c r="AG178" s="144"/>
      <c r="AH178" s="144"/>
      <c r="AI178" s="144"/>
      <c r="AJ178" s="144"/>
      <c r="AK178" s="144"/>
      <c r="AL178" s="144"/>
      <c r="AM178" s="144"/>
      <c r="AN178" s="144"/>
      <c r="AO178" s="144"/>
      <c r="AP178" s="144"/>
      <c r="AQ178" s="144"/>
      <c r="AR178" s="144"/>
      <c r="AS178" s="144"/>
      <c r="AT178" s="144"/>
      <c r="AU178" s="144"/>
      <c r="AV178" s="144"/>
      <c r="AW178" s="144"/>
      <c r="AX178" s="144"/>
      <c r="AY178" s="144"/>
      <c r="AZ178" s="144"/>
      <c r="BA178" s="144"/>
      <c r="BB178" s="144"/>
      <c r="BC178" s="144"/>
      <c r="BD178" s="144"/>
      <c r="BE178" s="144"/>
      <c r="BF178" s="144"/>
      <c r="BG178" s="144"/>
      <c r="BH178" s="144"/>
      <c r="BI178" s="144"/>
      <c r="BJ178" s="144"/>
      <c r="BK178" s="144"/>
      <c r="BL178" s="144"/>
      <c r="BM178" s="144"/>
      <c r="BN178" s="144"/>
      <c r="BO178" s="144"/>
      <c r="BP178" s="144"/>
      <c r="BQ178" s="144"/>
      <c r="BR178" s="144"/>
      <c r="BS178" s="144"/>
      <c r="BT178" s="144"/>
      <c r="BU178" s="144"/>
    </row>
    <row r="179" spans="1:73" ht="12" customHeight="1" x14ac:dyDescent="0.4">
      <c r="A179" s="80" t="s">
        <v>369</v>
      </c>
      <c r="B179" s="427" t="s">
        <v>258</v>
      </c>
      <c r="C179" s="213" t="s">
        <v>180</v>
      </c>
      <c r="D179" s="214">
        <v>1</v>
      </c>
      <c r="E179" s="184">
        <v>10</v>
      </c>
      <c r="F179" s="184">
        <v>7</v>
      </c>
      <c r="G179" s="184">
        <v>1</v>
      </c>
      <c r="H179" s="184">
        <v>6</v>
      </c>
      <c r="I179" s="184">
        <v>9</v>
      </c>
      <c r="J179" s="184">
        <v>9</v>
      </c>
      <c r="K179" s="184">
        <v>7</v>
      </c>
      <c r="L179" s="184">
        <v>6</v>
      </c>
      <c r="M179" s="184">
        <v>12</v>
      </c>
      <c r="N179" s="184">
        <v>13</v>
      </c>
      <c r="O179" s="184">
        <v>5</v>
      </c>
      <c r="P179" s="184">
        <v>1</v>
      </c>
      <c r="Q179" s="184"/>
      <c r="R179" s="184">
        <v>2</v>
      </c>
      <c r="S179" s="435">
        <v>1</v>
      </c>
      <c r="T179" s="144"/>
      <c r="U179" s="144"/>
      <c r="V179" s="144"/>
      <c r="W179" s="144"/>
      <c r="X179" s="144"/>
      <c r="Y179" s="144"/>
      <c r="Z179" s="144"/>
      <c r="AA179" s="144"/>
      <c r="AB179" s="144"/>
      <c r="AC179" s="144"/>
      <c r="AD179" s="144"/>
      <c r="AE179" s="144"/>
      <c r="AF179" s="144"/>
      <c r="AG179" s="144"/>
      <c r="AH179" s="144"/>
      <c r="AI179" s="144"/>
      <c r="AJ179" s="144"/>
      <c r="AK179" s="144"/>
      <c r="AL179" s="144"/>
      <c r="AM179" s="144"/>
      <c r="AN179" s="144"/>
      <c r="AO179" s="144"/>
      <c r="AP179" s="144"/>
      <c r="AQ179" s="144"/>
      <c r="AR179" s="144"/>
      <c r="AS179" s="144"/>
      <c r="AT179" s="144"/>
      <c r="AU179" s="144"/>
      <c r="AV179" s="144"/>
      <c r="AW179" s="144"/>
      <c r="AX179" s="144"/>
      <c r="AY179" s="144"/>
      <c r="AZ179" s="144"/>
      <c r="BA179" s="144"/>
      <c r="BB179" s="144"/>
      <c r="BC179" s="144"/>
      <c r="BD179" s="144"/>
      <c r="BE179" s="144"/>
      <c r="BF179" s="144"/>
      <c r="BG179" s="144"/>
      <c r="BH179" s="144"/>
      <c r="BI179" s="144"/>
      <c r="BJ179" s="144"/>
      <c r="BK179" s="144"/>
      <c r="BL179" s="144"/>
      <c r="BM179" s="144"/>
      <c r="BN179" s="144"/>
      <c r="BO179" s="144"/>
      <c r="BP179" s="144"/>
      <c r="BQ179" s="144"/>
      <c r="BR179" s="144"/>
      <c r="BS179" s="144"/>
      <c r="BT179" s="144"/>
      <c r="BU179" s="144"/>
    </row>
    <row r="180" spans="1:73" ht="12" customHeight="1" x14ac:dyDescent="0.4">
      <c r="A180" s="80" t="s">
        <v>369</v>
      </c>
      <c r="B180" s="278"/>
      <c r="C180" s="434" t="s">
        <v>288</v>
      </c>
      <c r="D180" s="443"/>
      <c r="E180" s="144"/>
      <c r="F180" s="144"/>
      <c r="G180" s="144"/>
      <c r="H180" s="144"/>
      <c r="I180" s="144"/>
      <c r="J180" s="144"/>
      <c r="K180" s="144"/>
      <c r="L180" s="144"/>
      <c r="M180" s="144"/>
      <c r="N180" s="144"/>
      <c r="O180" s="144"/>
      <c r="P180" s="144"/>
      <c r="Q180" s="144"/>
      <c r="R180" s="144"/>
      <c r="S180" s="444"/>
      <c r="T180" s="144"/>
      <c r="U180" s="144"/>
      <c r="V180" s="144"/>
      <c r="W180" s="144"/>
      <c r="X180" s="144"/>
      <c r="Y180" s="144"/>
      <c r="Z180" s="144"/>
      <c r="AA180" s="144"/>
      <c r="AB180" s="144"/>
      <c r="AC180" s="144"/>
      <c r="AD180" s="144"/>
      <c r="AE180" s="144"/>
      <c r="AF180" s="144"/>
      <c r="AG180" s="144"/>
      <c r="AH180" s="144"/>
      <c r="AI180" s="144"/>
      <c r="AJ180" s="144"/>
      <c r="AK180" s="144"/>
      <c r="AL180" s="144"/>
      <c r="AM180" s="144"/>
      <c r="AN180" s="144"/>
      <c r="AO180" s="144"/>
      <c r="AP180" s="144"/>
      <c r="AQ180" s="144"/>
      <c r="AR180" s="144"/>
      <c r="AS180" s="144"/>
      <c r="AT180" s="144"/>
      <c r="AU180" s="144"/>
      <c r="AV180" s="144"/>
      <c r="AW180" s="144"/>
      <c r="AX180" s="144"/>
      <c r="AY180" s="144"/>
      <c r="AZ180" s="144"/>
      <c r="BA180" s="144"/>
      <c r="BB180" s="144"/>
      <c r="BC180" s="144"/>
      <c r="BD180" s="144"/>
      <c r="BE180" s="144"/>
      <c r="BF180" s="144"/>
      <c r="BG180" s="144"/>
      <c r="BH180" s="144"/>
      <c r="BI180" s="144"/>
      <c r="BJ180" s="144"/>
      <c r="BK180" s="144"/>
      <c r="BL180" s="144"/>
      <c r="BM180" s="144"/>
      <c r="BN180" s="144"/>
      <c r="BO180" s="144"/>
      <c r="BP180" s="144"/>
      <c r="BQ180" s="144"/>
      <c r="BR180" s="144"/>
      <c r="BS180" s="144"/>
      <c r="BT180" s="144"/>
      <c r="BU180" s="144"/>
    </row>
    <row r="181" spans="1:73" ht="12" customHeight="1" x14ac:dyDescent="0.4">
      <c r="A181" s="80" t="s">
        <v>369</v>
      </c>
      <c r="B181" s="278"/>
      <c r="C181" s="434" t="s">
        <v>289</v>
      </c>
      <c r="D181" s="443"/>
      <c r="E181" s="144"/>
      <c r="F181" s="144">
        <v>1</v>
      </c>
      <c r="G181" s="144"/>
      <c r="H181" s="144">
        <v>2</v>
      </c>
      <c r="I181" s="144">
        <v>1</v>
      </c>
      <c r="J181" s="144"/>
      <c r="K181" s="144">
        <v>1</v>
      </c>
      <c r="L181" s="144"/>
      <c r="M181" s="144">
        <v>2</v>
      </c>
      <c r="N181" s="144"/>
      <c r="O181" s="144">
        <v>3</v>
      </c>
      <c r="P181" s="144">
        <v>1</v>
      </c>
      <c r="Q181" s="144"/>
      <c r="R181" s="144"/>
      <c r="S181" s="444"/>
      <c r="T181" s="144"/>
      <c r="U181" s="144"/>
      <c r="V181" s="144"/>
      <c r="W181" s="144"/>
      <c r="X181" s="144"/>
      <c r="Y181" s="144"/>
      <c r="Z181" s="144"/>
      <c r="AA181" s="144"/>
      <c r="AB181" s="144"/>
      <c r="AC181" s="144"/>
      <c r="AD181" s="144"/>
      <c r="AE181" s="144"/>
      <c r="AF181" s="144"/>
      <c r="AG181" s="144"/>
      <c r="AH181" s="144"/>
      <c r="AI181" s="144"/>
      <c r="AJ181" s="144"/>
      <c r="AK181" s="144"/>
      <c r="AL181" s="144"/>
      <c r="AM181" s="144"/>
      <c r="AN181" s="144"/>
      <c r="AO181" s="144"/>
      <c r="AP181" s="144"/>
      <c r="AQ181" s="144"/>
      <c r="AR181" s="144"/>
      <c r="AS181" s="144"/>
      <c r="AT181" s="144"/>
      <c r="AU181" s="144"/>
      <c r="AV181" s="144"/>
      <c r="AW181" s="144"/>
      <c r="AX181" s="144"/>
      <c r="AY181" s="144"/>
      <c r="AZ181" s="144"/>
      <c r="BA181" s="144"/>
      <c r="BB181" s="144"/>
      <c r="BC181" s="144"/>
      <c r="BD181" s="144"/>
      <c r="BE181" s="144"/>
      <c r="BF181" s="144"/>
      <c r="BG181" s="144"/>
      <c r="BH181" s="144"/>
      <c r="BI181" s="144"/>
      <c r="BJ181" s="144"/>
      <c r="BK181" s="144"/>
      <c r="BL181" s="144"/>
      <c r="BM181" s="144"/>
      <c r="BN181" s="144"/>
      <c r="BO181" s="144"/>
      <c r="BP181" s="144"/>
      <c r="BQ181" s="144"/>
      <c r="BR181" s="144"/>
      <c r="BS181" s="144"/>
      <c r="BT181" s="144"/>
      <c r="BU181" s="144"/>
    </row>
    <row r="182" spans="1:73" ht="12" customHeight="1" x14ac:dyDescent="0.4">
      <c r="A182" s="80" t="s">
        <v>369</v>
      </c>
      <c r="B182" s="278"/>
      <c r="C182" s="434" t="s">
        <v>290</v>
      </c>
      <c r="D182" s="443"/>
      <c r="E182" s="144"/>
      <c r="F182" s="144"/>
      <c r="G182" s="144"/>
      <c r="H182" s="144"/>
      <c r="I182" s="144"/>
      <c r="J182" s="144"/>
      <c r="K182" s="144"/>
      <c r="L182" s="144"/>
      <c r="M182" s="144"/>
      <c r="N182" s="144"/>
      <c r="O182" s="144"/>
      <c r="P182" s="144"/>
      <c r="Q182" s="144"/>
      <c r="R182" s="144"/>
      <c r="S182" s="444"/>
      <c r="T182" s="144"/>
      <c r="U182" s="144"/>
      <c r="V182" s="144"/>
      <c r="W182" s="144"/>
      <c r="X182" s="144"/>
      <c r="Y182" s="144"/>
      <c r="Z182" s="144"/>
      <c r="AA182" s="144"/>
      <c r="AB182" s="144"/>
      <c r="AC182" s="144"/>
      <c r="AD182" s="144"/>
      <c r="AE182" s="144"/>
      <c r="AF182" s="144"/>
      <c r="AG182" s="144"/>
      <c r="AH182" s="144"/>
      <c r="AI182" s="144"/>
      <c r="AJ182" s="144"/>
      <c r="AK182" s="144"/>
      <c r="AL182" s="144"/>
      <c r="AM182" s="144"/>
      <c r="AN182" s="144"/>
      <c r="AO182" s="144"/>
      <c r="AP182" s="144"/>
      <c r="AQ182" s="144"/>
      <c r="AR182" s="144"/>
      <c r="AS182" s="144"/>
      <c r="AT182" s="144"/>
      <c r="AU182" s="144"/>
      <c r="AV182" s="144"/>
      <c r="AW182" s="144"/>
      <c r="AX182" s="144"/>
      <c r="AY182" s="144"/>
      <c r="AZ182" s="144"/>
      <c r="BA182" s="144"/>
      <c r="BB182" s="144"/>
      <c r="BC182" s="144"/>
      <c r="BD182" s="144"/>
      <c r="BE182" s="144"/>
      <c r="BF182" s="144"/>
      <c r="BG182" s="144"/>
      <c r="BH182" s="144"/>
      <c r="BI182" s="144"/>
      <c r="BJ182" s="144"/>
      <c r="BK182" s="144"/>
      <c r="BL182" s="144"/>
      <c r="BM182" s="144"/>
      <c r="BN182" s="144"/>
      <c r="BO182" s="144"/>
      <c r="BP182" s="144"/>
      <c r="BQ182" s="144"/>
      <c r="BR182" s="144"/>
      <c r="BS182" s="144"/>
      <c r="BT182" s="144"/>
      <c r="BU182" s="144"/>
    </row>
    <row r="183" spans="1:73" ht="12" customHeight="1" x14ac:dyDescent="0.4">
      <c r="A183" s="80" t="s">
        <v>369</v>
      </c>
      <c r="B183" s="278"/>
      <c r="C183" s="434" t="s">
        <v>300</v>
      </c>
      <c r="D183" s="443"/>
      <c r="E183" s="144"/>
      <c r="F183" s="144"/>
      <c r="G183" s="144"/>
      <c r="H183" s="144"/>
      <c r="I183" s="144"/>
      <c r="J183" s="144"/>
      <c r="K183" s="144"/>
      <c r="L183" s="144">
        <v>1</v>
      </c>
      <c r="M183" s="144">
        <v>1</v>
      </c>
      <c r="N183" s="144"/>
      <c r="O183" s="144"/>
      <c r="P183" s="144"/>
      <c r="Q183" s="144"/>
      <c r="R183" s="144"/>
      <c r="S183" s="444"/>
      <c r="T183" s="144"/>
      <c r="U183" s="144"/>
      <c r="V183" s="144"/>
      <c r="W183" s="144"/>
      <c r="X183" s="144"/>
      <c r="Y183" s="144"/>
      <c r="Z183" s="144"/>
      <c r="AA183" s="144"/>
      <c r="AB183" s="144"/>
      <c r="AC183" s="144"/>
      <c r="AD183" s="144"/>
      <c r="AE183" s="144"/>
      <c r="AF183" s="144"/>
      <c r="AG183" s="144"/>
      <c r="AH183" s="144"/>
      <c r="AI183" s="144"/>
      <c r="AJ183" s="144"/>
      <c r="AK183" s="144"/>
      <c r="AL183" s="144"/>
      <c r="AM183" s="144"/>
      <c r="AN183" s="144"/>
      <c r="AO183" s="144"/>
      <c r="AP183" s="144"/>
      <c r="AQ183" s="144"/>
      <c r="AR183" s="144"/>
      <c r="AS183" s="144"/>
      <c r="AT183" s="144"/>
      <c r="AU183" s="144"/>
      <c r="AV183" s="144"/>
      <c r="AW183" s="144"/>
      <c r="AX183" s="144"/>
      <c r="AY183" s="144"/>
      <c r="AZ183" s="144"/>
      <c r="BA183" s="144"/>
      <c r="BB183" s="144"/>
      <c r="BC183" s="144"/>
      <c r="BD183" s="144"/>
      <c r="BE183" s="144"/>
      <c r="BF183" s="144"/>
      <c r="BG183" s="144"/>
      <c r="BH183" s="144"/>
      <c r="BI183" s="144"/>
      <c r="BJ183" s="144"/>
      <c r="BK183" s="144"/>
      <c r="BL183" s="144"/>
      <c r="BM183" s="144"/>
      <c r="BN183" s="144"/>
      <c r="BO183" s="144"/>
      <c r="BP183" s="144"/>
      <c r="BQ183" s="144"/>
      <c r="BR183" s="144"/>
      <c r="BS183" s="144"/>
      <c r="BT183" s="144"/>
      <c r="BU183" s="144"/>
    </row>
    <row r="184" spans="1:73" ht="12" customHeight="1" x14ac:dyDescent="0.4">
      <c r="A184" s="80" t="s">
        <v>369</v>
      </c>
      <c r="B184" s="278"/>
      <c r="C184" s="434" t="s">
        <v>292</v>
      </c>
      <c r="D184" s="443"/>
      <c r="E184" s="144">
        <v>1</v>
      </c>
      <c r="F184" s="144"/>
      <c r="G184" s="144">
        <v>1</v>
      </c>
      <c r="H184" s="144"/>
      <c r="I184" s="144"/>
      <c r="J184" s="144">
        <v>1</v>
      </c>
      <c r="K184" s="144"/>
      <c r="L184" s="144">
        <v>1</v>
      </c>
      <c r="M184" s="144"/>
      <c r="N184" s="144"/>
      <c r="O184" s="144"/>
      <c r="P184" s="144"/>
      <c r="Q184" s="144"/>
      <c r="R184" s="144"/>
      <c r="S184" s="444"/>
      <c r="T184" s="144"/>
      <c r="U184" s="144"/>
      <c r="V184" s="144"/>
      <c r="W184" s="144"/>
      <c r="X184" s="144"/>
      <c r="Y184" s="144"/>
      <c r="Z184" s="144"/>
      <c r="AA184" s="144"/>
      <c r="AB184" s="144"/>
      <c r="AC184" s="144"/>
      <c r="AD184" s="144"/>
      <c r="AE184" s="144"/>
      <c r="AF184" s="144"/>
      <c r="AG184" s="144"/>
      <c r="AH184" s="144"/>
      <c r="AI184" s="144"/>
      <c r="AJ184" s="144"/>
      <c r="AK184" s="144"/>
      <c r="AL184" s="144"/>
      <c r="AM184" s="144"/>
      <c r="AN184" s="144"/>
      <c r="AO184" s="144"/>
      <c r="AP184" s="144"/>
      <c r="AQ184" s="144"/>
      <c r="AR184" s="144"/>
      <c r="AS184" s="144"/>
      <c r="AT184" s="144"/>
      <c r="AU184" s="144"/>
      <c r="AV184" s="144"/>
      <c r="AW184" s="144"/>
      <c r="AX184" s="144"/>
      <c r="AY184" s="144"/>
      <c r="AZ184" s="144"/>
      <c r="BA184" s="144"/>
      <c r="BB184" s="144"/>
      <c r="BC184" s="144"/>
      <c r="BD184" s="144"/>
      <c r="BE184" s="144"/>
      <c r="BF184" s="144"/>
      <c r="BG184" s="144"/>
      <c r="BH184" s="144"/>
      <c r="BI184" s="144"/>
      <c r="BJ184" s="144"/>
      <c r="BK184" s="144"/>
      <c r="BL184" s="144"/>
      <c r="BM184" s="144"/>
      <c r="BN184" s="144"/>
      <c r="BO184" s="144"/>
      <c r="BP184" s="144"/>
      <c r="BQ184" s="144"/>
      <c r="BR184" s="144"/>
      <c r="BS184" s="144"/>
      <c r="BT184" s="144"/>
      <c r="BU184" s="144"/>
    </row>
    <row r="185" spans="1:73" ht="12" customHeight="1" x14ac:dyDescent="0.4">
      <c r="A185" s="80" t="s">
        <v>369</v>
      </c>
      <c r="B185" s="278"/>
      <c r="C185" s="436" t="s">
        <v>274</v>
      </c>
      <c r="D185" s="437"/>
      <c r="E185" s="438">
        <v>1</v>
      </c>
      <c r="F185" s="438">
        <v>1</v>
      </c>
      <c r="G185" s="438">
        <v>3</v>
      </c>
      <c r="H185" s="438"/>
      <c r="I185" s="438"/>
      <c r="J185" s="438"/>
      <c r="K185" s="438">
        <v>2</v>
      </c>
      <c r="L185" s="438">
        <v>1</v>
      </c>
      <c r="M185" s="438"/>
      <c r="N185" s="438"/>
      <c r="O185" s="438">
        <v>2</v>
      </c>
      <c r="P185" s="438">
        <v>1</v>
      </c>
      <c r="Q185" s="438"/>
      <c r="R185" s="438">
        <v>1</v>
      </c>
      <c r="S185" s="440"/>
      <c r="T185" s="144"/>
      <c r="U185" s="144"/>
      <c r="V185" s="144"/>
      <c r="W185" s="144"/>
      <c r="X185" s="144"/>
      <c r="Y185" s="144"/>
      <c r="Z185" s="144"/>
      <c r="AA185" s="144"/>
      <c r="AB185" s="144"/>
      <c r="AC185" s="144"/>
      <c r="AD185" s="144"/>
      <c r="AE185" s="144"/>
      <c r="AF185" s="144"/>
      <c r="AG185" s="144"/>
      <c r="AH185" s="144"/>
      <c r="AI185" s="144"/>
      <c r="AJ185" s="144"/>
      <c r="AK185" s="144"/>
      <c r="AL185" s="144"/>
      <c r="AM185" s="144"/>
      <c r="AN185" s="144"/>
      <c r="AO185" s="144"/>
      <c r="AP185" s="144"/>
      <c r="AQ185" s="144"/>
      <c r="AR185" s="144"/>
      <c r="AS185" s="144"/>
      <c r="AT185" s="144"/>
      <c r="AU185" s="144"/>
      <c r="AV185" s="144"/>
      <c r="AW185" s="144"/>
      <c r="AX185" s="144"/>
      <c r="AY185" s="144"/>
      <c r="AZ185" s="144"/>
      <c r="BA185" s="144"/>
      <c r="BB185" s="144"/>
      <c r="BC185" s="144"/>
      <c r="BD185" s="144"/>
      <c r="BE185" s="144"/>
      <c r="BF185" s="144"/>
      <c r="BG185" s="144"/>
      <c r="BH185" s="144"/>
      <c r="BI185" s="144"/>
      <c r="BJ185" s="144"/>
      <c r="BK185" s="144"/>
      <c r="BL185" s="144"/>
      <c r="BM185" s="144"/>
      <c r="BN185" s="144"/>
      <c r="BO185" s="144"/>
      <c r="BP185" s="144"/>
      <c r="BQ185" s="144"/>
      <c r="BR185" s="144"/>
      <c r="BS185" s="144"/>
      <c r="BT185" s="144"/>
      <c r="BU185" s="144"/>
    </row>
    <row r="186" spans="1:73" ht="12" customHeight="1" x14ac:dyDescent="0.4">
      <c r="A186" s="80" t="s">
        <v>369</v>
      </c>
      <c r="B186" s="278"/>
      <c r="C186" s="436" t="s">
        <v>275</v>
      </c>
      <c r="D186" s="437"/>
      <c r="E186" s="438"/>
      <c r="F186" s="438"/>
      <c r="G186" s="438"/>
      <c r="H186" s="438"/>
      <c r="I186" s="438"/>
      <c r="J186" s="438"/>
      <c r="K186" s="438"/>
      <c r="L186" s="438"/>
      <c r="M186" s="438"/>
      <c r="N186" s="438"/>
      <c r="O186" s="438"/>
      <c r="P186" s="438"/>
      <c r="Q186" s="438"/>
      <c r="R186" s="438"/>
      <c r="S186" s="440"/>
      <c r="T186" s="144"/>
      <c r="U186" s="144"/>
      <c r="V186" s="144"/>
      <c r="W186" s="144"/>
      <c r="X186" s="144"/>
      <c r="Y186" s="144"/>
      <c r="Z186" s="144"/>
      <c r="AA186" s="144"/>
      <c r="AB186" s="144"/>
      <c r="AC186" s="144"/>
      <c r="AD186" s="144"/>
      <c r="AE186" s="144"/>
      <c r="AF186" s="144"/>
      <c r="AG186" s="144"/>
      <c r="AH186" s="144"/>
      <c r="AI186" s="144"/>
      <c r="AJ186" s="144"/>
      <c r="AK186" s="144"/>
      <c r="AL186" s="144"/>
      <c r="AM186" s="144"/>
      <c r="AN186" s="144"/>
      <c r="AO186" s="144"/>
      <c r="AP186" s="144"/>
      <c r="AQ186" s="144"/>
      <c r="AR186" s="144"/>
      <c r="AS186" s="144"/>
      <c r="AT186" s="144"/>
      <c r="AU186" s="144"/>
      <c r="AV186" s="144"/>
      <c r="AW186" s="144"/>
      <c r="AX186" s="144"/>
      <c r="AY186" s="144"/>
      <c r="AZ186" s="144"/>
      <c r="BA186" s="144"/>
      <c r="BB186" s="144"/>
      <c r="BC186" s="144"/>
      <c r="BD186" s="144"/>
      <c r="BE186" s="144"/>
      <c r="BF186" s="144"/>
      <c r="BG186" s="144"/>
      <c r="BH186" s="144"/>
      <c r="BI186" s="144"/>
      <c r="BJ186" s="144"/>
      <c r="BK186" s="144"/>
      <c r="BL186" s="144"/>
      <c r="BM186" s="144"/>
      <c r="BN186" s="144"/>
      <c r="BO186" s="144"/>
      <c r="BP186" s="144"/>
      <c r="BQ186" s="144"/>
      <c r="BR186" s="144"/>
      <c r="BS186" s="144"/>
      <c r="BT186" s="144"/>
      <c r="BU186" s="144"/>
    </row>
    <row r="187" spans="1:73" ht="12" customHeight="1" x14ac:dyDescent="0.4">
      <c r="A187" s="80"/>
      <c r="B187" s="278"/>
      <c r="C187" s="434" t="s">
        <v>276</v>
      </c>
      <c r="D187" s="443"/>
      <c r="E187" s="144">
        <v>1</v>
      </c>
      <c r="F187" s="144"/>
      <c r="G187" s="144"/>
      <c r="H187" s="144"/>
      <c r="I187" s="144"/>
      <c r="J187" s="144"/>
      <c r="K187" s="144"/>
      <c r="L187" s="144"/>
      <c r="M187" s="144"/>
      <c r="N187" s="144"/>
      <c r="O187" s="144">
        <v>1</v>
      </c>
      <c r="P187" s="144"/>
      <c r="Q187" s="144"/>
      <c r="R187" s="144"/>
      <c r="S187" s="444"/>
      <c r="T187" s="144"/>
      <c r="U187" s="144"/>
      <c r="V187" s="144"/>
      <c r="W187" s="144"/>
      <c r="X187" s="144"/>
      <c r="Y187" s="144"/>
      <c r="Z187" s="144"/>
      <c r="AA187" s="144"/>
      <c r="AB187" s="144"/>
      <c r="AC187" s="144"/>
      <c r="AD187" s="144"/>
      <c r="AE187" s="144"/>
      <c r="AF187" s="144"/>
      <c r="AG187" s="144"/>
      <c r="AH187" s="144"/>
      <c r="AI187" s="144"/>
      <c r="AJ187" s="144"/>
      <c r="AK187" s="144"/>
      <c r="AL187" s="144"/>
      <c r="AM187" s="144"/>
      <c r="AN187" s="144"/>
      <c r="AO187" s="144"/>
      <c r="AP187" s="144"/>
      <c r="AQ187" s="144"/>
      <c r="AR187" s="144"/>
      <c r="AS187" s="144"/>
      <c r="AT187" s="144"/>
      <c r="AU187" s="144"/>
      <c r="AV187" s="144"/>
      <c r="AW187" s="144"/>
      <c r="AX187" s="144"/>
      <c r="AY187" s="144"/>
      <c r="AZ187" s="144"/>
      <c r="BA187" s="144"/>
      <c r="BB187" s="144"/>
      <c r="BC187" s="144"/>
      <c r="BD187" s="144"/>
      <c r="BE187" s="144"/>
      <c r="BF187" s="144"/>
      <c r="BG187" s="144"/>
      <c r="BH187" s="144"/>
      <c r="BI187" s="144"/>
      <c r="BJ187" s="144"/>
      <c r="BK187" s="144"/>
      <c r="BL187" s="144"/>
      <c r="BM187" s="144"/>
      <c r="BN187" s="144"/>
      <c r="BO187" s="144"/>
      <c r="BP187" s="144"/>
      <c r="BQ187" s="144"/>
      <c r="BR187" s="144"/>
      <c r="BS187" s="144"/>
      <c r="BT187" s="144"/>
      <c r="BU187" s="144"/>
    </row>
    <row r="188" spans="1:73" ht="12" customHeight="1" x14ac:dyDescent="0.4">
      <c r="A188" s="80" t="s">
        <v>369</v>
      </c>
      <c r="B188" s="278"/>
      <c r="C188" s="434" t="s">
        <v>373</v>
      </c>
      <c r="D188" s="443"/>
      <c r="E188" s="144">
        <v>1</v>
      </c>
      <c r="F188" s="144"/>
      <c r="G188" s="144"/>
      <c r="H188" s="144">
        <v>4</v>
      </c>
      <c r="I188" s="144">
        <v>1</v>
      </c>
      <c r="J188" s="144">
        <v>1</v>
      </c>
      <c r="K188" s="144">
        <v>1</v>
      </c>
      <c r="L188" s="144">
        <v>1</v>
      </c>
      <c r="M188" s="144"/>
      <c r="N188" s="144"/>
      <c r="O188" s="144"/>
      <c r="P188" s="144"/>
      <c r="Q188" s="144"/>
      <c r="R188" s="144"/>
      <c r="S188" s="444"/>
      <c r="T188" s="144"/>
      <c r="U188" s="144"/>
      <c r="V188" s="144"/>
      <c r="W188" s="144"/>
      <c r="X188" s="144"/>
      <c r="Y188" s="144"/>
      <c r="Z188" s="144"/>
      <c r="AA188" s="144"/>
      <c r="AB188" s="144"/>
      <c r="AC188" s="144"/>
      <c r="AD188" s="144"/>
      <c r="AE188" s="144"/>
      <c r="AF188" s="144"/>
      <c r="AG188" s="144"/>
      <c r="AH188" s="144"/>
      <c r="AI188" s="144"/>
      <c r="AJ188" s="144"/>
      <c r="AK188" s="144"/>
      <c r="AL188" s="144"/>
      <c r="AM188" s="144"/>
      <c r="AN188" s="144"/>
      <c r="AO188" s="144"/>
      <c r="AP188" s="144"/>
      <c r="AQ188" s="144"/>
      <c r="AR188" s="144"/>
      <c r="AS188" s="144"/>
      <c r="AT188" s="144"/>
      <c r="AU188" s="144"/>
      <c r="AV188" s="144"/>
      <c r="AW188" s="144"/>
      <c r="AX188" s="144"/>
      <c r="AY188" s="144"/>
      <c r="AZ188" s="144"/>
      <c r="BA188" s="144"/>
      <c r="BB188" s="144"/>
      <c r="BC188" s="144"/>
      <c r="BD188" s="144"/>
      <c r="BE188" s="144"/>
      <c r="BF188" s="144"/>
      <c r="BG188" s="144"/>
      <c r="BH188" s="144"/>
      <c r="BI188" s="144"/>
      <c r="BJ188" s="144"/>
      <c r="BK188" s="144"/>
      <c r="BL188" s="144"/>
      <c r="BM188" s="144"/>
      <c r="BN188" s="144"/>
      <c r="BO188" s="144"/>
      <c r="BP188" s="144"/>
      <c r="BQ188" s="144"/>
      <c r="BR188" s="144"/>
      <c r="BS188" s="144"/>
      <c r="BT188" s="144"/>
      <c r="BU188" s="144"/>
    </row>
    <row r="189" spans="1:73" ht="12" customHeight="1" x14ac:dyDescent="0.4">
      <c r="A189" s="80" t="s">
        <v>369</v>
      </c>
      <c r="B189" s="278"/>
      <c r="C189" s="469" t="s">
        <v>374</v>
      </c>
      <c r="D189" s="443"/>
      <c r="E189" s="144"/>
      <c r="F189" s="144"/>
      <c r="G189" s="144"/>
      <c r="H189" s="144"/>
      <c r="I189" s="144"/>
      <c r="J189" s="144"/>
      <c r="K189" s="144"/>
      <c r="L189" s="144"/>
      <c r="M189" s="144"/>
      <c r="N189" s="144"/>
      <c r="O189" s="144"/>
      <c r="P189" s="144"/>
      <c r="Q189" s="144"/>
      <c r="R189" s="144"/>
      <c r="S189" s="444"/>
      <c r="T189" s="144"/>
      <c r="U189" s="144"/>
      <c r="V189" s="144"/>
      <c r="W189" s="144"/>
      <c r="X189" s="144"/>
      <c r="Y189" s="144"/>
      <c r="Z189" s="144"/>
      <c r="AA189" s="144"/>
      <c r="AB189" s="144"/>
      <c r="AC189" s="144"/>
      <c r="AD189" s="144"/>
      <c r="AE189" s="144"/>
      <c r="AF189" s="144"/>
      <c r="AG189" s="144"/>
      <c r="AH189" s="144"/>
      <c r="AI189" s="144"/>
      <c r="AJ189" s="144"/>
      <c r="AK189" s="144"/>
      <c r="AL189" s="144"/>
      <c r="AM189" s="144"/>
      <c r="AN189" s="144"/>
      <c r="AO189" s="144"/>
      <c r="AP189" s="144"/>
      <c r="AQ189" s="144"/>
      <c r="AR189" s="144"/>
      <c r="AS189" s="144"/>
      <c r="AT189" s="144"/>
      <c r="AU189" s="144"/>
      <c r="AV189" s="144"/>
      <c r="AW189" s="144"/>
      <c r="AX189" s="144"/>
      <c r="AY189" s="144"/>
      <c r="AZ189" s="144"/>
      <c r="BA189" s="144"/>
      <c r="BB189" s="144"/>
      <c r="BC189" s="144"/>
      <c r="BD189" s="144"/>
      <c r="BE189" s="144"/>
      <c r="BF189" s="144"/>
      <c r="BG189" s="144"/>
      <c r="BH189" s="144"/>
      <c r="BI189" s="144"/>
      <c r="BJ189" s="144"/>
      <c r="BK189" s="144"/>
      <c r="BL189" s="144"/>
      <c r="BM189" s="144"/>
      <c r="BN189" s="144"/>
      <c r="BO189" s="144"/>
      <c r="BP189" s="144"/>
      <c r="BQ189" s="144"/>
      <c r="BR189" s="144"/>
      <c r="BS189" s="144"/>
      <c r="BT189" s="144"/>
      <c r="BU189" s="144"/>
    </row>
    <row r="190" spans="1:73" ht="12" customHeight="1" x14ac:dyDescent="0.4">
      <c r="A190" s="80" t="s">
        <v>369</v>
      </c>
      <c r="B190" s="278"/>
      <c r="C190" s="436" t="s">
        <v>375</v>
      </c>
      <c r="D190" s="437">
        <v>45</v>
      </c>
      <c r="E190" s="438">
        <v>110</v>
      </c>
      <c r="F190" s="438">
        <v>170</v>
      </c>
      <c r="G190" s="438">
        <v>120</v>
      </c>
      <c r="H190" s="438">
        <v>142</v>
      </c>
      <c r="I190" s="438">
        <v>86</v>
      </c>
      <c r="J190" s="438">
        <v>82</v>
      </c>
      <c r="K190" s="438">
        <v>104</v>
      </c>
      <c r="L190" s="438">
        <v>67</v>
      </c>
      <c r="M190" s="438">
        <v>75</v>
      </c>
      <c r="N190" s="438">
        <v>67</v>
      </c>
      <c r="O190" s="438">
        <v>65</v>
      </c>
      <c r="P190" s="438">
        <v>60</v>
      </c>
      <c r="Q190" s="438">
        <v>50</v>
      </c>
      <c r="R190" s="438">
        <v>47</v>
      </c>
      <c r="S190" s="440">
        <v>36</v>
      </c>
      <c r="T190" s="144"/>
      <c r="U190" s="144"/>
      <c r="V190" s="144"/>
      <c r="W190" s="144"/>
      <c r="X190" s="144"/>
      <c r="Y190" s="144"/>
      <c r="Z190" s="144"/>
      <c r="AA190" s="144"/>
      <c r="AB190" s="144"/>
      <c r="AC190" s="144"/>
      <c r="AD190" s="144"/>
      <c r="AE190" s="144"/>
      <c r="AF190" s="144"/>
      <c r="AG190" s="144"/>
      <c r="AH190" s="144"/>
      <c r="AI190" s="144"/>
      <c r="AJ190" s="144"/>
      <c r="AK190" s="144"/>
      <c r="AL190" s="144"/>
      <c r="AM190" s="144"/>
      <c r="AN190" s="144"/>
      <c r="AO190" s="144"/>
      <c r="AP190" s="144"/>
      <c r="AQ190" s="144"/>
      <c r="AR190" s="144"/>
      <c r="AS190" s="144"/>
      <c r="AT190" s="144"/>
      <c r="AU190" s="144"/>
      <c r="AV190" s="144"/>
      <c r="AW190" s="144"/>
      <c r="AX190" s="144"/>
      <c r="AY190" s="144"/>
      <c r="AZ190" s="144"/>
      <c r="BA190" s="144"/>
      <c r="BB190" s="144"/>
      <c r="BC190" s="144"/>
      <c r="BD190" s="144"/>
      <c r="BE190" s="144"/>
      <c r="BF190" s="144"/>
      <c r="BG190" s="144"/>
      <c r="BH190" s="144"/>
      <c r="BI190" s="144"/>
      <c r="BJ190" s="144"/>
      <c r="BK190" s="144"/>
      <c r="BL190" s="144"/>
      <c r="BM190" s="144"/>
      <c r="BN190" s="144"/>
      <c r="BO190" s="144"/>
      <c r="BP190" s="144"/>
      <c r="BQ190" s="144"/>
      <c r="BR190" s="144"/>
      <c r="BS190" s="144"/>
      <c r="BT190" s="144"/>
      <c r="BU190" s="144"/>
    </row>
    <row r="191" spans="1:73" ht="12" customHeight="1" x14ac:dyDescent="0.4">
      <c r="A191" s="80" t="s">
        <v>369</v>
      </c>
      <c r="B191" s="278"/>
      <c r="C191" s="434" t="s">
        <v>309</v>
      </c>
      <c r="D191" s="443">
        <v>18</v>
      </c>
      <c r="E191" s="144">
        <v>42</v>
      </c>
      <c r="F191" s="144">
        <v>30</v>
      </c>
      <c r="G191" s="144">
        <v>29</v>
      </c>
      <c r="H191" s="144">
        <v>20</v>
      </c>
      <c r="I191" s="144">
        <v>14</v>
      </c>
      <c r="J191" s="144">
        <v>18</v>
      </c>
      <c r="K191" s="144">
        <v>17</v>
      </c>
      <c r="L191" s="144">
        <v>42</v>
      </c>
      <c r="M191" s="144">
        <v>20</v>
      </c>
      <c r="N191" s="144">
        <v>11</v>
      </c>
      <c r="O191" s="144">
        <v>26</v>
      </c>
      <c r="P191" s="144">
        <v>9</v>
      </c>
      <c r="Q191" s="144">
        <v>24</v>
      </c>
      <c r="R191" s="144">
        <v>15</v>
      </c>
      <c r="S191" s="444">
        <v>17</v>
      </c>
      <c r="T191" s="144"/>
      <c r="U191" s="144"/>
      <c r="V191" s="144"/>
      <c r="W191" s="144"/>
      <c r="X191" s="144"/>
      <c r="Y191" s="144"/>
      <c r="Z191" s="144"/>
      <c r="AA191" s="144"/>
      <c r="AB191" s="144"/>
      <c r="AC191" s="144"/>
      <c r="AD191" s="144"/>
      <c r="AE191" s="144"/>
      <c r="AF191" s="144"/>
      <c r="AG191" s="144"/>
      <c r="AH191" s="144"/>
      <c r="AI191" s="144"/>
      <c r="AJ191" s="144"/>
      <c r="AK191" s="144"/>
      <c r="AL191" s="144"/>
      <c r="AM191" s="144"/>
      <c r="AN191" s="144"/>
      <c r="AO191" s="144"/>
      <c r="AP191" s="144"/>
      <c r="AQ191" s="144"/>
      <c r="AR191" s="144"/>
      <c r="AS191" s="144"/>
      <c r="AT191" s="144"/>
      <c r="AU191" s="144"/>
      <c r="AV191" s="144"/>
      <c r="AW191" s="144"/>
      <c r="AX191" s="144"/>
      <c r="AY191" s="144"/>
      <c r="AZ191" s="144"/>
      <c r="BA191" s="144"/>
      <c r="BB191" s="144"/>
      <c r="BC191" s="144"/>
      <c r="BD191" s="144"/>
      <c r="BE191" s="144"/>
      <c r="BF191" s="144"/>
      <c r="BG191" s="144"/>
      <c r="BH191" s="144"/>
      <c r="BI191" s="144"/>
      <c r="BJ191" s="144"/>
      <c r="BK191" s="144"/>
      <c r="BL191" s="144"/>
      <c r="BM191" s="144"/>
      <c r="BN191" s="144"/>
      <c r="BO191" s="144"/>
      <c r="BP191" s="144"/>
      <c r="BQ191" s="144"/>
      <c r="BR191" s="144"/>
      <c r="BS191" s="144"/>
      <c r="BT191" s="144"/>
      <c r="BU191" s="144"/>
    </row>
    <row r="192" spans="1:73" ht="12" customHeight="1" x14ac:dyDescent="0.4">
      <c r="A192" s="80" t="s">
        <v>369</v>
      </c>
      <c r="B192" s="278"/>
      <c r="C192" s="434" t="s">
        <v>310</v>
      </c>
      <c r="D192" s="443">
        <v>3</v>
      </c>
      <c r="E192" s="144">
        <v>1</v>
      </c>
      <c r="F192" s="144">
        <v>1</v>
      </c>
      <c r="G192" s="144"/>
      <c r="H192" s="144">
        <v>3</v>
      </c>
      <c r="I192" s="144">
        <v>2</v>
      </c>
      <c r="J192" s="144"/>
      <c r="K192" s="144">
        <v>4</v>
      </c>
      <c r="L192" s="144">
        <v>2</v>
      </c>
      <c r="M192" s="144">
        <v>4</v>
      </c>
      <c r="N192" s="144"/>
      <c r="O192" s="144"/>
      <c r="P192" s="144">
        <v>2</v>
      </c>
      <c r="Q192" s="144">
        <v>4</v>
      </c>
      <c r="R192" s="144">
        <v>4</v>
      </c>
      <c r="S192" s="444">
        <v>3</v>
      </c>
      <c r="T192" s="144"/>
      <c r="U192" s="144"/>
      <c r="V192" s="144"/>
      <c r="W192" s="144"/>
      <c r="X192" s="144"/>
      <c r="Y192" s="144"/>
      <c r="Z192" s="144"/>
      <c r="AA192" s="144"/>
      <c r="AB192" s="144"/>
      <c r="AC192" s="144"/>
      <c r="AD192" s="144"/>
      <c r="AE192" s="144"/>
      <c r="AF192" s="144"/>
      <c r="AG192" s="144"/>
      <c r="AH192" s="144"/>
      <c r="AI192" s="144"/>
      <c r="AJ192" s="144"/>
      <c r="AK192" s="144"/>
      <c r="AL192" s="144"/>
      <c r="AM192" s="144"/>
      <c r="AN192" s="144"/>
      <c r="AO192" s="144"/>
      <c r="AP192" s="144"/>
      <c r="AQ192" s="144"/>
      <c r="AR192" s="144"/>
      <c r="AS192" s="144"/>
      <c r="AT192" s="144"/>
      <c r="AU192" s="144"/>
      <c r="AV192" s="144"/>
      <c r="AW192" s="144"/>
      <c r="AX192" s="144"/>
      <c r="AY192" s="144"/>
      <c r="AZ192" s="144"/>
      <c r="BA192" s="144"/>
      <c r="BB192" s="144"/>
      <c r="BC192" s="144"/>
      <c r="BD192" s="144"/>
      <c r="BE192" s="144"/>
      <c r="BF192" s="144"/>
      <c r="BG192" s="144"/>
      <c r="BH192" s="144"/>
      <c r="BI192" s="144"/>
      <c r="BJ192" s="144"/>
      <c r="BK192" s="144"/>
      <c r="BL192" s="144"/>
      <c r="BM192" s="144"/>
      <c r="BN192" s="144"/>
      <c r="BO192" s="144"/>
      <c r="BP192" s="144"/>
      <c r="BQ192" s="144"/>
      <c r="BR192" s="144"/>
      <c r="BS192" s="144"/>
      <c r="BT192" s="144"/>
      <c r="BU192" s="144"/>
    </row>
    <row r="193" spans="1:73" ht="12" customHeight="1" x14ac:dyDescent="0.4">
      <c r="A193" s="80" t="s">
        <v>369</v>
      </c>
      <c r="B193" s="278"/>
      <c r="C193" s="434" t="s">
        <v>376</v>
      </c>
      <c r="D193" s="443"/>
      <c r="E193" s="144"/>
      <c r="F193" s="144"/>
      <c r="G193" s="144"/>
      <c r="H193" s="144"/>
      <c r="I193" s="144"/>
      <c r="J193" s="144"/>
      <c r="K193" s="144"/>
      <c r="L193" s="144"/>
      <c r="M193" s="144"/>
      <c r="N193" s="144">
        <v>1</v>
      </c>
      <c r="O193" s="144">
        <v>1</v>
      </c>
      <c r="P193" s="144"/>
      <c r="Q193" s="144"/>
      <c r="R193" s="144"/>
      <c r="S193" s="444"/>
      <c r="T193" s="144"/>
      <c r="U193" s="144"/>
      <c r="V193" s="144"/>
      <c r="W193" s="144"/>
      <c r="X193" s="144"/>
      <c r="Y193" s="144"/>
      <c r="Z193" s="144"/>
      <c r="AA193" s="144"/>
      <c r="AB193" s="144"/>
      <c r="AC193" s="144"/>
      <c r="AD193" s="144"/>
      <c r="AE193" s="144"/>
      <c r="AF193" s="144"/>
      <c r="AG193" s="144"/>
      <c r="AH193" s="144"/>
      <c r="AI193" s="144"/>
      <c r="AJ193" s="144"/>
      <c r="AK193" s="144"/>
      <c r="AL193" s="144"/>
      <c r="AM193" s="144"/>
      <c r="AN193" s="144"/>
      <c r="AO193" s="144"/>
      <c r="AP193" s="144"/>
      <c r="AQ193" s="144"/>
      <c r="AR193" s="144"/>
      <c r="AS193" s="144"/>
      <c r="AT193" s="144"/>
      <c r="AU193" s="144"/>
      <c r="AV193" s="144"/>
      <c r="AW193" s="144"/>
      <c r="AX193" s="144"/>
      <c r="AY193" s="144"/>
      <c r="AZ193" s="144"/>
      <c r="BA193" s="144"/>
      <c r="BB193" s="144"/>
      <c r="BC193" s="144"/>
      <c r="BD193" s="144"/>
      <c r="BE193" s="144"/>
      <c r="BF193" s="144"/>
      <c r="BG193" s="144"/>
      <c r="BH193" s="144"/>
      <c r="BI193" s="144"/>
      <c r="BJ193" s="144"/>
      <c r="BK193" s="144"/>
      <c r="BL193" s="144"/>
      <c r="BM193" s="144"/>
      <c r="BN193" s="144"/>
      <c r="BO193" s="144"/>
      <c r="BP193" s="144"/>
      <c r="BQ193" s="144"/>
      <c r="BR193" s="144"/>
      <c r="BS193" s="144"/>
      <c r="BT193" s="144"/>
      <c r="BU193" s="144"/>
    </row>
    <row r="194" spans="1:73" ht="12" customHeight="1" x14ac:dyDescent="0.4">
      <c r="A194" s="80" t="s">
        <v>369</v>
      </c>
      <c r="B194" s="278"/>
      <c r="C194" s="469" t="s">
        <v>377</v>
      </c>
      <c r="D194" s="443"/>
      <c r="E194" s="144"/>
      <c r="F194" s="144"/>
      <c r="G194" s="144"/>
      <c r="H194" s="144"/>
      <c r="I194" s="144"/>
      <c r="J194" s="144"/>
      <c r="K194" s="144"/>
      <c r="L194" s="144"/>
      <c r="M194" s="144"/>
      <c r="N194" s="144"/>
      <c r="O194" s="144"/>
      <c r="P194" s="144"/>
      <c r="Q194" s="144"/>
      <c r="R194" s="144"/>
      <c r="S194" s="444"/>
      <c r="T194" s="144"/>
      <c r="U194" s="144"/>
      <c r="V194" s="144"/>
      <c r="W194" s="144"/>
      <c r="X194" s="144"/>
      <c r="Y194" s="144"/>
      <c r="Z194" s="144"/>
      <c r="AA194" s="144"/>
      <c r="AB194" s="144"/>
      <c r="AC194" s="144"/>
      <c r="AD194" s="144"/>
      <c r="AE194" s="144"/>
      <c r="AF194" s="144"/>
      <c r="AG194" s="144"/>
      <c r="AH194" s="144"/>
      <c r="AI194" s="144"/>
      <c r="AJ194" s="144"/>
      <c r="AK194" s="144"/>
      <c r="AL194" s="144"/>
      <c r="AM194" s="144"/>
      <c r="AN194" s="144"/>
      <c r="AO194" s="144"/>
      <c r="AP194" s="144"/>
      <c r="AQ194" s="144"/>
      <c r="AR194" s="144"/>
      <c r="AS194" s="144"/>
      <c r="AT194" s="144"/>
      <c r="AU194" s="144"/>
      <c r="AV194" s="144"/>
      <c r="AW194" s="144"/>
      <c r="AX194" s="144"/>
      <c r="AY194" s="144"/>
      <c r="AZ194" s="144"/>
      <c r="BA194" s="144"/>
      <c r="BB194" s="144"/>
      <c r="BC194" s="144"/>
      <c r="BD194" s="144"/>
      <c r="BE194" s="144"/>
      <c r="BF194" s="144"/>
      <c r="BG194" s="144"/>
      <c r="BH194" s="144"/>
      <c r="BI194" s="144"/>
      <c r="BJ194" s="144"/>
      <c r="BK194" s="144"/>
      <c r="BL194" s="144"/>
      <c r="BM194" s="144"/>
      <c r="BN194" s="144"/>
      <c r="BO194" s="144"/>
      <c r="BP194" s="144"/>
      <c r="BQ194" s="144"/>
      <c r="BR194" s="144"/>
      <c r="BS194" s="144"/>
      <c r="BT194" s="144"/>
      <c r="BU194" s="144"/>
    </row>
    <row r="195" spans="1:73" ht="12" customHeight="1" x14ac:dyDescent="0.4">
      <c r="A195" s="80" t="s">
        <v>369</v>
      </c>
      <c r="B195" s="278"/>
      <c r="C195" s="469" t="s">
        <v>378</v>
      </c>
      <c r="D195" s="443"/>
      <c r="E195" s="144"/>
      <c r="F195" s="144"/>
      <c r="G195" s="144"/>
      <c r="H195" s="144"/>
      <c r="I195" s="144"/>
      <c r="J195" s="144"/>
      <c r="K195" s="144"/>
      <c r="L195" s="144"/>
      <c r="M195" s="144"/>
      <c r="N195" s="144"/>
      <c r="O195" s="144"/>
      <c r="P195" s="144"/>
      <c r="Q195" s="144"/>
      <c r="R195" s="144"/>
      <c r="S195" s="444"/>
      <c r="T195" s="144"/>
      <c r="U195" s="144"/>
      <c r="V195" s="144"/>
      <c r="W195" s="144"/>
      <c r="X195" s="144"/>
      <c r="Y195" s="144"/>
      <c r="Z195" s="144"/>
      <c r="AA195" s="144"/>
      <c r="AB195" s="144"/>
      <c r="AC195" s="144"/>
      <c r="AD195" s="144"/>
      <c r="AE195" s="144"/>
      <c r="AF195" s="144"/>
      <c r="AG195" s="144"/>
      <c r="AH195" s="144"/>
      <c r="AI195" s="144"/>
      <c r="AJ195" s="144"/>
      <c r="AK195" s="144"/>
      <c r="AL195" s="144"/>
      <c r="AM195" s="144"/>
      <c r="AN195" s="144"/>
      <c r="AO195" s="144"/>
      <c r="AP195" s="144"/>
      <c r="AQ195" s="144"/>
      <c r="AR195" s="144"/>
      <c r="AS195" s="144"/>
      <c r="AT195" s="144"/>
      <c r="AU195" s="144"/>
      <c r="AV195" s="144"/>
      <c r="AW195" s="144"/>
      <c r="AX195" s="144"/>
      <c r="AY195" s="144"/>
      <c r="AZ195" s="144"/>
      <c r="BA195" s="144"/>
      <c r="BB195" s="144"/>
      <c r="BC195" s="144"/>
      <c r="BD195" s="144"/>
      <c r="BE195" s="144"/>
      <c r="BF195" s="144"/>
      <c r="BG195" s="144"/>
      <c r="BH195" s="144"/>
      <c r="BI195" s="144"/>
      <c r="BJ195" s="144"/>
      <c r="BK195" s="144"/>
      <c r="BL195" s="144"/>
      <c r="BM195" s="144"/>
      <c r="BN195" s="144"/>
      <c r="BO195" s="144"/>
      <c r="BP195" s="144"/>
      <c r="BQ195" s="144"/>
      <c r="BR195" s="144"/>
      <c r="BS195" s="144"/>
      <c r="BT195" s="144"/>
      <c r="BU195" s="144"/>
    </row>
    <row r="196" spans="1:73" ht="12" customHeight="1" x14ac:dyDescent="0.4">
      <c r="A196" s="80" t="s">
        <v>369</v>
      </c>
      <c r="B196" s="278"/>
      <c r="C196" s="469" t="s">
        <v>379</v>
      </c>
      <c r="D196" s="443"/>
      <c r="E196" s="144"/>
      <c r="F196" s="144"/>
      <c r="G196" s="144"/>
      <c r="H196" s="144"/>
      <c r="I196" s="144"/>
      <c r="J196" s="144"/>
      <c r="K196" s="144"/>
      <c r="L196" s="144"/>
      <c r="M196" s="144"/>
      <c r="N196" s="144"/>
      <c r="O196" s="144"/>
      <c r="P196" s="144"/>
      <c r="Q196" s="144"/>
      <c r="R196" s="144"/>
      <c r="S196" s="444"/>
      <c r="T196" s="144"/>
      <c r="U196" s="144"/>
      <c r="V196" s="144"/>
      <c r="W196" s="144"/>
      <c r="X196" s="144"/>
      <c r="Y196" s="144"/>
      <c r="Z196" s="144"/>
      <c r="AA196" s="144"/>
      <c r="AB196" s="144"/>
      <c r="AC196" s="144"/>
      <c r="AD196" s="144"/>
      <c r="AE196" s="144"/>
      <c r="AF196" s="144"/>
      <c r="AG196" s="144"/>
      <c r="AH196" s="144"/>
      <c r="AI196" s="144"/>
      <c r="AJ196" s="144"/>
      <c r="AK196" s="144"/>
      <c r="AL196" s="144"/>
      <c r="AM196" s="144"/>
      <c r="AN196" s="144"/>
      <c r="AO196" s="144"/>
      <c r="AP196" s="144"/>
      <c r="AQ196" s="144"/>
      <c r="AR196" s="144"/>
      <c r="AS196" s="144"/>
      <c r="AT196" s="144"/>
      <c r="AU196" s="144"/>
      <c r="AV196" s="144"/>
      <c r="AW196" s="144"/>
      <c r="AX196" s="144"/>
      <c r="AY196" s="144"/>
      <c r="AZ196" s="144"/>
      <c r="BA196" s="144"/>
      <c r="BB196" s="144"/>
      <c r="BC196" s="144"/>
      <c r="BD196" s="144"/>
      <c r="BE196" s="144"/>
      <c r="BF196" s="144"/>
      <c r="BG196" s="144"/>
      <c r="BH196" s="144"/>
      <c r="BI196" s="144"/>
      <c r="BJ196" s="144"/>
      <c r="BK196" s="144"/>
      <c r="BL196" s="144"/>
      <c r="BM196" s="144"/>
      <c r="BN196" s="144"/>
      <c r="BO196" s="144"/>
      <c r="BP196" s="144"/>
      <c r="BQ196" s="144"/>
      <c r="BR196" s="144"/>
      <c r="BS196" s="144"/>
      <c r="BT196" s="144"/>
      <c r="BU196" s="144"/>
    </row>
    <row r="197" spans="1:73" ht="12" customHeight="1" x14ac:dyDescent="0.4">
      <c r="A197" s="80" t="s">
        <v>369</v>
      </c>
      <c r="B197" s="278"/>
      <c r="C197" s="468" t="s">
        <v>380</v>
      </c>
      <c r="D197" s="461"/>
      <c r="E197" s="462"/>
      <c r="F197" s="462"/>
      <c r="G197" s="462">
        <v>1</v>
      </c>
      <c r="H197" s="462"/>
      <c r="I197" s="462"/>
      <c r="J197" s="462"/>
      <c r="K197" s="462"/>
      <c r="L197" s="462"/>
      <c r="M197" s="462"/>
      <c r="N197" s="462"/>
      <c r="O197" s="462"/>
      <c r="P197" s="462"/>
      <c r="Q197" s="462"/>
      <c r="R197" s="462"/>
      <c r="S197" s="463"/>
      <c r="T197" s="144"/>
      <c r="U197" s="144"/>
      <c r="V197" s="144"/>
      <c r="W197" s="144"/>
      <c r="X197" s="144"/>
      <c r="Y197" s="144"/>
      <c r="Z197" s="144"/>
      <c r="AA197" s="144"/>
      <c r="AB197" s="144"/>
      <c r="AC197" s="144"/>
      <c r="AD197" s="144"/>
      <c r="AE197" s="144"/>
      <c r="AF197" s="144"/>
      <c r="AG197" s="144"/>
      <c r="AH197" s="144"/>
      <c r="AI197" s="144"/>
      <c r="AJ197" s="144"/>
      <c r="AK197" s="144"/>
      <c r="AL197" s="144"/>
      <c r="AM197" s="144"/>
      <c r="AN197" s="144"/>
      <c r="AO197" s="144"/>
      <c r="AP197" s="144"/>
      <c r="AQ197" s="144"/>
      <c r="AR197" s="144"/>
      <c r="AS197" s="144"/>
      <c r="AT197" s="144"/>
      <c r="AU197" s="144"/>
      <c r="AV197" s="144"/>
      <c r="AW197" s="144"/>
      <c r="AX197" s="144"/>
      <c r="AY197" s="144"/>
      <c r="AZ197" s="144"/>
      <c r="BA197" s="144"/>
      <c r="BB197" s="144"/>
      <c r="BC197" s="144"/>
      <c r="BD197" s="144"/>
      <c r="BE197" s="144"/>
      <c r="BF197" s="144"/>
      <c r="BG197" s="144"/>
      <c r="BH197" s="144"/>
      <c r="BI197" s="144"/>
      <c r="BJ197" s="144"/>
      <c r="BK197" s="144"/>
      <c r="BL197" s="144"/>
      <c r="BM197" s="144"/>
      <c r="BN197" s="144"/>
      <c r="BO197" s="144"/>
      <c r="BP197" s="144"/>
      <c r="BQ197" s="144"/>
      <c r="BR197" s="144"/>
      <c r="BS197" s="144"/>
      <c r="BT197" s="144"/>
      <c r="BU197" s="144"/>
    </row>
    <row r="198" spans="1:73" ht="12" customHeight="1" x14ac:dyDescent="0.4">
      <c r="A198" s="80" t="s">
        <v>369</v>
      </c>
      <c r="B198" s="278"/>
      <c r="C198" s="434" t="s">
        <v>14</v>
      </c>
      <c r="D198" s="443"/>
      <c r="E198" s="144"/>
      <c r="F198" s="144"/>
      <c r="G198" s="144"/>
      <c r="H198" s="144"/>
      <c r="I198" s="144"/>
      <c r="J198" s="144"/>
      <c r="K198" s="144"/>
      <c r="L198" s="144"/>
      <c r="M198" s="144"/>
      <c r="N198" s="144"/>
      <c r="O198" s="144"/>
      <c r="P198" s="144"/>
      <c r="Q198" s="144"/>
      <c r="R198" s="144"/>
      <c r="S198" s="444"/>
      <c r="T198" s="144"/>
      <c r="U198" s="144"/>
      <c r="V198" s="144"/>
      <c r="W198" s="144"/>
      <c r="X198" s="144"/>
      <c r="Y198" s="144"/>
      <c r="Z198" s="144"/>
      <c r="AA198" s="144"/>
      <c r="AB198" s="144"/>
      <c r="AC198" s="144"/>
      <c r="AD198" s="144"/>
      <c r="AE198" s="144"/>
      <c r="AF198" s="144"/>
      <c r="AG198" s="144"/>
      <c r="AH198" s="144"/>
      <c r="AI198" s="144"/>
      <c r="AJ198" s="144"/>
      <c r="AK198" s="144"/>
      <c r="AL198" s="144"/>
      <c r="AM198" s="144"/>
      <c r="AN198" s="144"/>
      <c r="AO198" s="144"/>
      <c r="AP198" s="144"/>
      <c r="AQ198" s="144"/>
      <c r="AR198" s="144"/>
      <c r="AS198" s="144"/>
      <c r="AT198" s="144"/>
      <c r="AU198" s="144"/>
      <c r="AV198" s="144"/>
      <c r="AW198" s="144"/>
      <c r="AX198" s="144"/>
      <c r="AY198" s="144"/>
      <c r="AZ198" s="144"/>
      <c r="BA198" s="144"/>
      <c r="BB198" s="144"/>
      <c r="BC198" s="144"/>
      <c r="BD198" s="144"/>
      <c r="BE198" s="144"/>
      <c r="BF198" s="144"/>
      <c r="BG198" s="144"/>
      <c r="BH198" s="144"/>
      <c r="BI198" s="144"/>
      <c r="BJ198" s="144"/>
      <c r="BK198" s="144"/>
      <c r="BL198" s="144"/>
      <c r="BM198" s="144"/>
      <c r="BN198" s="144"/>
      <c r="BO198" s="144"/>
      <c r="BP198" s="144"/>
      <c r="BQ198" s="144"/>
      <c r="BR198" s="144"/>
      <c r="BS198" s="144"/>
      <c r="BT198" s="144"/>
      <c r="BU198" s="144"/>
    </row>
    <row r="199" spans="1:73" ht="12" customHeight="1" x14ac:dyDescent="0.4">
      <c r="A199" s="80" t="s">
        <v>369</v>
      </c>
      <c r="B199" s="278"/>
      <c r="C199" s="434" t="s">
        <v>15</v>
      </c>
      <c r="D199" s="443"/>
      <c r="E199" s="144"/>
      <c r="F199" s="144"/>
      <c r="G199" s="144"/>
      <c r="H199" s="144"/>
      <c r="I199" s="144"/>
      <c r="J199" s="144"/>
      <c r="K199" s="144">
        <v>1</v>
      </c>
      <c r="L199" s="144"/>
      <c r="M199" s="144"/>
      <c r="N199" s="144"/>
      <c r="O199" s="144"/>
      <c r="P199" s="144"/>
      <c r="Q199" s="144"/>
      <c r="R199" s="144"/>
      <c r="S199" s="444"/>
      <c r="T199" s="144"/>
      <c r="U199" s="144"/>
      <c r="V199" s="144"/>
      <c r="W199" s="144"/>
      <c r="X199" s="144"/>
      <c r="Y199" s="144"/>
      <c r="Z199" s="144"/>
      <c r="AA199" s="144"/>
      <c r="AB199" s="144"/>
      <c r="AC199" s="144"/>
      <c r="AD199" s="144"/>
      <c r="AE199" s="144"/>
      <c r="AF199" s="144"/>
      <c r="AG199" s="144"/>
      <c r="AH199" s="144"/>
      <c r="AI199" s="144"/>
      <c r="AJ199" s="144"/>
      <c r="AK199" s="144"/>
      <c r="AL199" s="144"/>
      <c r="AM199" s="144"/>
      <c r="AN199" s="144"/>
      <c r="AO199" s="144"/>
      <c r="AP199" s="144"/>
      <c r="AQ199" s="144"/>
      <c r="AR199" s="144"/>
      <c r="AS199" s="144"/>
      <c r="AT199" s="144"/>
      <c r="AU199" s="144"/>
      <c r="AV199" s="144"/>
      <c r="AW199" s="144"/>
      <c r="AX199" s="144"/>
      <c r="AY199" s="144"/>
      <c r="AZ199" s="144"/>
      <c r="BA199" s="144"/>
      <c r="BB199" s="144"/>
      <c r="BC199" s="144"/>
      <c r="BD199" s="144"/>
      <c r="BE199" s="144"/>
      <c r="BF199" s="144"/>
      <c r="BG199" s="144"/>
      <c r="BH199" s="144"/>
      <c r="BI199" s="144"/>
      <c r="BJ199" s="144"/>
      <c r="BK199" s="144"/>
      <c r="BL199" s="144"/>
      <c r="BM199" s="144"/>
      <c r="BN199" s="144"/>
      <c r="BO199" s="144"/>
      <c r="BP199" s="144"/>
      <c r="BQ199" s="144"/>
      <c r="BR199" s="144"/>
      <c r="BS199" s="144"/>
      <c r="BT199" s="144"/>
      <c r="BU199" s="144"/>
    </row>
    <row r="200" spans="1:73" ht="12" customHeight="1" x14ac:dyDescent="0.4">
      <c r="A200" s="80" t="s">
        <v>369</v>
      </c>
      <c r="B200" s="278"/>
      <c r="C200" s="434" t="s">
        <v>381</v>
      </c>
      <c r="D200" s="443"/>
      <c r="E200" s="144"/>
      <c r="F200" s="144"/>
      <c r="G200" s="144"/>
      <c r="H200" s="144"/>
      <c r="I200" s="144"/>
      <c r="J200" s="144"/>
      <c r="K200" s="144"/>
      <c r="L200" s="144"/>
      <c r="M200" s="144"/>
      <c r="N200" s="144"/>
      <c r="O200" s="144"/>
      <c r="P200" s="144"/>
      <c r="Q200" s="144"/>
      <c r="R200" s="144"/>
      <c r="S200" s="444"/>
      <c r="T200" s="144"/>
      <c r="U200" s="144"/>
      <c r="V200" s="144"/>
      <c r="W200" s="144"/>
      <c r="X200" s="144"/>
      <c r="Y200" s="144"/>
      <c r="Z200" s="144"/>
      <c r="AA200" s="144"/>
      <c r="AB200" s="144"/>
      <c r="AC200" s="144"/>
      <c r="AD200" s="144"/>
      <c r="AE200" s="144"/>
      <c r="AF200" s="144"/>
      <c r="AG200" s="144"/>
      <c r="AH200" s="144"/>
      <c r="AI200" s="144"/>
      <c r="AJ200" s="144"/>
      <c r="AK200" s="144"/>
      <c r="AL200" s="144"/>
      <c r="AM200" s="144"/>
      <c r="AN200" s="144"/>
      <c r="AO200" s="144"/>
      <c r="AP200" s="144"/>
      <c r="AQ200" s="144"/>
      <c r="AR200" s="144"/>
      <c r="AS200" s="144"/>
      <c r="AT200" s="144"/>
      <c r="AU200" s="144"/>
      <c r="AV200" s="144"/>
      <c r="AW200" s="144"/>
      <c r="AX200" s="144"/>
      <c r="AY200" s="144"/>
      <c r="AZ200" s="144"/>
      <c r="BA200" s="144"/>
      <c r="BB200" s="144"/>
      <c r="BC200" s="144"/>
      <c r="BD200" s="144"/>
      <c r="BE200" s="144"/>
      <c r="BF200" s="144"/>
      <c r="BG200" s="144"/>
      <c r="BH200" s="144"/>
      <c r="BI200" s="144"/>
      <c r="BJ200" s="144"/>
      <c r="BK200" s="144"/>
      <c r="BL200" s="144"/>
      <c r="BM200" s="144"/>
      <c r="BN200" s="144"/>
      <c r="BO200" s="144"/>
      <c r="BP200" s="144"/>
      <c r="BQ200" s="144"/>
      <c r="BR200" s="144"/>
      <c r="BS200" s="144"/>
      <c r="BT200" s="144"/>
      <c r="BU200" s="144"/>
    </row>
    <row r="201" spans="1:73" ht="12" customHeight="1" x14ac:dyDescent="0.4">
      <c r="A201" s="80" t="s">
        <v>369</v>
      </c>
      <c r="B201" s="278"/>
      <c r="C201" s="434" t="s">
        <v>17</v>
      </c>
      <c r="D201" s="443"/>
      <c r="E201" s="144"/>
      <c r="F201" s="144"/>
      <c r="G201" s="144"/>
      <c r="H201" s="144"/>
      <c r="I201" s="144"/>
      <c r="J201" s="144"/>
      <c r="K201" s="144"/>
      <c r="L201" s="144"/>
      <c r="M201" s="144"/>
      <c r="N201" s="144"/>
      <c r="O201" s="144"/>
      <c r="P201" s="144"/>
      <c r="Q201" s="144"/>
      <c r="R201" s="144"/>
      <c r="S201" s="444"/>
      <c r="T201" s="144"/>
      <c r="U201" s="144"/>
      <c r="V201" s="144"/>
      <c r="W201" s="144"/>
      <c r="X201" s="144"/>
      <c r="Y201" s="144"/>
      <c r="Z201" s="144"/>
      <c r="AA201" s="144"/>
      <c r="AB201" s="144"/>
      <c r="AC201" s="144"/>
      <c r="AD201" s="144"/>
      <c r="AE201" s="144"/>
      <c r="AF201" s="144"/>
      <c r="AG201" s="144"/>
      <c r="AH201" s="144"/>
      <c r="AI201" s="144"/>
      <c r="AJ201" s="144"/>
      <c r="AK201" s="144"/>
      <c r="AL201" s="144"/>
      <c r="AM201" s="144"/>
      <c r="AN201" s="144"/>
      <c r="AO201" s="144"/>
      <c r="AP201" s="144"/>
      <c r="AQ201" s="144"/>
      <c r="AR201" s="144"/>
      <c r="AS201" s="144"/>
      <c r="AT201" s="144"/>
      <c r="AU201" s="144"/>
      <c r="AV201" s="144"/>
      <c r="AW201" s="144"/>
      <c r="AX201" s="144"/>
      <c r="AY201" s="144"/>
      <c r="AZ201" s="144"/>
      <c r="BA201" s="144"/>
      <c r="BB201" s="144"/>
      <c r="BC201" s="144"/>
      <c r="BD201" s="144"/>
      <c r="BE201" s="144"/>
      <c r="BF201" s="144"/>
      <c r="BG201" s="144"/>
      <c r="BH201" s="144"/>
      <c r="BI201" s="144"/>
      <c r="BJ201" s="144"/>
      <c r="BK201" s="144"/>
      <c r="BL201" s="144"/>
      <c r="BM201" s="144"/>
      <c r="BN201" s="144"/>
      <c r="BO201" s="144"/>
      <c r="BP201" s="144"/>
      <c r="BQ201" s="144"/>
      <c r="BR201" s="144"/>
      <c r="BS201" s="144"/>
      <c r="BT201" s="144"/>
      <c r="BU201" s="144"/>
    </row>
    <row r="202" spans="1:73" ht="12" customHeight="1" x14ac:dyDescent="0.4">
      <c r="A202" s="80" t="s">
        <v>369</v>
      </c>
      <c r="B202" s="278"/>
      <c r="C202" s="434" t="s">
        <v>382</v>
      </c>
      <c r="D202" s="443"/>
      <c r="E202" s="144"/>
      <c r="F202" s="144">
        <v>5</v>
      </c>
      <c r="G202" s="144">
        <v>3</v>
      </c>
      <c r="H202" s="144"/>
      <c r="I202" s="144">
        <v>5</v>
      </c>
      <c r="J202" s="144">
        <v>3</v>
      </c>
      <c r="K202" s="144">
        <v>1</v>
      </c>
      <c r="L202" s="144">
        <v>3</v>
      </c>
      <c r="M202" s="144"/>
      <c r="N202" s="144"/>
      <c r="O202" s="144"/>
      <c r="P202" s="144">
        <v>2</v>
      </c>
      <c r="Q202" s="144">
        <v>1</v>
      </c>
      <c r="R202" s="144">
        <v>3</v>
      </c>
      <c r="S202" s="444">
        <v>6</v>
      </c>
      <c r="T202" s="144"/>
      <c r="U202" s="144"/>
      <c r="V202" s="144"/>
      <c r="W202" s="144"/>
      <c r="X202" s="144"/>
      <c r="Y202" s="144"/>
      <c r="Z202" s="144"/>
      <c r="AA202" s="144"/>
      <c r="AB202" s="144"/>
      <c r="AC202" s="144"/>
      <c r="AD202" s="144"/>
      <c r="AE202" s="144"/>
      <c r="AF202" s="144"/>
      <c r="AG202" s="144"/>
      <c r="AH202" s="144"/>
      <c r="AI202" s="144"/>
      <c r="AJ202" s="144"/>
      <c r="AK202" s="144"/>
      <c r="AL202" s="144"/>
      <c r="AM202" s="144"/>
      <c r="AN202" s="144"/>
      <c r="AO202" s="144"/>
      <c r="AP202" s="144"/>
      <c r="AQ202" s="144"/>
      <c r="AR202" s="144"/>
      <c r="AS202" s="144"/>
      <c r="AT202" s="144"/>
      <c r="AU202" s="144"/>
      <c r="AV202" s="144"/>
      <c r="AW202" s="144"/>
      <c r="AX202" s="144"/>
      <c r="AY202" s="144"/>
      <c r="AZ202" s="144"/>
      <c r="BA202" s="144"/>
      <c r="BB202" s="144"/>
      <c r="BC202" s="144"/>
      <c r="BD202" s="144"/>
      <c r="BE202" s="144"/>
      <c r="BF202" s="144"/>
      <c r="BG202" s="144"/>
      <c r="BH202" s="144"/>
      <c r="BI202" s="144"/>
      <c r="BJ202" s="144"/>
      <c r="BK202" s="144"/>
      <c r="BL202" s="144"/>
      <c r="BM202" s="144"/>
      <c r="BN202" s="144"/>
      <c r="BO202" s="144"/>
      <c r="BP202" s="144"/>
      <c r="BQ202" s="144"/>
      <c r="BR202" s="144"/>
      <c r="BS202" s="144"/>
      <c r="BT202" s="144"/>
      <c r="BU202" s="144"/>
    </row>
    <row r="203" spans="1:73" ht="12" customHeight="1" x14ac:dyDescent="0.4">
      <c r="A203" s="80" t="s">
        <v>369</v>
      </c>
      <c r="B203" s="278"/>
      <c r="C203" s="456" t="s">
        <v>383</v>
      </c>
      <c r="D203" s="437"/>
      <c r="E203" s="438">
        <v>2</v>
      </c>
      <c r="F203" s="438">
        <v>1</v>
      </c>
      <c r="G203" s="438">
        <v>2</v>
      </c>
      <c r="H203" s="438">
        <v>1</v>
      </c>
      <c r="I203" s="438"/>
      <c r="J203" s="438"/>
      <c r="K203" s="438"/>
      <c r="L203" s="438"/>
      <c r="M203" s="438">
        <v>2</v>
      </c>
      <c r="N203" s="438">
        <v>1</v>
      </c>
      <c r="O203" s="438"/>
      <c r="P203" s="438"/>
      <c r="Q203" s="438">
        <v>1</v>
      </c>
      <c r="R203" s="438"/>
      <c r="S203" s="440">
        <v>1</v>
      </c>
      <c r="T203" s="144"/>
      <c r="U203" s="144"/>
      <c r="V203" s="144"/>
      <c r="W203" s="144"/>
      <c r="X203" s="144"/>
      <c r="Y203" s="144"/>
      <c r="Z203" s="144"/>
      <c r="AA203" s="144"/>
      <c r="AB203" s="144"/>
      <c r="AC203" s="144"/>
      <c r="AD203" s="144"/>
      <c r="AE203" s="144"/>
      <c r="AF203" s="144"/>
      <c r="AG203" s="144"/>
      <c r="AH203" s="144"/>
      <c r="AI203" s="144"/>
      <c r="AJ203" s="144"/>
      <c r="AK203" s="144"/>
      <c r="AL203" s="144"/>
      <c r="AM203" s="144"/>
      <c r="AN203" s="144"/>
      <c r="AO203" s="144"/>
      <c r="AP203" s="144"/>
      <c r="AQ203" s="144"/>
      <c r="AR203" s="144"/>
      <c r="AS203" s="144"/>
      <c r="AT203" s="144"/>
      <c r="AU203" s="144"/>
      <c r="AV203" s="144"/>
      <c r="AW203" s="144"/>
      <c r="AX203" s="144"/>
      <c r="AY203" s="144"/>
      <c r="AZ203" s="144"/>
      <c r="BA203" s="144"/>
      <c r="BB203" s="144"/>
      <c r="BC203" s="144"/>
      <c r="BD203" s="144"/>
      <c r="BE203" s="144"/>
      <c r="BF203" s="144"/>
      <c r="BG203" s="144"/>
      <c r="BH203" s="144"/>
      <c r="BI203" s="144"/>
      <c r="BJ203" s="144"/>
      <c r="BK203" s="144"/>
      <c r="BL203" s="144"/>
      <c r="BM203" s="144"/>
      <c r="BN203" s="144"/>
      <c r="BO203" s="144"/>
      <c r="BP203" s="144"/>
      <c r="BQ203" s="144"/>
      <c r="BR203" s="144"/>
      <c r="BS203" s="144"/>
      <c r="BT203" s="144"/>
      <c r="BU203" s="144"/>
    </row>
    <row r="204" spans="1:73" ht="12" customHeight="1" x14ac:dyDescent="0.4">
      <c r="A204" s="80" t="s">
        <v>369</v>
      </c>
      <c r="B204" s="278"/>
      <c r="C204" s="441" t="s">
        <v>384</v>
      </c>
      <c r="D204" s="437"/>
      <c r="E204" s="438"/>
      <c r="F204" s="438"/>
      <c r="G204" s="438"/>
      <c r="H204" s="438"/>
      <c r="I204" s="438"/>
      <c r="J204" s="438"/>
      <c r="K204" s="438"/>
      <c r="L204" s="438"/>
      <c r="M204" s="438"/>
      <c r="N204" s="438"/>
      <c r="O204" s="438"/>
      <c r="P204" s="438"/>
      <c r="Q204" s="438"/>
      <c r="R204" s="438"/>
      <c r="S204" s="440"/>
      <c r="T204" s="144"/>
      <c r="U204" s="144"/>
      <c r="V204" s="144"/>
      <c r="W204" s="144"/>
      <c r="X204" s="144"/>
      <c r="Y204" s="144"/>
      <c r="Z204" s="144"/>
      <c r="AA204" s="144"/>
      <c r="AB204" s="144"/>
      <c r="AC204" s="144"/>
      <c r="AD204" s="144"/>
      <c r="AE204" s="144"/>
      <c r="AF204" s="144"/>
      <c r="AG204" s="144"/>
      <c r="AH204" s="144"/>
      <c r="AI204" s="144"/>
      <c r="AJ204" s="144"/>
      <c r="AK204" s="144"/>
      <c r="AL204" s="144"/>
      <c r="AM204" s="144"/>
      <c r="AN204" s="144"/>
      <c r="AO204" s="144"/>
      <c r="AP204" s="144"/>
      <c r="AQ204" s="144"/>
      <c r="AR204" s="144"/>
      <c r="AS204" s="144"/>
      <c r="AT204" s="144"/>
      <c r="AU204" s="144"/>
      <c r="AV204" s="144"/>
      <c r="AW204" s="144"/>
      <c r="AX204" s="144"/>
      <c r="AY204" s="144"/>
      <c r="AZ204" s="144"/>
      <c r="BA204" s="144"/>
      <c r="BB204" s="144"/>
      <c r="BC204" s="144"/>
      <c r="BD204" s="144"/>
      <c r="BE204" s="144"/>
      <c r="BF204" s="144"/>
      <c r="BG204" s="144"/>
      <c r="BH204" s="144"/>
      <c r="BI204" s="144"/>
      <c r="BJ204" s="144"/>
      <c r="BK204" s="144"/>
      <c r="BL204" s="144"/>
      <c r="BM204" s="144"/>
      <c r="BN204" s="144"/>
      <c r="BO204" s="144"/>
      <c r="BP204" s="144"/>
      <c r="BQ204" s="144"/>
      <c r="BR204" s="144"/>
      <c r="BS204" s="144"/>
      <c r="BT204" s="144"/>
      <c r="BU204" s="144"/>
    </row>
    <row r="205" spans="1:73" ht="12" customHeight="1" x14ac:dyDescent="0.4">
      <c r="A205" s="80" t="s">
        <v>369</v>
      </c>
      <c r="B205" s="278"/>
      <c r="C205" s="441" t="s">
        <v>385</v>
      </c>
      <c r="D205" s="437"/>
      <c r="E205" s="438"/>
      <c r="F205" s="438"/>
      <c r="G205" s="438"/>
      <c r="H205" s="438"/>
      <c r="I205" s="438"/>
      <c r="J205" s="438"/>
      <c r="K205" s="438"/>
      <c r="L205" s="438"/>
      <c r="M205" s="438"/>
      <c r="N205" s="438"/>
      <c r="O205" s="438"/>
      <c r="P205" s="438"/>
      <c r="Q205" s="438"/>
      <c r="R205" s="438"/>
      <c r="S205" s="440"/>
      <c r="T205" s="144"/>
      <c r="U205" s="144"/>
      <c r="V205" s="144"/>
      <c r="W205" s="144"/>
      <c r="X205" s="144"/>
      <c r="Y205" s="144"/>
      <c r="Z205" s="144"/>
      <c r="AA205" s="144"/>
      <c r="AB205" s="144"/>
      <c r="AC205" s="144"/>
      <c r="AD205" s="144"/>
      <c r="AE205" s="144"/>
      <c r="AF205" s="144"/>
      <c r="AG205" s="144"/>
      <c r="AH205" s="144"/>
      <c r="AI205" s="144"/>
      <c r="AJ205" s="144"/>
      <c r="AK205" s="144"/>
      <c r="AL205" s="144"/>
      <c r="AM205" s="144"/>
      <c r="AN205" s="144"/>
      <c r="AO205" s="144"/>
      <c r="AP205" s="144"/>
      <c r="AQ205" s="144"/>
      <c r="AR205" s="144"/>
      <c r="AS205" s="144"/>
      <c r="AT205" s="144"/>
      <c r="AU205" s="144"/>
      <c r="AV205" s="144"/>
      <c r="AW205" s="144"/>
      <c r="AX205" s="144"/>
      <c r="AY205" s="144"/>
      <c r="AZ205" s="144"/>
      <c r="BA205" s="144"/>
      <c r="BB205" s="144"/>
      <c r="BC205" s="144"/>
      <c r="BD205" s="144"/>
      <c r="BE205" s="144"/>
      <c r="BF205" s="144"/>
      <c r="BG205" s="144"/>
      <c r="BH205" s="144"/>
      <c r="BI205" s="144"/>
      <c r="BJ205" s="144"/>
      <c r="BK205" s="144"/>
      <c r="BL205" s="144"/>
      <c r="BM205" s="144"/>
      <c r="BN205" s="144"/>
      <c r="BO205" s="144"/>
      <c r="BP205" s="144"/>
      <c r="BQ205" s="144"/>
      <c r="BR205" s="144"/>
      <c r="BS205" s="144"/>
      <c r="BT205" s="144"/>
      <c r="BU205" s="144"/>
    </row>
    <row r="206" spans="1:73" ht="12" customHeight="1" x14ac:dyDescent="0.4">
      <c r="A206" s="80" t="s">
        <v>369</v>
      </c>
      <c r="B206" s="278"/>
      <c r="C206" s="441" t="s">
        <v>386</v>
      </c>
      <c r="D206" s="437"/>
      <c r="E206" s="438"/>
      <c r="F206" s="438"/>
      <c r="G206" s="438"/>
      <c r="H206" s="438"/>
      <c r="I206" s="438"/>
      <c r="J206" s="438"/>
      <c r="K206" s="438"/>
      <c r="L206" s="438"/>
      <c r="M206" s="438"/>
      <c r="N206" s="438"/>
      <c r="O206" s="438"/>
      <c r="P206" s="438"/>
      <c r="Q206" s="438"/>
      <c r="R206" s="438"/>
      <c r="S206" s="440"/>
      <c r="T206" s="144"/>
      <c r="U206" s="144"/>
      <c r="V206" s="144"/>
      <c r="W206" s="144"/>
      <c r="X206" s="144"/>
      <c r="Y206" s="144"/>
      <c r="Z206" s="144"/>
      <c r="AA206" s="144"/>
      <c r="AB206" s="144"/>
      <c r="AC206" s="144"/>
      <c r="AD206" s="144"/>
      <c r="AE206" s="144"/>
      <c r="AF206" s="144"/>
      <c r="AG206" s="144"/>
      <c r="AH206" s="144"/>
      <c r="AI206" s="144"/>
      <c r="AJ206" s="144"/>
      <c r="AK206" s="144"/>
      <c r="AL206" s="144"/>
      <c r="AM206" s="144"/>
      <c r="AN206" s="144"/>
      <c r="AO206" s="144"/>
      <c r="AP206" s="144"/>
      <c r="AQ206" s="144"/>
      <c r="AR206" s="144"/>
      <c r="AS206" s="144"/>
      <c r="AT206" s="144"/>
      <c r="AU206" s="144"/>
      <c r="AV206" s="144"/>
      <c r="AW206" s="144"/>
      <c r="AX206" s="144"/>
      <c r="AY206" s="144"/>
      <c r="AZ206" s="144"/>
      <c r="BA206" s="144"/>
      <c r="BB206" s="144"/>
      <c r="BC206" s="144"/>
      <c r="BD206" s="144"/>
      <c r="BE206" s="144"/>
      <c r="BF206" s="144"/>
      <c r="BG206" s="144"/>
      <c r="BH206" s="144"/>
      <c r="BI206" s="144"/>
      <c r="BJ206" s="144"/>
      <c r="BK206" s="144"/>
      <c r="BL206" s="144"/>
      <c r="BM206" s="144"/>
      <c r="BN206" s="144"/>
      <c r="BO206" s="144"/>
      <c r="BP206" s="144"/>
      <c r="BQ206" s="144"/>
      <c r="BR206" s="144"/>
      <c r="BS206" s="144"/>
      <c r="BT206" s="144"/>
      <c r="BU206" s="144"/>
    </row>
    <row r="207" spans="1:73" ht="12" customHeight="1" x14ac:dyDescent="0.4">
      <c r="A207" s="80" t="s">
        <v>369</v>
      </c>
      <c r="B207" s="278"/>
      <c r="C207" s="441" t="s">
        <v>399</v>
      </c>
      <c r="D207" s="437">
        <v>1</v>
      </c>
      <c r="E207" s="438"/>
      <c r="F207" s="438"/>
      <c r="G207" s="438">
        <v>2</v>
      </c>
      <c r="H207" s="438">
        <v>1</v>
      </c>
      <c r="I207" s="438">
        <v>1</v>
      </c>
      <c r="J207" s="438"/>
      <c r="K207" s="438"/>
      <c r="L207" s="438"/>
      <c r="M207" s="438"/>
      <c r="N207" s="438"/>
      <c r="O207" s="438"/>
      <c r="P207" s="438"/>
      <c r="Q207" s="438"/>
      <c r="R207" s="438"/>
      <c r="S207" s="440"/>
      <c r="T207" s="144"/>
      <c r="U207" s="144"/>
      <c r="V207" s="144"/>
      <c r="W207" s="144"/>
      <c r="X207" s="144"/>
      <c r="Y207" s="144"/>
      <c r="Z207" s="144"/>
      <c r="AA207" s="144"/>
      <c r="AB207" s="144"/>
      <c r="AC207" s="144"/>
      <c r="AD207" s="144"/>
      <c r="AE207" s="144"/>
      <c r="AF207" s="144"/>
      <c r="AG207" s="144"/>
      <c r="AH207" s="144"/>
      <c r="AI207" s="144"/>
      <c r="AJ207" s="144"/>
      <c r="AK207" s="144"/>
      <c r="AL207" s="144"/>
      <c r="AM207" s="144"/>
      <c r="AN207" s="144"/>
      <c r="AO207" s="144"/>
      <c r="AP207" s="144"/>
      <c r="AQ207" s="144"/>
      <c r="AR207" s="144"/>
      <c r="AS207" s="144"/>
      <c r="AT207" s="144"/>
      <c r="AU207" s="144"/>
      <c r="AV207" s="144"/>
      <c r="AW207" s="144"/>
      <c r="AX207" s="144"/>
      <c r="AY207" s="144"/>
      <c r="AZ207" s="144"/>
      <c r="BA207" s="144"/>
      <c r="BB207" s="144"/>
      <c r="BC207" s="144"/>
      <c r="BD207" s="144"/>
      <c r="BE207" s="144"/>
      <c r="BF207" s="144"/>
      <c r="BG207" s="144"/>
      <c r="BH207" s="144"/>
      <c r="BI207" s="144"/>
      <c r="BJ207" s="144"/>
      <c r="BK207" s="144"/>
      <c r="BL207" s="144"/>
      <c r="BM207" s="144"/>
      <c r="BN207" s="144"/>
      <c r="BO207" s="144"/>
      <c r="BP207" s="144"/>
      <c r="BQ207" s="144"/>
      <c r="BR207" s="144"/>
      <c r="BS207" s="144"/>
      <c r="BT207" s="144"/>
      <c r="BU207" s="144"/>
    </row>
    <row r="208" spans="1:73" ht="12" customHeight="1" x14ac:dyDescent="0.4">
      <c r="A208" s="80" t="s">
        <v>369</v>
      </c>
      <c r="B208" s="278"/>
      <c r="C208" s="441" t="s">
        <v>388</v>
      </c>
      <c r="D208" s="437"/>
      <c r="E208" s="438"/>
      <c r="F208" s="438"/>
      <c r="G208" s="438"/>
      <c r="H208" s="438"/>
      <c r="I208" s="438"/>
      <c r="J208" s="438"/>
      <c r="K208" s="438"/>
      <c r="L208" s="438"/>
      <c r="M208" s="438"/>
      <c r="N208" s="438"/>
      <c r="O208" s="438"/>
      <c r="P208" s="438"/>
      <c r="Q208" s="438"/>
      <c r="R208" s="438"/>
      <c r="S208" s="440"/>
      <c r="T208" s="144"/>
      <c r="U208" s="144"/>
      <c r="V208" s="144"/>
      <c r="W208" s="144"/>
      <c r="X208" s="144"/>
      <c r="Y208" s="144"/>
      <c r="Z208" s="144"/>
      <c r="AA208" s="144"/>
      <c r="AB208" s="144"/>
      <c r="AC208" s="144"/>
      <c r="AD208" s="144"/>
      <c r="AE208" s="144"/>
      <c r="AF208" s="144"/>
      <c r="AG208" s="144"/>
      <c r="AH208" s="144"/>
      <c r="AI208" s="144"/>
      <c r="AJ208" s="144"/>
      <c r="AK208" s="144"/>
      <c r="AL208" s="144"/>
      <c r="AM208" s="144"/>
      <c r="AN208" s="144"/>
      <c r="AO208" s="144"/>
      <c r="AP208" s="144"/>
      <c r="AQ208" s="144"/>
      <c r="AR208" s="144"/>
      <c r="AS208" s="144"/>
      <c r="AT208" s="144"/>
      <c r="AU208" s="144"/>
      <c r="AV208" s="144"/>
      <c r="AW208" s="144"/>
      <c r="AX208" s="144"/>
      <c r="AY208" s="144"/>
      <c r="AZ208" s="144"/>
      <c r="BA208" s="144"/>
      <c r="BB208" s="144"/>
      <c r="BC208" s="144"/>
      <c r="BD208" s="144"/>
      <c r="BE208" s="144"/>
      <c r="BF208" s="144"/>
      <c r="BG208" s="144"/>
      <c r="BH208" s="144"/>
      <c r="BI208" s="144"/>
      <c r="BJ208" s="144"/>
      <c r="BK208" s="144"/>
      <c r="BL208" s="144"/>
      <c r="BM208" s="144"/>
      <c r="BN208" s="144"/>
      <c r="BO208" s="144"/>
      <c r="BP208" s="144"/>
      <c r="BQ208" s="144"/>
      <c r="BR208" s="144"/>
      <c r="BS208" s="144"/>
      <c r="BT208" s="144"/>
      <c r="BU208" s="144"/>
    </row>
    <row r="209" spans="1:73" ht="12" customHeight="1" x14ac:dyDescent="0.4">
      <c r="A209" s="80" t="s">
        <v>369</v>
      </c>
      <c r="B209" s="278"/>
      <c r="C209" s="441" t="s">
        <v>57</v>
      </c>
      <c r="D209" s="437"/>
      <c r="E209" s="438"/>
      <c r="F209" s="438"/>
      <c r="G209" s="438"/>
      <c r="H209" s="438"/>
      <c r="I209" s="438"/>
      <c r="J209" s="438"/>
      <c r="K209" s="438"/>
      <c r="L209" s="438"/>
      <c r="M209" s="438"/>
      <c r="N209" s="438"/>
      <c r="O209" s="438"/>
      <c r="P209" s="438"/>
      <c r="Q209" s="438"/>
      <c r="R209" s="438"/>
      <c r="S209" s="440"/>
      <c r="T209" s="144"/>
      <c r="U209" s="144"/>
      <c r="V209" s="144"/>
      <c r="W209" s="144"/>
      <c r="X209" s="144"/>
      <c r="Y209" s="144"/>
      <c r="Z209" s="144"/>
      <c r="AA209" s="144"/>
      <c r="AB209" s="144"/>
      <c r="AC209" s="144"/>
      <c r="AD209" s="144"/>
      <c r="AE209" s="144"/>
      <c r="AF209" s="144"/>
      <c r="AG209" s="144"/>
      <c r="AH209" s="144"/>
      <c r="AI209" s="144"/>
      <c r="AJ209" s="144"/>
      <c r="AK209" s="144"/>
      <c r="AL209" s="144"/>
      <c r="AM209" s="144"/>
      <c r="AN209" s="144"/>
      <c r="AO209" s="144"/>
      <c r="AP209" s="144"/>
      <c r="AQ209" s="144"/>
      <c r="AR209" s="144"/>
      <c r="AS209" s="144"/>
      <c r="AT209" s="144"/>
      <c r="AU209" s="144"/>
      <c r="AV209" s="144"/>
      <c r="AW209" s="144"/>
      <c r="AX209" s="144"/>
      <c r="AY209" s="144"/>
      <c r="AZ209" s="144"/>
      <c r="BA209" s="144"/>
      <c r="BB209" s="144"/>
      <c r="BC209" s="144"/>
      <c r="BD209" s="144"/>
      <c r="BE209" s="144"/>
      <c r="BF209" s="144"/>
      <c r="BG209" s="144"/>
      <c r="BH209" s="144"/>
      <c r="BI209" s="144"/>
      <c r="BJ209" s="144"/>
      <c r="BK209" s="144"/>
      <c r="BL209" s="144"/>
      <c r="BM209" s="144"/>
      <c r="BN209" s="144"/>
      <c r="BO209" s="144"/>
      <c r="BP209" s="144"/>
      <c r="BQ209" s="144"/>
      <c r="BR209" s="144"/>
      <c r="BS209" s="144"/>
      <c r="BT209" s="144"/>
      <c r="BU209" s="144"/>
    </row>
    <row r="210" spans="1:73" ht="12" customHeight="1" x14ac:dyDescent="0.4">
      <c r="A210" s="80" t="s">
        <v>369</v>
      </c>
      <c r="B210" s="278"/>
      <c r="C210" s="441" t="s">
        <v>58</v>
      </c>
      <c r="D210" s="437"/>
      <c r="E210" s="438"/>
      <c r="F210" s="438"/>
      <c r="G210" s="438"/>
      <c r="H210" s="438"/>
      <c r="I210" s="438"/>
      <c r="J210" s="438"/>
      <c r="K210" s="438"/>
      <c r="L210" s="438"/>
      <c r="M210" s="438"/>
      <c r="N210" s="438"/>
      <c r="O210" s="438"/>
      <c r="P210" s="438"/>
      <c r="Q210" s="438"/>
      <c r="R210" s="438"/>
      <c r="S210" s="440"/>
      <c r="T210" s="144"/>
      <c r="U210" s="144"/>
      <c r="V210" s="144"/>
      <c r="W210" s="144"/>
      <c r="X210" s="144"/>
      <c r="Y210" s="144"/>
      <c r="Z210" s="144"/>
      <c r="AA210" s="144"/>
      <c r="AB210" s="144"/>
      <c r="AC210" s="144"/>
      <c r="AD210" s="144"/>
      <c r="AE210" s="144"/>
      <c r="AF210" s="144"/>
      <c r="AG210" s="144"/>
      <c r="AH210" s="144"/>
      <c r="AI210" s="144"/>
      <c r="AJ210" s="144"/>
      <c r="AK210" s="144"/>
      <c r="AL210" s="144"/>
      <c r="AM210" s="144"/>
      <c r="AN210" s="144"/>
      <c r="AO210" s="144"/>
      <c r="AP210" s="144"/>
      <c r="AQ210" s="144"/>
      <c r="AR210" s="144"/>
      <c r="AS210" s="144"/>
      <c r="AT210" s="144"/>
      <c r="AU210" s="144"/>
      <c r="AV210" s="144"/>
      <c r="AW210" s="144"/>
      <c r="AX210" s="144"/>
      <c r="AY210" s="144"/>
      <c r="AZ210" s="144"/>
      <c r="BA210" s="144"/>
      <c r="BB210" s="144"/>
      <c r="BC210" s="144"/>
      <c r="BD210" s="144"/>
      <c r="BE210" s="144"/>
      <c r="BF210" s="144"/>
      <c r="BG210" s="144"/>
      <c r="BH210" s="144"/>
      <c r="BI210" s="144"/>
      <c r="BJ210" s="144"/>
      <c r="BK210" s="144"/>
      <c r="BL210" s="144"/>
      <c r="BM210" s="144"/>
      <c r="BN210" s="144"/>
      <c r="BO210" s="144"/>
      <c r="BP210" s="144"/>
      <c r="BQ210" s="144"/>
      <c r="BR210" s="144"/>
      <c r="BS210" s="144"/>
      <c r="BT210" s="144"/>
      <c r="BU210" s="144"/>
    </row>
    <row r="211" spans="1:73" ht="12" customHeight="1" x14ac:dyDescent="0.4">
      <c r="A211" s="80" t="s">
        <v>369</v>
      </c>
      <c r="B211" s="278"/>
      <c r="C211" s="434" t="s">
        <v>389</v>
      </c>
      <c r="D211" s="443">
        <v>1</v>
      </c>
      <c r="E211" s="144">
        <v>1</v>
      </c>
      <c r="F211" s="144">
        <v>1</v>
      </c>
      <c r="G211" s="144">
        <v>2</v>
      </c>
      <c r="H211" s="144">
        <v>2</v>
      </c>
      <c r="I211" s="144">
        <v>1</v>
      </c>
      <c r="J211" s="144">
        <v>1</v>
      </c>
      <c r="K211" s="144">
        <v>1</v>
      </c>
      <c r="L211" s="144">
        <v>1</v>
      </c>
      <c r="M211" s="144"/>
      <c r="N211" s="144">
        <v>2</v>
      </c>
      <c r="O211" s="144">
        <v>1</v>
      </c>
      <c r="P211" s="144"/>
      <c r="Q211" s="144"/>
      <c r="R211" s="144"/>
      <c r="S211" s="444">
        <v>1</v>
      </c>
      <c r="T211" s="144"/>
      <c r="U211" s="144"/>
      <c r="V211" s="144"/>
      <c r="W211" s="144"/>
      <c r="X211" s="144"/>
      <c r="Y211" s="144"/>
      <c r="Z211" s="144"/>
      <c r="AA211" s="144"/>
      <c r="AB211" s="144"/>
      <c r="AC211" s="144"/>
      <c r="AD211" s="144"/>
      <c r="AE211" s="144"/>
      <c r="AF211" s="144"/>
      <c r="AG211" s="144"/>
      <c r="AH211" s="144"/>
      <c r="AI211" s="144"/>
      <c r="AJ211" s="144"/>
      <c r="AK211" s="144"/>
      <c r="AL211" s="144"/>
      <c r="AM211" s="144"/>
      <c r="AN211" s="144"/>
      <c r="AO211" s="144"/>
      <c r="AP211" s="144"/>
      <c r="AQ211" s="144"/>
      <c r="AR211" s="144"/>
      <c r="AS211" s="144"/>
      <c r="AT211" s="144"/>
      <c r="AU211" s="144"/>
      <c r="AV211" s="144"/>
      <c r="AW211" s="144"/>
      <c r="AX211" s="144"/>
      <c r="AY211" s="144"/>
      <c r="AZ211" s="144"/>
      <c r="BA211" s="144"/>
      <c r="BB211" s="144"/>
      <c r="BC211" s="144"/>
      <c r="BD211" s="144"/>
      <c r="BE211" s="144"/>
      <c r="BF211" s="144"/>
      <c r="BG211" s="144"/>
      <c r="BH211" s="144"/>
      <c r="BI211" s="144"/>
      <c r="BJ211" s="144"/>
      <c r="BK211" s="144"/>
      <c r="BL211" s="144"/>
      <c r="BM211" s="144"/>
      <c r="BN211" s="144"/>
      <c r="BO211" s="144"/>
      <c r="BP211" s="144"/>
      <c r="BQ211" s="144"/>
      <c r="BR211" s="144"/>
      <c r="BS211" s="144"/>
      <c r="BT211" s="144"/>
      <c r="BU211" s="144"/>
    </row>
    <row r="212" spans="1:73" ht="12" customHeight="1" x14ac:dyDescent="0.4">
      <c r="A212" s="80" t="s">
        <v>369</v>
      </c>
      <c r="B212" s="278"/>
      <c r="C212" s="469" t="s">
        <v>390</v>
      </c>
      <c r="D212" s="443">
        <v>1</v>
      </c>
      <c r="E212" s="144"/>
      <c r="F212" s="144"/>
      <c r="G212" s="144"/>
      <c r="H212" s="144"/>
      <c r="I212" s="144"/>
      <c r="J212" s="144"/>
      <c r="K212" s="144"/>
      <c r="L212" s="144"/>
      <c r="M212" s="144"/>
      <c r="N212" s="144"/>
      <c r="O212" s="144"/>
      <c r="P212" s="144"/>
      <c r="Q212" s="144"/>
      <c r="R212" s="144"/>
      <c r="S212" s="444"/>
      <c r="T212" s="144"/>
      <c r="U212" s="144"/>
      <c r="V212" s="144"/>
      <c r="W212" s="144"/>
      <c r="X212" s="144"/>
      <c r="Y212" s="144"/>
      <c r="Z212" s="144"/>
      <c r="AA212" s="144"/>
      <c r="AB212" s="144"/>
      <c r="AC212" s="144"/>
      <c r="AD212" s="144"/>
      <c r="AE212" s="144"/>
      <c r="AF212" s="144"/>
      <c r="AG212" s="144"/>
      <c r="AH212" s="144"/>
      <c r="AI212" s="144"/>
      <c r="AJ212" s="144"/>
      <c r="AK212" s="144"/>
      <c r="AL212" s="144"/>
      <c r="AM212" s="144"/>
      <c r="AN212" s="144"/>
      <c r="AO212" s="144"/>
      <c r="AP212" s="144"/>
      <c r="AQ212" s="144"/>
      <c r="AR212" s="144"/>
      <c r="AS212" s="144"/>
      <c r="AT212" s="144"/>
      <c r="AU212" s="144"/>
      <c r="AV212" s="144"/>
      <c r="AW212" s="144"/>
      <c r="AX212" s="144"/>
      <c r="AY212" s="144"/>
      <c r="AZ212" s="144"/>
      <c r="BA212" s="144"/>
      <c r="BB212" s="144"/>
      <c r="BC212" s="144"/>
      <c r="BD212" s="144"/>
      <c r="BE212" s="144"/>
      <c r="BF212" s="144"/>
      <c r="BG212" s="144"/>
      <c r="BH212" s="144"/>
      <c r="BI212" s="144"/>
      <c r="BJ212" s="144"/>
      <c r="BK212" s="144"/>
      <c r="BL212" s="144"/>
      <c r="BM212" s="144"/>
      <c r="BN212" s="144"/>
      <c r="BO212" s="144"/>
      <c r="BP212" s="144"/>
      <c r="BQ212" s="144"/>
      <c r="BR212" s="144"/>
      <c r="BS212" s="144"/>
      <c r="BT212" s="144"/>
      <c r="BU212" s="144"/>
    </row>
    <row r="213" spans="1:73" ht="12" customHeight="1" x14ac:dyDescent="0.4">
      <c r="A213" s="80" t="s">
        <v>369</v>
      </c>
      <c r="B213" s="278"/>
      <c r="C213" s="469" t="s">
        <v>391</v>
      </c>
      <c r="D213" s="443"/>
      <c r="E213" s="144"/>
      <c r="F213" s="144"/>
      <c r="G213" s="144"/>
      <c r="H213" s="144"/>
      <c r="I213" s="144"/>
      <c r="J213" s="144"/>
      <c r="K213" s="144"/>
      <c r="L213" s="144"/>
      <c r="M213" s="144"/>
      <c r="N213" s="144"/>
      <c r="O213" s="144"/>
      <c r="P213" s="144"/>
      <c r="Q213" s="144"/>
      <c r="R213" s="144"/>
      <c r="S213" s="444"/>
      <c r="T213" s="144"/>
      <c r="U213" s="144"/>
      <c r="V213" s="144"/>
      <c r="W213" s="144"/>
      <c r="X213" s="144"/>
      <c r="Y213" s="144"/>
      <c r="Z213" s="144"/>
      <c r="AA213" s="144"/>
      <c r="AB213" s="144"/>
      <c r="AC213" s="144"/>
      <c r="AD213" s="144"/>
      <c r="AE213" s="144"/>
      <c r="AF213" s="144"/>
      <c r="AG213" s="144"/>
      <c r="AH213" s="144"/>
      <c r="AI213" s="144"/>
      <c r="AJ213" s="144"/>
      <c r="AK213" s="144"/>
      <c r="AL213" s="144"/>
      <c r="AM213" s="144"/>
      <c r="AN213" s="144"/>
      <c r="AO213" s="144"/>
      <c r="AP213" s="144"/>
      <c r="AQ213" s="144"/>
      <c r="AR213" s="144"/>
      <c r="AS213" s="144"/>
      <c r="AT213" s="144"/>
      <c r="AU213" s="144"/>
      <c r="AV213" s="144"/>
      <c r="AW213" s="144"/>
      <c r="AX213" s="144"/>
      <c r="AY213" s="144"/>
      <c r="AZ213" s="144"/>
      <c r="BA213" s="144"/>
      <c r="BB213" s="144"/>
      <c r="BC213" s="144"/>
      <c r="BD213" s="144"/>
      <c r="BE213" s="144"/>
      <c r="BF213" s="144"/>
      <c r="BG213" s="144"/>
      <c r="BH213" s="144"/>
      <c r="BI213" s="144"/>
      <c r="BJ213" s="144"/>
      <c r="BK213" s="144"/>
      <c r="BL213" s="144"/>
      <c r="BM213" s="144"/>
      <c r="BN213" s="144"/>
      <c r="BO213" s="144"/>
      <c r="BP213" s="144"/>
      <c r="BQ213" s="144"/>
      <c r="BR213" s="144"/>
      <c r="BS213" s="144"/>
      <c r="BT213" s="144"/>
      <c r="BU213" s="144"/>
    </row>
    <row r="214" spans="1:73" ht="12" customHeight="1" x14ac:dyDescent="0.4">
      <c r="A214" s="80" t="s">
        <v>369</v>
      </c>
      <c r="B214" s="278"/>
      <c r="C214" s="469" t="s">
        <v>392</v>
      </c>
      <c r="D214" s="443"/>
      <c r="E214" s="144"/>
      <c r="F214" s="144"/>
      <c r="G214" s="144"/>
      <c r="H214" s="144"/>
      <c r="I214" s="144"/>
      <c r="J214" s="144"/>
      <c r="K214" s="144"/>
      <c r="L214" s="144"/>
      <c r="M214" s="144"/>
      <c r="N214" s="144"/>
      <c r="O214" s="144"/>
      <c r="P214" s="144"/>
      <c r="Q214" s="144"/>
      <c r="R214" s="144"/>
      <c r="S214" s="444"/>
      <c r="T214" s="144"/>
      <c r="U214" s="144"/>
      <c r="V214" s="144"/>
      <c r="W214" s="144"/>
      <c r="X214" s="144"/>
      <c r="Y214" s="144"/>
      <c r="Z214" s="144"/>
      <c r="AA214" s="144"/>
      <c r="AB214" s="144"/>
      <c r="AC214" s="144"/>
      <c r="AD214" s="144"/>
      <c r="AE214" s="144"/>
      <c r="AF214" s="144"/>
      <c r="AG214" s="144"/>
      <c r="AH214" s="144"/>
      <c r="AI214" s="144"/>
      <c r="AJ214" s="144"/>
      <c r="AK214" s="144"/>
      <c r="AL214" s="144"/>
      <c r="AM214" s="144"/>
      <c r="AN214" s="144"/>
      <c r="AO214" s="144"/>
      <c r="AP214" s="144"/>
      <c r="AQ214" s="144"/>
      <c r="AR214" s="144"/>
      <c r="AS214" s="144"/>
      <c r="AT214" s="144"/>
      <c r="AU214" s="144"/>
      <c r="AV214" s="144"/>
      <c r="AW214" s="144"/>
      <c r="AX214" s="144"/>
      <c r="AY214" s="144"/>
      <c r="AZ214" s="144"/>
      <c r="BA214" s="144"/>
      <c r="BB214" s="144"/>
      <c r="BC214" s="144"/>
      <c r="BD214" s="144"/>
      <c r="BE214" s="144"/>
      <c r="BF214" s="144"/>
      <c r="BG214" s="144"/>
      <c r="BH214" s="144"/>
      <c r="BI214" s="144"/>
      <c r="BJ214" s="144"/>
      <c r="BK214" s="144"/>
      <c r="BL214" s="144"/>
      <c r="BM214" s="144"/>
      <c r="BN214" s="144"/>
      <c r="BO214" s="144"/>
      <c r="BP214" s="144"/>
      <c r="BQ214" s="144"/>
      <c r="BR214" s="144"/>
      <c r="BS214" s="144"/>
      <c r="BT214" s="144"/>
      <c r="BU214" s="144"/>
    </row>
    <row r="215" spans="1:73" ht="12" customHeight="1" x14ac:dyDescent="0.4">
      <c r="A215" s="80" t="s">
        <v>369</v>
      </c>
      <c r="B215" s="278"/>
      <c r="C215" s="507" t="s">
        <v>44</v>
      </c>
      <c r="D215" s="437"/>
      <c r="E215" s="438"/>
      <c r="F215" s="438"/>
      <c r="G215" s="438"/>
      <c r="H215" s="438"/>
      <c r="I215" s="438"/>
      <c r="J215" s="438"/>
      <c r="K215" s="438"/>
      <c r="L215" s="438"/>
      <c r="M215" s="438"/>
      <c r="N215" s="438"/>
      <c r="O215" s="438"/>
      <c r="P215" s="438"/>
      <c r="Q215" s="438"/>
      <c r="R215" s="438"/>
      <c r="S215" s="440"/>
      <c r="T215" s="144"/>
      <c r="U215" s="144"/>
      <c r="V215" s="144"/>
      <c r="W215" s="144"/>
      <c r="X215" s="144"/>
      <c r="Y215" s="144"/>
      <c r="Z215" s="144"/>
      <c r="AA215" s="144"/>
      <c r="AB215" s="144"/>
      <c r="AC215" s="144"/>
      <c r="AD215" s="144"/>
      <c r="AE215" s="144"/>
      <c r="AF215" s="144"/>
      <c r="AG215" s="144"/>
      <c r="AH215" s="144"/>
      <c r="AI215" s="144"/>
      <c r="AJ215" s="144"/>
      <c r="AK215" s="144"/>
      <c r="AL215" s="144"/>
      <c r="AM215" s="144"/>
      <c r="AN215" s="144"/>
      <c r="AO215" s="144"/>
      <c r="AP215" s="144"/>
      <c r="AQ215" s="144"/>
      <c r="AR215" s="144"/>
      <c r="AS215" s="144"/>
      <c r="AT215" s="144"/>
      <c r="AU215" s="144"/>
      <c r="AV215" s="144"/>
      <c r="AW215" s="144"/>
      <c r="AX215" s="144"/>
      <c r="AY215" s="144"/>
      <c r="AZ215" s="144"/>
      <c r="BA215" s="144"/>
      <c r="BB215" s="144"/>
      <c r="BC215" s="144"/>
      <c r="BD215" s="144"/>
      <c r="BE215" s="144"/>
      <c r="BF215" s="144"/>
      <c r="BG215" s="144"/>
      <c r="BH215" s="144"/>
      <c r="BI215" s="144"/>
      <c r="BJ215" s="144"/>
      <c r="BK215" s="144"/>
      <c r="BL215" s="144"/>
      <c r="BM215" s="144"/>
      <c r="BN215" s="144"/>
      <c r="BO215" s="144"/>
      <c r="BP215" s="144"/>
      <c r="BQ215" s="144"/>
      <c r="BR215" s="144"/>
      <c r="BS215" s="144"/>
      <c r="BT215" s="144"/>
      <c r="BU215" s="144"/>
    </row>
    <row r="216" spans="1:73" ht="12" customHeight="1" x14ac:dyDescent="0.4">
      <c r="A216" s="80" t="s">
        <v>369</v>
      </c>
      <c r="B216" s="278"/>
      <c r="C216" s="436" t="s">
        <v>45</v>
      </c>
      <c r="D216" s="437"/>
      <c r="E216" s="438"/>
      <c r="F216" s="438"/>
      <c r="G216" s="438"/>
      <c r="H216" s="438"/>
      <c r="I216" s="438"/>
      <c r="J216" s="438"/>
      <c r="K216" s="438">
        <v>2</v>
      </c>
      <c r="L216" s="438"/>
      <c r="M216" s="438"/>
      <c r="N216" s="438"/>
      <c r="O216" s="438"/>
      <c r="P216" s="438"/>
      <c r="Q216" s="438"/>
      <c r="R216" s="438"/>
      <c r="S216" s="440"/>
      <c r="T216" s="144"/>
      <c r="U216" s="144"/>
      <c r="V216" s="144"/>
      <c r="W216" s="144"/>
      <c r="X216" s="144"/>
      <c r="Y216" s="144"/>
      <c r="Z216" s="144"/>
      <c r="AA216" s="144"/>
      <c r="AB216" s="144"/>
      <c r="AC216" s="144"/>
      <c r="AD216" s="144"/>
      <c r="AE216" s="144"/>
      <c r="AF216" s="144"/>
      <c r="AG216" s="144"/>
      <c r="AH216" s="144"/>
      <c r="AI216" s="144"/>
      <c r="AJ216" s="144"/>
      <c r="AK216" s="144"/>
      <c r="AL216" s="144"/>
      <c r="AM216" s="144"/>
      <c r="AN216" s="144"/>
      <c r="AO216" s="144"/>
      <c r="AP216" s="144"/>
      <c r="AQ216" s="144"/>
      <c r="AR216" s="144"/>
      <c r="AS216" s="144"/>
      <c r="AT216" s="144"/>
      <c r="AU216" s="144"/>
      <c r="AV216" s="144"/>
      <c r="AW216" s="144"/>
      <c r="AX216" s="144"/>
      <c r="AY216" s="144"/>
      <c r="AZ216" s="144"/>
      <c r="BA216" s="144"/>
      <c r="BB216" s="144"/>
      <c r="BC216" s="144"/>
      <c r="BD216" s="144"/>
      <c r="BE216" s="144"/>
      <c r="BF216" s="144"/>
      <c r="BG216" s="144"/>
      <c r="BH216" s="144"/>
      <c r="BI216" s="144"/>
      <c r="BJ216" s="144"/>
      <c r="BK216" s="144"/>
      <c r="BL216" s="144"/>
      <c r="BM216" s="144"/>
      <c r="BN216" s="144"/>
      <c r="BO216" s="144"/>
      <c r="BP216" s="144"/>
      <c r="BQ216" s="144"/>
      <c r="BR216" s="144"/>
      <c r="BS216" s="144"/>
      <c r="BT216" s="144"/>
      <c r="BU216" s="144"/>
    </row>
    <row r="217" spans="1:73" ht="12" customHeight="1" x14ac:dyDescent="0.4">
      <c r="A217" s="80" t="s">
        <v>369</v>
      </c>
      <c r="B217" s="278"/>
      <c r="C217" s="436" t="s">
        <v>46</v>
      </c>
      <c r="D217" s="437"/>
      <c r="E217" s="438"/>
      <c r="F217" s="438"/>
      <c r="G217" s="438"/>
      <c r="H217" s="438"/>
      <c r="I217" s="438"/>
      <c r="J217" s="438"/>
      <c r="K217" s="438"/>
      <c r="L217" s="438"/>
      <c r="M217" s="438"/>
      <c r="N217" s="438"/>
      <c r="O217" s="438"/>
      <c r="P217" s="438"/>
      <c r="Q217" s="438"/>
      <c r="R217" s="438"/>
      <c r="S217" s="440"/>
      <c r="T217" s="144"/>
      <c r="U217" s="144"/>
      <c r="V217" s="144"/>
      <c r="W217" s="144"/>
      <c r="X217" s="144"/>
      <c r="Y217" s="144"/>
      <c r="Z217" s="144"/>
      <c r="AA217" s="144"/>
      <c r="AB217" s="144"/>
      <c r="AC217" s="144"/>
      <c r="AD217" s="144"/>
      <c r="AE217" s="144"/>
      <c r="AF217" s="144"/>
      <c r="AG217" s="144"/>
      <c r="AH217" s="144"/>
      <c r="AI217" s="144"/>
      <c r="AJ217" s="144"/>
      <c r="AK217" s="144"/>
      <c r="AL217" s="144"/>
      <c r="AM217" s="144"/>
      <c r="AN217" s="144"/>
      <c r="AO217" s="144"/>
      <c r="AP217" s="144"/>
      <c r="AQ217" s="144"/>
      <c r="AR217" s="144"/>
      <c r="AS217" s="144"/>
      <c r="AT217" s="144"/>
      <c r="AU217" s="144"/>
      <c r="AV217" s="144"/>
      <c r="AW217" s="144"/>
      <c r="AX217" s="144"/>
      <c r="AY217" s="144"/>
      <c r="AZ217" s="144"/>
      <c r="BA217" s="144"/>
      <c r="BB217" s="144"/>
      <c r="BC217" s="144"/>
      <c r="BD217" s="144"/>
      <c r="BE217" s="144"/>
      <c r="BF217" s="144"/>
      <c r="BG217" s="144"/>
      <c r="BH217" s="144"/>
      <c r="BI217" s="144"/>
      <c r="BJ217" s="144"/>
      <c r="BK217" s="144"/>
      <c r="BL217" s="144"/>
      <c r="BM217" s="144"/>
      <c r="BN217" s="144"/>
      <c r="BO217" s="144"/>
      <c r="BP217" s="144"/>
      <c r="BQ217" s="144"/>
      <c r="BR217" s="144"/>
      <c r="BS217" s="144"/>
      <c r="BT217" s="144"/>
      <c r="BU217" s="144"/>
    </row>
    <row r="218" spans="1:73" ht="12" customHeight="1" x14ac:dyDescent="0.4">
      <c r="A218" s="80" t="s">
        <v>369</v>
      </c>
      <c r="B218" s="278"/>
      <c r="C218" s="436" t="s">
        <v>47</v>
      </c>
      <c r="D218" s="437"/>
      <c r="E218" s="438"/>
      <c r="F218" s="438"/>
      <c r="G218" s="438"/>
      <c r="H218" s="438"/>
      <c r="I218" s="438"/>
      <c r="J218" s="438"/>
      <c r="K218" s="438"/>
      <c r="L218" s="438"/>
      <c r="M218" s="438"/>
      <c r="N218" s="438"/>
      <c r="O218" s="438"/>
      <c r="P218" s="438"/>
      <c r="Q218" s="438"/>
      <c r="R218" s="438"/>
      <c r="S218" s="440"/>
      <c r="T218" s="144"/>
      <c r="U218" s="144"/>
      <c r="V218" s="144"/>
      <c r="W218" s="144"/>
      <c r="X218" s="144"/>
      <c r="Y218" s="144"/>
      <c r="Z218" s="144"/>
      <c r="AA218" s="144"/>
      <c r="AB218" s="144"/>
      <c r="AC218" s="144"/>
      <c r="AD218" s="144"/>
      <c r="AE218" s="144"/>
      <c r="AF218" s="144"/>
      <c r="AG218" s="144"/>
      <c r="AH218" s="144"/>
      <c r="AI218" s="144"/>
      <c r="AJ218" s="144"/>
      <c r="AK218" s="144"/>
      <c r="AL218" s="144"/>
      <c r="AM218" s="144"/>
      <c r="AN218" s="144"/>
      <c r="AO218" s="144"/>
      <c r="AP218" s="144"/>
      <c r="AQ218" s="144"/>
      <c r="AR218" s="144"/>
      <c r="AS218" s="144"/>
      <c r="AT218" s="144"/>
      <c r="AU218" s="144"/>
      <c r="AV218" s="144"/>
      <c r="AW218" s="144"/>
      <c r="AX218" s="144"/>
      <c r="AY218" s="144"/>
      <c r="AZ218" s="144"/>
      <c r="BA218" s="144"/>
      <c r="BB218" s="144"/>
      <c r="BC218" s="144"/>
      <c r="BD218" s="144"/>
      <c r="BE218" s="144"/>
      <c r="BF218" s="144"/>
      <c r="BG218" s="144"/>
      <c r="BH218" s="144"/>
      <c r="BI218" s="144"/>
      <c r="BJ218" s="144"/>
      <c r="BK218" s="144"/>
      <c r="BL218" s="144"/>
      <c r="BM218" s="144"/>
      <c r="BN218" s="144"/>
      <c r="BO218" s="144"/>
      <c r="BP218" s="144"/>
      <c r="BQ218" s="144"/>
      <c r="BR218" s="144"/>
      <c r="BS218" s="144"/>
      <c r="BT218" s="144"/>
      <c r="BU218" s="144"/>
    </row>
    <row r="219" spans="1:73" ht="12" customHeight="1" x14ac:dyDescent="0.4">
      <c r="A219" s="80" t="s">
        <v>369</v>
      </c>
      <c r="B219" s="278"/>
      <c r="C219" s="436" t="s">
        <v>48</v>
      </c>
      <c r="D219" s="437"/>
      <c r="E219" s="438"/>
      <c r="F219" s="438">
        <v>8</v>
      </c>
      <c r="G219" s="438">
        <v>6</v>
      </c>
      <c r="H219" s="438"/>
      <c r="I219" s="438">
        <v>10</v>
      </c>
      <c r="J219" s="438">
        <v>6</v>
      </c>
      <c r="K219" s="438">
        <v>2</v>
      </c>
      <c r="L219" s="438">
        <v>6</v>
      </c>
      <c r="M219" s="438"/>
      <c r="N219" s="438"/>
      <c r="O219" s="438"/>
      <c r="P219" s="438">
        <v>3</v>
      </c>
      <c r="Q219" s="438"/>
      <c r="R219" s="438">
        <v>3</v>
      </c>
      <c r="S219" s="440">
        <v>11</v>
      </c>
      <c r="T219" s="144"/>
      <c r="U219" s="144"/>
      <c r="V219" s="144"/>
      <c r="W219" s="144"/>
      <c r="X219" s="144"/>
      <c r="Y219" s="144"/>
      <c r="Z219" s="144"/>
      <c r="AA219" s="144"/>
      <c r="AB219" s="144"/>
      <c r="AC219" s="144"/>
      <c r="AD219" s="144"/>
      <c r="AE219" s="144"/>
      <c r="AF219" s="144"/>
      <c r="AG219" s="144"/>
      <c r="AH219" s="144"/>
      <c r="AI219" s="144"/>
      <c r="AJ219" s="144"/>
      <c r="AK219" s="144"/>
      <c r="AL219" s="144"/>
      <c r="AM219" s="144"/>
      <c r="AN219" s="144"/>
      <c r="AO219" s="144"/>
      <c r="AP219" s="144"/>
      <c r="AQ219" s="144"/>
      <c r="AR219" s="144"/>
      <c r="AS219" s="144"/>
      <c r="AT219" s="144"/>
      <c r="AU219" s="144"/>
      <c r="AV219" s="144"/>
      <c r="AW219" s="144"/>
      <c r="AX219" s="144"/>
      <c r="AY219" s="144"/>
      <c r="AZ219" s="144"/>
      <c r="BA219" s="144"/>
      <c r="BB219" s="144"/>
      <c r="BC219" s="144"/>
      <c r="BD219" s="144"/>
      <c r="BE219" s="144"/>
      <c r="BF219" s="144"/>
      <c r="BG219" s="144"/>
      <c r="BH219" s="144"/>
      <c r="BI219" s="144"/>
      <c r="BJ219" s="144"/>
      <c r="BK219" s="144"/>
      <c r="BL219" s="144"/>
      <c r="BM219" s="144"/>
      <c r="BN219" s="144"/>
      <c r="BO219" s="144"/>
      <c r="BP219" s="144"/>
      <c r="BQ219" s="144"/>
      <c r="BR219" s="144"/>
      <c r="BS219" s="144"/>
      <c r="BT219" s="144"/>
      <c r="BU219" s="144"/>
    </row>
    <row r="220" spans="1:73" ht="12" customHeight="1" x14ac:dyDescent="0.4">
      <c r="A220" s="80" t="s">
        <v>369</v>
      </c>
      <c r="B220" s="427" t="s">
        <v>259</v>
      </c>
      <c r="C220" s="213" t="s">
        <v>180</v>
      </c>
      <c r="D220" s="214">
        <v>5</v>
      </c>
      <c r="E220" s="184">
        <v>3</v>
      </c>
      <c r="F220" s="184">
        <v>0</v>
      </c>
      <c r="G220" s="184">
        <v>13</v>
      </c>
      <c r="H220" s="275">
        <v>18</v>
      </c>
      <c r="I220" s="275">
        <v>30</v>
      </c>
      <c r="J220" s="275">
        <v>24</v>
      </c>
      <c r="K220" s="275">
        <v>9</v>
      </c>
      <c r="L220" s="275">
        <v>6</v>
      </c>
      <c r="M220" s="275">
        <v>7</v>
      </c>
      <c r="N220" s="275">
        <v>10</v>
      </c>
      <c r="O220" s="275">
        <v>3</v>
      </c>
      <c r="P220" s="275">
        <v>15</v>
      </c>
      <c r="Q220" s="184">
        <v>5</v>
      </c>
      <c r="R220" s="184">
        <v>4</v>
      </c>
      <c r="S220" s="435">
        <v>1</v>
      </c>
      <c r="T220" s="144"/>
      <c r="U220" s="144"/>
      <c r="V220" s="144"/>
      <c r="W220" s="144"/>
      <c r="X220" s="144"/>
      <c r="Y220" s="144"/>
      <c r="Z220" s="144"/>
      <c r="AA220" s="144"/>
      <c r="AB220" s="144"/>
      <c r="AC220" s="144"/>
      <c r="AD220" s="144"/>
      <c r="AE220" s="144"/>
      <c r="AF220" s="144"/>
      <c r="AG220" s="144"/>
      <c r="AH220" s="144"/>
      <c r="AI220" s="144"/>
      <c r="AJ220" s="144"/>
      <c r="AK220" s="144"/>
      <c r="AL220" s="144"/>
      <c r="AM220" s="144"/>
      <c r="AN220" s="144"/>
      <c r="AO220" s="144"/>
      <c r="AP220" s="144"/>
      <c r="AQ220" s="144"/>
      <c r="AR220" s="144"/>
      <c r="AS220" s="144"/>
      <c r="AT220" s="144"/>
      <c r="AU220" s="144"/>
      <c r="AV220" s="144"/>
      <c r="AW220" s="144"/>
      <c r="AX220" s="144"/>
      <c r="AY220" s="144"/>
      <c r="AZ220" s="144"/>
      <c r="BA220" s="144"/>
      <c r="BB220" s="144"/>
      <c r="BC220" s="144"/>
      <c r="BD220" s="144"/>
      <c r="BE220" s="144"/>
      <c r="BF220" s="144"/>
      <c r="BG220" s="144"/>
      <c r="BH220" s="144"/>
      <c r="BI220" s="144"/>
      <c r="BJ220" s="144"/>
      <c r="BK220" s="144"/>
      <c r="BL220" s="144"/>
      <c r="BM220" s="144"/>
      <c r="BN220" s="144"/>
      <c r="BO220" s="144"/>
      <c r="BP220" s="144"/>
      <c r="BQ220" s="144"/>
      <c r="BR220" s="144"/>
      <c r="BS220" s="144"/>
      <c r="BT220" s="144"/>
      <c r="BU220" s="144"/>
    </row>
    <row r="221" spans="1:73" ht="12" customHeight="1" x14ac:dyDescent="0.4">
      <c r="A221" s="80" t="s">
        <v>369</v>
      </c>
      <c r="B221" s="278"/>
      <c r="C221" s="434" t="s">
        <v>288</v>
      </c>
      <c r="D221" s="443"/>
      <c r="E221" s="144"/>
      <c r="F221" s="144"/>
      <c r="G221" s="144"/>
      <c r="H221" s="144"/>
      <c r="I221" s="144"/>
      <c r="J221" s="144"/>
      <c r="K221" s="144"/>
      <c r="L221" s="144"/>
      <c r="M221" s="144"/>
      <c r="N221" s="144"/>
      <c r="O221" s="144"/>
      <c r="P221" s="144"/>
      <c r="Q221" s="144"/>
      <c r="R221" s="144"/>
      <c r="S221" s="444"/>
      <c r="T221" s="144"/>
      <c r="U221" s="144"/>
      <c r="V221" s="144"/>
      <c r="W221" s="144"/>
      <c r="X221" s="144"/>
      <c r="Y221" s="144"/>
      <c r="Z221" s="144"/>
      <c r="AA221" s="144"/>
      <c r="AB221" s="144"/>
      <c r="AC221" s="144"/>
      <c r="AD221" s="144"/>
      <c r="AE221" s="144"/>
      <c r="AF221" s="144"/>
      <c r="AG221" s="144"/>
      <c r="AH221" s="144"/>
      <c r="AI221" s="144"/>
      <c r="AJ221" s="144"/>
      <c r="AK221" s="144"/>
      <c r="AL221" s="144"/>
      <c r="AM221" s="144"/>
      <c r="AN221" s="144"/>
      <c r="AO221" s="144"/>
      <c r="AP221" s="144"/>
      <c r="AQ221" s="144"/>
      <c r="AR221" s="144"/>
      <c r="AS221" s="144"/>
      <c r="AT221" s="144"/>
      <c r="AU221" s="144"/>
      <c r="AV221" s="144"/>
      <c r="AW221" s="144"/>
      <c r="AX221" s="144"/>
      <c r="AY221" s="144"/>
      <c r="AZ221" s="144"/>
      <c r="BA221" s="144"/>
      <c r="BB221" s="144"/>
      <c r="BC221" s="144"/>
      <c r="BD221" s="144"/>
      <c r="BE221" s="144"/>
      <c r="BF221" s="144"/>
      <c r="BG221" s="144"/>
      <c r="BH221" s="144"/>
      <c r="BI221" s="144"/>
      <c r="BJ221" s="144"/>
      <c r="BK221" s="144"/>
      <c r="BL221" s="144"/>
      <c r="BM221" s="144"/>
      <c r="BN221" s="144"/>
      <c r="BO221" s="144"/>
      <c r="BP221" s="144"/>
      <c r="BQ221" s="144"/>
      <c r="BR221" s="144"/>
      <c r="BS221" s="144"/>
      <c r="BT221" s="144"/>
      <c r="BU221" s="144"/>
    </row>
    <row r="222" spans="1:73" ht="12" customHeight="1" x14ac:dyDescent="0.4">
      <c r="A222" s="80" t="s">
        <v>369</v>
      </c>
      <c r="B222" s="278"/>
      <c r="C222" s="434" t="s">
        <v>289</v>
      </c>
      <c r="D222" s="443"/>
      <c r="E222" s="144"/>
      <c r="F222" s="144"/>
      <c r="G222" s="144"/>
      <c r="H222" s="144"/>
      <c r="I222" s="144">
        <v>5</v>
      </c>
      <c r="J222" s="144">
        <v>3</v>
      </c>
      <c r="K222" s="144"/>
      <c r="L222" s="144"/>
      <c r="M222" s="144"/>
      <c r="N222" s="144">
        <v>1</v>
      </c>
      <c r="O222" s="144">
        <v>2</v>
      </c>
      <c r="P222" s="144"/>
      <c r="Q222" s="144"/>
      <c r="R222" s="144"/>
      <c r="S222" s="444"/>
      <c r="T222" s="144"/>
      <c r="U222" s="144"/>
      <c r="V222" s="144"/>
      <c r="W222" s="144"/>
      <c r="X222" s="144"/>
      <c r="Y222" s="144"/>
      <c r="Z222" s="144"/>
      <c r="AA222" s="144"/>
      <c r="AB222" s="144"/>
      <c r="AC222" s="144"/>
      <c r="AD222" s="144"/>
      <c r="AE222" s="144"/>
      <c r="AF222" s="144"/>
      <c r="AG222" s="144"/>
      <c r="AH222" s="144"/>
      <c r="AI222" s="144"/>
      <c r="AJ222" s="144"/>
      <c r="AK222" s="144"/>
      <c r="AL222" s="144"/>
      <c r="AM222" s="144"/>
      <c r="AN222" s="144"/>
      <c r="AO222" s="144"/>
      <c r="AP222" s="144"/>
      <c r="AQ222" s="144"/>
      <c r="AR222" s="144"/>
      <c r="AS222" s="144"/>
      <c r="AT222" s="144"/>
      <c r="AU222" s="144"/>
      <c r="AV222" s="144"/>
      <c r="AW222" s="144"/>
      <c r="AX222" s="144"/>
      <c r="AY222" s="144"/>
      <c r="AZ222" s="144"/>
      <c r="BA222" s="144"/>
      <c r="BB222" s="144"/>
      <c r="BC222" s="144"/>
      <c r="BD222" s="144"/>
      <c r="BE222" s="144"/>
      <c r="BF222" s="144"/>
      <c r="BG222" s="144"/>
      <c r="BH222" s="144"/>
      <c r="BI222" s="144"/>
      <c r="BJ222" s="144"/>
      <c r="BK222" s="144"/>
      <c r="BL222" s="144"/>
      <c r="BM222" s="144"/>
      <c r="BN222" s="144"/>
      <c r="BO222" s="144"/>
      <c r="BP222" s="144"/>
      <c r="BQ222" s="144"/>
      <c r="BR222" s="144"/>
      <c r="BS222" s="144"/>
      <c r="BT222" s="144"/>
      <c r="BU222" s="144"/>
    </row>
    <row r="223" spans="1:73" ht="12" customHeight="1" x14ac:dyDescent="0.4">
      <c r="A223" s="80" t="s">
        <v>369</v>
      </c>
      <c r="B223" s="278"/>
      <c r="C223" s="434" t="s">
        <v>290</v>
      </c>
      <c r="D223" s="443"/>
      <c r="E223" s="144"/>
      <c r="F223" s="144"/>
      <c r="G223" s="144"/>
      <c r="H223" s="144"/>
      <c r="I223" s="144"/>
      <c r="J223" s="144"/>
      <c r="K223" s="144"/>
      <c r="L223" s="144"/>
      <c r="M223" s="144"/>
      <c r="N223" s="144"/>
      <c r="O223" s="144"/>
      <c r="P223" s="144"/>
      <c r="Q223" s="144"/>
      <c r="R223" s="144"/>
      <c r="S223" s="444"/>
      <c r="T223" s="144"/>
      <c r="U223" s="144"/>
      <c r="V223" s="144"/>
      <c r="W223" s="144"/>
      <c r="X223" s="144"/>
      <c r="Y223" s="144"/>
      <c r="Z223" s="144"/>
      <c r="AA223" s="144"/>
      <c r="AB223" s="144"/>
      <c r="AC223" s="144"/>
      <c r="AD223" s="144"/>
      <c r="AE223" s="144"/>
      <c r="AF223" s="144"/>
      <c r="AG223" s="144"/>
      <c r="AH223" s="144"/>
      <c r="AI223" s="144"/>
      <c r="AJ223" s="144"/>
      <c r="AK223" s="144"/>
      <c r="AL223" s="144"/>
      <c r="AM223" s="144"/>
      <c r="AN223" s="144"/>
      <c r="AO223" s="144"/>
      <c r="AP223" s="144"/>
      <c r="AQ223" s="144"/>
      <c r="AR223" s="144"/>
      <c r="AS223" s="144"/>
      <c r="AT223" s="144"/>
      <c r="AU223" s="144"/>
      <c r="AV223" s="144"/>
      <c r="AW223" s="144"/>
      <c r="AX223" s="144"/>
      <c r="AY223" s="144"/>
      <c r="AZ223" s="144"/>
      <c r="BA223" s="144"/>
      <c r="BB223" s="144"/>
      <c r="BC223" s="144"/>
      <c r="BD223" s="144"/>
      <c r="BE223" s="144"/>
      <c r="BF223" s="144"/>
      <c r="BG223" s="144"/>
      <c r="BH223" s="144"/>
      <c r="BI223" s="144"/>
      <c r="BJ223" s="144"/>
      <c r="BK223" s="144"/>
      <c r="BL223" s="144"/>
      <c r="BM223" s="144"/>
      <c r="BN223" s="144"/>
      <c r="BO223" s="144"/>
      <c r="BP223" s="144"/>
      <c r="BQ223" s="144"/>
      <c r="BR223" s="144"/>
      <c r="BS223" s="144"/>
      <c r="BT223" s="144"/>
      <c r="BU223" s="144"/>
    </row>
    <row r="224" spans="1:73" ht="12" customHeight="1" x14ac:dyDescent="0.4">
      <c r="A224" s="80" t="s">
        <v>369</v>
      </c>
      <c r="B224" s="278"/>
      <c r="C224" s="469" t="s">
        <v>300</v>
      </c>
      <c r="D224" s="443"/>
      <c r="E224" s="144"/>
      <c r="F224" s="144"/>
      <c r="G224" s="144"/>
      <c r="H224" s="144"/>
      <c r="I224" s="144">
        <v>3</v>
      </c>
      <c r="J224" s="144"/>
      <c r="K224" s="144"/>
      <c r="L224" s="144"/>
      <c r="M224" s="144">
        <v>1</v>
      </c>
      <c r="N224" s="144">
        <v>1</v>
      </c>
      <c r="O224" s="144"/>
      <c r="P224" s="144">
        <v>1</v>
      </c>
      <c r="Q224" s="144"/>
      <c r="R224" s="144"/>
      <c r="S224" s="444"/>
      <c r="T224" s="144"/>
      <c r="U224" s="144"/>
      <c r="V224" s="144"/>
      <c r="W224" s="144"/>
      <c r="X224" s="144"/>
      <c r="Y224" s="144"/>
      <c r="Z224" s="144"/>
      <c r="AA224" s="144"/>
      <c r="AB224" s="144"/>
      <c r="AC224" s="144"/>
      <c r="AD224" s="144"/>
      <c r="AE224" s="144"/>
      <c r="AF224" s="144"/>
      <c r="AG224" s="144"/>
      <c r="AH224" s="144"/>
      <c r="AI224" s="144"/>
      <c r="AJ224" s="144"/>
      <c r="AK224" s="144"/>
      <c r="AL224" s="144"/>
      <c r="AM224" s="144"/>
      <c r="AN224" s="144"/>
      <c r="AO224" s="144"/>
      <c r="AP224" s="144"/>
      <c r="AQ224" s="144"/>
      <c r="AR224" s="144"/>
      <c r="AS224" s="144"/>
      <c r="AT224" s="144"/>
      <c r="AU224" s="144"/>
      <c r="AV224" s="144"/>
      <c r="AW224" s="144"/>
      <c r="AX224" s="144"/>
      <c r="AY224" s="144"/>
      <c r="AZ224" s="144"/>
      <c r="BA224" s="144"/>
      <c r="BB224" s="144"/>
      <c r="BC224" s="144"/>
      <c r="BD224" s="144"/>
      <c r="BE224" s="144"/>
      <c r="BF224" s="144"/>
      <c r="BG224" s="144"/>
      <c r="BH224" s="144"/>
      <c r="BI224" s="144"/>
      <c r="BJ224" s="144"/>
      <c r="BK224" s="144"/>
      <c r="BL224" s="144"/>
      <c r="BM224" s="144"/>
      <c r="BN224" s="144"/>
      <c r="BO224" s="144"/>
      <c r="BP224" s="144"/>
      <c r="BQ224" s="144"/>
      <c r="BR224" s="144"/>
      <c r="BS224" s="144"/>
      <c r="BT224" s="144"/>
      <c r="BU224" s="144"/>
    </row>
    <row r="225" spans="1:73" ht="12" customHeight="1" x14ac:dyDescent="0.4">
      <c r="A225" s="80" t="s">
        <v>369</v>
      </c>
      <c r="B225" s="278"/>
      <c r="C225" s="469" t="s">
        <v>292</v>
      </c>
      <c r="D225" s="443"/>
      <c r="E225" s="144"/>
      <c r="F225" s="144"/>
      <c r="G225" s="144"/>
      <c r="H225" s="144"/>
      <c r="I225" s="144"/>
      <c r="J225" s="144"/>
      <c r="K225" s="144"/>
      <c r="L225" s="144"/>
      <c r="M225" s="144"/>
      <c r="N225" s="144"/>
      <c r="O225" s="144"/>
      <c r="P225" s="144"/>
      <c r="Q225" s="144"/>
      <c r="R225" s="144"/>
      <c r="S225" s="444"/>
      <c r="T225" s="144"/>
      <c r="U225" s="144"/>
      <c r="V225" s="144"/>
      <c r="W225" s="144"/>
      <c r="X225" s="144"/>
      <c r="Y225" s="144"/>
      <c r="Z225" s="144"/>
      <c r="AA225" s="144"/>
      <c r="AB225" s="144"/>
      <c r="AC225" s="144"/>
      <c r="AD225" s="144"/>
      <c r="AE225" s="144"/>
      <c r="AF225" s="144"/>
      <c r="AG225" s="144"/>
      <c r="AH225" s="144"/>
      <c r="AI225" s="144"/>
      <c r="AJ225" s="144"/>
      <c r="AK225" s="144"/>
      <c r="AL225" s="144"/>
      <c r="AM225" s="144"/>
      <c r="AN225" s="144"/>
      <c r="AO225" s="144"/>
      <c r="AP225" s="144"/>
      <c r="AQ225" s="144"/>
      <c r="AR225" s="144"/>
      <c r="AS225" s="144"/>
      <c r="AT225" s="144"/>
      <c r="AU225" s="144"/>
      <c r="AV225" s="144"/>
      <c r="AW225" s="144"/>
      <c r="AX225" s="144"/>
      <c r="AY225" s="144"/>
      <c r="AZ225" s="144"/>
      <c r="BA225" s="144"/>
      <c r="BB225" s="144"/>
      <c r="BC225" s="144"/>
      <c r="BD225" s="144"/>
      <c r="BE225" s="144"/>
      <c r="BF225" s="144"/>
      <c r="BG225" s="144"/>
      <c r="BH225" s="144"/>
      <c r="BI225" s="144"/>
      <c r="BJ225" s="144"/>
      <c r="BK225" s="144"/>
      <c r="BL225" s="144"/>
      <c r="BM225" s="144"/>
      <c r="BN225" s="144"/>
      <c r="BO225" s="144"/>
      <c r="BP225" s="144"/>
      <c r="BQ225" s="144"/>
      <c r="BR225" s="144"/>
      <c r="BS225" s="144"/>
      <c r="BT225" s="144"/>
      <c r="BU225" s="144"/>
    </row>
    <row r="226" spans="1:73" ht="12" customHeight="1" x14ac:dyDescent="0.4">
      <c r="A226" s="80" t="s">
        <v>369</v>
      </c>
      <c r="B226" s="278"/>
      <c r="C226" s="436" t="s">
        <v>274</v>
      </c>
      <c r="D226" s="437"/>
      <c r="E226" s="438"/>
      <c r="F226" s="438"/>
      <c r="G226" s="438"/>
      <c r="H226" s="516"/>
      <c r="I226" s="516">
        <v>7</v>
      </c>
      <c r="J226" s="516"/>
      <c r="K226" s="516"/>
      <c r="L226" s="516"/>
      <c r="M226" s="438"/>
      <c r="N226" s="516"/>
      <c r="O226" s="438"/>
      <c r="P226" s="438"/>
      <c r="Q226" s="438"/>
      <c r="R226" s="438"/>
      <c r="S226" s="440"/>
      <c r="T226" s="144"/>
      <c r="U226" s="144"/>
      <c r="V226" s="144"/>
      <c r="W226" s="144"/>
      <c r="X226" s="144"/>
      <c r="Y226" s="144"/>
      <c r="Z226" s="144"/>
      <c r="AA226" s="144"/>
      <c r="AB226" s="144"/>
      <c r="AC226" s="144"/>
      <c r="AD226" s="144"/>
      <c r="AE226" s="144"/>
      <c r="AF226" s="144"/>
      <c r="AG226" s="144"/>
      <c r="AH226" s="144"/>
      <c r="AI226" s="144"/>
      <c r="AJ226" s="144"/>
      <c r="AK226" s="144"/>
      <c r="AL226" s="144"/>
      <c r="AM226" s="144"/>
      <c r="AN226" s="144"/>
      <c r="AO226" s="144"/>
      <c r="AP226" s="144"/>
      <c r="AQ226" s="144"/>
      <c r="AR226" s="144"/>
      <c r="AS226" s="144"/>
      <c r="AT226" s="144"/>
      <c r="AU226" s="144"/>
      <c r="AV226" s="144"/>
      <c r="AW226" s="144"/>
      <c r="AX226" s="144"/>
      <c r="AY226" s="144"/>
      <c r="AZ226" s="144"/>
      <c r="BA226" s="144"/>
      <c r="BB226" s="144"/>
      <c r="BC226" s="144"/>
      <c r="BD226" s="144"/>
      <c r="BE226" s="144"/>
      <c r="BF226" s="144"/>
      <c r="BG226" s="144"/>
      <c r="BH226" s="144"/>
      <c r="BI226" s="144"/>
      <c r="BJ226" s="144"/>
      <c r="BK226" s="144"/>
      <c r="BL226" s="144"/>
      <c r="BM226" s="144"/>
      <c r="BN226" s="144"/>
      <c r="BO226" s="144"/>
      <c r="BP226" s="144"/>
      <c r="BQ226" s="144"/>
      <c r="BR226" s="144"/>
      <c r="BS226" s="144"/>
      <c r="BT226" s="144"/>
      <c r="BU226" s="144"/>
    </row>
    <row r="227" spans="1:73" ht="12" customHeight="1" x14ac:dyDescent="0.4">
      <c r="A227" s="80" t="s">
        <v>369</v>
      </c>
      <c r="B227" s="278"/>
      <c r="C227" s="507" t="s">
        <v>275</v>
      </c>
      <c r="D227" s="437"/>
      <c r="E227" s="438"/>
      <c r="F227" s="438"/>
      <c r="G227" s="438"/>
      <c r="H227" s="438"/>
      <c r="I227" s="438"/>
      <c r="J227" s="438"/>
      <c r="K227" s="438"/>
      <c r="L227" s="438"/>
      <c r="M227" s="438"/>
      <c r="N227" s="438"/>
      <c r="O227" s="438"/>
      <c r="P227" s="438"/>
      <c r="Q227" s="438"/>
      <c r="R227" s="438"/>
      <c r="S227" s="440"/>
      <c r="T227" s="144"/>
      <c r="U227" s="144"/>
      <c r="V227" s="144"/>
      <c r="W227" s="144"/>
      <c r="X227" s="144"/>
      <c r="Y227" s="144"/>
      <c r="Z227" s="144"/>
      <c r="AA227" s="144"/>
      <c r="AB227" s="144"/>
      <c r="AC227" s="144"/>
      <c r="AD227" s="144"/>
      <c r="AE227" s="144"/>
      <c r="AF227" s="144"/>
      <c r="AG227" s="144"/>
      <c r="AH227" s="144"/>
      <c r="AI227" s="144"/>
      <c r="AJ227" s="144"/>
      <c r="AK227" s="144"/>
      <c r="AL227" s="144"/>
      <c r="AM227" s="144"/>
      <c r="AN227" s="144"/>
      <c r="AO227" s="144"/>
      <c r="AP227" s="144"/>
      <c r="AQ227" s="144"/>
      <c r="AR227" s="144"/>
      <c r="AS227" s="144"/>
      <c r="AT227" s="144"/>
      <c r="AU227" s="144"/>
      <c r="AV227" s="144"/>
      <c r="AW227" s="144"/>
      <c r="AX227" s="144"/>
      <c r="AY227" s="144"/>
      <c r="AZ227" s="144"/>
      <c r="BA227" s="144"/>
      <c r="BB227" s="144"/>
      <c r="BC227" s="144"/>
      <c r="BD227" s="144"/>
      <c r="BE227" s="144"/>
      <c r="BF227" s="144"/>
      <c r="BG227" s="144"/>
      <c r="BH227" s="144"/>
      <c r="BI227" s="144"/>
      <c r="BJ227" s="144"/>
      <c r="BK227" s="144"/>
      <c r="BL227" s="144"/>
      <c r="BM227" s="144"/>
      <c r="BN227" s="144"/>
      <c r="BO227" s="144"/>
      <c r="BP227" s="144"/>
      <c r="BQ227" s="144"/>
      <c r="BR227" s="144"/>
      <c r="BS227" s="144"/>
      <c r="BT227" s="144"/>
      <c r="BU227" s="144"/>
    </row>
    <row r="228" spans="1:73" ht="12" customHeight="1" x14ac:dyDescent="0.4">
      <c r="A228" s="80" t="s">
        <v>369</v>
      </c>
      <c r="B228" s="278"/>
      <c r="C228" s="469" t="s">
        <v>373</v>
      </c>
      <c r="D228" s="443"/>
      <c r="E228" s="144"/>
      <c r="F228" s="144"/>
      <c r="G228" s="144"/>
      <c r="H228" s="144"/>
      <c r="I228" s="144"/>
      <c r="J228" s="144"/>
      <c r="K228" s="144"/>
      <c r="L228" s="144"/>
      <c r="M228" s="144"/>
      <c r="N228" s="144"/>
      <c r="O228" s="144"/>
      <c r="P228" s="144"/>
      <c r="Q228" s="144"/>
      <c r="R228" s="144"/>
      <c r="S228" s="444"/>
      <c r="T228" s="144"/>
      <c r="U228" s="144"/>
      <c r="V228" s="144"/>
      <c r="W228" s="144"/>
      <c r="X228" s="144"/>
      <c r="Y228" s="144"/>
      <c r="Z228" s="144"/>
      <c r="AA228" s="144"/>
      <c r="AB228" s="144"/>
      <c r="AC228" s="144"/>
      <c r="AD228" s="144"/>
      <c r="AE228" s="144"/>
      <c r="AF228" s="144"/>
      <c r="AG228" s="144"/>
      <c r="AH228" s="144"/>
      <c r="AI228" s="144"/>
      <c r="AJ228" s="144"/>
      <c r="AK228" s="144"/>
      <c r="AL228" s="144"/>
      <c r="AM228" s="144"/>
      <c r="AN228" s="144"/>
      <c r="AO228" s="144"/>
      <c r="AP228" s="144"/>
      <c r="AQ228" s="144"/>
      <c r="AR228" s="144"/>
      <c r="AS228" s="144"/>
      <c r="AT228" s="144"/>
      <c r="AU228" s="144"/>
      <c r="AV228" s="144"/>
      <c r="AW228" s="144"/>
      <c r="AX228" s="144"/>
      <c r="AY228" s="144"/>
      <c r="AZ228" s="144"/>
      <c r="BA228" s="144"/>
      <c r="BB228" s="144"/>
      <c r="BC228" s="144"/>
      <c r="BD228" s="144"/>
      <c r="BE228" s="144"/>
      <c r="BF228" s="144"/>
      <c r="BG228" s="144"/>
      <c r="BH228" s="144"/>
      <c r="BI228" s="144"/>
      <c r="BJ228" s="144"/>
      <c r="BK228" s="144"/>
      <c r="BL228" s="144"/>
      <c r="BM228" s="144"/>
      <c r="BN228" s="144"/>
      <c r="BO228" s="144"/>
      <c r="BP228" s="144"/>
      <c r="BQ228" s="144"/>
      <c r="BR228" s="144"/>
      <c r="BS228" s="144"/>
      <c r="BT228" s="144"/>
      <c r="BU228" s="144"/>
    </row>
    <row r="229" spans="1:73" ht="12" customHeight="1" x14ac:dyDescent="0.4">
      <c r="A229" s="80" t="s">
        <v>369</v>
      </c>
      <c r="B229" s="278"/>
      <c r="C229" s="469" t="s">
        <v>374</v>
      </c>
      <c r="D229" s="443"/>
      <c r="E229" s="144"/>
      <c r="F229" s="144"/>
      <c r="G229" s="144"/>
      <c r="H229" s="144"/>
      <c r="I229" s="144"/>
      <c r="J229" s="144"/>
      <c r="K229" s="144"/>
      <c r="L229" s="144"/>
      <c r="M229" s="144"/>
      <c r="N229" s="144"/>
      <c r="O229" s="144"/>
      <c r="P229" s="144"/>
      <c r="Q229" s="144"/>
      <c r="R229" s="144"/>
      <c r="S229" s="444"/>
      <c r="T229" s="144"/>
      <c r="U229" s="144"/>
      <c r="V229" s="144"/>
      <c r="W229" s="144"/>
      <c r="X229" s="144"/>
      <c r="Y229" s="144"/>
      <c r="Z229" s="144"/>
      <c r="AA229" s="144"/>
      <c r="AB229" s="144"/>
      <c r="AC229" s="144"/>
      <c r="AD229" s="144"/>
      <c r="AE229" s="144"/>
      <c r="AF229" s="144"/>
      <c r="AG229" s="144"/>
      <c r="AH229" s="144"/>
      <c r="AI229" s="144"/>
      <c r="AJ229" s="144"/>
      <c r="AK229" s="144"/>
      <c r="AL229" s="144"/>
      <c r="AM229" s="144"/>
      <c r="AN229" s="144"/>
      <c r="AO229" s="144"/>
      <c r="AP229" s="144"/>
      <c r="AQ229" s="144"/>
      <c r="AR229" s="144"/>
      <c r="AS229" s="144"/>
      <c r="AT229" s="144"/>
      <c r="AU229" s="144"/>
      <c r="AV229" s="144"/>
      <c r="AW229" s="144"/>
      <c r="AX229" s="144"/>
      <c r="AY229" s="144"/>
      <c r="AZ229" s="144"/>
      <c r="BA229" s="144"/>
      <c r="BB229" s="144"/>
      <c r="BC229" s="144"/>
      <c r="BD229" s="144"/>
      <c r="BE229" s="144"/>
      <c r="BF229" s="144"/>
      <c r="BG229" s="144"/>
      <c r="BH229" s="144"/>
      <c r="BI229" s="144"/>
      <c r="BJ229" s="144"/>
      <c r="BK229" s="144"/>
      <c r="BL229" s="144"/>
      <c r="BM229" s="144"/>
      <c r="BN229" s="144"/>
      <c r="BO229" s="144"/>
      <c r="BP229" s="144"/>
      <c r="BQ229" s="144"/>
      <c r="BR229" s="144"/>
      <c r="BS229" s="144"/>
      <c r="BT229" s="144"/>
      <c r="BU229" s="144"/>
    </row>
    <row r="230" spans="1:73" ht="12" customHeight="1" x14ac:dyDescent="0.4">
      <c r="A230" s="80" t="s">
        <v>369</v>
      </c>
      <c r="B230" s="278"/>
      <c r="C230" s="507" t="s">
        <v>375</v>
      </c>
      <c r="D230" s="437"/>
      <c r="E230" s="438"/>
      <c r="F230" s="438"/>
      <c r="G230" s="438"/>
      <c r="H230" s="438"/>
      <c r="I230" s="438"/>
      <c r="J230" s="438"/>
      <c r="K230" s="438"/>
      <c r="L230" s="438"/>
      <c r="M230" s="438"/>
      <c r="N230" s="438"/>
      <c r="O230" s="438"/>
      <c r="P230" s="438"/>
      <c r="Q230" s="438"/>
      <c r="R230" s="438"/>
      <c r="S230" s="440"/>
      <c r="T230" s="144"/>
      <c r="U230" s="144"/>
      <c r="V230" s="144"/>
      <c r="W230" s="144"/>
      <c r="X230" s="144"/>
      <c r="Y230" s="144"/>
      <c r="Z230" s="144"/>
      <c r="AA230" s="144"/>
      <c r="AB230" s="144"/>
      <c r="AC230" s="144"/>
      <c r="AD230" s="144"/>
      <c r="AE230" s="144"/>
      <c r="AF230" s="144"/>
      <c r="AG230" s="144"/>
      <c r="AH230" s="144"/>
      <c r="AI230" s="144"/>
      <c r="AJ230" s="144"/>
      <c r="AK230" s="144"/>
      <c r="AL230" s="144"/>
      <c r="AM230" s="144"/>
      <c r="AN230" s="144"/>
      <c r="AO230" s="144"/>
      <c r="AP230" s="144"/>
      <c r="AQ230" s="144"/>
      <c r="AR230" s="144"/>
      <c r="AS230" s="144"/>
      <c r="AT230" s="144"/>
      <c r="AU230" s="144"/>
      <c r="AV230" s="144"/>
      <c r="AW230" s="144"/>
      <c r="AX230" s="144"/>
      <c r="AY230" s="144"/>
      <c r="AZ230" s="144"/>
      <c r="BA230" s="144"/>
      <c r="BB230" s="144"/>
      <c r="BC230" s="144"/>
      <c r="BD230" s="144"/>
      <c r="BE230" s="144"/>
      <c r="BF230" s="144"/>
      <c r="BG230" s="144"/>
      <c r="BH230" s="144"/>
      <c r="BI230" s="144"/>
      <c r="BJ230" s="144"/>
      <c r="BK230" s="144"/>
      <c r="BL230" s="144"/>
      <c r="BM230" s="144"/>
      <c r="BN230" s="144"/>
      <c r="BO230" s="144"/>
      <c r="BP230" s="144"/>
      <c r="BQ230" s="144"/>
      <c r="BR230" s="144"/>
      <c r="BS230" s="144"/>
      <c r="BT230" s="144"/>
      <c r="BU230" s="144"/>
    </row>
    <row r="231" spans="1:73" ht="12" customHeight="1" x14ac:dyDescent="0.4">
      <c r="A231" s="80" t="s">
        <v>369</v>
      </c>
      <c r="B231" s="278"/>
      <c r="C231" s="469" t="s">
        <v>309</v>
      </c>
      <c r="D231" s="443"/>
      <c r="E231" s="144"/>
      <c r="F231" s="144"/>
      <c r="G231" s="144"/>
      <c r="H231" s="144"/>
      <c r="I231" s="144"/>
      <c r="J231" s="144"/>
      <c r="K231" s="144"/>
      <c r="L231" s="144"/>
      <c r="M231" s="144"/>
      <c r="N231" s="144"/>
      <c r="O231" s="144"/>
      <c r="P231" s="144"/>
      <c r="Q231" s="144"/>
      <c r="R231" s="144"/>
      <c r="S231" s="444"/>
      <c r="T231" s="144"/>
      <c r="U231" s="144"/>
      <c r="V231" s="144"/>
      <c r="W231" s="144"/>
      <c r="X231" s="144"/>
      <c r="Y231" s="144"/>
      <c r="Z231" s="144"/>
      <c r="AA231" s="144"/>
      <c r="AB231" s="144"/>
      <c r="AC231" s="144"/>
      <c r="AD231" s="144"/>
      <c r="AE231" s="144"/>
      <c r="AF231" s="144"/>
      <c r="AG231" s="144"/>
      <c r="AH231" s="144"/>
      <c r="AI231" s="144"/>
      <c r="AJ231" s="144"/>
      <c r="AK231" s="144"/>
      <c r="AL231" s="144"/>
      <c r="AM231" s="144"/>
      <c r="AN231" s="144"/>
      <c r="AO231" s="144"/>
      <c r="AP231" s="144"/>
      <c r="AQ231" s="144"/>
      <c r="AR231" s="144"/>
      <c r="AS231" s="144"/>
      <c r="AT231" s="144"/>
      <c r="AU231" s="144"/>
      <c r="AV231" s="144"/>
      <c r="AW231" s="144"/>
      <c r="AX231" s="144"/>
      <c r="AY231" s="144"/>
      <c r="AZ231" s="144"/>
      <c r="BA231" s="144"/>
      <c r="BB231" s="144"/>
      <c r="BC231" s="144"/>
      <c r="BD231" s="144"/>
      <c r="BE231" s="144"/>
      <c r="BF231" s="144"/>
      <c r="BG231" s="144"/>
      <c r="BH231" s="144"/>
      <c r="BI231" s="144"/>
      <c r="BJ231" s="144"/>
      <c r="BK231" s="144"/>
      <c r="BL231" s="144"/>
      <c r="BM231" s="144"/>
      <c r="BN231" s="144"/>
      <c r="BO231" s="144"/>
      <c r="BP231" s="144"/>
      <c r="BQ231" s="144"/>
      <c r="BR231" s="144"/>
      <c r="BS231" s="144"/>
      <c r="BT231" s="144"/>
      <c r="BU231" s="144"/>
    </row>
    <row r="232" spans="1:73" ht="12" customHeight="1" x14ac:dyDescent="0.4">
      <c r="A232" s="80" t="s">
        <v>369</v>
      </c>
      <c r="B232" s="278"/>
      <c r="C232" s="469" t="s">
        <v>310</v>
      </c>
      <c r="D232" s="443"/>
      <c r="E232" s="144"/>
      <c r="F232" s="144"/>
      <c r="G232" s="144"/>
      <c r="H232" s="144"/>
      <c r="I232" s="144"/>
      <c r="J232" s="144"/>
      <c r="K232" s="144"/>
      <c r="L232" s="144"/>
      <c r="M232" s="144"/>
      <c r="N232" s="144"/>
      <c r="O232" s="144"/>
      <c r="P232" s="144"/>
      <c r="Q232" s="144"/>
      <c r="R232" s="144"/>
      <c r="S232" s="444"/>
      <c r="T232" s="144"/>
      <c r="U232" s="144"/>
      <c r="V232" s="144"/>
      <c r="W232" s="144"/>
      <c r="X232" s="144"/>
      <c r="Y232" s="144"/>
      <c r="Z232" s="144"/>
      <c r="AA232" s="144"/>
      <c r="AB232" s="144"/>
      <c r="AC232" s="144"/>
      <c r="AD232" s="144"/>
      <c r="AE232" s="144"/>
      <c r="AF232" s="144"/>
      <c r="AG232" s="144"/>
      <c r="AH232" s="144"/>
      <c r="AI232" s="144"/>
      <c r="AJ232" s="144"/>
      <c r="AK232" s="144"/>
      <c r="AL232" s="144"/>
      <c r="AM232" s="144"/>
      <c r="AN232" s="144"/>
      <c r="AO232" s="144"/>
      <c r="AP232" s="144"/>
      <c r="AQ232" s="144"/>
      <c r="AR232" s="144"/>
      <c r="AS232" s="144"/>
      <c r="AT232" s="144"/>
      <c r="AU232" s="144"/>
      <c r="AV232" s="144"/>
      <c r="AW232" s="144"/>
      <c r="AX232" s="144"/>
      <c r="AY232" s="144"/>
      <c r="AZ232" s="144"/>
      <c r="BA232" s="144"/>
      <c r="BB232" s="144"/>
      <c r="BC232" s="144"/>
      <c r="BD232" s="144"/>
      <c r="BE232" s="144"/>
      <c r="BF232" s="144"/>
      <c r="BG232" s="144"/>
      <c r="BH232" s="144"/>
      <c r="BI232" s="144"/>
      <c r="BJ232" s="144"/>
      <c r="BK232" s="144"/>
      <c r="BL232" s="144"/>
      <c r="BM232" s="144"/>
      <c r="BN232" s="144"/>
      <c r="BO232" s="144"/>
      <c r="BP232" s="144"/>
      <c r="BQ232" s="144"/>
      <c r="BR232" s="144"/>
      <c r="BS232" s="144"/>
      <c r="BT232" s="144"/>
      <c r="BU232" s="144"/>
    </row>
    <row r="233" spans="1:73" ht="12" customHeight="1" x14ac:dyDescent="0.4">
      <c r="A233" s="80" t="s">
        <v>369</v>
      </c>
      <c r="B233" s="278"/>
      <c r="C233" s="469" t="s">
        <v>376</v>
      </c>
      <c r="D233" s="443"/>
      <c r="E233" s="144"/>
      <c r="F233" s="144"/>
      <c r="G233" s="144"/>
      <c r="H233" s="144"/>
      <c r="I233" s="144"/>
      <c r="J233" s="144"/>
      <c r="K233" s="144"/>
      <c r="L233" s="144"/>
      <c r="M233" s="144"/>
      <c r="N233" s="144"/>
      <c r="O233" s="144"/>
      <c r="P233" s="144"/>
      <c r="Q233" s="144"/>
      <c r="R233" s="144"/>
      <c r="S233" s="444"/>
      <c r="T233" s="144"/>
      <c r="U233" s="144"/>
      <c r="V233" s="144"/>
      <c r="W233" s="144"/>
      <c r="X233" s="144"/>
      <c r="Y233" s="144"/>
      <c r="Z233" s="144"/>
      <c r="AA233" s="144"/>
      <c r="AB233" s="144"/>
      <c r="AC233" s="144"/>
      <c r="AD233" s="144"/>
      <c r="AE233" s="144"/>
      <c r="AF233" s="144"/>
      <c r="AG233" s="144"/>
      <c r="AH233" s="144"/>
      <c r="AI233" s="144"/>
      <c r="AJ233" s="144"/>
      <c r="AK233" s="144"/>
      <c r="AL233" s="144"/>
      <c r="AM233" s="144"/>
      <c r="AN233" s="144"/>
      <c r="AO233" s="144"/>
      <c r="AP233" s="144"/>
      <c r="AQ233" s="144"/>
      <c r="AR233" s="144"/>
      <c r="AS233" s="144"/>
      <c r="AT233" s="144"/>
      <c r="AU233" s="144"/>
      <c r="AV233" s="144"/>
      <c r="AW233" s="144"/>
      <c r="AX233" s="144"/>
      <c r="AY233" s="144"/>
      <c r="AZ233" s="144"/>
      <c r="BA233" s="144"/>
      <c r="BB233" s="144"/>
      <c r="BC233" s="144"/>
      <c r="BD233" s="144"/>
      <c r="BE233" s="144"/>
      <c r="BF233" s="144"/>
      <c r="BG233" s="144"/>
      <c r="BH233" s="144"/>
      <c r="BI233" s="144"/>
      <c r="BJ233" s="144"/>
      <c r="BK233" s="144"/>
      <c r="BL233" s="144"/>
      <c r="BM233" s="144"/>
      <c r="BN233" s="144"/>
      <c r="BO233" s="144"/>
      <c r="BP233" s="144"/>
      <c r="BQ233" s="144"/>
      <c r="BR233" s="144"/>
      <c r="BS233" s="144"/>
      <c r="BT233" s="144"/>
      <c r="BU233" s="144"/>
    </row>
    <row r="234" spans="1:73" ht="12" customHeight="1" x14ac:dyDescent="0.4">
      <c r="A234" s="80" t="s">
        <v>369</v>
      </c>
      <c r="B234" s="278"/>
      <c r="C234" s="469" t="s">
        <v>377</v>
      </c>
      <c r="D234" s="443"/>
      <c r="E234" s="144"/>
      <c r="F234" s="144"/>
      <c r="G234" s="144"/>
      <c r="H234" s="144"/>
      <c r="I234" s="144"/>
      <c r="J234" s="144"/>
      <c r="K234" s="144"/>
      <c r="L234" s="144"/>
      <c r="M234" s="144"/>
      <c r="N234" s="144"/>
      <c r="O234" s="144"/>
      <c r="P234" s="144"/>
      <c r="Q234" s="144"/>
      <c r="R234" s="144"/>
      <c r="S234" s="444"/>
      <c r="T234" s="144"/>
      <c r="U234" s="144"/>
      <c r="V234" s="144"/>
      <c r="W234" s="144"/>
      <c r="X234" s="144"/>
      <c r="Y234" s="144"/>
      <c r="Z234" s="144"/>
      <c r="AA234" s="144"/>
      <c r="AB234" s="144"/>
      <c r="AC234" s="144"/>
      <c r="AD234" s="144"/>
      <c r="AE234" s="144"/>
      <c r="AF234" s="144"/>
      <c r="AG234" s="144"/>
      <c r="AH234" s="144"/>
      <c r="AI234" s="144"/>
      <c r="AJ234" s="144"/>
      <c r="AK234" s="144"/>
      <c r="AL234" s="144"/>
      <c r="AM234" s="144"/>
      <c r="AN234" s="144"/>
      <c r="AO234" s="144"/>
      <c r="AP234" s="144"/>
      <c r="AQ234" s="144"/>
      <c r="AR234" s="144"/>
      <c r="AS234" s="144"/>
      <c r="AT234" s="144"/>
      <c r="AU234" s="144"/>
      <c r="AV234" s="144"/>
      <c r="AW234" s="144"/>
      <c r="AX234" s="144"/>
      <c r="AY234" s="144"/>
      <c r="AZ234" s="144"/>
      <c r="BA234" s="144"/>
      <c r="BB234" s="144"/>
      <c r="BC234" s="144"/>
      <c r="BD234" s="144"/>
      <c r="BE234" s="144"/>
      <c r="BF234" s="144"/>
      <c r="BG234" s="144"/>
      <c r="BH234" s="144"/>
      <c r="BI234" s="144"/>
      <c r="BJ234" s="144"/>
      <c r="BK234" s="144"/>
      <c r="BL234" s="144"/>
      <c r="BM234" s="144"/>
      <c r="BN234" s="144"/>
      <c r="BO234" s="144"/>
      <c r="BP234" s="144"/>
      <c r="BQ234" s="144"/>
      <c r="BR234" s="144"/>
      <c r="BS234" s="144"/>
      <c r="BT234" s="144"/>
      <c r="BU234" s="144"/>
    </row>
    <row r="235" spans="1:73" ht="12" customHeight="1" x14ac:dyDescent="0.4">
      <c r="A235" s="80" t="s">
        <v>369</v>
      </c>
      <c r="B235" s="278"/>
      <c r="C235" s="469" t="s">
        <v>378</v>
      </c>
      <c r="D235" s="443"/>
      <c r="E235" s="144"/>
      <c r="F235" s="144"/>
      <c r="G235" s="144"/>
      <c r="H235" s="144"/>
      <c r="I235" s="144"/>
      <c r="J235" s="144"/>
      <c r="K235" s="144"/>
      <c r="L235" s="144"/>
      <c r="M235" s="144"/>
      <c r="N235" s="144"/>
      <c r="O235" s="144"/>
      <c r="P235" s="144"/>
      <c r="Q235" s="144"/>
      <c r="R235" s="144"/>
      <c r="S235" s="444"/>
      <c r="T235" s="144"/>
      <c r="U235" s="144"/>
      <c r="V235" s="144"/>
      <c r="W235" s="144"/>
      <c r="X235" s="144"/>
      <c r="Y235" s="144"/>
      <c r="Z235" s="144"/>
      <c r="AA235" s="144"/>
      <c r="AB235" s="144"/>
      <c r="AC235" s="144"/>
      <c r="AD235" s="144"/>
      <c r="AE235" s="144"/>
      <c r="AF235" s="144"/>
      <c r="AG235" s="144"/>
      <c r="AH235" s="144"/>
      <c r="AI235" s="144"/>
      <c r="AJ235" s="144"/>
      <c r="AK235" s="144"/>
      <c r="AL235" s="144"/>
      <c r="AM235" s="144"/>
      <c r="AN235" s="144"/>
      <c r="AO235" s="144"/>
      <c r="AP235" s="144"/>
      <c r="AQ235" s="144"/>
      <c r="AR235" s="144"/>
      <c r="AS235" s="144"/>
      <c r="AT235" s="144"/>
      <c r="AU235" s="144"/>
      <c r="AV235" s="144"/>
      <c r="AW235" s="144"/>
      <c r="AX235" s="144"/>
      <c r="AY235" s="144"/>
      <c r="AZ235" s="144"/>
      <c r="BA235" s="144"/>
      <c r="BB235" s="144"/>
      <c r="BC235" s="144"/>
      <c r="BD235" s="144"/>
      <c r="BE235" s="144"/>
      <c r="BF235" s="144"/>
      <c r="BG235" s="144"/>
      <c r="BH235" s="144"/>
      <c r="BI235" s="144"/>
      <c r="BJ235" s="144"/>
      <c r="BK235" s="144"/>
      <c r="BL235" s="144"/>
      <c r="BM235" s="144"/>
      <c r="BN235" s="144"/>
      <c r="BO235" s="144"/>
      <c r="BP235" s="144"/>
      <c r="BQ235" s="144"/>
      <c r="BR235" s="144"/>
      <c r="BS235" s="144"/>
      <c r="BT235" s="144"/>
      <c r="BU235" s="144"/>
    </row>
    <row r="236" spans="1:73" ht="12" customHeight="1" x14ac:dyDescent="0.4">
      <c r="A236" s="80" t="s">
        <v>369</v>
      </c>
      <c r="B236" s="278"/>
      <c r="C236" s="469" t="s">
        <v>379</v>
      </c>
      <c r="D236" s="443"/>
      <c r="E236" s="144"/>
      <c r="F236" s="144"/>
      <c r="G236" s="144"/>
      <c r="H236" s="144"/>
      <c r="I236" s="144"/>
      <c r="J236" s="144"/>
      <c r="K236" s="144"/>
      <c r="L236" s="144"/>
      <c r="M236" s="144"/>
      <c r="N236" s="144"/>
      <c r="O236" s="144"/>
      <c r="P236" s="144"/>
      <c r="Q236" s="144"/>
      <c r="R236" s="144"/>
      <c r="S236" s="444"/>
      <c r="T236" s="144"/>
      <c r="U236" s="144"/>
      <c r="V236" s="144"/>
      <c r="W236" s="144"/>
      <c r="X236" s="144"/>
      <c r="Y236" s="144"/>
      <c r="Z236" s="144"/>
      <c r="AA236" s="144"/>
      <c r="AB236" s="144"/>
      <c r="AC236" s="144"/>
      <c r="AD236" s="144"/>
      <c r="AE236" s="144"/>
      <c r="AF236" s="144"/>
      <c r="AG236" s="144"/>
      <c r="AH236" s="144"/>
      <c r="AI236" s="144"/>
      <c r="AJ236" s="144"/>
      <c r="AK236" s="144"/>
      <c r="AL236" s="144"/>
      <c r="AM236" s="144"/>
      <c r="AN236" s="144"/>
      <c r="AO236" s="144"/>
      <c r="AP236" s="144"/>
      <c r="AQ236" s="144"/>
      <c r="AR236" s="144"/>
      <c r="AS236" s="144"/>
      <c r="AT236" s="144"/>
      <c r="AU236" s="144"/>
      <c r="AV236" s="144"/>
      <c r="AW236" s="144"/>
      <c r="AX236" s="144"/>
      <c r="AY236" s="144"/>
      <c r="AZ236" s="144"/>
      <c r="BA236" s="144"/>
      <c r="BB236" s="144"/>
      <c r="BC236" s="144"/>
      <c r="BD236" s="144"/>
      <c r="BE236" s="144"/>
      <c r="BF236" s="144"/>
      <c r="BG236" s="144"/>
      <c r="BH236" s="144"/>
      <c r="BI236" s="144"/>
      <c r="BJ236" s="144"/>
      <c r="BK236" s="144"/>
      <c r="BL236" s="144"/>
      <c r="BM236" s="144"/>
      <c r="BN236" s="144"/>
      <c r="BO236" s="144"/>
      <c r="BP236" s="144"/>
      <c r="BQ236" s="144"/>
      <c r="BR236" s="144"/>
      <c r="BS236" s="144"/>
      <c r="BT236" s="144"/>
      <c r="BU236" s="144"/>
    </row>
    <row r="237" spans="1:73" ht="12" customHeight="1" x14ac:dyDescent="0.4">
      <c r="A237" s="80" t="s">
        <v>369</v>
      </c>
      <c r="B237" s="278"/>
      <c r="C237" s="470" t="s">
        <v>380</v>
      </c>
      <c r="D237" s="461"/>
      <c r="E237" s="462"/>
      <c r="F237" s="462"/>
      <c r="G237" s="462"/>
      <c r="H237" s="462"/>
      <c r="I237" s="462"/>
      <c r="J237" s="462"/>
      <c r="K237" s="462"/>
      <c r="L237" s="462"/>
      <c r="M237" s="462"/>
      <c r="N237" s="462"/>
      <c r="O237" s="462"/>
      <c r="P237" s="462"/>
      <c r="Q237" s="462"/>
      <c r="R237" s="462"/>
      <c r="S237" s="463"/>
      <c r="T237" s="144"/>
      <c r="U237" s="144"/>
      <c r="V237" s="144"/>
      <c r="W237" s="144"/>
      <c r="X237" s="144"/>
      <c r="Y237" s="144"/>
      <c r="Z237" s="144"/>
      <c r="AA237" s="144"/>
      <c r="AB237" s="144"/>
      <c r="AC237" s="144"/>
      <c r="AD237" s="144"/>
      <c r="AE237" s="144"/>
      <c r="AF237" s="144"/>
      <c r="AG237" s="144"/>
      <c r="AH237" s="144"/>
      <c r="AI237" s="144"/>
      <c r="AJ237" s="144"/>
      <c r="AK237" s="144"/>
      <c r="AL237" s="144"/>
      <c r="AM237" s="144"/>
      <c r="AN237" s="144"/>
      <c r="AO237" s="144"/>
      <c r="AP237" s="144"/>
      <c r="AQ237" s="144"/>
      <c r="AR237" s="144"/>
      <c r="AS237" s="144"/>
      <c r="AT237" s="144"/>
      <c r="AU237" s="144"/>
      <c r="AV237" s="144"/>
      <c r="AW237" s="144"/>
      <c r="AX237" s="144"/>
      <c r="AY237" s="144"/>
      <c r="AZ237" s="144"/>
      <c r="BA237" s="144"/>
      <c r="BB237" s="144"/>
      <c r="BC237" s="144"/>
      <c r="BD237" s="144"/>
      <c r="BE237" s="144"/>
      <c r="BF237" s="144"/>
      <c r="BG237" s="144"/>
      <c r="BH237" s="144"/>
      <c r="BI237" s="144"/>
      <c r="BJ237" s="144"/>
      <c r="BK237" s="144"/>
      <c r="BL237" s="144"/>
      <c r="BM237" s="144"/>
      <c r="BN237" s="144"/>
      <c r="BO237" s="144"/>
      <c r="BP237" s="144"/>
      <c r="BQ237" s="144"/>
      <c r="BR237" s="144"/>
      <c r="BS237" s="144"/>
      <c r="BT237" s="144"/>
      <c r="BU237" s="144"/>
    </row>
    <row r="238" spans="1:73" ht="12" customHeight="1" x14ac:dyDescent="0.4">
      <c r="A238" s="80" t="s">
        <v>369</v>
      </c>
      <c r="B238" s="278"/>
      <c r="C238" s="434" t="s">
        <v>14</v>
      </c>
      <c r="D238" s="443"/>
      <c r="E238" s="144"/>
      <c r="F238" s="144"/>
      <c r="G238" s="144"/>
      <c r="H238" s="144"/>
      <c r="I238" s="144"/>
      <c r="J238" s="144"/>
      <c r="K238" s="144"/>
      <c r="L238" s="144"/>
      <c r="M238" s="144"/>
      <c r="N238" s="144"/>
      <c r="O238" s="144"/>
      <c r="P238" s="144"/>
      <c r="Q238" s="144"/>
      <c r="R238" s="144"/>
      <c r="S238" s="444"/>
      <c r="T238" s="144"/>
      <c r="U238" s="144"/>
      <c r="V238" s="144"/>
      <c r="W238" s="144"/>
      <c r="X238" s="144"/>
      <c r="Y238" s="144"/>
      <c r="Z238" s="144"/>
      <c r="AA238" s="144"/>
      <c r="AB238" s="144"/>
      <c r="AC238" s="144"/>
      <c r="AD238" s="144"/>
      <c r="AE238" s="144"/>
      <c r="AF238" s="144"/>
      <c r="AG238" s="144"/>
      <c r="AH238" s="144"/>
      <c r="AI238" s="144"/>
      <c r="AJ238" s="144"/>
      <c r="AK238" s="144"/>
      <c r="AL238" s="144"/>
      <c r="AM238" s="144"/>
      <c r="AN238" s="144"/>
      <c r="AO238" s="144"/>
      <c r="AP238" s="144"/>
      <c r="AQ238" s="144"/>
      <c r="AR238" s="144"/>
      <c r="AS238" s="144"/>
      <c r="AT238" s="144"/>
      <c r="AU238" s="144"/>
      <c r="AV238" s="144"/>
      <c r="AW238" s="144"/>
      <c r="AX238" s="144"/>
      <c r="AY238" s="144"/>
      <c r="AZ238" s="144"/>
      <c r="BA238" s="144"/>
      <c r="BB238" s="144"/>
      <c r="BC238" s="144"/>
      <c r="BD238" s="144"/>
      <c r="BE238" s="144"/>
      <c r="BF238" s="144"/>
      <c r="BG238" s="144"/>
      <c r="BH238" s="144"/>
      <c r="BI238" s="144"/>
      <c r="BJ238" s="144"/>
      <c r="BK238" s="144"/>
      <c r="BL238" s="144"/>
      <c r="BM238" s="144"/>
      <c r="BN238" s="144"/>
      <c r="BO238" s="144"/>
      <c r="BP238" s="144"/>
      <c r="BQ238" s="144"/>
      <c r="BR238" s="144"/>
      <c r="BS238" s="144"/>
      <c r="BT238" s="144"/>
      <c r="BU238" s="144"/>
    </row>
    <row r="239" spans="1:73" ht="12" customHeight="1" x14ac:dyDescent="0.4">
      <c r="A239" s="80" t="s">
        <v>369</v>
      </c>
      <c r="B239" s="278"/>
      <c r="C239" s="469" t="s">
        <v>15</v>
      </c>
      <c r="D239" s="443"/>
      <c r="E239" s="144"/>
      <c r="F239" s="144"/>
      <c r="G239" s="144"/>
      <c r="H239" s="144"/>
      <c r="I239" s="144"/>
      <c r="J239" s="144"/>
      <c r="K239" s="144"/>
      <c r="L239" s="144"/>
      <c r="M239" s="144"/>
      <c r="N239" s="144"/>
      <c r="O239" s="144"/>
      <c r="P239" s="144"/>
      <c r="Q239" s="144"/>
      <c r="R239" s="144"/>
      <c r="S239" s="444"/>
      <c r="T239" s="144"/>
      <c r="U239" s="144"/>
      <c r="V239" s="144"/>
      <c r="W239" s="144"/>
      <c r="X239" s="144"/>
      <c r="Y239" s="144"/>
      <c r="Z239" s="144"/>
      <c r="AA239" s="144"/>
      <c r="AB239" s="144"/>
      <c r="AC239" s="144"/>
      <c r="AD239" s="144"/>
      <c r="AE239" s="144"/>
      <c r="AF239" s="144"/>
      <c r="AG239" s="144"/>
      <c r="AH239" s="144"/>
      <c r="AI239" s="144"/>
      <c r="AJ239" s="144"/>
      <c r="AK239" s="144"/>
      <c r="AL239" s="144"/>
      <c r="AM239" s="144"/>
      <c r="AN239" s="144"/>
      <c r="AO239" s="144"/>
      <c r="AP239" s="144"/>
      <c r="AQ239" s="144"/>
      <c r="AR239" s="144"/>
      <c r="AS239" s="144"/>
      <c r="AT239" s="144"/>
      <c r="AU239" s="144"/>
      <c r="AV239" s="144"/>
      <c r="AW239" s="144"/>
      <c r="AX239" s="144"/>
      <c r="AY239" s="144"/>
      <c r="AZ239" s="144"/>
      <c r="BA239" s="144"/>
      <c r="BB239" s="144"/>
      <c r="BC239" s="144"/>
      <c r="BD239" s="144"/>
      <c r="BE239" s="144"/>
      <c r="BF239" s="144"/>
      <c r="BG239" s="144"/>
      <c r="BH239" s="144"/>
      <c r="BI239" s="144"/>
      <c r="BJ239" s="144"/>
      <c r="BK239" s="144"/>
      <c r="BL239" s="144"/>
      <c r="BM239" s="144"/>
      <c r="BN239" s="144"/>
      <c r="BO239" s="144"/>
      <c r="BP239" s="144"/>
      <c r="BQ239" s="144"/>
      <c r="BR239" s="144"/>
      <c r="BS239" s="144"/>
      <c r="BT239" s="144"/>
      <c r="BU239" s="144"/>
    </row>
    <row r="240" spans="1:73" ht="12" customHeight="1" x14ac:dyDescent="0.4">
      <c r="A240" s="80" t="s">
        <v>369</v>
      </c>
      <c r="B240" s="278"/>
      <c r="C240" s="469" t="s">
        <v>381</v>
      </c>
      <c r="D240" s="443"/>
      <c r="E240" s="144"/>
      <c r="F240" s="144"/>
      <c r="G240" s="144"/>
      <c r="H240" s="144"/>
      <c r="I240" s="144"/>
      <c r="J240" s="144"/>
      <c r="K240" s="144"/>
      <c r="L240" s="144"/>
      <c r="M240" s="144"/>
      <c r="N240" s="144"/>
      <c r="O240" s="144"/>
      <c r="P240" s="144"/>
      <c r="Q240" s="144"/>
      <c r="R240" s="144"/>
      <c r="S240" s="444"/>
      <c r="T240" s="144"/>
      <c r="U240" s="144"/>
      <c r="V240" s="144"/>
      <c r="W240" s="144"/>
      <c r="X240" s="144"/>
      <c r="Y240" s="144"/>
      <c r="Z240" s="144"/>
      <c r="AA240" s="144"/>
      <c r="AB240" s="144"/>
      <c r="AC240" s="144"/>
      <c r="AD240" s="144"/>
      <c r="AE240" s="144"/>
      <c r="AF240" s="144"/>
      <c r="AG240" s="144"/>
      <c r="AH240" s="144"/>
      <c r="AI240" s="144"/>
      <c r="AJ240" s="144"/>
      <c r="AK240" s="144"/>
      <c r="AL240" s="144"/>
      <c r="AM240" s="144"/>
      <c r="AN240" s="144"/>
      <c r="AO240" s="144"/>
      <c r="AP240" s="144"/>
      <c r="AQ240" s="144"/>
      <c r="AR240" s="144"/>
      <c r="AS240" s="144"/>
      <c r="AT240" s="144"/>
      <c r="AU240" s="144"/>
      <c r="AV240" s="144"/>
      <c r="AW240" s="144"/>
      <c r="AX240" s="144"/>
      <c r="AY240" s="144"/>
      <c r="AZ240" s="144"/>
      <c r="BA240" s="144"/>
      <c r="BB240" s="144"/>
      <c r="BC240" s="144"/>
      <c r="BD240" s="144"/>
      <c r="BE240" s="144"/>
      <c r="BF240" s="144"/>
      <c r="BG240" s="144"/>
      <c r="BH240" s="144"/>
      <c r="BI240" s="144"/>
      <c r="BJ240" s="144"/>
      <c r="BK240" s="144"/>
      <c r="BL240" s="144"/>
      <c r="BM240" s="144"/>
      <c r="BN240" s="144"/>
      <c r="BO240" s="144"/>
      <c r="BP240" s="144"/>
      <c r="BQ240" s="144"/>
      <c r="BR240" s="144"/>
      <c r="BS240" s="144"/>
      <c r="BT240" s="144"/>
      <c r="BU240" s="144"/>
    </row>
    <row r="241" spans="1:73" ht="12" customHeight="1" x14ac:dyDescent="0.4">
      <c r="A241" s="80" t="s">
        <v>369</v>
      </c>
      <c r="B241" s="278"/>
      <c r="C241" s="469" t="s">
        <v>17</v>
      </c>
      <c r="D241" s="443"/>
      <c r="E241" s="144"/>
      <c r="F241" s="144"/>
      <c r="G241" s="144"/>
      <c r="H241" s="144"/>
      <c r="I241" s="144"/>
      <c r="J241" s="144"/>
      <c r="K241" s="144"/>
      <c r="L241" s="144"/>
      <c r="M241" s="144"/>
      <c r="N241" s="144"/>
      <c r="O241" s="144"/>
      <c r="P241" s="144"/>
      <c r="Q241" s="144"/>
      <c r="R241" s="144"/>
      <c r="S241" s="444"/>
      <c r="T241" s="144"/>
      <c r="U241" s="144"/>
      <c r="V241" s="144"/>
      <c r="W241" s="144"/>
      <c r="X241" s="144"/>
      <c r="Y241" s="144"/>
      <c r="Z241" s="144"/>
      <c r="AA241" s="144"/>
      <c r="AB241" s="144"/>
      <c r="AC241" s="144"/>
      <c r="AD241" s="144"/>
      <c r="AE241" s="144"/>
      <c r="AF241" s="144"/>
      <c r="AG241" s="144"/>
      <c r="AH241" s="144"/>
      <c r="AI241" s="144"/>
      <c r="AJ241" s="144"/>
      <c r="AK241" s="144"/>
      <c r="AL241" s="144"/>
      <c r="AM241" s="144"/>
      <c r="AN241" s="144"/>
      <c r="AO241" s="144"/>
      <c r="AP241" s="144"/>
      <c r="AQ241" s="144"/>
      <c r="AR241" s="144"/>
      <c r="AS241" s="144"/>
      <c r="AT241" s="144"/>
      <c r="AU241" s="144"/>
      <c r="AV241" s="144"/>
      <c r="AW241" s="144"/>
      <c r="AX241" s="144"/>
      <c r="AY241" s="144"/>
      <c r="AZ241" s="144"/>
      <c r="BA241" s="144"/>
      <c r="BB241" s="144"/>
      <c r="BC241" s="144"/>
      <c r="BD241" s="144"/>
      <c r="BE241" s="144"/>
      <c r="BF241" s="144"/>
      <c r="BG241" s="144"/>
      <c r="BH241" s="144"/>
      <c r="BI241" s="144"/>
      <c r="BJ241" s="144"/>
      <c r="BK241" s="144"/>
      <c r="BL241" s="144"/>
      <c r="BM241" s="144"/>
      <c r="BN241" s="144"/>
      <c r="BO241" s="144"/>
      <c r="BP241" s="144"/>
      <c r="BQ241" s="144"/>
      <c r="BR241" s="144"/>
      <c r="BS241" s="144"/>
      <c r="BT241" s="144"/>
      <c r="BU241" s="144"/>
    </row>
    <row r="242" spans="1:73" ht="12" customHeight="1" x14ac:dyDescent="0.4">
      <c r="A242" s="80" t="s">
        <v>369</v>
      </c>
      <c r="B242" s="278"/>
      <c r="C242" s="469" t="s">
        <v>382</v>
      </c>
      <c r="D242" s="443"/>
      <c r="E242" s="144"/>
      <c r="F242" s="144"/>
      <c r="G242" s="144"/>
      <c r="H242" s="144"/>
      <c r="I242" s="144"/>
      <c r="J242" s="144"/>
      <c r="K242" s="144"/>
      <c r="L242" s="144"/>
      <c r="M242" s="144"/>
      <c r="N242" s="144"/>
      <c r="O242" s="144"/>
      <c r="P242" s="144"/>
      <c r="Q242" s="144"/>
      <c r="R242" s="144"/>
      <c r="S242" s="444"/>
      <c r="T242" s="144"/>
      <c r="U242" s="144"/>
      <c r="V242" s="144"/>
      <c r="W242" s="144"/>
      <c r="X242" s="144"/>
      <c r="Y242" s="144"/>
      <c r="Z242" s="144"/>
      <c r="AA242" s="144"/>
      <c r="AB242" s="144"/>
      <c r="AC242" s="144"/>
      <c r="AD242" s="144"/>
      <c r="AE242" s="144"/>
      <c r="AF242" s="144"/>
      <c r="AG242" s="144"/>
      <c r="AH242" s="144"/>
      <c r="AI242" s="144"/>
      <c r="AJ242" s="144"/>
      <c r="AK242" s="144"/>
      <c r="AL242" s="144"/>
      <c r="AM242" s="144"/>
      <c r="AN242" s="144"/>
      <c r="AO242" s="144"/>
      <c r="AP242" s="144"/>
      <c r="AQ242" s="144"/>
      <c r="AR242" s="144"/>
      <c r="AS242" s="144"/>
      <c r="AT242" s="144"/>
      <c r="AU242" s="144"/>
      <c r="AV242" s="144"/>
      <c r="AW242" s="144"/>
      <c r="AX242" s="144"/>
      <c r="AY242" s="144"/>
      <c r="AZ242" s="144"/>
      <c r="BA242" s="144"/>
      <c r="BB242" s="144"/>
      <c r="BC242" s="144"/>
      <c r="BD242" s="144"/>
      <c r="BE242" s="144"/>
      <c r="BF242" s="144"/>
      <c r="BG242" s="144"/>
      <c r="BH242" s="144"/>
      <c r="BI242" s="144"/>
      <c r="BJ242" s="144"/>
      <c r="BK242" s="144"/>
      <c r="BL242" s="144"/>
      <c r="BM242" s="144"/>
      <c r="BN242" s="144"/>
      <c r="BO242" s="144"/>
      <c r="BP242" s="144"/>
      <c r="BQ242" s="144"/>
      <c r="BR242" s="144"/>
      <c r="BS242" s="144"/>
      <c r="BT242" s="144"/>
      <c r="BU242" s="144"/>
    </row>
    <row r="243" spans="1:73" ht="12" customHeight="1" x14ac:dyDescent="0.4">
      <c r="A243" s="80" t="s">
        <v>369</v>
      </c>
      <c r="B243" s="278"/>
      <c r="C243" s="441" t="s">
        <v>383</v>
      </c>
      <c r="D243" s="437"/>
      <c r="E243" s="438"/>
      <c r="F243" s="438"/>
      <c r="G243" s="438"/>
      <c r="H243" s="438"/>
      <c r="I243" s="438"/>
      <c r="J243" s="438"/>
      <c r="K243" s="438"/>
      <c r="L243" s="438"/>
      <c r="M243" s="438"/>
      <c r="N243" s="438"/>
      <c r="O243" s="438"/>
      <c r="P243" s="438"/>
      <c r="Q243" s="438"/>
      <c r="R243" s="438"/>
      <c r="S243" s="440"/>
      <c r="T243" s="144"/>
      <c r="U243" s="144"/>
      <c r="V243" s="144"/>
      <c r="W243" s="144"/>
      <c r="X243" s="144"/>
      <c r="Y243" s="144"/>
      <c r="Z243" s="144"/>
      <c r="AA243" s="144"/>
      <c r="AB243" s="144"/>
      <c r="AC243" s="144"/>
      <c r="AD243" s="144"/>
      <c r="AE243" s="144"/>
      <c r="AF243" s="144"/>
      <c r="AG243" s="144"/>
      <c r="AH243" s="144"/>
      <c r="AI243" s="144"/>
      <c r="AJ243" s="144"/>
      <c r="AK243" s="144"/>
      <c r="AL243" s="144"/>
      <c r="AM243" s="144"/>
      <c r="AN243" s="144"/>
      <c r="AO243" s="144"/>
      <c r="AP243" s="144"/>
      <c r="AQ243" s="144"/>
      <c r="AR243" s="144"/>
      <c r="AS243" s="144"/>
      <c r="AT243" s="144"/>
      <c r="AU243" s="144"/>
      <c r="AV243" s="144"/>
      <c r="AW243" s="144"/>
      <c r="AX243" s="144"/>
      <c r="AY243" s="144"/>
      <c r="AZ243" s="144"/>
      <c r="BA243" s="144"/>
      <c r="BB243" s="144"/>
      <c r="BC243" s="144"/>
      <c r="BD243" s="144"/>
      <c r="BE243" s="144"/>
      <c r="BF243" s="144"/>
      <c r="BG243" s="144"/>
      <c r="BH243" s="144"/>
      <c r="BI243" s="144"/>
      <c r="BJ243" s="144"/>
      <c r="BK243" s="144"/>
      <c r="BL243" s="144"/>
      <c r="BM243" s="144"/>
      <c r="BN243" s="144"/>
      <c r="BO243" s="144"/>
      <c r="BP243" s="144"/>
      <c r="BQ243" s="144"/>
      <c r="BR243" s="144"/>
      <c r="BS243" s="144"/>
      <c r="BT243" s="144"/>
      <c r="BU243" s="144"/>
    </row>
    <row r="244" spans="1:73" ht="12" customHeight="1" x14ac:dyDescent="0.4">
      <c r="A244" s="80" t="s">
        <v>369</v>
      </c>
      <c r="B244" s="278"/>
      <c r="C244" s="441" t="s">
        <v>384</v>
      </c>
      <c r="D244" s="437"/>
      <c r="E244" s="438"/>
      <c r="F244" s="438"/>
      <c r="G244" s="438"/>
      <c r="H244" s="438"/>
      <c r="I244" s="438"/>
      <c r="J244" s="438"/>
      <c r="K244" s="438"/>
      <c r="L244" s="438"/>
      <c r="M244" s="438"/>
      <c r="N244" s="438"/>
      <c r="O244" s="438"/>
      <c r="P244" s="438"/>
      <c r="Q244" s="438"/>
      <c r="R244" s="438"/>
      <c r="S244" s="440"/>
      <c r="T244" s="144"/>
      <c r="U244" s="144"/>
      <c r="V244" s="144"/>
      <c r="W244" s="144"/>
      <c r="X244" s="144"/>
      <c r="Y244" s="144"/>
      <c r="Z244" s="144"/>
      <c r="AA244" s="144"/>
      <c r="AB244" s="144"/>
      <c r="AC244" s="144"/>
      <c r="AD244" s="144"/>
      <c r="AE244" s="144"/>
      <c r="AF244" s="144"/>
      <c r="AG244" s="144"/>
      <c r="AH244" s="144"/>
      <c r="AI244" s="144"/>
      <c r="AJ244" s="144"/>
      <c r="AK244" s="144"/>
      <c r="AL244" s="144"/>
      <c r="AM244" s="144"/>
      <c r="AN244" s="144"/>
      <c r="AO244" s="144"/>
      <c r="AP244" s="144"/>
      <c r="AQ244" s="144"/>
      <c r="AR244" s="144"/>
      <c r="AS244" s="144"/>
      <c r="AT244" s="144"/>
      <c r="AU244" s="144"/>
      <c r="AV244" s="144"/>
      <c r="AW244" s="144"/>
      <c r="AX244" s="144"/>
      <c r="AY244" s="144"/>
      <c r="AZ244" s="144"/>
      <c r="BA244" s="144"/>
      <c r="BB244" s="144"/>
      <c r="BC244" s="144"/>
      <c r="BD244" s="144"/>
      <c r="BE244" s="144"/>
      <c r="BF244" s="144"/>
      <c r="BG244" s="144"/>
      <c r="BH244" s="144"/>
      <c r="BI244" s="144"/>
      <c r="BJ244" s="144"/>
      <c r="BK244" s="144"/>
      <c r="BL244" s="144"/>
      <c r="BM244" s="144"/>
      <c r="BN244" s="144"/>
      <c r="BO244" s="144"/>
      <c r="BP244" s="144"/>
      <c r="BQ244" s="144"/>
      <c r="BR244" s="144"/>
      <c r="BS244" s="144"/>
      <c r="BT244" s="144"/>
      <c r="BU244" s="144"/>
    </row>
    <row r="245" spans="1:73" ht="12" customHeight="1" x14ac:dyDescent="0.4">
      <c r="A245" s="80" t="s">
        <v>369</v>
      </c>
      <c r="B245" s="278"/>
      <c r="C245" s="441" t="s">
        <v>385</v>
      </c>
      <c r="D245" s="437"/>
      <c r="E245" s="438"/>
      <c r="F245" s="438"/>
      <c r="G245" s="438"/>
      <c r="H245" s="438"/>
      <c r="I245" s="438"/>
      <c r="J245" s="438"/>
      <c r="K245" s="438"/>
      <c r="L245" s="438"/>
      <c r="M245" s="438"/>
      <c r="N245" s="438"/>
      <c r="O245" s="438"/>
      <c r="P245" s="438"/>
      <c r="Q245" s="438"/>
      <c r="R245" s="438"/>
      <c r="S245" s="440"/>
      <c r="T245" s="144"/>
      <c r="U245" s="144"/>
      <c r="V245" s="144"/>
      <c r="W245" s="144"/>
      <c r="X245" s="144"/>
      <c r="Y245" s="144"/>
      <c r="Z245" s="144"/>
      <c r="AA245" s="144"/>
      <c r="AB245" s="144"/>
      <c r="AC245" s="144"/>
      <c r="AD245" s="144"/>
      <c r="AE245" s="144"/>
      <c r="AF245" s="144"/>
      <c r="AG245" s="144"/>
      <c r="AH245" s="144"/>
      <c r="AI245" s="144"/>
      <c r="AJ245" s="144"/>
      <c r="AK245" s="144"/>
      <c r="AL245" s="144"/>
      <c r="AM245" s="144"/>
      <c r="AN245" s="144"/>
      <c r="AO245" s="144"/>
      <c r="AP245" s="144"/>
      <c r="AQ245" s="144"/>
      <c r="AR245" s="144"/>
      <c r="AS245" s="144"/>
      <c r="AT245" s="144"/>
      <c r="AU245" s="144"/>
      <c r="AV245" s="144"/>
      <c r="AW245" s="144"/>
      <c r="AX245" s="144"/>
      <c r="AY245" s="144"/>
      <c r="AZ245" s="144"/>
      <c r="BA245" s="144"/>
      <c r="BB245" s="144"/>
      <c r="BC245" s="144"/>
      <c r="BD245" s="144"/>
      <c r="BE245" s="144"/>
      <c r="BF245" s="144"/>
      <c r="BG245" s="144"/>
      <c r="BH245" s="144"/>
      <c r="BI245" s="144"/>
      <c r="BJ245" s="144"/>
      <c r="BK245" s="144"/>
      <c r="BL245" s="144"/>
      <c r="BM245" s="144"/>
      <c r="BN245" s="144"/>
      <c r="BO245" s="144"/>
      <c r="BP245" s="144"/>
      <c r="BQ245" s="144"/>
      <c r="BR245" s="144"/>
      <c r="BS245" s="144"/>
      <c r="BT245" s="144"/>
      <c r="BU245" s="144"/>
    </row>
    <row r="246" spans="1:73" ht="12" customHeight="1" x14ac:dyDescent="0.4">
      <c r="A246" s="80" t="s">
        <v>369</v>
      </c>
      <c r="B246" s="278"/>
      <c r="C246" s="441" t="s">
        <v>386</v>
      </c>
      <c r="D246" s="437"/>
      <c r="E246" s="438"/>
      <c r="F246" s="438"/>
      <c r="G246" s="438"/>
      <c r="H246" s="438"/>
      <c r="I246" s="438"/>
      <c r="J246" s="438"/>
      <c r="K246" s="438"/>
      <c r="L246" s="438"/>
      <c r="M246" s="438"/>
      <c r="N246" s="438"/>
      <c r="O246" s="438"/>
      <c r="P246" s="438"/>
      <c r="Q246" s="438"/>
      <c r="R246" s="438"/>
      <c r="S246" s="440"/>
      <c r="T246" s="144"/>
      <c r="U246" s="144"/>
      <c r="V246" s="144"/>
      <c r="W246" s="144"/>
      <c r="X246" s="144"/>
      <c r="Y246" s="144"/>
      <c r="Z246" s="144"/>
      <c r="AA246" s="144"/>
      <c r="AB246" s="144"/>
      <c r="AC246" s="144"/>
      <c r="AD246" s="144"/>
      <c r="AE246" s="144"/>
      <c r="AF246" s="144"/>
      <c r="AG246" s="144"/>
      <c r="AH246" s="144"/>
      <c r="AI246" s="144"/>
      <c r="AJ246" s="144"/>
      <c r="AK246" s="144"/>
      <c r="AL246" s="144"/>
      <c r="AM246" s="144"/>
      <c r="AN246" s="144"/>
      <c r="AO246" s="144"/>
      <c r="AP246" s="144"/>
      <c r="AQ246" s="144"/>
      <c r="AR246" s="144"/>
      <c r="AS246" s="144"/>
      <c r="AT246" s="144"/>
      <c r="AU246" s="144"/>
      <c r="AV246" s="144"/>
      <c r="AW246" s="144"/>
      <c r="AX246" s="144"/>
      <c r="AY246" s="144"/>
      <c r="AZ246" s="144"/>
      <c r="BA246" s="144"/>
      <c r="BB246" s="144"/>
      <c r="BC246" s="144"/>
      <c r="BD246" s="144"/>
      <c r="BE246" s="144"/>
      <c r="BF246" s="144"/>
      <c r="BG246" s="144"/>
      <c r="BH246" s="144"/>
      <c r="BI246" s="144"/>
      <c r="BJ246" s="144"/>
      <c r="BK246" s="144"/>
      <c r="BL246" s="144"/>
      <c r="BM246" s="144"/>
      <c r="BN246" s="144"/>
      <c r="BO246" s="144"/>
      <c r="BP246" s="144"/>
      <c r="BQ246" s="144"/>
      <c r="BR246" s="144"/>
      <c r="BS246" s="144"/>
      <c r="BT246" s="144"/>
      <c r="BU246" s="144"/>
    </row>
    <row r="247" spans="1:73" ht="12" customHeight="1" x14ac:dyDescent="0.4">
      <c r="A247" s="80" t="s">
        <v>369</v>
      </c>
      <c r="B247" s="278"/>
      <c r="C247" s="441" t="s">
        <v>387</v>
      </c>
      <c r="D247" s="437"/>
      <c r="E247" s="438"/>
      <c r="F247" s="438"/>
      <c r="G247" s="438"/>
      <c r="H247" s="438"/>
      <c r="I247" s="438"/>
      <c r="J247" s="438"/>
      <c r="K247" s="438"/>
      <c r="L247" s="438"/>
      <c r="M247" s="438"/>
      <c r="N247" s="438"/>
      <c r="O247" s="438"/>
      <c r="P247" s="438"/>
      <c r="Q247" s="438"/>
      <c r="R247" s="438"/>
      <c r="S247" s="440"/>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4"/>
      <c r="AY247" s="144"/>
      <c r="AZ247" s="144"/>
      <c r="BA247" s="144"/>
      <c r="BB247" s="144"/>
      <c r="BC247" s="144"/>
      <c r="BD247" s="144"/>
      <c r="BE247" s="144"/>
      <c r="BF247" s="144"/>
      <c r="BG247" s="144"/>
      <c r="BH247" s="144"/>
      <c r="BI247" s="144"/>
      <c r="BJ247" s="144"/>
      <c r="BK247" s="144"/>
      <c r="BL247" s="144"/>
      <c r="BM247" s="144"/>
      <c r="BN247" s="144"/>
      <c r="BO247" s="144"/>
      <c r="BP247" s="144"/>
      <c r="BQ247" s="144"/>
      <c r="BR247" s="144"/>
      <c r="BS247" s="144"/>
      <c r="BT247" s="144"/>
      <c r="BU247" s="144"/>
    </row>
    <row r="248" spans="1:73" ht="12" customHeight="1" x14ac:dyDescent="0.4">
      <c r="A248" s="80" t="s">
        <v>369</v>
      </c>
      <c r="B248" s="278"/>
      <c r="C248" s="441" t="s">
        <v>388</v>
      </c>
      <c r="D248" s="437"/>
      <c r="E248" s="438"/>
      <c r="F248" s="438"/>
      <c r="G248" s="438"/>
      <c r="H248" s="438"/>
      <c r="I248" s="438"/>
      <c r="J248" s="438"/>
      <c r="K248" s="438"/>
      <c r="L248" s="438"/>
      <c r="M248" s="438"/>
      <c r="N248" s="438"/>
      <c r="O248" s="438"/>
      <c r="P248" s="438"/>
      <c r="Q248" s="438"/>
      <c r="R248" s="438"/>
      <c r="S248" s="440"/>
      <c r="T248" s="144"/>
      <c r="U248" s="144"/>
      <c r="V248" s="144"/>
      <c r="W248" s="144"/>
      <c r="X248" s="144"/>
      <c r="Y248" s="144"/>
      <c r="Z248" s="144"/>
      <c r="AA248" s="144"/>
      <c r="AB248" s="144"/>
      <c r="AC248" s="144"/>
      <c r="AD248" s="144"/>
      <c r="AE248" s="144"/>
      <c r="AF248" s="144"/>
      <c r="AG248" s="144"/>
      <c r="AH248" s="144"/>
      <c r="AI248" s="144"/>
      <c r="AJ248" s="144"/>
      <c r="AK248" s="144"/>
      <c r="AL248" s="144"/>
      <c r="AM248" s="144"/>
      <c r="AN248" s="144"/>
      <c r="AO248" s="144"/>
      <c r="AP248" s="144"/>
      <c r="AQ248" s="144"/>
      <c r="AR248" s="144"/>
      <c r="AS248" s="144"/>
      <c r="AT248" s="144"/>
      <c r="AU248" s="144"/>
      <c r="AV248" s="144"/>
      <c r="AW248" s="144"/>
      <c r="AX248" s="144"/>
      <c r="AY248" s="144"/>
      <c r="AZ248" s="144"/>
      <c r="BA248" s="144"/>
      <c r="BB248" s="144"/>
      <c r="BC248" s="144"/>
      <c r="BD248" s="144"/>
      <c r="BE248" s="144"/>
      <c r="BF248" s="144"/>
      <c r="BG248" s="144"/>
      <c r="BH248" s="144"/>
      <c r="BI248" s="144"/>
      <c r="BJ248" s="144"/>
      <c r="BK248" s="144"/>
      <c r="BL248" s="144"/>
      <c r="BM248" s="144"/>
      <c r="BN248" s="144"/>
      <c r="BO248" s="144"/>
      <c r="BP248" s="144"/>
      <c r="BQ248" s="144"/>
      <c r="BR248" s="144"/>
      <c r="BS248" s="144"/>
      <c r="BT248" s="144"/>
      <c r="BU248" s="144"/>
    </row>
    <row r="249" spans="1:73" ht="12" customHeight="1" x14ac:dyDescent="0.4">
      <c r="A249" s="80" t="s">
        <v>369</v>
      </c>
      <c r="B249" s="278"/>
      <c r="C249" s="441" t="s">
        <v>57</v>
      </c>
      <c r="D249" s="437"/>
      <c r="E249" s="438"/>
      <c r="F249" s="438"/>
      <c r="G249" s="438"/>
      <c r="H249" s="438"/>
      <c r="I249" s="438"/>
      <c r="J249" s="438"/>
      <c r="K249" s="438"/>
      <c r="L249" s="438"/>
      <c r="M249" s="438"/>
      <c r="N249" s="438"/>
      <c r="O249" s="438"/>
      <c r="P249" s="438"/>
      <c r="Q249" s="438"/>
      <c r="R249" s="438"/>
      <c r="S249" s="440"/>
      <c r="T249" s="144"/>
      <c r="U249" s="144"/>
      <c r="V249" s="144"/>
      <c r="W249" s="144"/>
      <c r="X249" s="144"/>
      <c r="Y249" s="144"/>
      <c r="Z249" s="144"/>
      <c r="AA249" s="144"/>
      <c r="AB249" s="144"/>
      <c r="AC249" s="144"/>
      <c r="AD249" s="144"/>
      <c r="AE249" s="144"/>
      <c r="AF249" s="144"/>
      <c r="AG249" s="144"/>
      <c r="AH249" s="144"/>
      <c r="AI249" s="144"/>
      <c r="AJ249" s="144"/>
      <c r="AK249" s="144"/>
      <c r="AL249" s="144"/>
      <c r="AM249" s="144"/>
      <c r="AN249" s="144"/>
      <c r="AO249" s="144"/>
      <c r="AP249" s="144"/>
      <c r="AQ249" s="144"/>
      <c r="AR249" s="144"/>
      <c r="AS249" s="144"/>
      <c r="AT249" s="144"/>
      <c r="AU249" s="144"/>
      <c r="AV249" s="144"/>
      <c r="AW249" s="144"/>
      <c r="AX249" s="144"/>
      <c r="AY249" s="144"/>
      <c r="AZ249" s="144"/>
      <c r="BA249" s="144"/>
      <c r="BB249" s="144"/>
      <c r="BC249" s="144"/>
      <c r="BD249" s="144"/>
      <c r="BE249" s="144"/>
      <c r="BF249" s="144"/>
      <c r="BG249" s="144"/>
      <c r="BH249" s="144"/>
      <c r="BI249" s="144"/>
      <c r="BJ249" s="144"/>
      <c r="BK249" s="144"/>
      <c r="BL249" s="144"/>
      <c r="BM249" s="144"/>
      <c r="BN249" s="144"/>
      <c r="BO249" s="144"/>
      <c r="BP249" s="144"/>
      <c r="BQ249" s="144"/>
      <c r="BR249" s="144"/>
      <c r="BS249" s="144"/>
      <c r="BT249" s="144"/>
      <c r="BU249" s="144"/>
    </row>
    <row r="250" spans="1:73" ht="12" customHeight="1" x14ac:dyDescent="0.4">
      <c r="A250" s="80" t="s">
        <v>369</v>
      </c>
      <c r="B250" s="278"/>
      <c r="C250" s="441" t="s">
        <v>58</v>
      </c>
      <c r="D250" s="437"/>
      <c r="E250" s="438"/>
      <c r="F250" s="438"/>
      <c r="G250" s="438"/>
      <c r="H250" s="438"/>
      <c r="I250" s="438"/>
      <c r="J250" s="438"/>
      <c r="K250" s="438"/>
      <c r="L250" s="438"/>
      <c r="M250" s="438"/>
      <c r="N250" s="438"/>
      <c r="O250" s="438"/>
      <c r="P250" s="438"/>
      <c r="Q250" s="438"/>
      <c r="R250" s="438"/>
      <c r="S250" s="440"/>
      <c r="T250" s="144"/>
      <c r="U250" s="144"/>
      <c r="V250" s="144"/>
      <c r="W250" s="144"/>
      <c r="X250" s="144"/>
      <c r="Y250" s="144"/>
      <c r="Z250" s="144"/>
      <c r="AA250" s="144"/>
      <c r="AB250" s="144"/>
      <c r="AC250" s="144"/>
      <c r="AD250" s="144"/>
      <c r="AE250" s="144"/>
      <c r="AF250" s="144"/>
      <c r="AG250" s="144"/>
      <c r="AH250" s="144"/>
      <c r="AI250" s="144"/>
      <c r="AJ250" s="144"/>
      <c r="AK250" s="144"/>
      <c r="AL250" s="144"/>
      <c r="AM250" s="144"/>
      <c r="AN250" s="144"/>
      <c r="AO250" s="144"/>
      <c r="AP250" s="144"/>
      <c r="AQ250" s="144"/>
      <c r="AR250" s="144"/>
      <c r="AS250" s="144"/>
      <c r="AT250" s="144"/>
      <c r="AU250" s="144"/>
      <c r="AV250" s="144"/>
      <c r="AW250" s="144"/>
      <c r="AX250" s="144"/>
      <c r="AY250" s="144"/>
      <c r="AZ250" s="144"/>
      <c r="BA250" s="144"/>
      <c r="BB250" s="144"/>
      <c r="BC250" s="144"/>
      <c r="BD250" s="144"/>
      <c r="BE250" s="144"/>
      <c r="BF250" s="144"/>
      <c r="BG250" s="144"/>
      <c r="BH250" s="144"/>
      <c r="BI250" s="144"/>
      <c r="BJ250" s="144"/>
      <c r="BK250" s="144"/>
      <c r="BL250" s="144"/>
      <c r="BM250" s="144"/>
      <c r="BN250" s="144"/>
      <c r="BO250" s="144"/>
      <c r="BP250" s="144"/>
      <c r="BQ250" s="144"/>
      <c r="BR250" s="144"/>
      <c r="BS250" s="144"/>
      <c r="BT250" s="144"/>
      <c r="BU250" s="144"/>
    </row>
    <row r="251" spans="1:73" ht="12" customHeight="1" x14ac:dyDescent="0.4">
      <c r="A251" s="80" t="s">
        <v>369</v>
      </c>
      <c r="B251" s="278"/>
      <c r="C251" s="469" t="s">
        <v>389</v>
      </c>
      <c r="D251" s="443"/>
      <c r="E251" s="144"/>
      <c r="F251" s="144"/>
      <c r="G251" s="144"/>
      <c r="H251" s="144"/>
      <c r="I251" s="144"/>
      <c r="J251" s="144"/>
      <c r="K251" s="144"/>
      <c r="L251" s="144"/>
      <c r="M251" s="144"/>
      <c r="N251" s="144"/>
      <c r="O251" s="144"/>
      <c r="P251" s="144"/>
      <c r="Q251" s="144"/>
      <c r="R251" s="144"/>
      <c r="S251" s="444"/>
      <c r="T251" s="144"/>
      <c r="U251" s="144"/>
      <c r="V251" s="144"/>
      <c r="W251" s="144"/>
      <c r="X251" s="144"/>
      <c r="Y251" s="144"/>
      <c r="Z251" s="144"/>
      <c r="AA251" s="144"/>
      <c r="AB251" s="144"/>
      <c r="AC251" s="144"/>
      <c r="AD251" s="144"/>
      <c r="AE251" s="144"/>
      <c r="AF251" s="144"/>
      <c r="AG251" s="144"/>
      <c r="AH251" s="144"/>
      <c r="AI251" s="144"/>
      <c r="AJ251" s="144"/>
      <c r="AK251" s="144"/>
      <c r="AL251" s="144"/>
      <c r="AM251" s="144"/>
      <c r="AN251" s="144"/>
      <c r="AO251" s="144"/>
      <c r="AP251" s="144"/>
      <c r="AQ251" s="144"/>
      <c r="AR251" s="144"/>
      <c r="AS251" s="144"/>
      <c r="AT251" s="144"/>
      <c r="AU251" s="144"/>
      <c r="AV251" s="144"/>
      <c r="AW251" s="144"/>
      <c r="AX251" s="144"/>
      <c r="AY251" s="144"/>
      <c r="AZ251" s="144"/>
      <c r="BA251" s="144"/>
      <c r="BB251" s="144"/>
      <c r="BC251" s="144"/>
      <c r="BD251" s="144"/>
      <c r="BE251" s="144"/>
      <c r="BF251" s="144"/>
      <c r="BG251" s="144"/>
      <c r="BH251" s="144"/>
      <c r="BI251" s="144"/>
      <c r="BJ251" s="144"/>
      <c r="BK251" s="144"/>
      <c r="BL251" s="144"/>
      <c r="BM251" s="144"/>
      <c r="BN251" s="144"/>
      <c r="BO251" s="144"/>
      <c r="BP251" s="144"/>
      <c r="BQ251" s="144"/>
      <c r="BR251" s="144"/>
      <c r="BS251" s="144"/>
      <c r="BT251" s="144"/>
      <c r="BU251" s="144"/>
    </row>
    <row r="252" spans="1:73" ht="12" customHeight="1" x14ac:dyDescent="0.4">
      <c r="A252" s="80" t="s">
        <v>369</v>
      </c>
      <c r="B252" s="278"/>
      <c r="C252" s="469" t="s">
        <v>390</v>
      </c>
      <c r="D252" s="443"/>
      <c r="E252" s="144"/>
      <c r="F252" s="144"/>
      <c r="G252" s="144"/>
      <c r="H252" s="144"/>
      <c r="I252" s="144"/>
      <c r="J252" s="144"/>
      <c r="K252" s="144"/>
      <c r="L252" s="144"/>
      <c r="M252" s="144"/>
      <c r="N252" s="144"/>
      <c r="O252" s="144"/>
      <c r="P252" s="144"/>
      <c r="Q252" s="144"/>
      <c r="R252" s="144"/>
      <c r="S252" s="444"/>
      <c r="T252" s="144"/>
      <c r="U252" s="144"/>
      <c r="V252" s="144"/>
      <c r="W252" s="144"/>
      <c r="X252" s="144"/>
      <c r="Y252" s="144"/>
      <c r="Z252" s="144"/>
      <c r="AA252" s="144"/>
      <c r="AB252" s="144"/>
      <c r="AC252" s="144"/>
      <c r="AD252" s="144"/>
      <c r="AE252" s="144"/>
      <c r="AF252" s="144"/>
      <c r="AG252" s="144"/>
      <c r="AH252" s="144"/>
      <c r="AI252" s="144"/>
      <c r="AJ252" s="144"/>
      <c r="AK252" s="144"/>
      <c r="AL252" s="144"/>
      <c r="AM252" s="144"/>
      <c r="AN252" s="144"/>
      <c r="AO252" s="144"/>
      <c r="AP252" s="144"/>
      <c r="AQ252" s="144"/>
      <c r="AR252" s="144"/>
      <c r="AS252" s="144"/>
      <c r="AT252" s="144"/>
      <c r="AU252" s="144"/>
      <c r="AV252" s="144"/>
      <c r="AW252" s="144"/>
      <c r="AX252" s="144"/>
      <c r="AY252" s="144"/>
      <c r="AZ252" s="144"/>
      <c r="BA252" s="144"/>
      <c r="BB252" s="144"/>
      <c r="BC252" s="144"/>
      <c r="BD252" s="144"/>
      <c r="BE252" s="144"/>
      <c r="BF252" s="144"/>
      <c r="BG252" s="144"/>
      <c r="BH252" s="144"/>
      <c r="BI252" s="144"/>
      <c r="BJ252" s="144"/>
      <c r="BK252" s="144"/>
      <c r="BL252" s="144"/>
      <c r="BM252" s="144"/>
      <c r="BN252" s="144"/>
      <c r="BO252" s="144"/>
      <c r="BP252" s="144"/>
      <c r="BQ252" s="144"/>
      <c r="BR252" s="144"/>
      <c r="BS252" s="144"/>
      <c r="BT252" s="144"/>
      <c r="BU252" s="144"/>
    </row>
    <row r="253" spans="1:73" ht="12" customHeight="1" x14ac:dyDescent="0.4">
      <c r="A253" s="80" t="s">
        <v>369</v>
      </c>
      <c r="B253" s="278"/>
      <c r="C253" s="469" t="s">
        <v>391</v>
      </c>
      <c r="D253" s="443"/>
      <c r="E253" s="144"/>
      <c r="F253" s="144"/>
      <c r="G253" s="144"/>
      <c r="H253" s="144"/>
      <c r="I253" s="144"/>
      <c r="J253" s="144"/>
      <c r="K253" s="144"/>
      <c r="L253" s="144"/>
      <c r="M253" s="144"/>
      <c r="N253" s="144"/>
      <c r="O253" s="144"/>
      <c r="P253" s="144"/>
      <c r="Q253" s="144"/>
      <c r="R253" s="144"/>
      <c r="S253" s="444"/>
      <c r="T253" s="144"/>
      <c r="U253" s="144"/>
      <c r="V253" s="144"/>
      <c r="W253" s="144"/>
      <c r="X253" s="144"/>
      <c r="Y253" s="144"/>
      <c r="Z253" s="144"/>
      <c r="AA253" s="144"/>
      <c r="AB253" s="144"/>
      <c r="AC253" s="144"/>
      <c r="AD253" s="144"/>
      <c r="AE253" s="144"/>
      <c r="AF253" s="144"/>
      <c r="AG253" s="144"/>
      <c r="AH253" s="144"/>
      <c r="AI253" s="144"/>
      <c r="AJ253" s="144"/>
      <c r="AK253" s="144"/>
      <c r="AL253" s="144"/>
      <c r="AM253" s="144"/>
      <c r="AN253" s="144"/>
      <c r="AO253" s="144"/>
      <c r="AP253" s="144"/>
      <c r="AQ253" s="144"/>
      <c r="AR253" s="144"/>
      <c r="AS253" s="144"/>
      <c r="AT253" s="144"/>
      <c r="AU253" s="144"/>
      <c r="AV253" s="144"/>
      <c r="AW253" s="144"/>
      <c r="AX253" s="144"/>
      <c r="AY253" s="144"/>
      <c r="AZ253" s="144"/>
      <c r="BA253" s="144"/>
      <c r="BB253" s="144"/>
      <c r="BC253" s="144"/>
      <c r="BD253" s="144"/>
      <c r="BE253" s="144"/>
      <c r="BF253" s="144"/>
      <c r="BG253" s="144"/>
      <c r="BH253" s="144"/>
      <c r="BI253" s="144"/>
      <c r="BJ253" s="144"/>
      <c r="BK253" s="144"/>
      <c r="BL253" s="144"/>
      <c r="BM253" s="144"/>
      <c r="BN253" s="144"/>
      <c r="BO253" s="144"/>
      <c r="BP253" s="144"/>
      <c r="BQ253" s="144"/>
      <c r="BR253" s="144"/>
      <c r="BS253" s="144"/>
      <c r="BT253" s="144"/>
      <c r="BU253" s="144"/>
    </row>
    <row r="254" spans="1:73" ht="12" customHeight="1" x14ac:dyDescent="0.4">
      <c r="A254" s="80" t="s">
        <v>369</v>
      </c>
      <c r="B254" s="278"/>
      <c r="C254" s="469" t="s">
        <v>392</v>
      </c>
      <c r="D254" s="443"/>
      <c r="E254" s="144"/>
      <c r="F254" s="144"/>
      <c r="G254" s="144"/>
      <c r="H254" s="144"/>
      <c r="I254" s="144"/>
      <c r="J254" s="144"/>
      <c r="K254" s="144"/>
      <c r="L254" s="144"/>
      <c r="M254" s="144"/>
      <c r="N254" s="144"/>
      <c r="O254" s="144"/>
      <c r="P254" s="144"/>
      <c r="Q254" s="144"/>
      <c r="R254" s="144"/>
      <c r="S254" s="444"/>
      <c r="T254" s="144"/>
      <c r="U254" s="144"/>
      <c r="V254" s="144"/>
      <c r="W254" s="144"/>
      <c r="X254" s="144"/>
      <c r="Y254" s="144"/>
      <c r="Z254" s="144"/>
      <c r="AA254" s="144"/>
      <c r="AB254" s="144"/>
      <c r="AC254" s="144"/>
      <c r="AD254" s="144"/>
      <c r="AE254" s="144"/>
      <c r="AF254" s="144"/>
      <c r="AG254" s="144"/>
      <c r="AH254" s="144"/>
      <c r="AI254" s="144"/>
      <c r="AJ254" s="144"/>
      <c r="AK254" s="144"/>
      <c r="AL254" s="144"/>
      <c r="AM254" s="144"/>
      <c r="AN254" s="144"/>
      <c r="AO254" s="144"/>
      <c r="AP254" s="144"/>
      <c r="AQ254" s="144"/>
      <c r="AR254" s="144"/>
      <c r="AS254" s="144"/>
      <c r="AT254" s="144"/>
      <c r="AU254" s="144"/>
      <c r="AV254" s="144"/>
      <c r="AW254" s="144"/>
      <c r="AX254" s="144"/>
      <c r="AY254" s="144"/>
      <c r="AZ254" s="144"/>
      <c r="BA254" s="144"/>
      <c r="BB254" s="144"/>
      <c r="BC254" s="144"/>
      <c r="BD254" s="144"/>
      <c r="BE254" s="144"/>
      <c r="BF254" s="144"/>
      <c r="BG254" s="144"/>
      <c r="BH254" s="144"/>
      <c r="BI254" s="144"/>
      <c r="BJ254" s="144"/>
      <c r="BK254" s="144"/>
      <c r="BL254" s="144"/>
      <c r="BM254" s="144"/>
      <c r="BN254" s="144"/>
      <c r="BO254" s="144"/>
      <c r="BP254" s="144"/>
      <c r="BQ254" s="144"/>
      <c r="BR254" s="144"/>
      <c r="BS254" s="144"/>
      <c r="BT254" s="144"/>
      <c r="BU254" s="144"/>
    </row>
    <row r="255" spans="1:73" ht="12" customHeight="1" x14ac:dyDescent="0.4">
      <c r="A255" s="80" t="s">
        <v>369</v>
      </c>
      <c r="B255" s="278"/>
      <c r="C255" s="441" t="s">
        <v>44</v>
      </c>
      <c r="D255" s="437"/>
      <c r="E255" s="438"/>
      <c r="F255" s="438"/>
      <c r="G255" s="438"/>
      <c r="H255" s="438"/>
      <c r="I255" s="438"/>
      <c r="J255" s="438"/>
      <c r="K255" s="438"/>
      <c r="L255" s="438"/>
      <c r="M255" s="438"/>
      <c r="N255" s="438"/>
      <c r="O255" s="438"/>
      <c r="P255" s="438"/>
      <c r="Q255" s="438"/>
      <c r="R255" s="438"/>
      <c r="S255" s="440"/>
      <c r="T255" s="144"/>
      <c r="U255" s="144"/>
      <c r="V255" s="144"/>
      <c r="W255" s="144"/>
      <c r="X255" s="144"/>
      <c r="Y255" s="144"/>
      <c r="Z255" s="144"/>
      <c r="AA255" s="144"/>
      <c r="AB255" s="144"/>
      <c r="AC255" s="144"/>
      <c r="AD255" s="144"/>
      <c r="AE255" s="144"/>
      <c r="AF255" s="144"/>
      <c r="AG255" s="144"/>
      <c r="AH255" s="144"/>
      <c r="AI255" s="144"/>
      <c r="AJ255" s="144"/>
      <c r="AK255" s="144"/>
      <c r="AL255" s="144"/>
      <c r="AM255" s="144"/>
      <c r="AN255" s="144"/>
      <c r="AO255" s="144"/>
      <c r="AP255" s="144"/>
      <c r="AQ255" s="144"/>
      <c r="AR255" s="144"/>
      <c r="AS255" s="144"/>
      <c r="AT255" s="144"/>
      <c r="AU255" s="144"/>
      <c r="AV255" s="144"/>
      <c r="AW255" s="144"/>
      <c r="AX255" s="144"/>
      <c r="AY255" s="144"/>
      <c r="AZ255" s="144"/>
      <c r="BA255" s="144"/>
      <c r="BB255" s="144"/>
      <c r="BC255" s="144"/>
      <c r="BD255" s="144"/>
      <c r="BE255" s="144"/>
      <c r="BF255" s="144"/>
      <c r="BG255" s="144"/>
      <c r="BH255" s="144"/>
      <c r="BI255" s="144"/>
      <c r="BJ255" s="144"/>
      <c r="BK255" s="144"/>
      <c r="BL255" s="144"/>
      <c r="BM255" s="144"/>
      <c r="BN255" s="144"/>
      <c r="BO255" s="144"/>
      <c r="BP255" s="144"/>
      <c r="BQ255" s="144"/>
      <c r="BR255" s="144"/>
      <c r="BS255" s="144"/>
      <c r="BT255" s="144"/>
      <c r="BU255" s="144"/>
    </row>
    <row r="256" spans="1:73" ht="12" customHeight="1" x14ac:dyDescent="0.4">
      <c r="A256" s="80" t="s">
        <v>369</v>
      </c>
      <c r="B256" s="278"/>
      <c r="C256" s="441" t="s">
        <v>45</v>
      </c>
      <c r="D256" s="437"/>
      <c r="E256" s="438"/>
      <c r="F256" s="438"/>
      <c r="G256" s="438"/>
      <c r="H256" s="438"/>
      <c r="I256" s="438"/>
      <c r="J256" s="438"/>
      <c r="K256" s="438"/>
      <c r="L256" s="438"/>
      <c r="M256" s="438"/>
      <c r="N256" s="438"/>
      <c r="O256" s="438"/>
      <c r="P256" s="438"/>
      <c r="Q256" s="438"/>
      <c r="R256" s="438"/>
      <c r="S256" s="440"/>
      <c r="T256" s="144"/>
      <c r="U256" s="144"/>
      <c r="V256" s="144"/>
      <c r="W256" s="144"/>
      <c r="X256" s="144"/>
      <c r="Y256" s="144"/>
      <c r="Z256" s="144"/>
      <c r="AA256" s="144"/>
      <c r="AB256" s="144"/>
      <c r="AC256" s="144"/>
      <c r="AD256" s="144"/>
      <c r="AE256" s="144"/>
      <c r="AF256" s="144"/>
      <c r="AG256" s="144"/>
      <c r="AH256" s="144"/>
      <c r="AI256" s="144"/>
      <c r="AJ256" s="144"/>
      <c r="AK256" s="144"/>
      <c r="AL256" s="144"/>
      <c r="AM256" s="144"/>
      <c r="AN256" s="144"/>
      <c r="AO256" s="144"/>
      <c r="AP256" s="144"/>
      <c r="AQ256" s="144"/>
      <c r="AR256" s="144"/>
      <c r="AS256" s="144"/>
      <c r="AT256" s="144"/>
      <c r="AU256" s="144"/>
      <c r="AV256" s="144"/>
      <c r="AW256" s="144"/>
      <c r="AX256" s="144"/>
      <c r="AY256" s="144"/>
      <c r="AZ256" s="144"/>
      <c r="BA256" s="144"/>
      <c r="BB256" s="144"/>
      <c r="BC256" s="144"/>
      <c r="BD256" s="144"/>
      <c r="BE256" s="144"/>
      <c r="BF256" s="144"/>
      <c r="BG256" s="144"/>
      <c r="BH256" s="144"/>
      <c r="BI256" s="144"/>
      <c r="BJ256" s="144"/>
      <c r="BK256" s="144"/>
      <c r="BL256" s="144"/>
      <c r="BM256" s="144"/>
      <c r="BN256" s="144"/>
      <c r="BO256" s="144"/>
      <c r="BP256" s="144"/>
      <c r="BQ256" s="144"/>
      <c r="BR256" s="144"/>
      <c r="BS256" s="144"/>
      <c r="BT256" s="144"/>
      <c r="BU256" s="144"/>
    </row>
    <row r="257" spans="1:73" ht="12" customHeight="1" x14ac:dyDescent="0.4">
      <c r="A257" s="80" t="s">
        <v>369</v>
      </c>
      <c r="B257" s="278"/>
      <c r="C257" s="441" t="s">
        <v>46</v>
      </c>
      <c r="D257" s="437"/>
      <c r="E257" s="438"/>
      <c r="F257" s="438"/>
      <c r="G257" s="438"/>
      <c r="H257" s="438"/>
      <c r="I257" s="438"/>
      <c r="J257" s="438"/>
      <c r="K257" s="438"/>
      <c r="L257" s="438"/>
      <c r="M257" s="438"/>
      <c r="N257" s="438"/>
      <c r="O257" s="438"/>
      <c r="P257" s="438"/>
      <c r="Q257" s="438"/>
      <c r="R257" s="438"/>
      <c r="S257" s="440"/>
      <c r="T257" s="144"/>
      <c r="U257" s="144"/>
      <c r="V257" s="144"/>
      <c r="W257" s="144"/>
      <c r="X257" s="144"/>
      <c r="Y257" s="144"/>
      <c r="Z257" s="144"/>
      <c r="AA257" s="144"/>
      <c r="AB257" s="144"/>
      <c r="AC257" s="144"/>
      <c r="AD257" s="144"/>
      <c r="AE257" s="144"/>
      <c r="AF257" s="144"/>
      <c r="AG257" s="144"/>
      <c r="AH257" s="144"/>
      <c r="AI257" s="144"/>
      <c r="AJ257" s="144"/>
      <c r="AK257" s="144"/>
      <c r="AL257" s="144"/>
      <c r="AM257" s="144"/>
      <c r="AN257" s="144"/>
      <c r="AO257" s="144"/>
      <c r="AP257" s="144"/>
      <c r="AQ257" s="144"/>
      <c r="AR257" s="144"/>
      <c r="AS257" s="144"/>
      <c r="AT257" s="144"/>
      <c r="AU257" s="144"/>
      <c r="AV257" s="144"/>
      <c r="AW257" s="144"/>
      <c r="AX257" s="144"/>
      <c r="AY257" s="144"/>
      <c r="AZ257" s="144"/>
      <c r="BA257" s="144"/>
      <c r="BB257" s="144"/>
      <c r="BC257" s="144"/>
      <c r="BD257" s="144"/>
      <c r="BE257" s="144"/>
      <c r="BF257" s="144"/>
      <c r="BG257" s="144"/>
      <c r="BH257" s="144"/>
      <c r="BI257" s="144"/>
      <c r="BJ257" s="144"/>
      <c r="BK257" s="144"/>
      <c r="BL257" s="144"/>
      <c r="BM257" s="144"/>
      <c r="BN257" s="144"/>
      <c r="BO257" s="144"/>
      <c r="BP257" s="144"/>
      <c r="BQ257" s="144"/>
      <c r="BR257" s="144"/>
      <c r="BS257" s="144"/>
      <c r="BT257" s="144"/>
      <c r="BU257" s="144"/>
    </row>
    <row r="258" spans="1:73" ht="12" customHeight="1" x14ac:dyDescent="0.4">
      <c r="A258" s="80" t="s">
        <v>369</v>
      </c>
      <c r="B258" s="278"/>
      <c r="C258" s="441" t="s">
        <v>47</v>
      </c>
      <c r="D258" s="437"/>
      <c r="E258" s="438"/>
      <c r="F258" s="438"/>
      <c r="G258" s="438"/>
      <c r="H258" s="438"/>
      <c r="I258" s="438"/>
      <c r="J258" s="438"/>
      <c r="K258" s="438"/>
      <c r="L258" s="438"/>
      <c r="M258" s="438"/>
      <c r="N258" s="438"/>
      <c r="O258" s="438"/>
      <c r="P258" s="438"/>
      <c r="Q258" s="438"/>
      <c r="R258" s="438"/>
      <c r="S258" s="440"/>
      <c r="T258" s="144"/>
      <c r="U258" s="144"/>
      <c r="V258" s="144"/>
      <c r="W258" s="144"/>
      <c r="X258" s="144"/>
      <c r="Y258" s="144"/>
      <c r="Z258" s="144"/>
      <c r="AA258" s="144"/>
      <c r="AB258" s="144"/>
      <c r="AC258" s="144"/>
      <c r="AD258" s="144"/>
      <c r="AE258" s="144"/>
      <c r="AF258" s="144"/>
      <c r="AG258" s="144"/>
      <c r="AH258" s="144"/>
      <c r="AI258" s="144"/>
      <c r="AJ258" s="144"/>
      <c r="AK258" s="144"/>
      <c r="AL258" s="144"/>
      <c r="AM258" s="144"/>
      <c r="AN258" s="144"/>
      <c r="AO258" s="144"/>
      <c r="AP258" s="144"/>
      <c r="AQ258" s="144"/>
      <c r="AR258" s="144"/>
      <c r="AS258" s="144"/>
      <c r="AT258" s="144"/>
      <c r="AU258" s="144"/>
      <c r="AV258" s="144"/>
      <c r="AW258" s="144"/>
      <c r="AX258" s="144"/>
      <c r="AY258" s="144"/>
      <c r="AZ258" s="144"/>
      <c r="BA258" s="144"/>
      <c r="BB258" s="144"/>
      <c r="BC258" s="144"/>
      <c r="BD258" s="144"/>
      <c r="BE258" s="144"/>
      <c r="BF258" s="144"/>
      <c r="BG258" s="144"/>
      <c r="BH258" s="144"/>
      <c r="BI258" s="144"/>
      <c r="BJ258" s="144"/>
      <c r="BK258" s="144"/>
      <c r="BL258" s="144"/>
      <c r="BM258" s="144"/>
      <c r="BN258" s="144"/>
      <c r="BO258" s="144"/>
      <c r="BP258" s="144"/>
      <c r="BQ258" s="144"/>
      <c r="BR258" s="144"/>
      <c r="BS258" s="144"/>
      <c r="BT258" s="144"/>
      <c r="BU258" s="144"/>
    </row>
    <row r="259" spans="1:73" ht="12" customHeight="1" x14ac:dyDescent="0.4">
      <c r="A259" s="80" t="s">
        <v>369</v>
      </c>
      <c r="B259" s="433"/>
      <c r="C259" s="449" t="s">
        <v>48</v>
      </c>
      <c r="D259" s="447"/>
      <c r="E259" s="187"/>
      <c r="F259" s="187"/>
      <c r="G259" s="187"/>
      <c r="H259" s="187"/>
      <c r="I259" s="187"/>
      <c r="J259" s="187"/>
      <c r="K259" s="187"/>
      <c r="L259" s="187"/>
      <c r="M259" s="187"/>
      <c r="N259" s="187"/>
      <c r="O259" s="187"/>
      <c r="P259" s="187"/>
      <c r="Q259" s="187"/>
      <c r="R259" s="187"/>
      <c r="S259" s="189"/>
      <c r="T259" s="144"/>
      <c r="U259" s="144"/>
      <c r="V259" s="144"/>
      <c r="W259" s="144"/>
      <c r="X259" s="144"/>
      <c r="Y259" s="144"/>
      <c r="Z259" s="144"/>
      <c r="AA259" s="144"/>
      <c r="AB259" s="144"/>
      <c r="AC259" s="144"/>
      <c r="AD259" s="144"/>
      <c r="AE259" s="144"/>
      <c r="AF259" s="144"/>
      <c r="AG259" s="144"/>
      <c r="AH259" s="144"/>
      <c r="AI259" s="144"/>
      <c r="AJ259" s="144"/>
      <c r="AK259" s="144"/>
      <c r="AL259" s="144"/>
      <c r="AM259" s="144"/>
      <c r="AN259" s="144"/>
      <c r="AO259" s="144"/>
      <c r="AP259" s="144"/>
      <c r="AQ259" s="144"/>
      <c r="AR259" s="144"/>
      <c r="AS259" s="144"/>
      <c r="AT259" s="144"/>
      <c r="AU259" s="144"/>
      <c r="AV259" s="144"/>
      <c r="AW259" s="144"/>
      <c r="AX259" s="144"/>
      <c r="AY259" s="144"/>
      <c r="AZ259" s="144"/>
      <c r="BA259" s="144"/>
      <c r="BB259" s="144"/>
      <c r="BC259" s="144"/>
      <c r="BD259" s="144"/>
      <c r="BE259" s="144"/>
      <c r="BF259" s="144"/>
      <c r="BG259" s="144"/>
      <c r="BH259" s="144"/>
      <c r="BI259" s="144"/>
      <c r="BJ259" s="144"/>
      <c r="BK259" s="144"/>
      <c r="BL259" s="144"/>
      <c r="BM259" s="144"/>
      <c r="BN259" s="144"/>
      <c r="BO259" s="144"/>
      <c r="BP259" s="144"/>
      <c r="BQ259" s="144"/>
      <c r="BR259" s="144"/>
      <c r="BS259" s="144"/>
      <c r="BT259" s="144"/>
      <c r="BU259" s="144"/>
    </row>
    <row r="260" spans="1:73" ht="12" customHeight="1" x14ac:dyDescent="0.4">
      <c r="A260" s="80" t="s">
        <v>369</v>
      </c>
      <c r="B260" s="427" t="s">
        <v>260</v>
      </c>
      <c r="C260" s="213" t="s">
        <v>180</v>
      </c>
      <c r="D260" s="443">
        <v>14</v>
      </c>
      <c r="E260" s="144">
        <v>29</v>
      </c>
      <c r="F260" s="144">
        <v>30</v>
      </c>
      <c r="G260" s="144">
        <v>55</v>
      </c>
      <c r="H260" s="144">
        <v>45</v>
      </c>
      <c r="I260" s="144">
        <v>28</v>
      </c>
      <c r="J260" s="144">
        <v>33</v>
      </c>
      <c r="K260" s="144">
        <v>45</v>
      </c>
      <c r="L260" s="144">
        <v>26</v>
      </c>
      <c r="M260" s="144">
        <v>24</v>
      </c>
      <c r="N260" s="144">
        <v>19</v>
      </c>
      <c r="O260" s="144">
        <v>9</v>
      </c>
      <c r="P260" s="144">
        <v>21</v>
      </c>
      <c r="Q260" s="144">
        <v>1</v>
      </c>
      <c r="R260" s="144">
        <v>6</v>
      </c>
      <c r="S260" s="444">
        <v>2</v>
      </c>
      <c r="T260" s="144"/>
      <c r="U260" s="144"/>
      <c r="V260" s="144"/>
      <c r="W260" s="144"/>
      <c r="X260" s="144"/>
      <c r="Y260" s="144"/>
      <c r="Z260" s="144"/>
      <c r="AA260" s="144"/>
      <c r="AB260" s="144"/>
      <c r="AC260" s="144"/>
      <c r="AD260" s="144"/>
      <c r="AE260" s="144"/>
      <c r="AF260" s="144"/>
      <c r="AG260" s="144"/>
      <c r="AH260" s="144"/>
      <c r="AI260" s="144"/>
      <c r="AJ260" s="144"/>
      <c r="AK260" s="144"/>
      <c r="AL260" s="144"/>
      <c r="AM260" s="144"/>
      <c r="AN260" s="144"/>
      <c r="AO260" s="144"/>
      <c r="AP260" s="144"/>
      <c r="AQ260" s="144"/>
      <c r="AR260" s="144"/>
      <c r="AS260" s="144"/>
      <c r="AT260" s="144"/>
      <c r="AU260" s="144"/>
      <c r="AV260" s="144"/>
      <c r="AW260" s="144"/>
      <c r="AX260" s="144"/>
      <c r="AY260" s="144"/>
      <c r="AZ260" s="144"/>
      <c r="BA260" s="144"/>
      <c r="BB260" s="144"/>
      <c r="BC260" s="144"/>
      <c r="BD260" s="144"/>
      <c r="BE260" s="144"/>
      <c r="BF260" s="144"/>
      <c r="BG260" s="144"/>
      <c r="BH260" s="144"/>
      <c r="BI260" s="144"/>
      <c r="BJ260" s="144"/>
      <c r="BK260" s="144"/>
      <c r="BL260" s="144"/>
      <c r="BM260" s="144"/>
      <c r="BN260" s="144"/>
      <c r="BO260" s="144"/>
      <c r="BP260" s="144"/>
      <c r="BQ260" s="144"/>
      <c r="BR260" s="144"/>
      <c r="BS260" s="144"/>
      <c r="BT260" s="144"/>
      <c r="BU260" s="144"/>
    </row>
    <row r="261" spans="1:73" ht="12" customHeight="1" x14ac:dyDescent="0.4">
      <c r="A261" s="80" t="s">
        <v>369</v>
      </c>
      <c r="B261" s="278"/>
      <c r="C261" s="434" t="s">
        <v>288</v>
      </c>
      <c r="D261" s="443">
        <v>0</v>
      </c>
      <c r="E261" s="144">
        <v>0</v>
      </c>
      <c r="F261" s="144">
        <v>0</v>
      </c>
      <c r="G261" s="144">
        <v>0</v>
      </c>
      <c r="H261" s="144">
        <v>0</v>
      </c>
      <c r="I261" s="144">
        <v>0</v>
      </c>
      <c r="J261" s="144">
        <v>0</v>
      </c>
      <c r="K261" s="144">
        <v>0</v>
      </c>
      <c r="L261" s="144">
        <v>0</v>
      </c>
      <c r="M261" s="144">
        <v>0</v>
      </c>
      <c r="N261" s="144">
        <v>0</v>
      </c>
      <c r="O261" s="144">
        <v>0</v>
      </c>
      <c r="P261" s="144">
        <v>0</v>
      </c>
      <c r="Q261" s="144">
        <v>0</v>
      </c>
      <c r="R261" s="144">
        <v>0</v>
      </c>
      <c r="S261" s="444">
        <v>0</v>
      </c>
      <c r="T261" s="144"/>
      <c r="U261" s="144"/>
      <c r="V261" s="144"/>
      <c r="W261" s="144"/>
      <c r="X261" s="144"/>
      <c r="Y261" s="144"/>
      <c r="Z261" s="144"/>
      <c r="AA261" s="144"/>
      <c r="AB261" s="144"/>
      <c r="AC261" s="144"/>
      <c r="AD261" s="144"/>
      <c r="AE261" s="144"/>
      <c r="AF261" s="144"/>
      <c r="AG261" s="144"/>
      <c r="AH261" s="144"/>
      <c r="AI261" s="144"/>
      <c r="AJ261" s="144"/>
      <c r="AK261" s="144"/>
      <c r="AL261" s="144"/>
      <c r="AM261" s="144"/>
      <c r="AN261" s="144"/>
      <c r="AO261" s="144"/>
      <c r="AP261" s="144"/>
      <c r="AQ261" s="144"/>
      <c r="AR261" s="144"/>
      <c r="AS261" s="144"/>
      <c r="AT261" s="144"/>
      <c r="AU261" s="144"/>
      <c r="AV261" s="144"/>
      <c r="AW261" s="144"/>
      <c r="AX261" s="144"/>
      <c r="AY261" s="144"/>
      <c r="AZ261" s="144"/>
      <c r="BA261" s="144"/>
      <c r="BB261" s="144"/>
      <c r="BC261" s="144"/>
      <c r="BD261" s="144"/>
      <c r="BE261" s="144"/>
      <c r="BF261" s="144"/>
      <c r="BG261" s="144"/>
      <c r="BH261" s="144"/>
      <c r="BI261" s="144"/>
      <c r="BJ261" s="144"/>
      <c r="BK261" s="144"/>
      <c r="BL261" s="144"/>
      <c r="BM261" s="144"/>
      <c r="BN261" s="144"/>
      <c r="BO261" s="144"/>
      <c r="BP261" s="144"/>
      <c r="BQ261" s="144"/>
      <c r="BR261" s="144"/>
      <c r="BS261" s="144"/>
      <c r="BT261" s="144"/>
      <c r="BU261" s="144"/>
    </row>
    <row r="262" spans="1:73" ht="12" customHeight="1" x14ac:dyDescent="0.4">
      <c r="A262" s="80" t="s">
        <v>369</v>
      </c>
      <c r="B262" s="278"/>
      <c r="C262" s="434" t="s">
        <v>289</v>
      </c>
      <c r="D262" s="443">
        <v>0</v>
      </c>
      <c r="E262" s="144">
        <v>0</v>
      </c>
      <c r="F262" s="144">
        <v>0</v>
      </c>
      <c r="G262" s="144">
        <v>0</v>
      </c>
      <c r="H262" s="144">
        <v>1</v>
      </c>
      <c r="I262" s="144">
        <v>0</v>
      </c>
      <c r="J262" s="144">
        <v>0</v>
      </c>
      <c r="K262" s="144">
        <v>1</v>
      </c>
      <c r="L262" s="144">
        <v>0</v>
      </c>
      <c r="M262" s="144">
        <v>0</v>
      </c>
      <c r="N262" s="144">
        <v>0</v>
      </c>
      <c r="O262" s="144">
        <v>0</v>
      </c>
      <c r="P262" s="144">
        <v>0</v>
      </c>
      <c r="Q262" s="144">
        <v>0</v>
      </c>
      <c r="R262" s="144">
        <v>0</v>
      </c>
      <c r="S262" s="444">
        <v>0</v>
      </c>
      <c r="T262" s="144"/>
      <c r="U262" s="144"/>
      <c r="V262" s="144"/>
      <c r="W262" s="144"/>
      <c r="X262" s="144"/>
      <c r="Y262" s="144"/>
      <c r="Z262" s="144"/>
      <c r="AA262" s="144"/>
      <c r="AB262" s="144"/>
      <c r="AC262" s="144"/>
      <c r="AD262" s="144"/>
      <c r="AE262" s="144"/>
      <c r="AF262" s="144"/>
      <c r="AG262" s="144"/>
      <c r="AH262" s="144"/>
      <c r="AI262" s="144"/>
      <c r="AJ262" s="144"/>
      <c r="AK262" s="144"/>
      <c r="AL262" s="144"/>
      <c r="AM262" s="144"/>
      <c r="AN262" s="144"/>
      <c r="AO262" s="144"/>
      <c r="AP262" s="144"/>
      <c r="AQ262" s="144"/>
      <c r="AR262" s="144"/>
      <c r="AS262" s="144"/>
      <c r="AT262" s="144"/>
      <c r="AU262" s="144"/>
      <c r="AV262" s="144"/>
      <c r="AW262" s="144"/>
      <c r="AX262" s="144"/>
      <c r="AY262" s="144"/>
      <c r="AZ262" s="144"/>
      <c r="BA262" s="144"/>
      <c r="BB262" s="144"/>
      <c r="BC262" s="144"/>
      <c r="BD262" s="144"/>
      <c r="BE262" s="144"/>
      <c r="BF262" s="144"/>
      <c r="BG262" s="144"/>
      <c r="BH262" s="144"/>
      <c r="BI262" s="144"/>
      <c r="BJ262" s="144"/>
      <c r="BK262" s="144"/>
      <c r="BL262" s="144"/>
      <c r="BM262" s="144"/>
      <c r="BN262" s="144"/>
      <c r="BO262" s="144"/>
      <c r="BP262" s="144"/>
      <c r="BQ262" s="144"/>
      <c r="BR262" s="144"/>
      <c r="BS262" s="144"/>
      <c r="BT262" s="144"/>
      <c r="BU262" s="144"/>
    </row>
    <row r="263" spans="1:73" ht="12" customHeight="1" x14ac:dyDescent="0.4">
      <c r="A263" s="80" t="s">
        <v>369</v>
      </c>
      <c r="B263" s="278"/>
      <c r="C263" s="434" t="s">
        <v>290</v>
      </c>
      <c r="D263" s="443">
        <v>0</v>
      </c>
      <c r="E263" s="144">
        <v>0</v>
      </c>
      <c r="F263" s="144">
        <v>0</v>
      </c>
      <c r="G263" s="144">
        <v>0</v>
      </c>
      <c r="H263" s="144">
        <v>0</v>
      </c>
      <c r="I263" s="144">
        <v>0</v>
      </c>
      <c r="J263" s="144">
        <v>0</v>
      </c>
      <c r="K263" s="144">
        <v>0</v>
      </c>
      <c r="L263" s="144">
        <v>0</v>
      </c>
      <c r="M263" s="144">
        <v>0</v>
      </c>
      <c r="N263" s="144">
        <v>0</v>
      </c>
      <c r="O263" s="144">
        <v>0</v>
      </c>
      <c r="P263" s="144">
        <v>0</v>
      </c>
      <c r="Q263" s="144">
        <v>0</v>
      </c>
      <c r="R263" s="144">
        <v>0</v>
      </c>
      <c r="S263" s="444">
        <v>0</v>
      </c>
      <c r="T263" s="144"/>
      <c r="U263" s="144"/>
      <c r="V263" s="144"/>
      <c r="W263" s="144"/>
      <c r="X263" s="144"/>
      <c r="Y263" s="144"/>
      <c r="Z263" s="144"/>
      <c r="AA263" s="144"/>
      <c r="AB263" s="144"/>
      <c r="AC263" s="144"/>
      <c r="AD263" s="144"/>
      <c r="AE263" s="144"/>
      <c r="AF263" s="144"/>
      <c r="AG263" s="144"/>
      <c r="AH263" s="144"/>
      <c r="AI263" s="144"/>
      <c r="AJ263" s="144"/>
      <c r="AK263" s="144"/>
      <c r="AL263" s="144"/>
      <c r="AM263" s="144"/>
      <c r="AN263" s="144"/>
      <c r="AO263" s="144"/>
      <c r="AP263" s="144"/>
      <c r="AQ263" s="144"/>
      <c r="AR263" s="144"/>
      <c r="AS263" s="144"/>
      <c r="AT263" s="144"/>
      <c r="AU263" s="144"/>
      <c r="AV263" s="144"/>
      <c r="AW263" s="144"/>
      <c r="AX263" s="144"/>
      <c r="AY263" s="144"/>
      <c r="AZ263" s="144"/>
      <c r="BA263" s="144"/>
      <c r="BB263" s="144"/>
      <c r="BC263" s="144"/>
      <c r="BD263" s="144"/>
      <c r="BE263" s="144"/>
      <c r="BF263" s="144"/>
      <c r="BG263" s="144"/>
      <c r="BH263" s="144"/>
      <c r="BI263" s="144"/>
      <c r="BJ263" s="144"/>
      <c r="BK263" s="144"/>
      <c r="BL263" s="144"/>
      <c r="BM263" s="144"/>
      <c r="BN263" s="144"/>
      <c r="BO263" s="144"/>
      <c r="BP263" s="144"/>
      <c r="BQ263" s="144"/>
      <c r="BR263" s="144"/>
      <c r="BS263" s="144"/>
      <c r="BT263" s="144"/>
      <c r="BU263" s="144"/>
    </row>
    <row r="264" spans="1:73" ht="12" customHeight="1" x14ac:dyDescent="0.4">
      <c r="A264" s="80" t="s">
        <v>369</v>
      </c>
      <c r="B264" s="278"/>
      <c r="C264" s="434" t="s">
        <v>300</v>
      </c>
      <c r="D264" s="443">
        <v>0</v>
      </c>
      <c r="E264" s="144">
        <v>0</v>
      </c>
      <c r="F264" s="144">
        <v>2</v>
      </c>
      <c r="G264" s="144">
        <v>5</v>
      </c>
      <c r="H264" s="144">
        <v>4</v>
      </c>
      <c r="I264" s="144">
        <v>0</v>
      </c>
      <c r="J264" s="144">
        <v>1</v>
      </c>
      <c r="K264" s="144">
        <v>0</v>
      </c>
      <c r="L264" s="144">
        <v>0</v>
      </c>
      <c r="M264" s="144">
        <v>1</v>
      </c>
      <c r="N264" s="144">
        <v>0</v>
      </c>
      <c r="O264" s="144">
        <v>0</v>
      </c>
      <c r="P264" s="144">
        <v>0</v>
      </c>
      <c r="Q264" s="144">
        <v>0</v>
      </c>
      <c r="R264" s="144">
        <v>0</v>
      </c>
      <c r="S264" s="444">
        <v>0</v>
      </c>
      <c r="T264" s="144"/>
      <c r="U264" s="144"/>
      <c r="V264" s="144"/>
      <c r="W264" s="144"/>
      <c r="X264" s="144"/>
      <c r="Y264" s="144"/>
      <c r="Z264" s="144"/>
      <c r="AA264" s="144"/>
      <c r="AB264" s="144"/>
      <c r="AC264" s="144"/>
      <c r="AD264" s="144"/>
      <c r="AE264" s="144"/>
      <c r="AF264" s="144"/>
      <c r="AG264" s="144"/>
      <c r="AH264" s="144"/>
      <c r="AI264" s="144"/>
      <c r="AJ264" s="144"/>
      <c r="AK264" s="144"/>
      <c r="AL264" s="144"/>
      <c r="AM264" s="144"/>
      <c r="AN264" s="144"/>
      <c r="AO264" s="144"/>
      <c r="AP264" s="144"/>
      <c r="AQ264" s="144"/>
      <c r="AR264" s="144"/>
      <c r="AS264" s="144"/>
      <c r="AT264" s="144"/>
      <c r="AU264" s="144"/>
      <c r="AV264" s="144"/>
      <c r="AW264" s="144"/>
      <c r="AX264" s="144"/>
      <c r="AY264" s="144"/>
      <c r="AZ264" s="144"/>
      <c r="BA264" s="144"/>
      <c r="BB264" s="144"/>
      <c r="BC264" s="144"/>
      <c r="BD264" s="144"/>
      <c r="BE264" s="144"/>
      <c r="BF264" s="144"/>
      <c r="BG264" s="144"/>
      <c r="BH264" s="144"/>
      <c r="BI264" s="144"/>
      <c r="BJ264" s="144"/>
      <c r="BK264" s="144"/>
      <c r="BL264" s="144"/>
      <c r="BM264" s="144"/>
      <c r="BN264" s="144"/>
      <c r="BO264" s="144"/>
      <c r="BP264" s="144"/>
      <c r="BQ264" s="144"/>
      <c r="BR264" s="144"/>
      <c r="BS264" s="144"/>
      <c r="BT264" s="144"/>
      <c r="BU264" s="144"/>
    </row>
    <row r="265" spans="1:73" ht="12" customHeight="1" x14ac:dyDescent="0.4">
      <c r="A265" s="80" t="s">
        <v>369</v>
      </c>
      <c r="B265" s="278"/>
      <c r="C265" s="434" t="s">
        <v>292</v>
      </c>
      <c r="D265" s="443">
        <v>0</v>
      </c>
      <c r="E265" s="144">
        <v>0</v>
      </c>
      <c r="F265" s="144">
        <v>0</v>
      </c>
      <c r="G265" s="144">
        <v>0</v>
      </c>
      <c r="H265" s="144">
        <v>0</v>
      </c>
      <c r="I265" s="144">
        <v>0</v>
      </c>
      <c r="J265" s="144">
        <v>0</v>
      </c>
      <c r="K265" s="144">
        <v>0</v>
      </c>
      <c r="L265" s="144">
        <v>0</v>
      </c>
      <c r="M265" s="144">
        <v>0</v>
      </c>
      <c r="N265" s="144">
        <v>0</v>
      </c>
      <c r="O265" s="144">
        <v>0</v>
      </c>
      <c r="P265" s="144">
        <v>0</v>
      </c>
      <c r="Q265" s="144">
        <v>0</v>
      </c>
      <c r="R265" s="144">
        <v>0</v>
      </c>
      <c r="S265" s="444">
        <v>0</v>
      </c>
      <c r="T265" s="144"/>
      <c r="U265" s="144"/>
      <c r="V265" s="144"/>
      <c r="W265" s="144"/>
      <c r="X265" s="144"/>
      <c r="Y265" s="144"/>
      <c r="Z265" s="144"/>
      <c r="AA265" s="144"/>
      <c r="AB265" s="144"/>
      <c r="AC265" s="144"/>
      <c r="AD265" s="144"/>
      <c r="AE265" s="144"/>
      <c r="AF265" s="144"/>
      <c r="AG265" s="144"/>
      <c r="AH265" s="144"/>
      <c r="AI265" s="144"/>
      <c r="AJ265" s="144"/>
      <c r="AK265" s="144"/>
      <c r="AL265" s="144"/>
      <c r="AM265" s="144"/>
      <c r="AN265" s="144"/>
      <c r="AO265" s="144"/>
      <c r="AP265" s="144"/>
      <c r="AQ265" s="144"/>
      <c r="AR265" s="144"/>
      <c r="AS265" s="144"/>
      <c r="AT265" s="144"/>
      <c r="AU265" s="144"/>
      <c r="AV265" s="144"/>
      <c r="AW265" s="144"/>
      <c r="AX265" s="144"/>
      <c r="AY265" s="144"/>
      <c r="AZ265" s="144"/>
      <c r="BA265" s="144"/>
      <c r="BB265" s="144"/>
      <c r="BC265" s="144"/>
      <c r="BD265" s="144"/>
      <c r="BE265" s="144"/>
      <c r="BF265" s="144"/>
      <c r="BG265" s="144"/>
      <c r="BH265" s="144"/>
      <c r="BI265" s="144"/>
      <c r="BJ265" s="144"/>
      <c r="BK265" s="144"/>
      <c r="BL265" s="144"/>
      <c r="BM265" s="144"/>
      <c r="BN265" s="144"/>
      <c r="BO265" s="144"/>
      <c r="BP265" s="144"/>
      <c r="BQ265" s="144"/>
      <c r="BR265" s="144"/>
      <c r="BS265" s="144"/>
      <c r="BT265" s="144"/>
      <c r="BU265" s="144"/>
    </row>
    <row r="266" spans="1:73" ht="12" customHeight="1" x14ac:dyDescent="0.4">
      <c r="A266" s="80" t="s">
        <v>369</v>
      </c>
      <c r="B266" s="278"/>
      <c r="C266" s="436" t="s">
        <v>274</v>
      </c>
      <c r="D266" s="437">
        <v>0</v>
      </c>
      <c r="E266" s="438">
        <v>0</v>
      </c>
      <c r="F266" s="438">
        <v>0</v>
      </c>
      <c r="G266" s="438">
        <v>0</v>
      </c>
      <c r="H266" s="438">
        <v>0</v>
      </c>
      <c r="I266" s="438">
        <v>0</v>
      </c>
      <c r="J266" s="438">
        <v>1</v>
      </c>
      <c r="K266" s="438">
        <v>0</v>
      </c>
      <c r="L266" s="438">
        <v>0</v>
      </c>
      <c r="M266" s="438">
        <v>0</v>
      </c>
      <c r="N266" s="438">
        <v>0</v>
      </c>
      <c r="O266" s="438">
        <v>0</v>
      </c>
      <c r="P266" s="438">
        <v>0</v>
      </c>
      <c r="Q266" s="438">
        <v>0</v>
      </c>
      <c r="R266" s="438">
        <v>0</v>
      </c>
      <c r="S266" s="440">
        <v>0</v>
      </c>
      <c r="T266" s="144"/>
      <c r="U266" s="144"/>
      <c r="V266" s="144"/>
      <c r="W266" s="144"/>
      <c r="X266" s="144"/>
      <c r="Y266" s="144"/>
      <c r="Z266" s="144"/>
      <c r="AA266" s="144"/>
      <c r="AB266" s="144"/>
      <c r="AC266" s="144"/>
      <c r="AD266" s="144"/>
      <c r="AE266" s="144"/>
      <c r="AF266" s="144"/>
      <c r="AG266" s="144"/>
      <c r="AH266" s="144"/>
      <c r="AI266" s="144"/>
      <c r="AJ266" s="144"/>
      <c r="AK266" s="144"/>
      <c r="AL266" s="144"/>
      <c r="AM266" s="144"/>
      <c r="AN266" s="144"/>
      <c r="AO266" s="144"/>
      <c r="AP266" s="144"/>
      <c r="AQ266" s="144"/>
      <c r="AR266" s="144"/>
      <c r="AS266" s="144"/>
      <c r="AT266" s="144"/>
      <c r="AU266" s="144"/>
      <c r="AV266" s="144"/>
      <c r="AW266" s="144"/>
      <c r="AX266" s="144"/>
      <c r="AY266" s="144"/>
      <c r="AZ266" s="144"/>
      <c r="BA266" s="144"/>
      <c r="BB266" s="144"/>
      <c r="BC266" s="144"/>
      <c r="BD266" s="144"/>
      <c r="BE266" s="144"/>
      <c r="BF266" s="144"/>
      <c r="BG266" s="144"/>
      <c r="BH266" s="144"/>
      <c r="BI266" s="144"/>
      <c r="BJ266" s="144"/>
      <c r="BK266" s="144"/>
      <c r="BL266" s="144"/>
      <c r="BM266" s="144"/>
      <c r="BN266" s="144"/>
      <c r="BO266" s="144"/>
      <c r="BP266" s="144"/>
      <c r="BQ266" s="144"/>
      <c r="BR266" s="144"/>
      <c r="BS266" s="144"/>
      <c r="BT266" s="144"/>
      <c r="BU266" s="144"/>
    </row>
    <row r="267" spans="1:73" ht="12" customHeight="1" x14ac:dyDescent="0.4">
      <c r="A267" s="80" t="s">
        <v>369</v>
      </c>
      <c r="B267" s="278"/>
      <c r="C267" s="436" t="s">
        <v>397</v>
      </c>
      <c r="D267" s="437">
        <v>0</v>
      </c>
      <c r="E267" s="438">
        <v>0</v>
      </c>
      <c r="F267" s="438">
        <v>0</v>
      </c>
      <c r="G267" s="438">
        <v>0</v>
      </c>
      <c r="H267" s="438">
        <v>0</v>
      </c>
      <c r="I267" s="438">
        <v>2</v>
      </c>
      <c r="J267" s="438">
        <v>1</v>
      </c>
      <c r="K267" s="438">
        <v>0</v>
      </c>
      <c r="L267" s="438">
        <v>0</v>
      </c>
      <c r="M267" s="438">
        <v>0</v>
      </c>
      <c r="N267" s="438">
        <v>0</v>
      </c>
      <c r="O267" s="438">
        <v>0</v>
      </c>
      <c r="P267" s="438">
        <v>0</v>
      </c>
      <c r="Q267" s="438">
        <v>0</v>
      </c>
      <c r="R267" s="438">
        <v>0</v>
      </c>
      <c r="S267" s="440">
        <v>0</v>
      </c>
      <c r="T267" s="144"/>
      <c r="U267" s="144"/>
      <c r="V267" s="144"/>
      <c r="W267" s="144"/>
      <c r="X267" s="144"/>
      <c r="Y267" s="144"/>
      <c r="Z267" s="144"/>
      <c r="AA267" s="144"/>
      <c r="AB267" s="144"/>
      <c r="AC267" s="144"/>
      <c r="AD267" s="144"/>
      <c r="AE267" s="144"/>
      <c r="AF267" s="144"/>
      <c r="AG267" s="144"/>
      <c r="AH267" s="144"/>
      <c r="AI267" s="144"/>
      <c r="AJ267" s="144"/>
      <c r="AK267" s="144"/>
      <c r="AL267" s="144"/>
      <c r="AM267" s="144"/>
      <c r="AN267" s="144"/>
      <c r="AO267" s="144"/>
      <c r="AP267" s="144"/>
      <c r="AQ267" s="144"/>
      <c r="AR267" s="144"/>
      <c r="AS267" s="144"/>
      <c r="AT267" s="144"/>
      <c r="AU267" s="144"/>
      <c r="AV267" s="144"/>
      <c r="AW267" s="144"/>
      <c r="AX267" s="144"/>
      <c r="AY267" s="144"/>
      <c r="AZ267" s="144"/>
      <c r="BA267" s="144"/>
      <c r="BB267" s="144"/>
      <c r="BC267" s="144"/>
      <c r="BD267" s="144"/>
      <c r="BE267" s="144"/>
      <c r="BF267" s="144"/>
      <c r="BG267" s="144"/>
      <c r="BH267" s="144"/>
      <c r="BI267" s="144"/>
      <c r="BJ267" s="144"/>
      <c r="BK267" s="144"/>
      <c r="BL267" s="144"/>
      <c r="BM267" s="144"/>
      <c r="BN267" s="144"/>
      <c r="BO267" s="144"/>
      <c r="BP267" s="144"/>
      <c r="BQ267" s="144"/>
      <c r="BR267" s="144"/>
      <c r="BS267" s="144"/>
      <c r="BT267" s="144"/>
      <c r="BU267" s="144"/>
    </row>
    <row r="268" spans="1:73" ht="12" customHeight="1" x14ac:dyDescent="0.4">
      <c r="A268" s="80" t="s">
        <v>369</v>
      </c>
      <c r="B268" s="278"/>
      <c r="C268" s="469" t="s">
        <v>373</v>
      </c>
      <c r="D268" s="443"/>
      <c r="E268" s="144"/>
      <c r="F268" s="144"/>
      <c r="G268" s="144"/>
      <c r="H268" s="144"/>
      <c r="I268" s="144"/>
      <c r="J268" s="144"/>
      <c r="K268" s="144"/>
      <c r="L268" s="144"/>
      <c r="M268" s="144"/>
      <c r="N268" s="144"/>
      <c r="O268" s="144"/>
      <c r="P268" s="144"/>
      <c r="Q268" s="144"/>
      <c r="R268" s="144"/>
      <c r="S268" s="444"/>
      <c r="T268" s="144"/>
      <c r="U268" s="144"/>
      <c r="V268" s="144"/>
      <c r="W268" s="144"/>
      <c r="X268" s="144"/>
      <c r="Y268" s="144"/>
      <c r="Z268" s="144"/>
      <c r="AA268" s="144"/>
      <c r="AB268" s="144"/>
      <c r="AC268" s="144"/>
      <c r="AD268" s="144"/>
      <c r="AE268" s="144"/>
      <c r="AF268" s="144"/>
      <c r="AG268" s="144"/>
      <c r="AH268" s="144"/>
      <c r="AI268" s="144"/>
      <c r="AJ268" s="144"/>
      <c r="AK268" s="144"/>
      <c r="AL268" s="144"/>
      <c r="AM268" s="144"/>
      <c r="AN268" s="144"/>
      <c r="AO268" s="144"/>
      <c r="AP268" s="144"/>
      <c r="AQ268" s="144"/>
      <c r="AR268" s="144"/>
      <c r="AS268" s="144"/>
      <c r="AT268" s="144"/>
      <c r="AU268" s="144"/>
      <c r="AV268" s="144"/>
      <c r="AW268" s="144"/>
      <c r="AX268" s="144"/>
      <c r="AY268" s="144"/>
      <c r="AZ268" s="144"/>
      <c r="BA268" s="144"/>
      <c r="BB268" s="144"/>
      <c r="BC268" s="144"/>
      <c r="BD268" s="144"/>
      <c r="BE268" s="144"/>
      <c r="BF268" s="144"/>
      <c r="BG268" s="144"/>
      <c r="BH268" s="144"/>
      <c r="BI268" s="144"/>
      <c r="BJ268" s="144"/>
      <c r="BK268" s="144"/>
      <c r="BL268" s="144"/>
      <c r="BM268" s="144"/>
      <c r="BN268" s="144"/>
      <c r="BO268" s="144"/>
      <c r="BP268" s="144"/>
      <c r="BQ268" s="144"/>
      <c r="BR268" s="144"/>
      <c r="BS268" s="144"/>
      <c r="BT268" s="144"/>
      <c r="BU268" s="144"/>
    </row>
    <row r="269" spans="1:73" ht="12" customHeight="1" x14ac:dyDescent="0.4">
      <c r="A269" s="80" t="s">
        <v>369</v>
      </c>
      <c r="B269" s="278"/>
      <c r="C269" s="469" t="s">
        <v>374</v>
      </c>
      <c r="D269" s="443"/>
      <c r="E269" s="144"/>
      <c r="F269" s="144"/>
      <c r="G269" s="144"/>
      <c r="H269" s="144"/>
      <c r="I269" s="144"/>
      <c r="J269" s="144"/>
      <c r="K269" s="144"/>
      <c r="L269" s="144"/>
      <c r="M269" s="144"/>
      <c r="N269" s="144"/>
      <c r="O269" s="144"/>
      <c r="P269" s="144"/>
      <c r="Q269" s="144"/>
      <c r="R269" s="144"/>
      <c r="S269" s="444"/>
      <c r="T269" s="144"/>
      <c r="U269" s="144"/>
      <c r="V269" s="144"/>
      <c r="W269" s="144"/>
      <c r="X269" s="144"/>
      <c r="Y269" s="144"/>
      <c r="Z269" s="144"/>
      <c r="AA269" s="144"/>
      <c r="AB269" s="144"/>
      <c r="AC269" s="144"/>
      <c r="AD269" s="144"/>
      <c r="AE269" s="144"/>
      <c r="AF269" s="144"/>
      <c r="AG269" s="144"/>
      <c r="AH269" s="144"/>
      <c r="AI269" s="144"/>
      <c r="AJ269" s="144"/>
      <c r="AK269" s="144"/>
      <c r="AL269" s="144"/>
      <c r="AM269" s="144"/>
      <c r="AN269" s="144"/>
      <c r="AO269" s="144"/>
      <c r="AP269" s="144"/>
      <c r="AQ269" s="144"/>
      <c r="AR269" s="144"/>
      <c r="AS269" s="144"/>
      <c r="AT269" s="144"/>
      <c r="AU269" s="144"/>
      <c r="AV269" s="144"/>
      <c r="AW269" s="144"/>
      <c r="AX269" s="144"/>
      <c r="AY269" s="144"/>
      <c r="AZ269" s="144"/>
      <c r="BA269" s="144"/>
      <c r="BB269" s="144"/>
      <c r="BC269" s="144"/>
      <c r="BD269" s="144"/>
      <c r="BE269" s="144"/>
      <c r="BF269" s="144"/>
      <c r="BG269" s="144"/>
      <c r="BH269" s="144"/>
      <c r="BI269" s="144"/>
      <c r="BJ269" s="144"/>
      <c r="BK269" s="144"/>
      <c r="BL269" s="144"/>
      <c r="BM269" s="144"/>
      <c r="BN269" s="144"/>
      <c r="BO269" s="144"/>
      <c r="BP269" s="144"/>
      <c r="BQ269" s="144"/>
      <c r="BR269" s="144"/>
      <c r="BS269" s="144"/>
      <c r="BT269" s="144"/>
      <c r="BU269" s="144"/>
    </row>
    <row r="270" spans="1:73" ht="12" customHeight="1" x14ac:dyDescent="0.4">
      <c r="A270" s="80" t="s">
        <v>369</v>
      </c>
      <c r="B270" s="278"/>
      <c r="C270" s="507" t="s">
        <v>375</v>
      </c>
      <c r="D270" s="437"/>
      <c r="E270" s="438"/>
      <c r="F270" s="438"/>
      <c r="G270" s="438"/>
      <c r="H270" s="438"/>
      <c r="I270" s="438"/>
      <c r="J270" s="438"/>
      <c r="K270" s="438"/>
      <c r="L270" s="438"/>
      <c r="M270" s="438"/>
      <c r="N270" s="438"/>
      <c r="O270" s="438"/>
      <c r="P270" s="438"/>
      <c r="Q270" s="438"/>
      <c r="R270" s="438"/>
      <c r="S270" s="440"/>
      <c r="T270" s="144"/>
      <c r="U270" s="144"/>
      <c r="V270" s="144"/>
      <c r="W270" s="144"/>
      <c r="X270" s="144"/>
      <c r="Y270" s="144"/>
      <c r="Z270" s="144"/>
      <c r="AA270" s="144"/>
      <c r="AB270" s="144"/>
      <c r="AC270" s="144"/>
      <c r="AD270" s="144"/>
      <c r="AE270" s="144"/>
      <c r="AF270" s="144"/>
      <c r="AG270" s="144"/>
      <c r="AH270" s="144"/>
      <c r="AI270" s="144"/>
      <c r="AJ270" s="144"/>
      <c r="AK270" s="144"/>
      <c r="AL270" s="144"/>
      <c r="AM270" s="144"/>
      <c r="AN270" s="144"/>
      <c r="AO270" s="144"/>
      <c r="AP270" s="144"/>
      <c r="AQ270" s="144"/>
      <c r="AR270" s="144"/>
      <c r="AS270" s="144"/>
      <c r="AT270" s="144"/>
      <c r="AU270" s="144"/>
      <c r="AV270" s="144"/>
      <c r="AW270" s="144"/>
      <c r="AX270" s="144"/>
      <c r="AY270" s="144"/>
      <c r="AZ270" s="144"/>
      <c r="BA270" s="144"/>
      <c r="BB270" s="144"/>
      <c r="BC270" s="144"/>
      <c r="BD270" s="144"/>
      <c r="BE270" s="144"/>
      <c r="BF270" s="144"/>
      <c r="BG270" s="144"/>
      <c r="BH270" s="144"/>
      <c r="BI270" s="144"/>
      <c r="BJ270" s="144"/>
      <c r="BK270" s="144"/>
      <c r="BL270" s="144"/>
      <c r="BM270" s="144"/>
      <c r="BN270" s="144"/>
      <c r="BO270" s="144"/>
      <c r="BP270" s="144"/>
      <c r="BQ270" s="144"/>
      <c r="BR270" s="144"/>
      <c r="BS270" s="144"/>
      <c r="BT270" s="144"/>
      <c r="BU270" s="144"/>
    </row>
    <row r="271" spans="1:73" ht="12" customHeight="1" x14ac:dyDescent="0.4">
      <c r="A271" s="80" t="s">
        <v>369</v>
      </c>
      <c r="B271" s="278"/>
      <c r="C271" s="469" t="s">
        <v>309</v>
      </c>
      <c r="D271" s="443"/>
      <c r="E271" s="144"/>
      <c r="F271" s="144"/>
      <c r="G271" s="144"/>
      <c r="H271" s="144"/>
      <c r="I271" s="144"/>
      <c r="J271" s="144"/>
      <c r="K271" s="144"/>
      <c r="L271" s="144"/>
      <c r="M271" s="144"/>
      <c r="N271" s="144"/>
      <c r="O271" s="144"/>
      <c r="P271" s="144"/>
      <c r="Q271" s="144"/>
      <c r="R271" s="144"/>
      <c r="S271" s="444"/>
      <c r="T271" s="144"/>
      <c r="U271" s="144"/>
      <c r="V271" s="144"/>
      <c r="W271" s="144"/>
      <c r="X271" s="144"/>
      <c r="Y271" s="144"/>
      <c r="Z271" s="144"/>
      <c r="AA271" s="144"/>
      <c r="AB271" s="144"/>
      <c r="AC271" s="144"/>
      <c r="AD271" s="144"/>
      <c r="AE271" s="144"/>
      <c r="AF271" s="144"/>
      <c r="AG271" s="144"/>
      <c r="AH271" s="144"/>
      <c r="AI271" s="144"/>
      <c r="AJ271" s="144"/>
      <c r="AK271" s="144"/>
      <c r="AL271" s="144"/>
      <c r="AM271" s="144"/>
      <c r="AN271" s="144"/>
      <c r="AO271" s="144"/>
      <c r="AP271" s="144"/>
      <c r="AQ271" s="144"/>
      <c r="AR271" s="144"/>
      <c r="AS271" s="144"/>
      <c r="AT271" s="144"/>
      <c r="AU271" s="144"/>
      <c r="AV271" s="144"/>
      <c r="AW271" s="144"/>
      <c r="AX271" s="144"/>
      <c r="AY271" s="144"/>
      <c r="AZ271" s="144"/>
      <c r="BA271" s="144"/>
      <c r="BB271" s="144"/>
      <c r="BC271" s="144"/>
      <c r="BD271" s="144"/>
      <c r="BE271" s="144"/>
      <c r="BF271" s="144"/>
      <c r="BG271" s="144"/>
      <c r="BH271" s="144"/>
      <c r="BI271" s="144"/>
      <c r="BJ271" s="144"/>
      <c r="BK271" s="144"/>
      <c r="BL271" s="144"/>
      <c r="BM271" s="144"/>
      <c r="BN271" s="144"/>
      <c r="BO271" s="144"/>
      <c r="BP271" s="144"/>
      <c r="BQ271" s="144"/>
      <c r="BR271" s="144"/>
      <c r="BS271" s="144"/>
      <c r="BT271" s="144"/>
      <c r="BU271" s="144"/>
    </row>
    <row r="272" spans="1:73" ht="12" customHeight="1" x14ac:dyDescent="0.4">
      <c r="A272" s="80" t="s">
        <v>369</v>
      </c>
      <c r="B272" s="278"/>
      <c r="C272" s="469" t="s">
        <v>310</v>
      </c>
      <c r="D272" s="443"/>
      <c r="E272" s="144"/>
      <c r="F272" s="144"/>
      <c r="G272" s="144"/>
      <c r="H272" s="144"/>
      <c r="I272" s="144"/>
      <c r="J272" s="144"/>
      <c r="K272" s="144"/>
      <c r="L272" s="144"/>
      <c r="M272" s="144"/>
      <c r="N272" s="144"/>
      <c r="O272" s="144"/>
      <c r="P272" s="144"/>
      <c r="Q272" s="144"/>
      <c r="R272" s="144"/>
      <c r="S272" s="444"/>
      <c r="T272" s="144"/>
      <c r="U272" s="144"/>
      <c r="V272" s="144"/>
      <c r="W272" s="144"/>
      <c r="X272" s="144"/>
      <c r="Y272" s="144"/>
      <c r="Z272" s="144"/>
      <c r="AA272" s="144"/>
      <c r="AB272" s="144"/>
      <c r="AC272" s="144"/>
      <c r="AD272" s="144"/>
      <c r="AE272" s="144"/>
      <c r="AF272" s="144"/>
      <c r="AG272" s="144"/>
      <c r="AH272" s="144"/>
      <c r="AI272" s="144"/>
      <c r="AJ272" s="144"/>
      <c r="AK272" s="144"/>
      <c r="AL272" s="144"/>
      <c r="AM272" s="144"/>
      <c r="AN272" s="144"/>
      <c r="AO272" s="144"/>
      <c r="AP272" s="144"/>
      <c r="AQ272" s="144"/>
      <c r="AR272" s="144"/>
      <c r="AS272" s="144"/>
      <c r="AT272" s="144"/>
      <c r="AU272" s="144"/>
      <c r="AV272" s="144"/>
      <c r="AW272" s="144"/>
      <c r="AX272" s="144"/>
      <c r="AY272" s="144"/>
      <c r="AZ272" s="144"/>
      <c r="BA272" s="144"/>
      <c r="BB272" s="144"/>
      <c r="BC272" s="144"/>
      <c r="BD272" s="144"/>
      <c r="BE272" s="144"/>
      <c r="BF272" s="144"/>
      <c r="BG272" s="144"/>
      <c r="BH272" s="144"/>
      <c r="BI272" s="144"/>
      <c r="BJ272" s="144"/>
      <c r="BK272" s="144"/>
      <c r="BL272" s="144"/>
      <c r="BM272" s="144"/>
      <c r="BN272" s="144"/>
      <c r="BO272" s="144"/>
      <c r="BP272" s="144"/>
      <c r="BQ272" s="144"/>
      <c r="BR272" s="144"/>
      <c r="BS272" s="144"/>
      <c r="BT272" s="144"/>
      <c r="BU272" s="144"/>
    </row>
    <row r="273" spans="1:73" ht="12" customHeight="1" x14ac:dyDescent="0.4">
      <c r="A273" s="80" t="s">
        <v>369</v>
      </c>
      <c r="B273" s="278"/>
      <c r="C273" s="469" t="s">
        <v>376</v>
      </c>
      <c r="D273" s="443"/>
      <c r="E273" s="144"/>
      <c r="F273" s="144"/>
      <c r="G273" s="144"/>
      <c r="H273" s="144"/>
      <c r="I273" s="144"/>
      <c r="J273" s="144"/>
      <c r="K273" s="144"/>
      <c r="L273" s="144"/>
      <c r="M273" s="144"/>
      <c r="N273" s="144"/>
      <c r="O273" s="144"/>
      <c r="P273" s="144"/>
      <c r="Q273" s="144"/>
      <c r="R273" s="144"/>
      <c r="S273" s="444"/>
      <c r="T273" s="144"/>
      <c r="U273" s="144"/>
      <c r="V273" s="144"/>
      <c r="W273" s="144"/>
      <c r="X273" s="144"/>
      <c r="Y273" s="144"/>
      <c r="Z273" s="144"/>
      <c r="AA273" s="144"/>
      <c r="AB273" s="144"/>
      <c r="AC273" s="144"/>
      <c r="AD273" s="144"/>
      <c r="AE273" s="144"/>
      <c r="AF273" s="144"/>
      <c r="AG273" s="144"/>
      <c r="AH273" s="144"/>
      <c r="AI273" s="144"/>
      <c r="AJ273" s="144"/>
      <c r="AK273" s="144"/>
      <c r="AL273" s="144"/>
      <c r="AM273" s="144"/>
      <c r="AN273" s="144"/>
      <c r="AO273" s="144"/>
      <c r="AP273" s="144"/>
      <c r="AQ273" s="144"/>
      <c r="AR273" s="144"/>
      <c r="AS273" s="144"/>
      <c r="AT273" s="144"/>
      <c r="AU273" s="144"/>
      <c r="AV273" s="144"/>
      <c r="AW273" s="144"/>
      <c r="AX273" s="144"/>
      <c r="AY273" s="144"/>
      <c r="AZ273" s="144"/>
      <c r="BA273" s="144"/>
      <c r="BB273" s="144"/>
      <c r="BC273" s="144"/>
      <c r="BD273" s="144"/>
      <c r="BE273" s="144"/>
      <c r="BF273" s="144"/>
      <c r="BG273" s="144"/>
      <c r="BH273" s="144"/>
      <c r="BI273" s="144"/>
      <c r="BJ273" s="144"/>
      <c r="BK273" s="144"/>
      <c r="BL273" s="144"/>
      <c r="BM273" s="144"/>
      <c r="BN273" s="144"/>
      <c r="BO273" s="144"/>
      <c r="BP273" s="144"/>
      <c r="BQ273" s="144"/>
      <c r="BR273" s="144"/>
      <c r="BS273" s="144"/>
      <c r="BT273" s="144"/>
      <c r="BU273" s="144"/>
    </row>
    <row r="274" spans="1:73" ht="12" customHeight="1" x14ac:dyDescent="0.4">
      <c r="A274" s="80" t="s">
        <v>369</v>
      </c>
      <c r="B274" s="278"/>
      <c r="C274" s="469" t="s">
        <v>377</v>
      </c>
      <c r="D274" s="443"/>
      <c r="E274" s="144"/>
      <c r="F274" s="144"/>
      <c r="G274" s="144"/>
      <c r="H274" s="144"/>
      <c r="I274" s="144"/>
      <c r="J274" s="144"/>
      <c r="K274" s="144"/>
      <c r="L274" s="144"/>
      <c r="M274" s="144"/>
      <c r="N274" s="144"/>
      <c r="O274" s="144"/>
      <c r="P274" s="144"/>
      <c r="Q274" s="144"/>
      <c r="R274" s="144"/>
      <c r="S274" s="444"/>
      <c r="T274" s="144"/>
      <c r="U274" s="144"/>
      <c r="V274" s="144"/>
      <c r="W274" s="144"/>
      <c r="X274" s="144"/>
      <c r="Y274" s="144"/>
      <c r="Z274" s="144"/>
      <c r="AA274" s="144"/>
      <c r="AB274" s="144"/>
      <c r="AC274" s="144"/>
      <c r="AD274" s="144"/>
      <c r="AE274" s="144"/>
      <c r="AF274" s="144"/>
      <c r="AG274" s="144"/>
      <c r="AH274" s="144"/>
      <c r="AI274" s="144"/>
      <c r="AJ274" s="144"/>
      <c r="AK274" s="144"/>
      <c r="AL274" s="144"/>
      <c r="AM274" s="144"/>
      <c r="AN274" s="144"/>
      <c r="AO274" s="144"/>
      <c r="AP274" s="144"/>
      <c r="AQ274" s="144"/>
      <c r="AR274" s="144"/>
      <c r="AS274" s="144"/>
      <c r="AT274" s="144"/>
      <c r="AU274" s="144"/>
      <c r="AV274" s="144"/>
      <c r="AW274" s="144"/>
      <c r="AX274" s="144"/>
      <c r="AY274" s="144"/>
      <c r="AZ274" s="144"/>
      <c r="BA274" s="144"/>
      <c r="BB274" s="144"/>
      <c r="BC274" s="144"/>
      <c r="BD274" s="144"/>
      <c r="BE274" s="144"/>
      <c r="BF274" s="144"/>
      <c r="BG274" s="144"/>
      <c r="BH274" s="144"/>
      <c r="BI274" s="144"/>
      <c r="BJ274" s="144"/>
      <c r="BK274" s="144"/>
      <c r="BL274" s="144"/>
      <c r="BM274" s="144"/>
      <c r="BN274" s="144"/>
      <c r="BO274" s="144"/>
      <c r="BP274" s="144"/>
      <c r="BQ274" s="144"/>
      <c r="BR274" s="144"/>
      <c r="BS274" s="144"/>
      <c r="BT274" s="144"/>
      <c r="BU274" s="144"/>
    </row>
    <row r="275" spans="1:73" ht="12" customHeight="1" x14ac:dyDescent="0.4">
      <c r="A275" s="80" t="s">
        <v>369</v>
      </c>
      <c r="B275" s="278"/>
      <c r="C275" s="469" t="s">
        <v>378</v>
      </c>
      <c r="D275" s="443"/>
      <c r="E275" s="144"/>
      <c r="F275" s="144"/>
      <c r="G275" s="144"/>
      <c r="H275" s="144"/>
      <c r="I275" s="144"/>
      <c r="J275" s="144"/>
      <c r="K275" s="144"/>
      <c r="L275" s="144"/>
      <c r="M275" s="144"/>
      <c r="N275" s="144"/>
      <c r="O275" s="144"/>
      <c r="P275" s="144"/>
      <c r="Q275" s="144"/>
      <c r="R275" s="144"/>
      <c r="S275" s="444"/>
      <c r="T275" s="144"/>
      <c r="U275" s="144"/>
      <c r="V275" s="144"/>
      <c r="W275" s="144"/>
      <c r="X275" s="144"/>
      <c r="Y275" s="144"/>
      <c r="Z275" s="144"/>
      <c r="AA275" s="144"/>
      <c r="AB275" s="144"/>
      <c r="AC275" s="144"/>
      <c r="AD275" s="144"/>
      <c r="AE275" s="144"/>
      <c r="AF275" s="144"/>
      <c r="AG275" s="144"/>
      <c r="AH275" s="144"/>
      <c r="AI275" s="144"/>
      <c r="AJ275" s="144"/>
      <c r="AK275" s="144"/>
      <c r="AL275" s="144"/>
      <c r="AM275" s="144"/>
      <c r="AN275" s="144"/>
      <c r="AO275" s="144"/>
      <c r="AP275" s="144"/>
      <c r="AQ275" s="144"/>
      <c r="AR275" s="144"/>
      <c r="AS275" s="144"/>
      <c r="AT275" s="144"/>
      <c r="AU275" s="144"/>
      <c r="AV275" s="144"/>
      <c r="AW275" s="144"/>
      <c r="AX275" s="144"/>
      <c r="AY275" s="144"/>
      <c r="AZ275" s="144"/>
      <c r="BA275" s="144"/>
      <c r="BB275" s="144"/>
      <c r="BC275" s="144"/>
      <c r="BD275" s="144"/>
      <c r="BE275" s="144"/>
      <c r="BF275" s="144"/>
      <c r="BG275" s="144"/>
      <c r="BH275" s="144"/>
      <c r="BI275" s="144"/>
      <c r="BJ275" s="144"/>
      <c r="BK275" s="144"/>
      <c r="BL275" s="144"/>
      <c r="BM275" s="144"/>
      <c r="BN275" s="144"/>
      <c r="BO275" s="144"/>
      <c r="BP275" s="144"/>
      <c r="BQ275" s="144"/>
      <c r="BR275" s="144"/>
      <c r="BS275" s="144"/>
      <c r="BT275" s="144"/>
      <c r="BU275" s="144"/>
    </row>
    <row r="276" spans="1:73" ht="12" customHeight="1" x14ac:dyDescent="0.4">
      <c r="A276" s="80" t="s">
        <v>369</v>
      </c>
      <c r="B276" s="278"/>
      <c r="C276" s="469" t="s">
        <v>379</v>
      </c>
      <c r="D276" s="443"/>
      <c r="E276" s="144"/>
      <c r="F276" s="144"/>
      <c r="G276" s="144"/>
      <c r="H276" s="144"/>
      <c r="I276" s="144"/>
      <c r="J276" s="144"/>
      <c r="K276" s="144"/>
      <c r="L276" s="144"/>
      <c r="M276" s="144"/>
      <c r="N276" s="144"/>
      <c r="O276" s="144"/>
      <c r="P276" s="144"/>
      <c r="Q276" s="144"/>
      <c r="R276" s="144"/>
      <c r="S276" s="444"/>
      <c r="T276" s="144"/>
      <c r="U276" s="144"/>
      <c r="V276" s="144"/>
      <c r="W276" s="144"/>
      <c r="X276" s="144"/>
      <c r="Y276" s="144"/>
      <c r="Z276" s="144"/>
      <c r="AA276" s="144"/>
      <c r="AB276" s="144"/>
      <c r="AC276" s="144"/>
      <c r="AD276" s="144"/>
      <c r="AE276" s="144"/>
      <c r="AF276" s="144"/>
      <c r="AG276" s="144"/>
      <c r="AH276" s="144"/>
      <c r="AI276" s="144"/>
      <c r="AJ276" s="144"/>
      <c r="AK276" s="144"/>
      <c r="AL276" s="144"/>
      <c r="AM276" s="144"/>
      <c r="AN276" s="144"/>
      <c r="AO276" s="144"/>
      <c r="AP276" s="144"/>
      <c r="AQ276" s="144"/>
      <c r="AR276" s="144"/>
      <c r="AS276" s="144"/>
      <c r="AT276" s="144"/>
      <c r="AU276" s="144"/>
      <c r="AV276" s="144"/>
      <c r="AW276" s="144"/>
      <c r="AX276" s="144"/>
      <c r="AY276" s="144"/>
      <c r="AZ276" s="144"/>
      <c r="BA276" s="144"/>
      <c r="BB276" s="144"/>
      <c r="BC276" s="144"/>
      <c r="BD276" s="144"/>
      <c r="BE276" s="144"/>
      <c r="BF276" s="144"/>
      <c r="BG276" s="144"/>
      <c r="BH276" s="144"/>
      <c r="BI276" s="144"/>
      <c r="BJ276" s="144"/>
      <c r="BK276" s="144"/>
      <c r="BL276" s="144"/>
      <c r="BM276" s="144"/>
      <c r="BN276" s="144"/>
      <c r="BO276" s="144"/>
      <c r="BP276" s="144"/>
      <c r="BQ276" s="144"/>
      <c r="BR276" s="144"/>
      <c r="BS276" s="144"/>
      <c r="BT276" s="144"/>
      <c r="BU276" s="144"/>
    </row>
    <row r="277" spans="1:73" ht="12" customHeight="1" x14ac:dyDescent="0.4">
      <c r="A277" s="80" t="s">
        <v>369</v>
      </c>
      <c r="B277" s="278"/>
      <c r="C277" s="470" t="s">
        <v>380</v>
      </c>
      <c r="D277" s="461"/>
      <c r="E277" s="462"/>
      <c r="F277" s="462"/>
      <c r="G277" s="462"/>
      <c r="H277" s="462"/>
      <c r="I277" s="462"/>
      <c r="J277" s="462"/>
      <c r="K277" s="462"/>
      <c r="L277" s="462"/>
      <c r="M277" s="462"/>
      <c r="N277" s="462"/>
      <c r="O277" s="462"/>
      <c r="P277" s="462"/>
      <c r="Q277" s="462"/>
      <c r="R277" s="462"/>
      <c r="S277" s="463"/>
      <c r="T277" s="144"/>
      <c r="U277" s="144"/>
      <c r="V277" s="144"/>
      <c r="W277" s="144"/>
      <c r="X277" s="144"/>
      <c r="Y277" s="144"/>
      <c r="Z277" s="144"/>
      <c r="AA277" s="144"/>
      <c r="AB277" s="144"/>
      <c r="AC277" s="144"/>
      <c r="AD277" s="144"/>
      <c r="AE277" s="144"/>
      <c r="AF277" s="144"/>
      <c r="AG277" s="144"/>
      <c r="AH277" s="144"/>
      <c r="AI277" s="144"/>
      <c r="AJ277" s="144"/>
      <c r="AK277" s="144"/>
      <c r="AL277" s="144"/>
      <c r="AM277" s="144"/>
      <c r="AN277" s="144"/>
      <c r="AO277" s="144"/>
      <c r="AP277" s="144"/>
      <c r="AQ277" s="144"/>
      <c r="AR277" s="144"/>
      <c r="AS277" s="144"/>
      <c r="AT277" s="144"/>
      <c r="AU277" s="144"/>
      <c r="AV277" s="144"/>
      <c r="AW277" s="144"/>
      <c r="AX277" s="144"/>
      <c r="AY277" s="144"/>
      <c r="AZ277" s="144"/>
      <c r="BA277" s="144"/>
      <c r="BB277" s="144"/>
      <c r="BC277" s="144"/>
      <c r="BD277" s="144"/>
      <c r="BE277" s="144"/>
      <c r="BF277" s="144"/>
      <c r="BG277" s="144"/>
      <c r="BH277" s="144"/>
      <c r="BI277" s="144"/>
      <c r="BJ277" s="144"/>
      <c r="BK277" s="144"/>
      <c r="BL277" s="144"/>
      <c r="BM277" s="144"/>
      <c r="BN277" s="144"/>
      <c r="BO277" s="144"/>
      <c r="BP277" s="144"/>
      <c r="BQ277" s="144"/>
      <c r="BR277" s="144"/>
      <c r="BS277" s="144"/>
      <c r="BT277" s="144"/>
      <c r="BU277" s="144"/>
    </row>
    <row r="278" spans="1:73" ht="12" customHeight="1" x14ac:dyDescent="0.4">
      <c r="A278" s="80" t="s">
        <v>369</v>
      </c>
      <c r="B278" s="278"/>
      <c r="C278" s="434" t="s">
        <v>14</v>
      </c>
      <c r="D278" s="443"/>
      <c r="E278" s="144"/>
      <c r="F278" s="144"/>
      <c r="G278" s="144"/>
      <c r="H278" s="144"/>
      <c r="I278" s="144"/>
      <c r="J278" s="144"/>
      <c r="K278" s="144"/>
      <c r="L278" s="144"/>
      <c r="M278" s="144"/>
      <c r="N278" s="144"/>
      <c r="O278" s="144"/>
      <c r="P278" s="144"/>
      <c r="Q278" s="144"/>
      <c r="R278" s="144"/>
      <c r="S278" s="444"/>
      <c r="T278" s="144"/>
      <c r="U278" s="144"/>
      <c r="V278" s="144"/>
      <c r="W278" s="144"/>
      <c r="X278" s="144"/>
      <c r="Y278" s="144"/>
      <c r="Z278" s="144"/>
      <c r="AA278" s="144"/>
      <c r="AB278" s="144"/>
      <c r="AC278" s="144"/>
      <c r="AD278" s="144"/>
      <c r="AE278" s="144"/>
      <c r="AF278" s="144"/>
      <c r="AG278" s="144"/>
      <c r="AH278" s="144"/>
      <c r="AI278" s="144"/>
      <c r="AJ278" s="144"/>
      <c r="AK278" s="144"/>
      <c r="AL278" s="144"/>
      <c r="AM278" s="144"/>
      <c r="AN278" s="144"/>
      <c r="AO278" s="144"/>
      <c r="AP278" s="144"/>
      <c r="AQ278" s="144"/>
      <c r="AR278" s="144"/>
      <c r="AS278" s="144"/>
      <c r="AT278" s="144"/>
      <c r="AU278" s="144"/>
      <c r="AV278" s="144"/>
      <c r="AW278" s="144"/>
      <c r="AX278" s="144"/>
      <c r="AY278" s="144"/>
      <c r="AZ278" s="144"/>
      <c r="BA278" s="144"/>
      <c r="BB278" s="144"/>
      <c r="BC278" s="144"/>
      <c r="BD278" s="144"/>
      <c r="BE278" s="144"/>
      <c r="BF278" s="144"/>
      <c r="BG278" s="144"/>
      <c r="BH278" s="144"/>
      <c r="BI278" s="144"/>
      <c r="BJ278" s="144"/>
      <c r="BK278" s="144"/>
      <c r="BL278" s="144"/>
      <c r="BM278" s="144"/>
      <c r="BN278" s="144"/>
      <c r="BO278" s="144"/>
      <c r="BP278" s="144"/>
      <c r="BQ278" s="144"/>
      <c r="BR278" s="144"/>
      <c r="BS278" s="144"/>
      <c r="BT278" s="144"/>
      <c r="BU278" s="144"/>
    </row>
    <row r="279" spans="1:73" ht="12" customHeight="1" x14ac:dyDescent="0.4">
      <c r="A279" s="80" t="s">
        <v>369</v>
      </c>
      <c r="B279" s="278"/>
      <c r="C279" s="434" t="s">
        <v>15</v>
      </c>
      <c r="D279" s="443"/>
      <c r="E279" s="144"/>
      <c r="F279" s="144"/>
      <c r="G279" s="144"/>
      <c r="H279" s="144"/>
      <c r="I279" s="144"/>
      <c r="J279" s="144"/>
      <c r="K279" s="144"/>
      <c r="L279" s="144"/>
      <c r="M279" s="144"/>
      <c r="N279" s="144"/>
      <c r="O279" s="144"/>
      <c r="P279" s="144"/>
      <c r="Q279" s="144"/>
      <c r="R279" s="144"/>
      <c r="S279" s="444"/>
      <c r="T279" s="144"/>
      <c r="U279" s="144"/>
      <c r="V279" s="144"/>
      <c r="W279" s="144"/>
      <c r="X279" s="144"/>
      <c r="Y279" s="144"/>
      <c r="Z279" s="144"/>
      <c r="AA279" s="144"/>
      <c r="AB279" s="144"/>
      <c r="AC279" s="144"/>
      <c r="AD279" s="144"/>
      <c r="AE279" s="144"/>
      <c r="AF279" s="144"/>
      <c r="AG279" s="144"/>
      <c r="AH279" s="144"/>
      <c r="AI279" s="144"/>
      <c r="AJ279" s="144"/>
      <c r="AK279" s="144"/>
      <c r="AL279" s="144"/>
      <c r="AM279" s="144"/>
      <c r="AN279" s="144"/>
      <c r="AO279" s="144"/>
      <c r="AP279" s="144"/>
      <c r="AQ279" s="144"/>
      <c r="AR279" s="144"/>
      <c r="AS279" s="144"/>
      <c r="AT279" s="144"/>
      <c r="AU279" s="144"/>
      <c r="AV279" s="144"/>
      <c r="AW279" s="144"/>
      <c r="AX279" s="144"/>
      <c r="AY279" s="144"/>
      <c r="AZ279" s="144"/>
      <c r="BA279" s="144"/>
      <c r="BB279" s="144"/>
      <c r="BC279" s="144"/>
      <c r="BD279" s="144"/>
      <c r="BE279" s="144"/>
      <c r="BF279" s="144"/>
      <c r="BG279" s="144"/>
      <c r="BH279" s="144"/>
      <c r="BI279" s="144"/>
      <c r="BJ279" s="144"/>
      <c r="BK279" s="144"/>
      <c r="BL279" s="144"/>
      <c r="BM279" s="144"/>
      <c r="BN279" s="144"/>
      <c r="BO279" s="144"/>
      <c r="BP279" s="144"/>
      <c r="BQ279" s="144"/>
      <c r="BR279" s="144"/>
      <c r="BS279" s="144"/>
      <c r="BT279" s="144"/>
      <c r="BU279" s="144"/>
    </row>
    <row r="280" spans="1:73" ht="12" customHeight="1" x14ac:dyDescent="0.4">
      <c r="A280" s="80" t="s">
        <v>369</v>
      </c>
      <c r="B280" s="278"/>
      <c r="C280" s="434" t="s">
        <v>381</v>
      </c>
      <c r="D280" s="443"/>
      <c r="E280" s="144"/>
      <c r="F280" s="144"/>
      <c r="G280" s="144"/>
      <c r="H280" s="144"/>
      <c r="I280" s="144"/>
      <c r="J280" s="144"/>
      <c r="K280" s="144"/>
      <c r="L280" s="144"/>
      <c r="M280" s="144"/>
      <c r="N280" s="144"/>
      <c r="O280" s="144"/>
      <c r="P280" s="144"/>
      <c r="Q280" s="144"/>
      <c r="R280" s="144"/>
      <c r="S280" s="444"/>
      <c r="T280" s="144"/>
      <c r="U280" s="144"/>
      <c r="V280" s="144"/>
      <c r="W280" s="144"/>
      <c r="X280" s="144"/>
      <c r="Y280" s="144"/>
      <c r="Z280" s="144"/>
      <c r="AA280" s="144"/>
      <c r="AB280" s="144"/>
      <c r="AC280" s="144"/>
      <c r="AD280" s="144"/>
      <c r="AE280" s="144"/>
      <c r="AF280" s="144"/>
      <c r="AG280" s="144"/>
      <c r="AH280" s="144"/>
      <c r="AI280" s="144"/>
      <c r="AJ280" s="144"/>
      <c r="AK280" s="144"/>
      <c r="AL280" s="144"/>
      <c r="AM280" s="144"/>
      <c r="AN280" s="144"/>
      <c r="AO280" s="144"/>
      <c r="AP280" s="144"/>
      <c r="AQ280" s="144"/>
      <c r="AR280" s="144"/>
      <c r="AS280" s="144"/>
      <c r="AT280" s="144"/>
      <c r="AU280" s="144"/>
      <c r="AV280" s="144"/>
      <c r="AW280" s="144"/>
      <c r="AX280" s="144"/>
      <c r="AY280" s="144"/>
      <c r="AZ280" s="144"/>
      <c r="BA280" s="144"/>
      <c r="BB280" s="144"/>
      <c r="BC280" s="144"/>
      <c r="BD280" s="144"/>
      <c r="BE280" s="144"/>
      <c r="BF280" s="144"/>
      <c r="BG280" s="144"/>
      <c r="BH280" s="144"/>
      <c r="BI280" s="144"/>
      <c r="BJ280" s="144"/>
      <c r="BK280" s="144"/>
      <c r="BL280" s="144"/>
      <c r="BM280" s="144"/>
      <c r="BN280" s="144"/>
      <c r="BO280" s="144"/>
      <c r="BP280" s="144"/>
      <c r="BQ280" s="144"/>
      <c r="BR280" s="144"/>
      <c r="BS280" s="144"/>
      <c r="BT280" s="144"/>
      <c r="BU280" s="144"/>
    </row>
    <row r="281" spans="1:73" ht="12" customHeight="1" x14ac:dyDescent="0.4">
      <c r="A281" s="80" t="s">
        <v>369</v>
      </c>
      <c r="B281" s="278"/>
      <c r="C281" s="434" t="s">
        <v>17</v>
      </c>
      <c r="D281" s="443"/>
      <c r="E281" s="144"/>
      <c r="F281" s="144"/>
      <c r="G281" s="144"/>
      <c r="H281" s="144"/>
      <c r="I281" s="144"/>
      <c r="J281" s="144"/>
      <c r="K281" s="144"/>
      <c r="L281" s="144"/>
      <c r="M281" s="144"/>
      <c r="N281" s="144"/>
      <c r="O281" s="144"/>
      <c r="P281" s="144"/>
      <c r="Q281" s="144"/>
      <c r="R281" s="144"/>
      <c r="S281" s="444"/>
      <c r="T281" s="144"/>
      <c r="U281" s="144"/>
      <c r="V281" s="144"/>
      <c r="W281" s="144"/>
      <c r="X281" s="144"/>
      <c r="Y281" s="144"/>
      <c r="Z281" s="144"/>
      <c r="AA281" s="144"/>
      <c r="AB281" s="144"/>
      <c r="AC281" s="144"/>
      <c r="AD281" s="144"/>
      <c r="AE281" s="144"/>
      <c r="AF281" s="144"/>
      <c r="AG281" s="144"/>
      <c r="AH281" s="144"/>
      <c r="AI281" s="144"/>
      <c r="AJ281" s="144"/>
      <c r="AK281" s="144"/>
      <c r="AL281" s="144"/>
      <c r="AM281" s="144"/>
      <c r="AN281" s="144"/>
      <c r="AO281" s="144"/>
      <c r="AP281" s="144"/>
      <c r="AQ281" s="144"/>
      <c r="AR281" s="144"/>
      <c r="AS281" s="144"/>
      <c r="AT281" s="144"/>
      <c r="AU281" s="144"/>
      <c r="AV281" s="144"/>
      <c r="AW281" s="144"/>
      <c r="AX281" s="144"/>
      <c r="AY281" s="144"/>
      <c r="AZ281" s="144"/>
      <c r="BA281" s="144"/>
      <c r="BB281" s="144"/>
      <c r="BC281" s="144"/>
      <c r="BD281" s="144"/>
      <c r="BE281" s="144"/>
      <c r="BF281" s="144"/>
      <c r="BG281" s="144"/>
      <c r="BH281" s="144"/>
      <c r="BI281" s="144"/>
      <c r="BJ281" s="144"/>
      <c r="BK281" s="144"/>
      <c r="BL281" s="144"/>
      <c r="BM281" s="144"/>
      <c r="BN281" s="144"/>
      <c r="BO281" s="144"/>
      <c r="BP281" s="144"/>
      <c r="BQ281" s="144"/>
      <c r="BR281" s="144"/>
      <c r="BS281" s="144"/>
      <c r="BT281" s="144"/>
      <c r="BU281" s="144"/>
    </row>
    <row r="282" spans="1:73" ht="12" customHeight="1" x14ac:dyDescent="0.4">
      <c r="A282" s="80" t="s">
        <v>369</v>
      </c>
      <c r="B282" s="278"/>
      <c r="C282" s="434" t="s">
        <v>382</v>
      </c>
      <c r="D282" s="443"/>
      <c r="E282" s="144"/>
      <c r="F282" s="144"/>
      <c r="G282" s="144"/>
      <c r="H282" s="144"/>
      <c r="I282" s="144"/>
      <c r="J282" s="144"/>
      <c r="K282" s="144"/>
      <c r="L282" s="144"/>
      <c r="M282" s="144"/>
      <c r="N282" s="144"/>
      <c r="O282" s="144"/>
      <c r="P282" s="144"/>
      <c r="Q282" s="144"/>
      <c r="R282" s="144"/>
      <c r="S282" s="444"/>
      <c r="T282" s="144"/>
      <c r="U282" s="144"/>
      <c r="V282" s="144"/>
      <c r="W282" s="144"/>
      <c r="X282" s="144"/>
      <c r="Y282" s="144"/>
      <c r="Z282" s="144"/>
      <c r="AA282" s="144"/>
      <c r="AB282" s="144"/>
      <c r="AC282" s="144"/>
      <c r="AD282" s="144"/>
      <c r="AE282" s="144"/>
      <c r="AF282" s="144"/>
      <c r="AG282" s="144"/>
      <c r="AH282" s="144"/>
      <c r="AI282" s="144"/>
      <c r="AJ282" s="144"/>
      <c r="AK282" s="144"/>
      <c r="AL282" s="144"/>
      <c r="AM282" s="144"/>
      <c r="AN282" s="144"/>
      <c r="AO282" s="144"/>
      <c r="AP282" s="144"/>
      <c r="AQ282" s="144"/>
      <c r="AR282" s="144"/>
      <c r="AS282" s="144"/>
      <c r="AT282" s="144"/>
      <c r="AU282" s="144"/>
      <c r="AV282" s="144"/>
      <c r="AW282" s="144"/>
      <c r="AX282" s="144"/>
      <c r="AY282" s="144"/>
      <c r="AZ282" s="144"/>
      <c r="BA282" s="144"/>
      <c r="BB282" s="144"/>
      <c r="BC282" s="144"/>
      <c r="BD282" s="144"/>
      <c r="BE282" s="144"/>
      <c r="BF282" s="144"/>
      <c r="BG282" s="144"/>
      <c r="BH282" s="144"/>
      <c r="BI282" s="144"/>
      <c r="BJ282" s="144"/>
      <c r="BK282" s="144"/>
      <c r="BL282" s="144"/>
      <c r="BM282" s="144"/>
      <c r="BN282" s="144"/>
      <c r="BO282" s="144"/>
      <c r="BP282" s="144"/>
      <c r="BQ282" s="144"/>
      <c r="BR282" s="144"/>
      <c r="BS282" s="144"/>
      <c r="BT282" s="144"/>
      <c r="BU282" s="144"/>
    </row>
    <row r="283" spans="1:73" ht="12" customHeight="1" x14ac:dyDescent="0.4">
      <c r="A283" s="80" t="s">
        <v>369</v>
      </c>
      <c r="B283" s="278"/>
      <c r="C283" s="517" t="s">
        <v>383</v>
      </c>
      <c r="D283" s="437"/>
      <c r="E283" s="438"/>
      <c r="F283" s="438"/>
      <c r="G283" s="438"/>
      <c r="H283" s="438"/>
      <c r="I283" s="438"/>
      <c r="J283" s="438"/>
      <c r="K283" s="438"/>
      <c r="L283" s="438"/>
      <c r="M283" s="438"/>
      <c r="N283" s="438"/>
      <c r="O283" s="438"/>
      <c r="P283" s="438"/>
      <c r="Q283" s="438"/>
      <c r="R283" s="438"/>
      <c r="S283" s="440"/>
      <c r="T283" s="144"/>
      <c r="U283" s="144"/>
      <c r="V283" s="144"/>
      <c r="W283" s="144"/>
      <c r="X283" s="144"/>
      <c r="Y283" s="144"/>
      <c r="Z283" s="144"/>
      <c r="AA283" s="144"/>
      <c r="AB283" s="144"/>
      <c r="AC283" s="144"/>
      <c r="AD283" s="144"/>
      <c r="AE283" s="144"/>
      <c r="AF283" s="144"/>
      <c r="AG283" s="144"/>
      <c r="AH283" s="144"/>
      <c r="AI283" s="144"/>
      <c r="AJ283" s="144"/>
      <c r="AK283" s="144"/>
      <c r="AL283" s="144"/>
      <c r="AM283" s="144"/>
      <c r="AN283" s="144"/>
      <c r="AO283" s="144"/>
      <c r="AP283" s="144"/>
      <c r="AQ283" s="144"/>
      <c r="AR283" s="144"/>
      <c r="AS283" s="144"/>
      <c r="AT283" s="144"/>
      <c r="AU283" s="144"/>
      <c r="AV283" s="144"/>
      <c r="AW283" s="144"/>
      <c r="AX283" s="144"/>
      <c r="AY283" s="144"/>
      <c r="AZ283" s="144"/>
      <c r="BA283" s="144"/>
      <c r="BB283" s="144"/>
      <c r="BC283" s="144"/>
      <c r="BD283" s="144"/>
      <c r="BE283" s="144"/>
      <c r="BF283" s="144"/>
      <c r="BG283" s="144"/>
      <c r="BH283" s="144"/>
      <c r="BI283" s="144"/>
      <c r="BJ283" s="144"/>
      <c r="BK283" s="144"/>
      <c r="BL283" s="144"/>
      <c r="BM283" s="144"/>
      <c r="BN283" s="144"/>
      <c r="BO283" s="144"/>
      <c r="BP283" s="144"/>
      <c r="BQ283" s="144"/>
      <c r="BR283" s="144"/>
      <c r="BS283" s="144"/>
      <c r="BT283" s="144"/>
      <c r="BU283" s="144"/>
    </row>
    <row r="284" spans="1:73" ht="12" customHeight="1" x14ac:dyDescent="0.4">
      <c r="A284" s="80" t="s">
        <v>369</v>
      </c>
      <c r="B284" s="278"/>
      <c r="C284" s="517" t="s">
        <v>384</v>
      </c>
      <c r="D284" s="437"/>
      <c r="E284" s="438"/>
      <c r="F284" s="438"/>
      <c r="G284" s="438"/>
      <c r="H284" s="438"/>
      <c r="I284" s="438"/>
      <c r="J284" s="438"/>
      <c r="K284" s="438"/>
      <c r="L284" s="438"/>
      <c r="M284" s="438"/>
      <c r="N284" s="438"/>
      <c r="O284" s="438"/>
      <c r="P284" s="438"/>
      <c r="Q284" s="438"/>
      <c r="R284" s="438"/>
      <c r="S284" s="440"/>
      <c r="T284" s="144"/>
      <c r="U284" s="144"/>
      <c r="V284" s="144"/>
      <c r="W284" s="144"/>
      <c r="X284" s="144"/>
      <c r="Y284" s="144"/>
      <c r="Z284" s="144"/>
      <c r="AA284" s="144"/>
      <c r="AB284" s="144"/>
      <c r="AC284" s="144"/>
      <c r="AD284" s="144"/>
      <c r="AE284" s="144"/>
      <c r="AF284" s="144"/>
      <c r="AG284" s="144"/>
      <c r="AH284" s="144"/>
      <c r="AI284" s="144"/>
      <c r="AJ284" s="144"/>
      <c r="AK284" s="144"/>
      <c r="AL284" s="144"/>
      <c r="AM284" s="144"/>
      <c r="AN284" s="144"/>
      <c r="AO284" s="144"/>
      <c r="AP284" s="144"/>
      <c r="AQ284" s="144"/>
      <c r="AR284" s="144"/>
      <c r="AS284" s="144"/>
      <c r="AT284" s="144"/>
      <c r="AU284" s="144"/>
      <c r="AV284" s="144"/>
      <c r="AW284" s="144"/>
      <c r="AX284" s="144"/>
      <c r="AY284" s="144"/>
      <c r="AZ284" s="144"/>
      <c r="BA284" s="144"/>
      <c r="BB284" s="144"/>
      <c r="BC284" s="144"/>
      <c r="BD284" s="144"/>
      <c r="BE284" s="144"/>
      <c r="BF284" s="144"/>
      <c r="BG284" s="144"/>
      <c r="BH284" s="144"/>
      <c r="BI284" s="144"/>
      <c r="BJ284" s="144"/>
      <c r="BK284" s="144"/>
      <c r="BL284" s="144"/>
      <c r="BM284" s="144"/>
      <c r="BN284" s="144"/>
      <c r="BO284" s="144"/>
      <c r="BP284" s="144"/>
      <c r="BQ284" s="144"/>
      <c r="BR284" s="144"/>
      <c r="BS284" s="144"/>
      <c r="BT284" s="144"/>
      <c r="BU284" s="144"/>
    </row>
    <row r="285" spans="1:73" ht="12" customHeight="1" x14ac:dyDescent="0.4">
      <c r="A285" s="80" t="s">
        <v>369</v>
      </c>
      <c r="B285" s="278"/>
      <c r="C285" s="517" t="s">
        <v>385</v>
      </c>
      <c r="D285" s="437"/>
      <c r="E285" s="438"/>
      <c r="F285" s="438"/>
      <c r="G285" s="438"/>
      <c r="H285" s="438"/>
      <c r="I285" s="438"/>
      <c r="J285" s="438"/>
      <c r="K285" s="438"/>
      <c r="L285" s="438"/>
      <c r="M285" s="438"/>
      <c r="N285" s="438"/>
      <c r="O285" s="438"/>
      <c r="P285" s="438"/>
      <c r="Q285" s="438"/>
      <c r="R285" s="438"/>
      <c r="S285" s="440"/>
      <c r="T285" s="144"/>
      <c r="U285" s="144"/>
      <c r="V285" s="144"/>
      <c r="W285" s="144"/>
      <c r="X285" s="144"/>
      <c r="Y285" s="144"/>
      <c r="Z285" s="144"/>
      <c r="AA285" s="144"/>
      <c r="AB285" s="144"/>
      <c r="AC285" s="144"/>
      <c r="AD285" s="144"/>
      <c r="AE285" s="144"/>
      <c r="AF285" s="144"/>
      <c r="AG285" s="144"/>
      <c r="AH285" s="144"/>
      <c r="AI285" s="144"/>
      <c r="AJ285" s="144"/>
      <c r="AK285" s="144"/>
      <c r="AL285" s="144"/>
      <c r="AM285" s="144"/>
      <c r="AN285" s="144"/>
      <c r="AO285" s="144"/>
      <c r="AP285" s="144"/>
      <c r="AQ285" s="144"/>
      <c r="AR285" s="144"/>
      <c r="AS285" s="144"/>
      <c r="AT285" s="144"/>
      <c r="AU285" s="144"/>
      <c r="AV285" s="144"/>
      <c r="AW285" s="144"/>
      <c r="AX285" s="144"/>
      <c r="AY285" s="144"/>
      <c r="AZ285" s="144"/>
      <c r="BA285" s="144"/>
      <c r="BB285" s="144"/>
      <c r="BC285" s="144"/>
      <c r="BD285" s="144"/>
      <c r="BE285" s="144"/>
      <c r="BF285" s="144"/>
      <c r="BG285" s="144"/>
      <c r="BH285" s="144"/>
      <c r="BI285" s="144"/>
      <c r="BJ285" s="144"/>
      <c r="BK285" s="144"/>
      <c r="BL285" s="144"/>
      <c r="BM285" s="144"/>
      <c r="BN285" s="144"/>
      <c r="BO285" s="144"/>
      <c r="BP285" s="144"/>
      <c r="BQ285" s="144"/>
      <c r="BR285" s="144"/>
      <c r="BS285" s="144"/>
      <c r="BT285" s="144"/>
      <c r="BU285" s="144"/>
    </row>
    <row r="286" spans="1:73" ht="12" customHeight="1" x14ac:dyDescent="0.4">
      <c r="A286" s="80" t="s">
        <v>369</v>
      </c>
      <c r="B286" s="278"/>
      <c r="C286" s="517" t="s">
        <v>386</v>
      </c>
      <c r="D286" s="437"/>
      <c r="E286" s="438"/>
      <c r="F286" s="438"/>
      <c r="G286" s="438"/>
      <c r="H286" s="438"/>
      <c r="I286" s="438"/>
      <c r="J286" s="438"/>
      <c r="K286" s="438"/>
      <c r="L286" s="438"/>
      <c r="M286" s="438"/>
      <c r="N286" s="438"/>
      <c r="O286" s="438"/>
      <c r="P286" s="438"/>
      <c r="Q286" s="438"/>
      <c r="R286" s="438"/>
      <c r="S286" s="440"/>
      <c r="T286" s="144"/>
      <c r="U286" s="144"/>
      <c r="V286" s="144"/>
      <c r="W286" s="144"/>
      <c r="X286" s="144"/>
      <c r="Y286" s="144"/>
      <c r="Z286" s="144"/>
      <c r="AA286" s="144"/>
      <c r="AB286" s="144"/>
      <c r="AC286" s="144"/>
      <c r="AD286" s="144"/>
      <c r="AE286" s="144"/>
      <c r="AF286" s="144"/>
      <c r="AG286" s="144"/>
      <c r="AH286" s="144"/>
      <c r="AI286" s="144"/>
      <c r="AJ286" s="144"/>
      <c r="AK286" s="144"/>
      <c r="AL286" s="144"/>
      <c r="AM286" s="144"/>
      <c r="AN286" s="144"/>
      <c r="AO286" s="144"/>
      <c r="AP286" s="144"/>
      <c r="AQ286" s="144"/>
      <c r="AR286" s="144"/>
      <c r="AS286" s="144"/>
      <c r="AT286" s="144"/>
      <c r="AU286" s="144"/>
      <c r="AV286" s="144"/>
      <c r="AW286" s="144"/>
      <c r="AX286" s="144"/>
      <c r="AY286" s="144"/>
      <c r="AZ286" s="144"/>
      <c r="BA286" s="144"/>
      <c r="BB286" s="144"/>
      <c r="BC286" s="144"/>
      <c r="BD286" s="144"/>
      <c r="BE286" s="144"/>
      <c r="BF286" s="144"/>
      <c r="BG286" s="144"/>
      <c r="BH286" s="144"/>
      <c r="BI286" s="144"/>
      <c r="BJ286" s="144"/>
      <c r="BK286" s="144"/>
      <c r="BL286" s="144"/>
      <c r="BM286" s="144"/>
      <c r="BN286" s="144"/>
      <c r="BO286" s="144"/>
      <c r="BP286" s="144"/>
      <c r="BQ286" s="144"/>
      <c r="BR286" s="144"/>
      <c r="BS286" s="144"/>
      <c r="BT286" s="144"/>
      <c r="BU286" s="144"/>
    </row>
    <row r="287" spans="1:73" ht="12" customHeight="1" x14ac:dyDescent="0.4">
      <c r="A287" s="80" t="s">
        <v>369</v>
      </c>
      <c r="B287" s="278"/>
      <c r="C287" s="456" t="s">
        <v>387</v>
      </c>
      <c r="D287" s="437"/>
      <c r="E287" s="438"/>
      <c r="F287" s="438"/>
      <c r="G287" s="438"/>
      <c r="H287" s="438"/>
      <c r="I287" s="438"/>
      <c r="J287" s="438"/>
      <c r="K287" s="438"/>
      <c r="L287" s="438"/>
      <c r="M287" s="438"/>
      <c r="N287" s="438"/>
      <c r="O287" s="438"/>
      <c r="P287" s="438"/>
      <c r="Q287" s="438"/>
      <c r="R287" s="438"/>
      <c r="S287" s="440"/>
      <c r="T287" s="144"/>
      <c r="U287" s="144"/>
      <c r="V287" s="144"/>
      <c r="W287" s="144"/>
      <c r="X287" s="144"/>
      <c r="Y287" s="144"/>
      <c r="Z287" s="144"/>
      <c r="AA287" s="144"/>
      <c r="AB287" s="144"/>
      <c r="AC287" s="144"/>
      <c r="AD287" s="144"/>
      <c r="AE287" s="144"/>
      <c r="AF287" s="144"/>
      <c r="AG287" s="144"/>
      <c r="AH287" s="144"/>
      <c r="AI287" s="144"/>
      <c r="AJ287" s="144"/>
      <c r="AK287" s="144"/>
      <c r="AL287" s="144"/>
      <c r="AM287" s="144"/>
      <c r="AN287" s="144"/>
      <c r="AO287" s="144"/>
      <c r="AP287" s="144"/>
      <c r="AQ287" s="144"/>
      <c r="AR287" s="144"/>
      <c r="AS287" s="144"/>
      <c r="AT287" s="144"/>
      <c r="AU287" s="144"/>
      <c r="AV287" s="144"/>
      <c r="AW287" s="144"/>
      <c r="AX287" s="144"/>
      <c r="AY287" s="144"/>
      <c r="AZ287" s="144"/>
      <c r="BA287" s="144"/>
      <c r="BB287" s="144"/>
      <c r="BC287" s="144"/>
      <c r="BD287" s="144"/>
      <c r="BE287" s="144"/>
      <c r="BF287" s="144"/>
      <c r="BG287" s="144"/>
      <c r="BH287" s="144"/>
      <c r="BI287" s="144"/>
      <c r="BJ287" s="144"/>
      <c r="BK287" s="144"/>
      <c r="BL287" s="144"/>
      <c r="BM287" s="144"/>
      <c r="BN287" s="144"/>
      <c r="BO287" s="144"/>
      <c r="BP287" s="144"/>
      <c r="BQ287" s="144"/>
      <c r="BR287" s="144"/>
      <c r="BS287" s="144"/>
      <c r="BT287" s="144"/>
      <c r="BU287" s="144"/>
    </row>
    <row r="288" spans="1:73" ht="12" customHeight="1" x14ac:dyDescent="0.4">
      <c r="A288" s="80" t="s">
        <v>369</v>
      </c>
      <c r="B288" s="278"/>
      <c r="C288" s="456" t="s">
        <v>388</v>
      </c>
      <c r="D288" s="437"/>
      <c r="E288" s="438"/>
      <c r="F288" s="438"/>
      <c r="G288" s="438"/>
      <c r="H288" s="438"/>
      <c r="I288" s="438"/>
      <c r="J288" s="438"/>
      <c r="K288" s="438"/>
      <c r="L288" s="438"/>
      <c r="M288" s="438"/>
      <c r="N288" s="438"/>
      <c r="O288" s="438"/>
      <c r="P288" s="438"/>
      <c r="Q288" s="438"/>
      <c r="R288" s="438"/>
      <c r="S288" s="440"/>
      <c r="T288" s="144"/>
      <c r="U288" s="144"/>
      <c r="V288" s="144"/>
      <c r="W288" s="144"/>
      <c r="X288" s="144"/>
      <c r="Y288" s="144"/>
      <c r="Z288" s="144"/>
      <c r="AA288" s="144"/>
      <c r="AB288" s="144"/>
      <c r="AC288" s="144"/>
      <c r="AD288" s="144"/>
      <c r="AE288" s="144"/>
      <c r="AF288" s="144"/>
      <c r="AG288" s="144"/>
      <c r="AH288" s="144"/>
      <c r="AI288" s="144"/>
      <c r="AJ288" s="144"/>
      <c r="AK288" s="144"/>
      <c r="AL288" s="144"/>
      <c r="AM288" s="144"/>
      <c r="AN288" s="144"/>
      <c r="AO288" s="144"/>
      <c r="AP288" s="144"/>
      <c r="AQ288" s="144"/>
      <c r="AR288" s="144"/>
      <c r="AS288" s="144"/>
      <c r="AT288" s="144"/>
      <c r="AU288" s="144"/>
      <c r="AV288" s="144"/>
      <c r="AW288" s="144"/>
      <c r="AX288" s="144"/>
      <c r="AY288" s="144"/>
      <c r="AZ288" s="144"/>
      <c r="BA288" s="144"/>
      <c r="BB288" s="144"/>
      <c r="BC288" s="144"/>
      <c r="BD288" s="144"/>
      <c r="BE288" s="144"/>
      <c r="BF288" s="144"/>
      <c r="BG288" s="144"/>
      <c r="BH288" s="144"/>
      <c r="BI288" s="144"/>
      <c r="BJ288" s="144"/>
      <c r="BK288" s="144"/>
      <c r="BL288" s="144"/>
      <c r="BM288" s="144"/>
      <c r="BN288" s="144"/>
      <c r="BO288" s="144"/>
      <c r="BP288" s="144"/>
      <c r="BQ288" s="144"/>
      <c r="BR288" s="144"/>
      <c r="BS288" s="144"/>
      <c r="BT288" s="144"/>
      <c r="BU288" s="144"/>
    </row>
    <row r="289" spans="1:73" ht="12" customHeight="1" x14ac:dyDescent="0.4">
      <c r="A289" s="80" t="s">
        <v>369</v>
      </c>
      <c r="B289" s="278"/>
      <c r="C289" s="456" t="s">
        <v>57</v>
      </c>
      <c r="D289" s="437"/>
      <c r="E289" s="438"/>
      <c r="F289" s="438"/>
      <c r="G289" s="438"/>
      <c r="H289" s="438"/>
      <c r="I289" s="438"/>
      <c r="J289" s="438"/>
      <c r="K289" s="438"/>
      <c r="L289" s="438"/>
      <c r="M289" s="438"/>
      <c r="N289" s="438"/>
      <c r="O289" s="438"/>
      <c r="P289" s="438"/>
      <c r="Q289" s="438"/>
      <c r="R289" s="438"/>
      <c r="S289" s="440"/>
      <c r="T289" s="144"/>
      <c r="U289" s="144"/>
      <c r="V289" s="144"/>
      <c r="W289" s="144"/>
      <c r="X289" s="144"/>
      <c r="Y289" s="144"/>
      <c r="Z289" s="144"/>
      <c r="AA289" s="144"/>
      <c r="AB289" s="144"/>
      <c r="AC289" s="144"/>
      <c r="AD289" s="144"/>
      <c r="AE289" s="144"/>
      <c r="AF289" s="144"/>
      <c r="AG289" s="144"/>
      <c r="AH289" s="144"/>
      <c r="AI289" s="144"/>
      <c r="AJ289" s="144"/>
      <c r="AK289" s="144"/>
      <c r="AL289" s="144"/>
      <c r="AM289" s="144"/>
      <c r="AN289" s="144"/>
      <c r="AO289" s="144"/>
      <c r="AP289" s="144"/>
      <c r="AQ289" s="144"/>
      <c r="AR289" s="144"/>
      <c r="AS289" s="144"/>
      <c r="AT289" s="144"/>
      <c r="AU289" s="144"/>
      <c r="AV289" s="144"/>
      <c r="AW289" s="144"/>
      <c r="AX289" s="144"/>
      <c r="AY289" s="144"/>
      <c r="AZ289" s="144"/>
      <c r="BA289" s="144"/>
      <c r="BB289" s="144"/>
      <c r="BC289" s="144"/>
      <c r="BD289" s="144"/>
      <c r="BE289" s="144"/>
      <c r="BF289" s="144"/>
      <c r="BG289" s="144"/>
      <c r="BH289" s="144"/>
      <c r="BI289" s="144"/>
      <c r="BJ289" s="144"/>
      <c r="BK289" s="144"/>
      <c r="BL289" s="144"/>
      <c r="BM289" s="144"/>
      <c r="BN289" s="144"/>
      <c r="BO289" s="144"/>
      <c r="BP289" s="144"/>
      <c r="BQ289" s="144"/>
      <c r="BR289" s="144"/>
      <c r="BS289" s="144"/>
      <c r="BT289" s="144"/>
      <c r="BU289" s="144"/>
    </row>
    <row r="290" spans="1:73" ht="12" customHeight="1" x14ac:dyDescent="0.4">
      <c r="A290" s="80" t="s">
        <v>369</v>
      </c>
      <c r="B290" s="278"/>
      <c r="C290" s="456" t="s">
        <v>58</v>
      </c>
      <c r="D290" s="437"/>
      <c r="E290" s="438"/>
      <c r="F290" s="438"/>
      <c r="G290" s="438"/>
      <c r="H290" s="438"/>
      <c r="I290" s="438"/>
      <c r="J290" s="438"/>
      <c r="K290" s="438"/>
      <c r="L290" s="438"/>
      <c r="M290" s="438"/>
      <c r="N290" s="438"/>
      <c r="O290" s="438"/>
      <c r="P290" s="438"/>
      <c r="Q290" s="438"/>
      <c r="R290" s="438"/>
      <c r="S290" s="440"/>
      <c r="T290" s="144"/>
      <c r="U290" s="144"/>
      <c r="V290" s="144"/>
      <c r="W290" s="144"/>
      <c r="X290" s="144"/>
      <c r="Y290" s="144"/>
      <c r="Z290" s="144"/>
      <c r="AA290" s="144"/>
      <c r="AB290" s="144"/>
      <c r="AC290" s="144"/>
      <c r="AD290" s="144"/>
      <c r="AE290" s="144"/>
      <c r="AF290" s="144"/>
      <c r="AG290" s="144"/>
      <c r="AH290" s="144"/>
      <c r="AI290" s="144"/>
      <c r="AJ290" s="144"/>
      <c r="AK290" s="144"/>
      <c r="AL290" s="144"/>
      <c r="AM290" s="144"/>
      <c r="AN290" s="144"/>
      <c r="AO290" s="144"/>
      <c r="AP290" s="144"/>
      <c r="AQ290" s="144"/>
      <c r="AR290" s="144"/>
      <c r="AS290" s="144"/>
      <c r="AT290" s="144"/>
      <c r="AU290" s="144"/>
      <c r="AV290" s="144"/>
      <c r="AW290" s="144"/>
      <c r="AX290" s="144"/>
      <c r="AY290" s="144"/>
      <c r="AZ290" s="144"/>
      <c r="BA290" s="144"/>
      <c r="BB290" s="144"/>
      <c r="BC290" s="144"/>
      <c r="BD290" s="144"/>
      <c r="BE290" s="144"/>
      <c r="BF290" s="144"/>
      <c r="BG290" s="144"/>
      <c r="BH290" s="144"/>
      <c r="BI290" s="144"/>
      <c r="BJ290" s="144"/>
      <c r="BK290" s="144"/>
      <c r="BL290" s="144"/>
      <c r="BM290" s="144"/>
      <c r="BN290" s="144"/>
      <c r="BO290" s="144"/>
      <c r="BP290" s="144"/>
      <c r="BQ290" s="144"/>
      <c r="BR290" s="144"/>
      <c r="BS290" s="144"/>
      <c r="BT290" s="144"/>
      <c r="BU290" s="144"/>
    </row>
    <row r="291" spans="1:73" ht="12" customHeight="1" x14ac:dyDescent="0.4">
      <c r="A291" s="80" t="s">
        <v>369</v>
      </c>
      <c r="B291" s="278"/>
      <c r="C291" s="469" t="s">
        <v>389</v>
      </c>
      <c r="D291" s="443"/>
      <c r="E291" s="144"/>
      <c r="F291" s="144"/>
      <c r="G291" s="144"/>
      <c r="H291" s="144"/>
      <c r="I291" s="144"/>
      <c r="J291" s="144"/>
      <c r="K291" s="144"/>
      <c r="L291" s="144"/>
      <c r="M291" s="144"/>
      <c r="N291" s="144"/>
      <c r="O291" s="144"/>
      <c r="P291" s="144"/>
      <c r="Q291" s="144"/>
      <c r="R291" s="144"/>
      <c r="S291" s="444"/>
      <c r="T291" s="144"/>
      <c r="U291" s="144"/>
      <c r="V291" s="144"/>
      <c r="W291" s="144"/>
      <c r="X291" s="144"/>
      <c r="Y291" s="144"/>
      <c r="Z291" s="144"/>
      <c r="AA291" s="144"/>
      <c r="AB291" s="144"/>
      <c r="AC291" s="144"/>
      <c r="AD291" s="144"/>
      <c r="AE291" s="144"/>
      <c r="AF291" s="144"/>
      <c r="AG291" s="144"/>
      <c r="AH291" s="144"/>
      <c r="AI291" s="144"/>
      <c r="AJ291" s="144"/>
      <c r="AK291" s="144"/>
      <c r="AL291" s="144"/>
      <c r="AM291" s="144"/>
      <c r="AN291" s="144"/>
      <c r="AO291" s="144"/>
      <c r="AP291" s="144"/>
      <c r="AQ291" s="144"/>
      <c r="AR291" s="144"/>
      <c r="AS291" s="144"/>
      <c r="AT291" s="144"/>
      <c r="AU291" s="144"/>
      <c r="AV291" s="144"/>
      <c r="AW291" s="144"/>
      <c r="AX291" s="144"/>
      <c r="AY291" s="144"/>
      <c r="AZ291" s="144"/>
      <c r="BA291" s="144"/>
      <c r="BB291" s="144"/>
      <c r="BC291" s="144"/>
      <c r="BD291" s="144"/>
      <c r="BE291" s="144"/>
      <c r="BF291" s="144"/>
      <c r="BG291" s="144"/>
      <c r="BH291" s="144"/>
      <c r="BI291" s="144"/>
      <c r="BJ291" s="144"/>
      <c r="BK291" s="144"/>
      <c r="BL291" s="144"/>
      <c r="BM291" s="144"/>
      <c r="BN291" s="144"/>
      <c r="BO291" s="144"/>
      <c r="BP291" s="144"/>
      <c r="BQ291" s="144"/>
      <c r="BR291" s="144"/>
      <c r="BS291" s="144"/>
      <c r="BT291" s="144"/>
      <c r="BU291" s="144"/>
    </row>
    <row r="292" spans="1:73" ht="12" customHeight="1" x14ac:dyDescent="0.4">
      <c r="A292" s="80" t="s">
        <v>369</v>
      </c>
      <c r="B292" s="278"/>
      <c r="C292" s="469" t="s">
        <v>390</v>
      </c>
      <c r="D292" s="443"/>
      <c r="E292" s="144"/>
      <c r="F292" s="144"/>
      <c r="G292" s="144"/>
      <c r="H292" s="144"/>
      <c r="I292" s="144"/>
      <c r="J292" s="144"/>
      <c r="K292" s="144"/>
      <c r="L292" s="144"/>
      <c r="M292" s="144"/>
      <c r="N292" s="144"/>
      <c r="O292" s="144"/>
      <c r="P292" s="144"/>
      <c r="Q292" s="144"/>
      <c r="R292" s="144"/>
      <c r="S292" s="444"/>
      <c r="T292" s="144"/>
      <c r="U292" s="144"/>
      <c r="V292" s="144"/>
      <c r="W292" s="144"/>
      <c r="X292" s="144"/>
      <c r="Y292" s="144"/>
      <c r="Z292" s="144"/>
      <c r="AA292" s="144"/>
      <c r="AB292" s="144"/>
      <c r="AC292" s="144"/>
      <c r="AD292" s="144"/>
      <c r="AE292" s="144"/>
      <c r="AF292" s="144"/>
      <c r="AG292" s="144"/>
      <c r="AH292" s="144"/>
      <c r="AI292" s="144"/>
      <c r="AJ292" s="144"/>
      <c r="AK292" s="144"/>
      <c r="AL292" s="144"/>
      <c r="AM292" s="144"/>
      <c r="AN292" s="144"/>
      <c r="AO292" s="144"/>
      <c r="AP292" s="144"/>
      <c r="AQ292" s="144"/>
      <c r="AR292" s="144"/>
      <c r="AS292" s="144"/>
      <c r="AT292" s="144"/>
      <c r="AU292" s="144"/>
      <c r="AV292" s="144"/>
      <c r="AW292" s="144"/>
      <c r="AX292" s="144"/>
      <c r="AY292" s="144"/>
      <c r="AZ292" s="144"/>
      <c r="BA292" s="144"/>
      <c r="BB292" s="144"/>
      <c r="BC292" s="144"/>
      <c r="BD292" s="144"/>
      <c r="BE292" s="144"/>
      <c r="BF292" s="144"/>
      <c r="BG292" s="144"/>
      <c r="BH292" s="144"/>
      <c r="BI292" s="144"/>
      <c r="BJ292" s="144"/>
      <c r="BK292" s="144"/>
      <c r="BL292" s="144"/>
      <c r="BM292" s="144"/>
      <c r="BN292" s="144"/>
      <c r="BO292" s="144"/>
      <c r="BP292" s="144"/>
      <c r="BQ292" s="144"/>
      <c r="BR292" s="144"/>
      <c r="BS292" s="144"/>
      <c r="BT292" s="144"/>
      <c r="BU292" s="144"/>
    </row>
    <row r="293" spans="1:73" ht="12" customHeight="1" x14ac:dyDescent="0.4">
      <c r="A293" s="80" t="s">
        <v>369</v>
      </c>
      <c r="B293" s="278"/>
      <c r="C293" s="469" t="s">
        <v>391</v>
      </c>
      <c r="D293" s="443"/>
      <c r="E293" s="144"/>
      <c r="F293" s="144"/>
      <c r="G293" s="144"/>
      <c r="H293" s="144"/>
      <c r="I293" s="144"/>
      <c r="J293" s="144"/>
      <c r="K293" s="144"/>
      <c r="L293" s="144"/>
      <c r="M293" s="144"/>
      <c r="N293" s="144"/>
      <c r="O293" s="144"/>
      <c r="P293" s="144"/>
      <c r="Q293" s="144"/>
      <c r="R293" s="144"/>
      <c r="S293" s="444"/>
      <c r="T293" s="144"/>
      <c r="U293" s="144"/>
      <c r="V293" s="144"/>
      <c r="W293" s="144"/>
      <c r="X293" s="144"/>
      <c r="Y293" s="144"/>
      <c r="Z293" s="144"/>
      <c r="AA293" s="144"/>
      <c r="AB293" s="144"/>
      <c r="AC293" s="144"/>
      <c r="AD293" s="144"/>
      <c r="AE293" s="144"/>
      <c r="AF293" s="144"/>
      <c r="AG293" s="144"/>
      <c r="AH293" s="144"/>
      <c r="AI293" s="144"/>
      <c r="AJ293" s="144"/>
      <c r="AK293" s="144"/>
      <c r="AL293" s="144"/>
      <c r="AM293" s="144"/>
      <c r="AN293" s="144"/>
      <c r="AO293" s="144"/>
      <c r="AP293" s="144"/>
      <c r="AQ293" s="144"/>
      <c r="AR293" s="144"/>
      <c r="AS293" s="144"/>
      <c r="AT293" s="144"/>
      <c r="AU293" s="144"/>
      <c r="AV293" s="144"/>
      <c r="AW293" s="144"/>
      <c r="AX293" s="144"/>
      <c r="AY293" s="144"/>
      <c r="AZ293" s="144"/>
      <c r="BA293" s="144"/>
      <c r="BB293" s="144"/>
      <c r="BC293" s="144"/>
      <c r="BD293" s="144"/>
      <c r="BE293" s="144"/>
      <c r="BF293" s="144"/>
      <c r="BG293" s="144"/>
      <c r="BH293" s="144"/>
      <c r="BI293" s="144"/>
      <c r="BJ293" s="144"/>
      <c r="BK293" s="144"/>
      <c r="BL293" s="144"/>
      <c r="BM293" s="144"/>
      <c r="BN293" s="144"/>
      <c r="BO293" s="144"/>
      <c r="BP293" s="144"/>
      <c r="BQ293" s="144"/>
      <c r="BR293" s="144"/>
      <c r="BS293" s="144"/>
      <c r="BT293" s="144"/>
      <c r="BU293" s="144"/>
    </row>
    <row r="294" spans="1:73" ht="12" customHeight="1" x14ac:dyDescent="0.4">
      <c r="A294" s="80" t="s">
        <v>369</v>
      </c>
      <c r="B294" s="278"/>
      <c r="C294" s="469" t="s">
        <v>392</v>
      </c>
      <c r="D294" s="443"/>
      <c r="E294" s="144"/>
      <c r="F294" s="144"/>
      <c r="G294" s="144"/>
      <c r="H294" s="144"/>
      <c r="I294" s="144"/>
      <c r="J294" s="144"/>
      <c r="K294" s="144"/>
      <c r="L294" s="144"/>
      <c r="M294" s="144"/>
      <c r="N294" s="144"/>
      <c r="O294" s="144"/>
      <c r="P294" s="144"/>
      <c r="Q294" s="144"/>
      <c r="R294" s="144"/>
      <c r="S294" s="444"/>
      <c r="T294" s="144"/>
      <c r="U294" s="144"/>
      <c r="V294" s="144"/>
      <c r="W294" s="144"/>
      <c r="X294" s="144"/>
      <c r="Y294" s="144"/>
      <c r="Z294" s="144"/>
      <c r="AA294" s="144"/>
      <c r="AB294" s="144"/>
      <c r="AC294" s="144"/>
      <c r="AD294" s="144"/>
      <c r="AE294" s="144"/>
      <c r="AF294" s="144"/>
      <c r="AG294" s="144"/>
      <c r="AH294" s="144"/>
      <c r="AI294" s="144"/>
      <c r="AJ294" s="144"/>
      <c r="AK294" s="144"/>
      <c r="AL294" s="144"/>
      <c r="AM294" s="144"/>
      <c r="AN294" s="144"/>
      <c r="AO294" s="144"/>
      <c r="AP294" s="144"/>
      <c r="AQ294" s="144"/>
      <c r="AR294" s="144"/>
      <c r="AS294" s="144"/>
      <c r="AT294" s="144"/>
      <c r="AU294" s="144"/>
      <c r="AV294" s="144"/>
      <c r="AW294" s="144"/>
      <c r="AX294" s="144"/>
      <c r="AY294" s="144"/>
      <c r="AZ294" s="144"/>
      <c r="BA294" s="144"/>
      <c r="BB294" s="144"/>
      <c r="BC294" s="144"/>
      <c r="BD294" s="144"/>
      <c r="BE294" s="144"/>
      <c r="BF294" s="144"/>
      <c r="BG294" s="144"/>
      <c r="BH294" s="144"/>
      <c r="BI294" s="144"/>
      <c r="BJ294" s="144"/>
      <c r="BK294" s="144"/>
      <c r="BL294" s="144"/>
      <c r="BM294" s="144"/>
      <c r="BN294" s="144"/>
      <c r="BO294" s="144"/>
      <c r="BP294" s="144"/>
      <c r="BQ294" s="144"/>
      <c r="BR294" s="144"/>
      <c r="BS294" s="144"/>
      <c r="BT294" s="144"/>
      <c r="BU294" s="144"/>
    </row>
    <row r="295" spans="1:73" ht="12" customHeight="1" x14ac:dyDescent="0.4">
      <c r="A295" s="80" t="s">
        <v>369</v>
      </c>
      <c r="B295" s="278"/>
      <c r="C295" s="456" t="s">
        <v>44</v>
      </c>
      <c r="D295" s="437"/>
      <c r="E295" s="438"/>
      <c r="F295" s="438"/>
      <c r="G295" s="438"/>
      <c r="H295" s="438"/>
      <c r="I295" s="438"/>
      <c r="J295" s="438"/>
      <c r="K295" s="438"/>
      <c r="L295" s="438"/>
      <c r="M295" s="438"/>
      <c r="N295" s="438"/>
      <c r="O295" s="438"/>
      <c r="P295" s="438"/>
      <c r="Q295" s="438"/>
      <c r="R295" s="438"/>
      <c r="S295" s="440"/>
      <c r="T295" s="144"/>
      <c r="U295" s="144"/>
      <c r="V295" s="144"/>
      <c r="W295" s="144"/>
      <c r="X295" s="144"/>
      <c r="Y295" s="144"/>
      <c r="Z295" s="144"/>
      <c r="AA295" s="144"/>
      <c r="AB295" s="144"/>
      <c r="AC295" s="144"/>
      <c r="AD295" s="144"/>
      <c r="AE295" s="144"/>
      <c r="AF295" s="144"/>
      <c r="AG295" s="144"/>
      <c r="AH295" s="144"/>
      <c r="AI295" s="144"/>
      <c r="AJ295" s="144"/>
      <c r="AK295" s="144"/>
      <c r="AL295" s="144"/>
      <c r="AM295" s="144"/>
      <c r="AN295" s="144"/>
      <c r="AO295" s="144"/>
      <c r="AP295" s="144"/>
      <c r="AQ295" s="144"/>
      <c r="AR295" s="144"/>
      <c r="AS295" s="144"/>
      <c r="AT295" s="144"/>
      <c r="AU295" s="144"/>
      <c r="AV295" s="144"/>
      <c r="AW295" s="144"/>
      <c r="AX295" s="144"/>
      <c r="AY295" s="144"/>
      <c r="AZ295" s="144"/>
      <c r="BA295" s="144"/>
      <c r="BB295" s="144"/>
      <c r="BC295" s="144"/>
      <c r="BD295" s="144"/>
      <c r="BE295" s="144"/>
      <c r="BF295" s="144"/>
      <c r="BG295" s="144"/>
      <c r="BH295" s="144"/>
      <c r="BI295" s="144"/>
      <c r="BJ295" s="144"/>
      <c r="BK295" s="144"/>
      <c r="BL295" s="144"/>
      <c r="BM295" s="144"/>
      <c r="BN295" s="144"/>
      <c r="BO295" s="144"/>
      <c r="BP295" s="144"/>
      <c r="BQ295" s="144"/>
      <c r="BR295" s="144"/>
      <c r="BS295" s="144"/>
      <c r="BT295" s="144"/>
      <c r="BU295" s="144"/>
    </row>
    <row r="296" spans="1:73" ht="12" customHeight="1" x14ac:dyDescent="0.4">
      <c r="A296" s="80" t="s">
        <v>369</v>
      </c>
      <c r="B296" s="278"/>
      <c r="C296" s="456" t="s">
        <v>45</v>
      </c>
      <c r="D296" s="437"/>
      <c r="E296" s="438"/>
      <c r="F296" s="438"/>
      <c r="G296" s="438"/>
      <c r="H296" s="438"/>
      <c r="I296" s="438"/>
      <c r="J296" s="438"/>
      <c r="K296" s="438"/>
      <c r="L296" s="438"/>
      <c r="M296" s="438"/>
      <c r="N296" s="438"/>
      <c r="O296" s="438"/>
      <c r="P296" s="438"/>
      <c r="Q296" s="438"/>
      <c r="R296" s="438"/>
      <c r="S296" s="440"/>
      <c r="T296" s="144"/>
      <c r="U296" s="144"/>
      <c r="V296" s="144"/>
      <c r="W296" s="144"/>
      <c r="X296" s="144"/>
      <c r="Y296" s="144"/>
      <c r="Z296" s="144"/>
      <c r="AA296" s="144"/>
      <c r="AB296" s="144"/>
      <c r="AC296" s="144"/>
      <c r="AD296" s="144"/>
      <c r="AE296" s="144"/>
      <c r="AF296" s="144"/>
      <c r="AG296" s="144"/>
      <c r="AH296" s="144"/>
      <c r="AI296" s="144"/>
      <c r="AJ296" s="144"/>
      <c r="AK296" s="144"/>
      <c r="AL296" s="144"/>
      <c r="AM296" s="144"/>
      <c r="AN296" s="144"/>
      <c r="AO296" s="144"/>
      <c r="AP296" s="144"/>
      <c r="AQ296" s="144"/>
      <c r="AR296" s="144"/>
      <c r="AS296" s="144"/>
      <c r="AT296" s="144"/>
      <c r="AU296" s="144"/>
      <c r="AV296" s="144"/>
      <c r="AW296" s="144"/>
      <c r="AX296" s="144"/>
      <c r="AY296" s="144"/>
      <c r="AZ296" s="144"/>
      <c r="BA296" s="144"/>
      <c r="BB296" s="144"/>
      <c r="BC296" s="144"/>
      <c r="BD296" s="144"/>
      <c r="BE296" s="144"/>
      <c r="BF296" s="144"/>
      <c r="BG296" s="144"/>
      <c r="BH296" s="144"/>
      <c r="BI296" s="144"/>
      <c r="BJ296" s="144"/>
      <c r="BK296" s="144"/>
      <c r="BL296" s="144"/>
      <c r="BM296" s="144"/>
      <c r="BN296" s="144"/>
      <c r="BO296" s="144"/>
      <c r="BP296" s="144"/>
      <c r="BQ296" s="144"/>
      <c r="BR296" s="144"/>
      <c r="BS296" s="144"/>
      <c r="BT296" s="144"/>
      <c r="BU296" s="144"/>
    </row>
    <row r="297" spans="1:73" ht="12" customHeight="1" x14ac:dyDescent="0.4">
      <c r="A297" s="80" t="s">
        <v>369</v>
      </c>
      <c r="B297" s="278"/>
      <c r="C297" s="456" t="s">
        <v>46</v>
      </c>
      <c r="D297" s="437"/>
      <c r="E297" s="438"/>
      <c r="F297" s="438"/>
      <c r="G297" s="438"/>
      <c r="H297" s="438"/>
      <c r="I297" s="438"/>
      <c r="J297" s="438"/>
      <c r="K297" s="438"/>
      <c r="L297" s="438"/>
      <c r="M297" s="438"/>
      <c r="N297" s="438"/>
      <c r="O297" s="438"/>
      <c r="P297" s="438"/>
      <c r="Q297" s="438"/>
      <c r="R297" s="438"/>
      <c r="S297" s="440"/>
      <c r="T297" s="144"/>
      <c r="U297" s="144"/>
      <c r="V297" s="144"/>
      <c r="W297" s="144"/>
      <c r="X297" s="144"/>
      <c r="Y297" s="144"/>
      <c r="Z297" s="144"/>
      <c r="AA297" s="144"/>
      <c r="AB297" s="144"/>
      <c r="AC297" s="144"/>
      <c r="AD297" s="144"/>
      <c r="AE297" s="144"/>
      <c r="AF297" s="144"/>
      <c r="AG297" s="144"/>
      <c r="AH297" s="144"/>
      <c r="AI297" s="144"/>
      <c r="AJ297" s="144"/>
      <c r="AK297" s="144"/>
      <c r="AL297" s="144"/>
      <c r="AM297" s="144"/>
      <c r="AN297" s="144"/>
      <c r="AO297" s="144"/>
      <c r="AP297" s="144"/>
      <c r="AQ297" s="144"/>
      <c r="AR297" s="144"/>
      <c r="AS297" s="144"/>
      <c r="AT297" s="144"/>
      <c r="AU297" s="144"/>
      <c r="AV297" s="144"/>
      <c r="AW297" s="144"/>
      <c r="AX297" s="144"/>
      <c r="AY297" s="144"/>
      <c r="AZ297" s="144"/>
      <c r="BA297" s="144"/>
      <c r="BB297" s="144"/>
      <c r="BC297" s="144"/>
      <c r="BD297" s="144"/>
      <c r="BE297" s="144"/>
      <c r="BF297" s="144"/>
      <c r="BG297" s="144"/>
      <c r="BH297" s="144"/>
      <c r="BI297" s="144"/>
      <c r="BJ297" s="144"/>
      <c r="BK297" s="144"/>
      <c r="BL297" s="144"/>
      <c r="BM297" s="144"/>
      <c r="BN297" s="144"/>
      <c r="BO297" s="144"/>
      <c r="BP297" s="144"/>
      <c r="BQ297" s="144"/>
      <c r="BR297" s="144"/>
      <c r="BS297" s="144"/>
      <c r="BT297" s="144"/>
      <c r="BU297" s="144"/>
    </row>
    <row r="298" spans="1:73" ht="12" customHeight="1" x14ac:dyDescent="0.4">
      <c r="A298" s="80" t="s">
        <v>369</v>
      </c>
      <c r="B298" s="278"/>
      <c r="C298" s="456" t="s">
        <v>47</v>
      </c>
      <c r="D298" s="437"/>
      <c r="E298" s="438"/>
      <c r="F298" s="438"/>
      <c r="G298" s="438"/>
      <c r="H298" s="438"/>
      <c r="I298" s="438"/>
      <c r="J298" s="438"/>
      <c r="K298" s="438"/>
      <c r="L298" s="438"/>
      <c r="M298" s="438"/>
      <c r="N298" s="438"/>
      <c r="O298" s="438"/>
      <c r="P298" s="438"/>
      <c r="Q298" s="438"/>
      <c r="R298" s="438"/>
      <c r="S298" s="440"/>
      <c r="T298" s="144"/>
      <c r="U298" s="144"/>
      <c r="V298" s="144"/>
      <c r="W298" s="144"/>
      <c r="X298" s="144"/>
      <c r="Y298" s="144"/>
      <c r="Z298" s="144"/>
      <c r="AA298" s="144"/>
      <c r="AB298" s="144"/>
      <c r="AC298" s="144"/>
      <c r="AD298" s="144"/>
      <c r="AE298" s="144"/>
      <c r="AF298" s="144"/>
      <c r="AG298" s="144"/>
      <c r="AH298" s="144"/>
      <c r="AI298" s="144"/>
      <c r="AJ298" s="144"/>
      <c r="AK298" s="144"/>
      <c r="AL298" s="144"/>
      <c r="AM298" s="144"/>
      <c r="AN298" s="144"/>
      <c r="AO298" s="144"/>
      <c r="AP298" s="144"/>
      <c r="AQ298" s="144"/>
      <c r="AR298" s="144"/>
      <c r="AS298" s="144"/>
      <c r="AT298" s="144"/>
      <c r="AU298" s="144"/>
      <c r="AV298" s="144"/>
      <c r="AW298" s="144"/>
      <c r="AX298" s="144"/>
      <c r="AY298" s="144"/>
      <c r="AZ298" s="144"/>
      <c r="BA298" s="144"/>
      <c r="BB298" s="144"/>
      <c r="BC298" s="144"/>
      <c r="BD298" s="144"/>
      <c r="BE298" s="144"/>
      <c r="BF298" s="144"/>
      <c r="BG298" s="144"/>
      <c r="BH298" s="144"/>
      <c r="BI298" s="144"/>
      <c r="BJ298" s="144"/>
      <c r="BK298" s="144"/>
      <c r="BL298" s="144"/>
      <c r="BM298" s="144"/>
      <c r="BN298" s="144"/>
      <c r="BO298" s="144"/>
      <c r="BP298" s="144"/>
      <c r="BQ298" s="144"/>
      <c r="BR298" s="144"/>
      <c r="BS298" s="144"/>
      <c r="BT298" s="144"/>
      <c r="BU298" s="144"/>
    </row>
    <row r="299" spans="1:73" ht="12" customHeight="1" x14ac:dyDescent="0.4">
      <c r="A299" s="80" t="s">
        <v>369</v>
      </c>
      <c r="B299" s="433"/>
      <c r="C299" s="449" t="s">
        <v>48</v>
      </c>
      <c r="D299" s="447"/>
      <c r="E299" s="187"/>
      <c r="F299" s="187"/>
      <c r="G299" s="187"/>
      <c r="H299" s="187"/>
      <c r="I299" s="187"/>
      <c r="J299" s="187"/>
      <c r="K299" s="187"/>
      <c r="L299" s="187"/>
      <c r="M299" s="187"/>
      <c r="N299" s="187"/>
      <c r="O299" s="187"/>
      <c r="P299" s="187"/>
      <c r="Q299" s="187"/>
      <c r="R299" s="187"/>
      <c r="S299" s="189"/>
      <c r="T299" s="144"/>
      <c r="U299" s="144"/>
      <c r="V299" s="144"/>
      <c r="W299" s="144"/>
      <c r="X299" s="144"/>
      <c r="Y299" s="144"/>
      <c r="Z299" s="144"/>
      <c r="AA299" s="144"/>
      <c r="AB299" s="144"/>
      <c r="AC299" s="144"/>
      <c r="AD299" s="144"/>
      <c r="AE299" s="144"/>
      <c r="AF299" s="144"/>
      <c r="AG299" s="144"/>
      <c r="AH299" s="144"/>
      <c r="AI299" s="144"/>
      <c r="AJ299" s="144"/>
      <c r="AK299" s="144"/>
      <c r="AL299" s="144"/>
      <c r="AM299" s="144"/>
      <c r="AN299" s="144"/>
      <c r="AO299" s="144"/>
      <c r="AP299" s="144"/>
      <c r="AQ299" s="144"/>
      <c r="AR299" s="144"/>
      <c r="AS299" s="144"/>
      <c r="AT299" s="144"/>
      <c r="AU299" s="144"/>
      <c r="AV299" s="144"/>
      <c r="AW299" s="144"/>
      <c r="AX299" s="144"/>
      <c r="AY299" s="144"/>
      <c r="AZ299" s="144"/>
      <c r="BA299" s="144"/>
      <c r="BB299" s="144"/>
      <c r="BC299" s="144"/>
      <c r="BD299" s="144"/>
      <c r="BE299" s="144"/>
      <c r="BF299" s="144"/>
      <c r="BG299" s="144"/>
      <c r="BH299" s="144"/>
      <c r="BI299" s="144"/>
      <c r="BJ299" s="144"/>
      <c r="BK299" s="144"/>
      <c r="BL299" s="144"/>
      <c r="BM299" s="144"/>
      <c r="BN299" s="144"/>
      <c r="BO299" s="144"/>
      <c r="BP299" s="144"/>
      <c r="BQ299" s="144"/>
      <c r="BR299" s="144"/>
      <c r="BS299" s="144"/>
      <c r="BT299" s="144"/>
      <c r="BU299" s="144"/>
    </row>
    <row r="300" spans="1:73" ht="12" customHeight="1" x14ac:dyDescent="0.4">
      <c r="A300" s="80" t="s">
        <v>369</v>
      </c>
      <c r="B300" s="427" t="s">
        <v>261</v>
      </c>
      <c r="C300" s="434" t="s">
        <v>180</v>
      </c>
      <c r="D300" s="518">
        <v>11</v>
      </c>
      <c r="E300" s="276">
        <v>11</v>
      </c>
      <c r="F300" s="276">
        <v>14</v>
      </c>
      <c r="G300" s="276">
        <v>18</v>
      </c>
      <c r="H300" s="276">
        <v>21</v>
      </c>
      <c r="I300" s="276">
        <v>16</v>
      </c>
      <c r="J300" s="276">
        <v>24</v>
      </c>
      <c r="K300" s="276">
        <v>14</v>
      </c>
      <c r="L300" s="276">
        <v>10</v>
      </c>
      <c r="M300" s="276">
        <v>17</v>
      </c>
      <c r="N300" s="276">
        <v>17</v>
      </c>
      <c r="O300" s="276">
        <v>4</v>
      </c>
      <c r="P300" s="276">
        <v>7</v>
      </c>
      <c r="Q300" s="276">
        <v>5</v>
      </c>
      <c r="R300" s="144">
        <v>21</v>
      </c>
      <c r="S300" s="519">
        <v>2</v>
      </c>
      <c r="T300" s="144"/>
      <c r="U300" s="144"/>
      <c r="V300" s="144"/>
      <c r="W300" s="144"/>
      <c r="X300" s="144"/>
      <c r="Y300" s="144"/>
      <c r="Z300" s="144"/>
      <c r="AA300" s="144"/>
      <c r="AB300" s="144"/>
      <c r="AC300" s="144"/>
      <c r="AD300" s="144"/>
      <c r="AE300" s="144"/>
      <c r="AF300" s="144"/>
      <c r="AG300" s="144"/>
      <c r="AH300" s="144"/>
      <c r="AI300" s="144"/>
      <c r="AJ300" s="144"/>
      <c r="AK300" s="144"/>
      <c r="AL300" s="144"/>
      <c r="AM300" s="144"/>
      <c r="AN300" s="144"/>
      <c r="AO300" s="144"/>
      <c r="AP300" s="144"/>
      <c r="AQ300" s="144"/>
      <c r="AR300" s="144"/>
      <c r="AS300" s="144"/>
      <c r="AT300" s="144"/>
      <c r="AU300" s="144"/>
      <c r="AV300" s="144"/>
      <c r="AW300" s="144"/>
      <c r="AX300" s="144"/>
      <c r="AY300" s="144"/>
      <c r="AZ300" s="144"/>
      <c r="BA300" s="144"/>
      <c r="BB300" s="144"/>
      <c r="BC300" s="144"/>
      <c r="BD300" s="144"/>
      <c r="BE300" s="144"/>
      <c r="BF300" s="144"/>
      <c r="BG300" s="144"/>
      <c r="BH300" s="144"/>
      <c r="BI300" s="144"/>
      <c r="BJ300" s="144"/>
      <c r="BK300" s="144"/>
      <c r="BL300" s="144"/>
      <c r="BM300" s="144"/>
      <c r="BN300" s="144"/>
      <c r="BO300" s="144"/>
      <c r="BP300" s="144"/>
      <c r="BQ300" s="144"/>
      <c r="BR300" s="144"/>
      <c r="BS300" s="144"/>
      <c r="BT300" s="144"/>
      <c r="BU300" s="144"/>
    </row>
    <row r="301" spans="1:73" ht="12" customHeight="1" x14ac:dyDescent="0.4">
      <c r="A301" s="80" t="s">
        <v>369</v>
      </c>
      <c r="B301" s="278"/>
      <c r="C301" s="434" t="s">
        <v>288</v>
      </c>
      <c r="D301" s="443"/>
      <c r="E301" s="144"/>
      <c r="F301" s="276"/>
      <c r="G301" s="144"/>
      <c r="H301" s="144"/>
      <c r="I301" s="276"/>
      <c r="J301" s="144"/>
      <c r="K301" s="144"/>
      <c r="L301" s="276"/>
      <c r="M301" s="144"/>
      <c r="N301" s="276"/>
      <c r="O301" s="144"/>
      <c r="P301" s="144"/>
      <c r="Q301" s="144"/>
      <c r="R301" s="144"/>
      <c r="S301" s="444"/>
      <c r="T301" s="144"/>
      <c r="U301" s="144"/>
      <c r="V301" s="144"/>
      <c r="W301" s="144"/>
      <c r="X301" s="144"/>
      <c r="Y301" s="144"/>
      <c r="Z301" s="144"/>
      <c r="AA301" s="144"/>
      <c r="AB301" s="144"/>
      <c r="AC301" s="144"/>
      <c r="AD301" s="144"/>
      <c r="AE301" s="144"/>
      <c r="AF301" s="144"/>
      <c r="AG301" s="144"/>
      <c r="AH301" s="144"/>
      <c r="AI301" s="144"/>
      <c r="AJ301" s="144"/>
      <c r="AK301" s="144"/>
      <c r="AL301" s="144"/>
      <c r="AM301" s="144"/>
      <c r="AN301" s="144"/>
      <c r="AO301" s="144"/>
      <c r="AP301" s="144"/>
      <c r="AQ301" s="144"/>
      <c r="AR301" s="144"/>
      <c r="AS301" s="144"/>
      <c r="AT301" s="144"/>
      <c r="AU301" s="144"/>
      <c r="AV301" s="144"/>
      <c r="AW301" s="144"/>
      <c r="AX301" s="144"/>
      <c r="AY301" s="144"/>
      <c r="AZ301" s="144"/>
      <c r="BA301" s="144"/>
      <c r="BB301" s="144"/>
      <c r="BC301" s="144"/>
      <c r="BD301" s="144"/>
      <c r="BE301" s="144"/>
      <c r="BF301" s="144"/>
      <c r="BG301" s="144"/>
      <c r="BH301" s="144"/>
      <c r="BI301" s="144"/>
      <c r="BJ301" s="144"/>
      <c r="BK301" s="144"/>
      <c r="BL301" s="144"/>
      <c r="BM301" s="144"/>
      <c r="BN301" s="144"/>
      <c r="BO301" s="144"/>
      <c r="BP301" s="144"/>
      <c r="BQ301" s="144"/>
      <c r="BR301" s="144"/>
      <c r="BS301" s="144"/>
      <c r="BT301" s="144"/>
      <c r="BU301" s="144"/>
    </row>
    <row r="302" spans="1:73" ht="12" customHeight="1" x14ac:dyDescent="0.4">
      <c r="A302" s="80" t="s">
        <v>369</v>
      </c>
      <c r="B302" s="278"/>
      <c r="C302" s="434" t="s">
        <v>289</v>
      </c>
      <c r="D302" s="518"/>
      <c r="E302" s="144">
        <v>1</v>
      </c>
      <c r="F302" s="276"/>
      <c r="G302" s="276">
        <v>1</v>
      </c>
      <c r="H302" s="144">
        <v>4</v>
      </c>
      <c r="I302" s="276">
        <v>2</v>
      </c>
      <c r="J302" s="276">
        <v>1</v>
      </c>
      <c r="K302" s="276">
        <v>2</v>
      </c>
      <c r="L302" s="276">
        <v>1</v>
      </c>
      <c r="M302" s="276">
        <v>1</v>
      </c>
      <c r="N302" s="276"/>
      <c r="O302" s="144"/>
      <c r="P302" s="144"/>
      <c r="Q302" s="144"/>
      <c r="R302" s="144"/>
      <c r="S302" s="444"/>
      <c r="T302" s="144"/>
      <c r="U302" s="144"/>
      <c r="V302" s="144"/>
      <c r="W302" s="144"/>
      <c r="X302" s="144"/>
      <c r="Y302" s="144"/>
      <c r="Z302" s="144"/>
      <c r="AA302" s="144"/>
      <c r="AB302" s="144"/>
      <c r="AC302" s="144"/>
      <c r="AD302" s="144"/>
      <c r="AE302" s="144"/>
      <c r="AF302" s="144"/>
      <c r="AG302" s="144"/>
      <c r="AH302" s="144"/>
      <c r="AI302" s="144"/>
      <c r="AJ302" s="144"/>
      <c r="AK302" s="144"/>
      <c r="AL302" s="144"/>
      <c r="AM302" s="144"/>
      <c r="AN302" s="144"/>
      <c r="AO302" s="144"/>
      <c r="AP302" s="144"/>
      <c r="AQ302" s="144"/>
      <c r="AR302" s="144"/>
      <c r="AS302" s="144"/>
      <c r="AT302" s="144"/>
      <c r="AU302" s="144"/>
      <c r="AV302" s="144"/>
      <c r="AW302" s="144"/>
      <c r="AX302" s="144"/>
      <c r="AY302" s="144"/>
      <c r="AZ302" s="144"/>
      <c r="BA302" s="144"/>
      <c r="BB302" s="144"/>
      <c r="BC302" s="144"/>
      <c r="BD302" s="144"/>
      <c r="BE302" s="144"/>
      <c r="BF302" s="144"/>
      <c r="BG302" s="144"/>
      <c r="BH302" s="144"/>
      <c r="BI302" s="144"/>
      <c r="BJ302" s="144"/>
      <c r="BK302" s="144"/>
      <c r="BL302" s="144"/>
      <c r="BM302" s="144"/>
      <c r="BN302" s="144"/>
      <c r="BO302" s="144"/>
      <c r="BP302" s="144"/>
      <c r="BQ302" s="144"/>
      <c r="BR302" s="144"/>
      <c r="BS302" s="144"/>
      <c r="BT302" s="144"/>
      <c r="BU302" s="144"/>
    </row>
    <row r="303" spans="1:73" ht="12" customHeight="1" x14ac:dyDescent="0.4">
      <c r="A303" s="80" t="s">
        <v>369</v>
      </c>
      <c r="B303" s="278"/>
      <c r="C303" s="434" t="s">
        <v>290</v>
      </c>
      <c r="D303" s="518"/>
      <c r="E303" s="144"/>
      <c r="F303" s="144"/>
      <c r="G303" s="144"/>
      <c r="H303" s="144"/>
      <c r="I303" s="144"/>
      <c r="J303" s="144"/>
      <c r="K303" s="144">
        <v>1</v>
      </c>
      <c r="L303" s="144"/>
      <c r="M303" s="144"/>
      <c r="N303" s="144"/>
      <c r="O303" s="144"/>
      <c r="P303" s="144"/>
      <c r="Q303" s="144"/>
      <c r="R303" s="144"/>
      <c r="S303" s="444"/>
      <c r="T303" s="144"/>
      <c r="U303" s="144"/>
      <c r="V303" s="144"/>
      <c r="W303" s="144"/>
      <c r="X303" s="144"/>
      <c r="Y303" s="144"/>
      <c r="Z303" s="144"/>
      <c r="AA303" s="144"/>
      <c r="AB303" s="144"/>
      <c r="AC303" s="144"/>
      <c r="AD303" s="144"/>
      <c r="AE303" s="144"/>
      <c r="AF303" s="144"/>
      <c r="AG303" s="144"/>
      <c r="AH303" s="144"/>
      <c r="AI303" s="144"/>
      <c r="AJ303" s="144"/>
      <c r="AK303" s="144"/>
      <c r="AL303" s="144"/>
      <c r="AM303" s="144"/>
      <c r="AN303" s="144"/>
      <c r="AO303" s="144"/>
      <c r="AP303" s="144"/>
      <c r="AQ303" s="144"/>
      <c r="AR303" s="144"/>
      <c r="AS303" s="144"/>
      <c r="AT303" s="144"/>
      <c r="AU303" s="144"/>
      <c r="AV303" s="144"/>
      <c r="AW303" s="144"/>
      <c r="AX303" s="144"/>
      <c r="AY303" s="144"/>
      <c r="AZ303" s="144"/>
      <c r="BA303" s="144"/>
      <c r="BB303" s="144"/>
      <c r="BC303" s="144"/>
      <c r="BD303" s="144"/>
      <c r="BE303" s="144"/>
      <c r="BF303" s="144"/>
      <c r="BG303" s="144"/>
      <c r="BH303" s="144"/>
      <c r="BI303" s="144"/>
      <c r="BJ303" s="144"/>
      <c r="BK303" s="144"/>
      <c r="BL303" s="144"/>
      <c r="BM303" s="144"/>
      <c r="BN303" s="144"/>
      <c r="BO303" s="144"/>
      <c r="BP303" s="144"/>
      <c r="BQ303" s="144"/>
      <c r="BR303" s="144"/>
      <c r="BS303" s="144"/>
      <c r="BT303" s="144"/>
      <c r="BU303" s="144"/>
    </row>
    <row r="304" spans="1:73" ht="12" customHeight="1" x14ac:dyDescent="0.4">
      <c r="A304" s="80" t="s">
        <v>369</v>
      </c>
      <c r="B304" s="278"/>
      <c r="C304" s="469" t="s">
        <v>300</v>
      </c>
      <c r="D304" s="443"/>
      <c r="E304" s="144"/>
      <c r="F304" s="144"/>
      <c r="G304" s="144">
        <v>3</v>
      </c>
      <c r="H304" s="144"/>
      <c r="I304" s="144"/>
      <c r="J304" s="144"/>
      <c r="K304" s="144"/>
      <c r="L304" s="144"/>
      <c r="M304" s="144"/>
      <c r="N304" s="144"/>
      <c r="O304" s="144"/>
      <c r="P304" s="144"/>
      <c r="Q304" s="144"/>
      <c r="R304" s="144"/>
      <c r="S304" s="444"/>
      <c r="T304" s="144"/>
      <c r="U304" s="144"/>
      <c r="V304" s="144"/>
      <c r="W304" s="144"/>
      <c r="X304" s="144"/>
      <c r="Y304" s="144"/>
      <c r="Z304" s="144"/>
      <c r="AA304" s="144"/>
      <c r="AB304" s="144"/>
      <c r="AC304" s="144"/>
      <c r="AD304" s="144"/>
      <c r="AE304" s="144"/>
      <c r="AF304" s="144"/>
      <c r="AG304" s="144"/>
      <c r="AH304" s="144"/>
      <c r="AI304" s="144"/>
      <c r="AJ304" s="144"/>
      <c r="AK304" s="144"/>
      <c r="AL304" s="144"/>
      <c r="AM304" s="144"/>
      <c r="AN304" s="144"/>
      <c r="AO304" s="144"/>
      <c r="AP304" s="144"/>
      <c r="AQ304" s="144"/>
      <c r="AR304" s="144"/>
      <c r="AS304" s="144"/>
      <c r="AT304" s="144"/>
      <c r="AU304" s="144"/>
      <c r="AV304" s="144"/>
      <c r="AW304" s="144"/>
      <c r="AX304" s="144"/>
      <c r="AY304" s="144"/>
      <c r="AZ304" s="144"/>
      <c r="BA304" s="144"/>
      <c r="BB304" s="144"/>
      <c r="BC304" s="144"/>
      <c r="BD304" s="144"/>
      <c r="BE304" s="144"/>
      <c r="BF304" s="144"/>
      <c r="BG304" s="144"/>
      <c r="BH304" s="144"/>
      <c r="BI304" s="144"/>
      <c r="BJ304" s="144"/>
      <c r="BK304" s="144"/>
      <c r="BL304" s="144"/>
      <c r="BM304" s="144"/>
      <c r="BN304" s="144"/>
      <c r="BO304" s="144"/>
      <c r="BP304" s="144"/>
      <c r="BQ304" s="144"/>
      <c r="BR304" s="144"/>
      <c r="BS304" s="144"/>
      <c r="BT304" s="144"/>
      <c r="BU304" s="144"/>
    </row>
    <row r="305" spans="1:73" ht="12" customHeight="1" x14ac:dyDescent="0.4">
      <c r="A305" s="80" t="s">
        <v>369</v>
      </c>
      <c r="B305" s="278"/>
      <c r="C305" s="434" t="s">
        <v>292</v>
      </c>
      <c r="D305" s="443"/>
      <c r="E305" s="144"/>
      <c r="F305" s="144"/>
      <c r="G305" s="276">
        <v>1</v>
      </c>
      <c r="H305" s="144"/>
      <c r="I305" s="144"/>
      <c r="J305" s="276"/>
      <c r="K305" s="276"/>
      <c r="L305" s="144"/>
      <c r="M305" s="144"/>
      <c r="N305" s="144"/>
      <c r="O305" s="144"/>
      <c r="P305" s="144"/>
      <c r="Q305" s="144"/>
      <c r="R305" s="144"/>
      <c r="S305" s="444"/>
      <c r="T305" s="144"/>
      <c r="U305" s="144"/>
      <c r="V305" s="144"/>
      <c r="W305" s="144"/>
      <c r="X305" s="144"/>
      <c r="Y305" s="144"/>
      <c r="Z305" s="144"/>
      <c r="AA305" s="144"/>
      <c r="AB305" s="144"/>
      <c r="AC305" s="144"/>
      <c r="AD305" s="144"/>
      <c r="AE305" s="144"/>
      <c r="AF305" s="144"/>
      <c r="AG305" s="144"/>
      <c r="AH305" s="144"/>
      <c r="AI305" s="144"/>
      <c r="AJ305" s="144"/>
      <c r="AK305" s="144"/>
      <c r="AL305" s="144"/>
      <c r="AM305" s="144"/>
      <c r="AN305" s="144"/>
      <c r="AO305" s="144"/>
      <c r="AP305" s="144"/>
      <c r="AQ305" s="144"/>
      <c r="AR305" s="144"/>
      <c r="AS305" s="144"/>
      <c r="AT305" s="144"/>
      <c r="AU305" s="144"/>
      <c r="AV305" s="144"/>
      <c r="AW305" s="144"/>
      <c r="AX305" s="144"/>
      <c r="AY305" s="144"/>
      <c r="AZ305" s="144"/>
      <c r="BA305" s="144"/>
      <c r="BB305" s="144"/>
      <c r="BC305" s="144"/>
      <c r="BD305" s="144"/>
      <c r="BE305" s="144"/>
      <c r="BF305" s="144"/>
      <c r="BG305" s="144"/>
      <c r="BH305" s="144"/>
      <c r="BI305" s="144"/>
      <c r="BJ305" s="144"/>
      <c r="BK305" s="144"/>
      <c r="BL305" s="144"/>
      <c r="BM305" s="144"/>
      <c r="BN305" s="144"/>
      <c r="BO305" s="144"/>
      <c r="BP305" s="144"/>
      <c r="BQ305" s="144"/>
      <c r="BR305" s="144"/>
      <c r="BS305" s="144"/>
      <c r="BT305" s="144"/>
      <c r="BU305" s="144"/>
    </row>
    <row r="306" spans="1:73" ht="12" customHeight="1" x14ac:dyDescent="0.4">
      <c r="A306" s="80" t="s">
        <v>369</v>
      </c>
      <c r="B306" s="278"/>
      <c r="C306" s="436" t="s">
        <v>274</v>
      </c>
      <c r="D306" s="520"/>
      <c r="E306" s="516">
        <v>2</v>
      </c>
      <c r="F306" s="516">
        <v>1</v>
      </c>
      <c r="G306" s="516">
        <v>2</v>
      </c>
      <c r="H306" s="516">
        <v>2</v>
      </c>
      <c r="I306" s="516">
        <v>1</v>
      </c>
      <c r="J306" s="516">
        <v>3</v>
      </c>
      <c r="K306" s="516">
        <v>2</v>
      </c>
      <c r="L306" s="516">
        <v>1</v>
      </c>
      <c r="M306" s="516"/>
      <c r="N306" s="516">
        <v>4</v>
      </c>
      <c r="O306" s="516">
        <v>2</v>
      </c>
      <c r="P306" s="516">
        <v>1</v>
      </c>
      <c r="Q306" s="516">
        <v>1</v>
      </c>
      <c r="R306" s="516">
        <v>1</v>
      </c>
      <c r="S306" s="440">
        <v>1</v>
      </c>
      <c r="T306" s="144"/>
      <c r="U306" s="144"/>
      <c r="V306" s="144"/>
      <c r="W306" s="144"/>
      <c r="X306" s="144"/>
      <c r="Y306" s="144"/>
      <c r="Z306" s="144"/>
      <c r="AA306" s="144"/>
      <c r="AB306" s="144"/>
      <c r="AC306" s="144"/>
      <c r="AD306" s="144"/>
      <c r="AE306" s="144"/>
      <c r="AF306" s="144"/>
      <c r="AG306" s="144"/>
      <c r="AH306" s="144"/>
      <c r="AI306" s="144"/>
      <c r="AJ306" s="144"/>
      <c r="AK306" s="144"/>
      <c r="AL306" s="144"/>
      <c r="AM306" s="144"/>
      <c r="AN306" s="144"/>
      <c r="AO306" s="144"/>
      <c r="AP306" s="144"/>
      <c r="AQ306" s="144"/>
      <c r="AR306" s="144"/>
      <c r="AS306" s="144"/>
      <c r="AT306" s="144"/>
      <c r="AU306" s="144"/>
      <c r="AV306" s="144"/>
      <c r="AW306" s="144"/>
      <c r="AX306" s="144"/>
      <c r="AY306" s="144"/>
      <c r="AZ306" s="144"/>
      <c r="BA306" s="144"/>
      <c r="BB306" s="144"/>
      <c r="BC306" s="144"/>
      <c r="BD306" s="144"/>
      <c r="BE306" s="144"/>
      <c r="BF306" s="144"/>
      <c r="BG306" s="144"/>
      <c r="BH306" s="144"/>
      <c r="BI306" s="144"/>
      <c r="BJ306" s="144"/>
      <c r="BK306" s="144"/>
      <c r="BL306" s="144"/>
      <c r="BM306" s="144"/>
      <c r="BN306" s="144"/>
      <c r="BO306" s="144"/>
      <c r="BP306" s="144"/>
      <c r="BQ306" s="144"/>
      <c r="BR306" s="144"/>
      <c r="BS306" s="144"/>
      <c r="BT306" s="144"/>
      <c r="BU306" s="144"/>
    </row>
    <row r="307" spans="1:73" ht="12" customHeight="1" x14ac:dyDescent="0.4">
      <c r="A307" s="80" t="s">
        <v>369</v>
      </c>
      <c r="B307" s="278"/>
      <c r="C307" s="436" t="s">
        <v>275</v>
      </c>
      <c r="D307" s="437"/>
      <c r="E307" s="438"/>
      <c r="F307" s="438"/>
      <c r="G307" s="438"/>
      <c r="H307" s="438"/>
      <c r="I307" s="438"/>
      <c r="J307" s="438"/>
      <c r="K307" s="438"/>
      <c r="L307" s="438"/>
      <c r="M307" s="438"/>
      <c r="N307" s="438"/>
      <c r="O307" s="438"/>
      <c r="P307" s="438"/>
      <c r="Q307" s="438"/>
      <c r="R307" s="438"/>
      <c r="S307" s="440"/>
      <c r="T307" s="144"/>
      <c r="U307" s="144"/>
      <c r="V307" s="144"/>
      <c r="W307" s="144"/>
      <c r="X307" s="144"/>
      <c r="Y307" s="144"/>
      <c r="Z307" s="144"/>
      <c r="AA307" s="144"/>
      <c r="AB307" s="144"/>
      <c r="AC307" s="144"/>
      <c r="AD307" s="144"/>
      <c r="AE307" s="144"/>
      <c r="AF307" s="144"/>
      <c r="AG307" s="144"/>
      <c r="AH307" s="144"/>
      <c r="AI307" s="144"/>
      <c r="AJ307" s="144"/>
      <c r="AK307" s="144"/>
      <c r="AL307" s="144"/>
      <c r="AM307" s="144"/>
      <c r="AN307" s="144"/>
      <c r="AO307" s="144"/>
      <c r="AP307" s="144"/>
      <c r="AQ307" s="144"/>
      <c r="AR307" s="144"/>
      <c r="AS307" s="144"/>
      <c r="AT307" s="144"/>
      <c r="AU307" s="144"/>
      <c r="AV307" s="144"/>
      <c r="AW307" s="144"/>
      <c r="AX307" s="144"/>
      <c r="AY307" s="144"/>
      <c r="AZ307" s="144"/>
      <c r="BA307" s="144"/>
      <c r="BB307" s="144"/>
      <c r="BC307" s="144"/>
      <c r="BD307" s="144"/>
      <c r="BE307" s="144"/>
      <c r="BF307" s="144"/>
      <c r="BG307" s="144"/>
      <c r="BH307" s="144"/>
      <c r="BI307" s="144"/>
      <c r="BJ307" s="144"/>
      <c r="BK307" s="144"/>
      <c r="BL307" s="144"/>
      <c r="BM307" s="144"/>
      <c r="BN307" s="144"/>
      <c r="BO307" s="144"/>
      <c r="BP307" s="144"/>
      <c r="BQ307" s="144"/>
      <c r="BR307" s="144"/>
      <c r="BS307" s="144"/>
      <c r="BT307" s="144"/>
      <c r="BU307" s="144"/>
    </row>
    <row r="308" spans="1:73" ht="12" customHeight="1" x14ac:dyDescent="0.4">
      <c r="A308" s="80"/>
      <c r="B308" s="278"/>
      <c r="C308" s="434" t="s">
        <v>277</v>
      </c>
      <c r="D308" s="443"/>
      <c r="E308" s="144"/>
      <c r="F308" s="276"/>
      <c r="G308" s="276"/>
      <c r="H308" s="276">
        <v>1</v>
      </c>
      <c r="I308" s="276"/>
      <c r="J308" s="276"/>
      <c r="K308" s="276"/>
      <c r="L308" s="144"/>
      <c r="M308" s="276"/>
      <c r="N308" s="276"/>
      <c r="O308" s="276"/>
      <c r="P308" s="144">
        <v>1</v>
      </c>
      <c r="Q308" s="144"/>
      <c r="R308" s="144"/>
      <c r="S308" s="444"/>
      <c r="T308" s="144"/>
      <c r="U308" s="144"/>
      <c r="V308" s="144"/>
      <c r="W308" s="144"/>
      <c r="X308" s="144"/>
      <c r="Y308" s="144"/>
      <c r="Z308" s="144"/>
      <c r="AA308" s="144"/>
      <c r="AB308" s="144"/>
      <c r="AC308" s="144"/>
      <c r="AD308" s="144"/>
      <c r="AE308" s="144"/>
      <c r="AF308" s="144"/>
      <c r="AG308" s="144"/>
      <c r="AH308" s="144"/>
      <c r="AI308" s="144"/>
      <c r="AJ308" s="144"/>
      <c r="AK308" s="144"/>
      <c r="AL308" s="144"/>
      <c r="AM308" s="144"/>
      <c r="AN308" s="144"/>
      <c r="AO308" s="144"/>
      <c r="AP308" s="144"/>
      <c r="AQ308" s="144"/>
      <c r="AR308" s="144"/>
      <c r="AS308" s="144"/>
      <c r="AT308" s="144"/>
      <c r="AU308" s="144"/>
      <c r="AV308" s="144"/>
      <c r="AW308" s="144"/>
      <c r="AX308" s="144"/>
      <c r="AY308" s="144"/>
      <c r="AZ308" s="144"/>
      <c r="BA308" s="144"/>
      <c r="BB308" s="144"/>
      <c r="BC308" s="144"/>
      <c r="BD308" s="144"/>
      <c r="BE308" s="144"/>
      <c r="BF308" s="144"/>
      <c r="BG308" s="144"/>
      <c r="BH308" s="144"/>
      <c r="BI308" s="144"/>
      <c r="BJ308" s="144"/>
      <c r="BK308" s="144"/>
      <c r="BL308" s="144"/>
      <c r="BM308" s="144"/>
      <c r="BN308" s="144"/>
      <c r="BO308" s="144"/>
      <c r="BP308" s="144"/>
      <c r="BQ308" s="144"/>
      <c r="BR308" s="144"/>
      <c r="BS308" s="144"/>
      <c r="BT308" s="144"/>
      <c r="BU308" s="144"/>
    </row>
    <row r="309" spans="1:73" ht="12" customHeight="1" x14ac:dyDescent="0.4">
      <c r="A309" s="80"/>
      <c r="B309" s="278"/>
      <c r="C309" s="434" t="s">
        <v>276</v>
      </c>
      <c r="D309" s="443"/>
      <c r="E309" s="144"/>
      <c r="F309" s="276"/>
      <c r="G309" s="276"/>
      <c r="H309" s="276"/>
      <c r="I309" s="276"/>
      <c r="J309" s="276"/>
      <c r="K309" s="276"/>
      <c r="L309" s="144"/>
      <c r="M309" s="276"/>
      <c r="N309" s="276">
        <v>1</v>
      </c>
      <c r="O309" s="276">
        <v>1</v>
      </c>
      <c r="P309" s="144"/>
      <c r="Q309" s="144"/>
      <c r="R309" s="144"/>
      <c r="S309" s="444"/>
      <c r="T309" s="144"/>
      <c r="U309" s="144"/>
      <c r="V309" s="144"/>
      <c r="W309" s="144"/>
      <c r="X309" s="144"/>
      <c r="Y309" s="144"/>
      <c r="Z309" s="144"/>
      <c r="AA309" s="144"/>
      <c r="AB309" s="144"/>
      <c r="AC309" s="144"/>
      <c r="AD309" s="144"/>
      <c r="AE309" s="144"/>
      <c r="AF309" s="144"/>
      <c r="AG309" s="144"/>
      <c r="AH309" s="144"/>
      <c r="AI309" s="144"/>
      <c r="AJ309" s="144"/>
      <c r="AK309" s="144"/>
      <c r="AL309" s="144"/>
      <c r="AM309" s="144"/>
      <c r="AN309" s="144"/>
      <c r="AO309" s="144"/>
      <c r="AP309" s="144"/>
      <c r="AQ309" s="144"/>
      <c r="AR309" s="144"/>
      <c r="AS309" s="144"/>
      <c r="AT309" s="144"/>
      <c r="AU309" s="144"/>
      <c r="AV309" s="144"/>
      <c r="AW309" s="144"/>
      <c r="AX309" s="144"/>
      <c r="AY309" s="144"/>
      <c r="AZ309" s="144"/>
      <c r="BA309" s="144"/>
      <c r="BB309" s="144"/>
      <c r="BC309" s="144"/>
      <c r="BD309" s="144"/>
      <c r="BE309" s="144"/>
      <c r="BF309" s="144"/>
      <c r="BG309" s="144"/>
      <c r="BH309" s="144"/>
      <c r="BI309" s="144"/>
      <c r="BJ309" s="144"/>
      <c r="BK309" s="144"/>
      <c r="BL309" s="144"/>
      <c r="BM309" s="144"/>
      <c r="BN309" s="144"/>
      <c r="BO309" s="144"/>
      <c r="BP309" s="144"/>
      <c r="BQ309" s="144"/>
      <c r="BR309" s="144"/>
      <c r="BS309" s="144"/>
      <c r="BT309" s="144"/>
      <c r="BU309" s="144"/>
    </row>
    <row r="310" spans="1:73" ht="12" customHeight="1" x14ac:dyDescent="0.4">
      <c r="A310" s="80"/>
      <c r="B310" s="278"/>
      <c r="C310" s="434" t="s">
        <v>398</v>
      </c>
      <c r="D310" s="443"/>
      <c r="E310" s="144"/>
      <c r="F310" s="276">
        <v>1</v>
      </c>
      <c r="G310" s="276">
        <v>2</v>
      </c>
      <c r="H310" s="276"/>
      <c r="I310" s="276"/>
      <c r="J310" s="276">
        <v>1</v>
      </c>
      <c r="K310" s="276">
        <v>1</v>
      </c>
      <c r="L310" s="144"/>
      <c r="M310" s="276"/>
      <c r="N310" s="276"/>
      <c r="O310" s="276"/>
      <c r="P310" s="144"/>
      <c r="Q310" s="144"/>
      <c r="R310" s="144"/>
      <c r="S310" s="444"/>
      <c r="T310" s="144"/>
      <c r="U310" s="144"/>
      <c r="V310" s="144"/>
      <c r="W310" s="144"/>
      <c r="X310" s="144"/>
      <c r="Y310" s="144"/>
      <c r="Z310" s="144"/>
      <c r="AA310" s="144"/>
      <c r="AB310" s="144"/>
      <c r="AC310" s="144"/>
      <c r="AD310" s="144"/>
      <c r="AE310" s="144"/>
      <c r="AF310" s="144"/>
      <c r="AG310" s="144"/>
      <c r="AH310" s="144"/>
      <c r="AI310" s="144"/>
      <c r="AJ310" s="144"/>
      <c r="AK310" s="144"/>
      <c r="AL310" s="144"/>
      <c r="AM310" s="144"/>
      <c r="AN310" s="144"/>
      <c r="AO310" s="144"/>
      <c r="AP310" s="144"/>
      <c r="AQ310" s="144"/>
      <c r="AR310" s="144"/>
      <c r="AS310" s="144"/>
      <c r="AT310" s="144"/>
      <c r="AU310" s="144"/>
      <c r="AV310" s="144"/>
      <c r="AW310" s="144"/>
      <c r="AX310" s="144"/>
      <c r="AY310" s="144"/>
      <c r="AZ310" s="144"/>
      <c r="BA310" s="144"/>
      <c r="BB310" s="144"/>
      <c r="BC310" s="144"/>
      <c r="BD310" s="144"/>
      <c r="BE310" s="144"/>
      <c r="BF310" s="144"/>
      <c r="BG310" s="144"/>
      <c r="BH310" s="144"/>
      <c r="BI310" s="144"/>
      <c r="BJ310" s="144"/>
      <c r="BK310" s="144"/>
      <c r="BL310" s="144"/>
      <c r="BM310" s="144"/>
      <c r="BN310" s="144"/>
      <c r="BO310" s="144"/>
      <c r="BP310" s="144"/>
      <c r="BQ310" s="144"/>
      <c r="BR310" s="144"/>
      <c r="BS310" s="144"/>
      <c r="BT310" s="144"/>
      <c r="BU310" s="144"/>
    </row>
    <row r="311" spans="1:73" ht="12" customHeight="1" x14ac:dyDescent="0.4">
      <c r="A311" s="80"/>
      <c r="B311" s="278"/>
      <c r="C311" s="434" t="s">
        <v>400</v>
      </c>
      <c r="D311" s="443"/>
      <c r="E311" s="144"/>
      <c r="F311" s="276"/>
      <c r="G311" s="276"/>
      <c r="H311" s="276"/>
      <c r="I311" s="276"/>
      <c r="J311" s="276"/>
      <c r="K311" s="276"/>
      <c r="L311" s="144"/>
      <c r="M311" s="276"/>
      <c r="N311" s="276"/>
      <c r="O311" s="276"/>
      <c r="P311" s="144">
        <v>1</v>
      </c>
      <c r="Q311" s="144"/>
      <c r="R311" s="144"/>
      <c r="S311" s="444"/>
      <c r="T311" s="144"/>
      <c r="U311" s="144"/>
      <c r="V311" s="144"/>
      <c r="W311" s="144"/>
      <c r="X311" s="144"/>
      <c r="Y311" s="144"/>
      <c r="Z311" s="144"/>
      <c r="AA311" s="144"/>
      <c r="AB311" s="144"/>
      <c r="AC311" s="144"/>
      <c r="AD311" s="144"/>
      <c r="AE311" s="144"/>
      <c r="AF311" s="144"/>
      <c r="AG311" s="144"/>
      <c r="AH311" s="144"/>
      <c r="AI311" s="144"/>
      <c r="AJ311" s="144"/>
      <c r="AK311" s="144"/>
      <c r="AL311" s="144"/>
      <c r="AM311" s="144"/>
      <c r="AN311" s="144"/>
      <c r="AO311" s="144"/>
      <c r="AP311" s="144"/>
      <c r="AQ311" s="144"/>
      <c r="AR311" s="144"/>
      <c r="AS311" s="144"/>
      <c r="AT311" s="144"/>
      <c r="AU311" s="144"/>
      <c r="AV311" s="144"/>
      <c r="AW311" s="144"/>
      <c r="AX311" s="144"/>
      <c r="AY311" s="144"/>
      <c r="AZ311" s="144"/>
      <c r="BA311" s="144"/>
      <c r="BB311" s="144"/>
      <c r="BC311" s="144"/>
      <c r="BD311" s="144"/>
      <c r="BE311" s="144"/>
      <c r="BF311" s="144"/>
      <c r="BG311" s="144"/>
      <c r="BH311" s="144"/>
      <c r="BI311" s="144"/>
      <c r="BJ311" s="144"/>
      <c r="BK311" s="144"/>
      <c r="BL311" s="144"/>
      <c r="BM311" s="144"/>
      <c r="BN311" s="144"/>
      <c r="BO311" s="144"/>
      <c r="BP311" s="144"/>
      <c r="BQ311" s="144"/>
      <c r="BR311" s="144"/>
      <c r="BS311" s="144"/>
      <c r="BT311" s="144"/>
      <c r="BU311" s="144"/>
    </row>
    <row r="312" spans="1:73" ht="12" customHeight="1" x14ac:dyDescent="0.4">
      <c r="A312" s="80" t="s">
        <v>369</v>
      </c>
      <c r="B312" s="278"/>
      <c r="C312" s="434" t="s">
        <v>373</v>
      </c>
      <c r="D312" s="443"/>
      <c r="E312" s="144"/>
      <c r="F312" s="276">
        <v>1</v>
      </c>
      <c r="G312" s="276">
        <v>4</v>
      </c>
      <c r="H312" s="276">
        <v>2</v>
      </c>
      <c r="I312" s="276"/>
      <c r="J312" s="276">
        <v>3</v>
      </c>
      <c r="K312" s="276">
        <v>2</v>
      </c>
      <c r="L312" s="144"/>
      <c r="M312" s="276">
        <v>3</v>
      </c>
      <c r="N312" s="276"/>
      <c r="O312" s="276"/>
      <c r="P312" s="144"/>
      <c r="Q312" s="144"/>
      <c r="R312" s="144">
        <v>1</v>
      </c>
      <c r="S312" s="444"/>
      <c r="T312" s="144"/>
      <c r="U312" s="144"/>
      <c r="V312" s="144"/>
      <c r="W312" s="144"/>
      <c r="X312" s="144"/>
      <c r="Y312" s="144"/>
      <c r="Z312" s="144"/>
      <c r="AA312" s="144"/>
      <c r="AB312" s="144"/>
      <c r="AC312" s="144"/>
      <c r="AD312" s="144"/>
      <c r="AE312" s="144"/>
      <c r="AF312" s="144"/>
      <c r="AG312" s="144"/>
      <c r="AH312" s="144"/>
      <c r="AI312" s="144"/>
      <c r="AJ312" s="144"/>
      <c r="AK312" s="144"/>
      <c r="AL312" s="144"/>
      <c r="AM312" s="144"/>
      <c r="AN312" s="144"/>
      <c r="AO312" s="144"/>
      <c r="AP312" s="144"/>
      <c r="AQ312" s="144"/>
      <c r="AR312" s="144"/>
      <c r="AS312" s="144"/>
      <c r="AT312" s="144"/>
      <c r="AU312" s="144"/>
      <c r="AV312" s="144"/>
      <c r="AW312" s="144"/>
      <c r="AX312" s="144"/>
      <c r="AY312" s="144"/>
      <c r="AZ312" s="144"/>
      <c r="BA312" s="144"/>
      <c r="BB312" s="144"/>
      <c r="BC312" s="144"/>
      <c r="BD312" s="144"/>
      <c r="BE312" s="144"/>
      <c r="BF312" s="144"/>
      <c r="BG312" s="144"/>
      <c r="BH312" s="144"/>
      <c r="BI312" s="144"/>
      <c r="BJ312" s="144"/>
      <c r="BK312" s="144"/>
      <c r="BL312" s="144"/>
      <c r="BM312" s="144"/>
      <c r="BN312" s="144"/>
      <c r="BO312" s="144"/>
      <c r="BP312" s="144"/>
      <c r="BQ312" s="144"/>
      <c r="BR312" s="144"/>
      <c r="BS312" s="144"/>
      <c r="BT312" s="144"/>
      <c r="BU312" s="144"/>
    </row>
    <row r="313" spans="1:73" ht="12" customHeight="1" x14ac:dyDescent="0.4">
      <c r="A313" s="80" t="s">
        <v>369</v>
      </c>
      <c r="B313" s="278"/>
      <c r="C313" s="434" t="s">
        <v>374</v>
      </c>
      <c r="D313" s="443"/>
      <c r="E313" s="144"/>
      <c r="F313" s="144"/>
      <c r="G313" s="144"/>
      <c r="H313" s="144"/>
      <c r="I313" s="276"/>
      <c r="J313" s="144"/>
      <c r="K313" s="276"/>
      <c r="L313" s="144"/>
      <c r="M313" s="144"/>
      <c r="N313" s="144"/>
      <c r="O313" s="144"/>
      <c r="P313" s="144"/>
      <c r="Q313" s="144"/>
      <c r="R313" s="144"/>
      <c r="S313" s="444">
        <v>1</v>
      </c>
      <c r="T313" s="144"/>
      <c r="U313" s="144"/>
      <c r="V313" s="144"/>
      <c r="W313" s="144"/>
      <c r="X313" s="144"/>
      <c r="Y313" s="144"/>
      <c r="Z313" s="144"/>
      <c r="AA313" s="144"/>
      <c r="AB313" s="144"/>
      <c r="AC313" s="144"/>
      <c r="AD313" s="144"/>
      <c r="AE313" s="144"/>
      <c r="AF313" s="144"/>
      <c r="AG313" s="144"/>
      <c r="AH313" s="144"/>
      <c r="AI313" s="144"/>
      <c r="AJ313" s="144"/>
      <c r="AK313" s="144"/>
      <c r="AL313" s="144"/>
      <c r="AM313" s="144"/>
      <c r="AN313" s="144"/>
      <c r="AO313" s="144"/>
      <c r="AP313" s="144"/>
      <c r="AQ313" s="144"/>
      <c r="AR313" s="144"/>
      <c r="AS313" s="144"/>
      <c r="AT313" s="144"/>
      <c r="AU313" s="144"/>
      <c r="AV313" s="144"/>
      <c r="AW313" s="144"/>
      <c r="AX313" s="144"/>
      <c r="AY313" s="144"/>
      <c r="AZ313" s="144"/>
      <c r="BA313" s="144"/>
      <c r="BB313" s="144"/>
      <c r="BC313" s="144"/>
      <c r="BD313" s="144"/>
      <c r="BE313" s="144"/>
      <c r="BF313" s="144"/>
      <c r="BG313" s="144"/>
      <c r="BH313" s="144"/>
      <c r="BI313" s="144"/>
      <c r="BJ313" s="144"/>
      <c r="BK313" s="144"/>
      <c r="BL313" s="144"/>
      <c r="BM313" s="144"/>
      <c r="BN313" s="144"/>
      <c r="BO313" s="144"/>
      <c r="BP313" s="144"/>
      <c r="BQ313" s="144"/>
      <c r="BR313" s="144"/>
      <c r="BS313" s="144"/>
      <c r="BT313" s="144"/>
      <c r="BU313" s="144"/>
    </row>
    <row r="314" spans="1:73" ht="12" customHeight="1" x14ac:dyDescent="0.4">
      <c r="A314" s="80" t="s">
        <v>369</v>
      </c>
      <c r="B314" s="278"/>
      <c r="C314" s="436" t="s">
        <v>375</v>
      </c>
      <c r="D314" s="520">
        <v>77</v>
      </c>
      <c r="E314" s="516">
        <v>224</v>
      </c>
      <c r="F314" s="516">
        <v>243</v>
      </c>
      <c r="G314" s="516">
        <v>282</v>
      </c>
      <c r="H314" s="516">
        <v>214</v>
      </c>
      <c r="I314" s="516">
        <v>123</v>
      </c>
      <c r="J314" s="516">
        <v>158</v>
      </c>
      <c r="K314" s="516">
        <v>127</v>
      </c>
      <c r="L314" s="516">
        <v>105</v>
      </c>
      <c r="M314" s="516">
        <v>108</v>
      </c>
      <c r="N314" s="516">
        <v>122</v>
      </c>
      <c r="O314" s="516">
        <v>150</v>
      </c>
      <c r="P314" s="516">
        <v>159</v>
      </c>
      <c r="Q314" s="516">
        <v>83</v>
      </c>
      <c r="R314" s="516">
        <v>63</v>
      </c>
      <c r="S314" s="440">
        <v>52</v>
      </c>
      <c r="T314" s="144"/>
      <c r="U314" s="144"/>
      <c r="V314" s="144"/>
      <c r="W314" s="144"/>
      <c r="X314" s="144"/>
      <c r="Y314" s="144"/>
      <c r="Z314" s="144"/>
      <c r="AA314" s="144"/>
      <c r="AB314" s="144"/>
      <c r="AC314" s="144"/>
      <c r="AD314" s="144"/>
      <c r="AE314" s="144"/>
      <c r="AF314" s="144"/>
      <c r="AG314" s="144"/>
      <c r="AH314" s="144"/>
      <c r="AI314" s="144"/>
      <c r="AJ314" s="144"/>
      <c r="AK314" s="144"/>
      <c r="AL314" s="144"/>
      <c r="AM314" s="144"/>
      <c r="AN314" s="144"/>
      <c r="AO314" s="144"/>
      <c r="AP314" s="144"/>
      <c r="AQ314" s="144"/>
      <c r="AR314" s="144"/>
      <c r="AS314" s="144"/>
      <c r="AT314" s="144"/>
      <c r="AU314" s="144"/>
      <c r="AV314" s="144"/>
      <c r="AW314" s="144"/>
      <c r="AX314" s="144"/>
      <c r="AY314" s="144"/>
      <c r="AZ314" s="144"/>
      <c r="BA314" s="144"/>
      <c r="BB314" s="144"/>
      <c r="BC314" s="144"/>
      <c r="BD314" s="144"/>
      <c r="BE314" s="144"/>
      <c r="BF314" s="144"/>
      <c r="BG314" s="144"/>
      <c r="BH314" s="144"/>
      <c r="BI314" s="144"/>
      <c r="BJ314" s="144"/>
      <c r="BK314" s="144"/>
      <c r="BL314" s="144"/>
      <c r="BM314" s="144"/>
      <c r="BN314" s="144"/>
      <c r="BO314" s="144"/>
      <c r="BP314" s="144"/>
      <c r="BQ314" s="144"/>
      <c r="BR314" s="144"/>
      <c r="BS314" s="144"/>
      <c r="BT314" s="144"/>
      <c r="BU314" s="144"/>
    </row>
    <row r="315" spans="1:73" ht="12" customHeight="1" x14ac:dyDescent="0.4">
      <c r="A315" s="80" t="s">
        <v>369</v>
      </c>
      <c r="B315" s="278"/>
      <c r="C315" s="434" t="s">
        <v>309</v>
      </c>
      <c r="D315" s="518">
        <v>26</v>
      </c>
      <c r="E315" s="276">
        <v>29</v>
      </c>
      <c r="F315" s="276">
        <v>22</v>
      </c>
      <c r="G315" s="276">
        <v>47</v>
      </c>
      <c r="H315" s="276">
        <v>26</v>
      </c>
      <c r="I315" s="276">
        <v>26</v>
      </c>
      <c r="J315" s="276">
        <v>33</v>
      </c>
      <c r="K315" s="276">
        <v>32</v>
      </c>
      <c r="L315" s="276">
        <v>22</v>
      </c>
      <c r="M315" s="276">
        <v>26</v>
      </c>
      <c r="N315" s="276">
        <v>13</v>
      </c>
      <c r="O315" s="276">
        <v>24</v>
      </c>
      <c r="P315" s="276">
        <v>18</v>
      </c>
      <c r="Q315" s="276">
        <v>23</v>
      </c>
      <c r="R315" s="144">
        <v>37</v>
      </c>
      <c r="S315" s="444">
        <v>22</v>
      </c>
      <c r="T315" s="144"/>
      <c r="U315" s="144"/>
      <c r="V315" s="144"/>
      <c r="W315" s="144"/>
      <c r="X315" s="144"/>
      <c r="Y315" s="144"/>
      <c r="Z315" s="144"/>
      <c r="AA315" s="144"/>
      <c r="AB315" s="144"/>
      <c r="AC315" s="144"/>
      <c r="AD315" s="144"/>
      <c r="AE315" s="144"/>
      <c r="AF315" s="144"/>
      <c r="AG315" s="144"/>
      <c r="AH315" s="144"/>
      <c r="AI315" s="144"/>
      <c r="AJ315" s="144"/>
      <c r="AK315" s="144"/>
      <c r="AL315" s="144"/>
      <c r="AM315" s="144"/>
      <c r="AN315" s="144"/>
      <c r="AO315" s="144"/>
      <c r="AP315" s="144"/>
      <c r="AQ315" s="144"/>
      <c r="AR315" s="144"/>
      <c r="AS315" s="144"/>
      <c r="AT315" s="144"/>
      <c r="AU315" s="144"/>
      <c r="AV315" s="144"/>
      <c r="AW315" s="144"/>
      <c r="AX315" s="144"/>
      <c r="AY315" s="144"/>
      <c r="AZ315" s="144"/>
      <c r="BA315" s="144"/>
      <c r="BB315" s="144"/>
      <c r="BC315" s="144"/>
      <c r="BD315" s="144"/>
      <c r="BE315" s="144"/>
      <c r="BF315" s="144"/>
      <c r="BG315" s="144"/>
      <c r="BH315" s="144"/>
      <c r="BI315" s="144"/>
      <c r="BJ315" s="144"/>
      <c r="BK315" s="144"/>
      <c r="BL315" s="144"/>
      <c r="BM315" s="144"/>
      <c r="BN315" s="144"/>
      <c r="BO315" s="144"/>
      <c r="BP315" s="144"/>
      <c r="BQ315" s="144"/>
      <c r="BR315" s="144"/>
      <c r="BS315" s="144"/>
      <c r="BT315" s="144"/>
      <c r="BU315" s="144"/>
    </row>
    <row r="316" spans="1:73" ht="12" customHeight="1" x14ac:dyDescent="0.4">
      <c r="A316" s="80" t="s">
        <v>369</v>
      </c>
      <c r="B316" s="278"/>
      <c r="C316" s="434" t="s">
        <v>310</v>
      </c>
      <c r="D316" s="443">
        <v>2</v>
      </c>
      <c r="E316" s="276">
        <v>5</v>
      </c>
      <c r="F316" s="276">
        <v>2</v>
      </c>
      <c r="G316" s="276">
        <v>3</v>
      </c>
      <c r="H316" s="144">
        <v>8</v>
      </c>
      <c r="I316" s="276">
        <v>5</v>
      </c>
      <c r="J316" s="276">
        <v>1</v>
      </c>
      <c r="K316" s="276">
        <v>2</v>
      </c>
      <c r="L316" s="144">
        <v>1</v>
      </c>
      <c r="M316" s="276">
        <v>9</v>
      </c>
      <c r="N316" s="276">
        <v>2</v>
      </c>
      <c r="O316" s="276">
        <v>2</v>
      </c>
      <c r="P316" s="144">
        <v>1</v>
      </c>
      <c r="Q316" s="144"/>
      <c r="R316" s="144">
        <v>2</v>
      </c>
      <c r="S316" s="444">
        <v>5</v>
      </c>
      <c r="T316" s="144"/>
      <c r="U316" s="144"/>
      <c r="V316" s="144"/>
      <c r="W316" s="144"/>
      <c r="X316" s="144"/>
      <c r="Y316" s="144"/>
      <c r="Z316" s="144"/>
      <c r="AA316" s="144"/>
      <c r="AB316" s="144"/>
      <c r="AC316" s="144"/>
      <c r="AD316" s="144"/>
      <c r="AE316" s="144"/>
      <c r="AF316" s="144"/>
      <c r="AG316" s="144"/>
      <c r="AH316" s="144"/>
      <c r="AI316" s="144"/>
      <c r="AJ316" s="144"/>
      <c r="AK316" s="144"/>
      <c r="AL316" s="144"/>
      <c r="AM316" s="144"/>
      <c r="AN316" s="144"/>
      <c r="AO316" s="144"/>
      <c r="AP316" s="144"/>
      <c r="AQ316" s="144"/>
      <c r="AR316" s="144"/>
      <c r="AS316" s="144"/>
      <c r="AT316" s="144"/>
      <c r="AU316" s="144"/>
      <c r="AV316" s="144"/>
      <c r="AW316" s="144"/>
      <c r="AX316" s="144"/>
      <c r="AY316" s="144"/>
      <c r="AZ316" s="144"/>
      <c r="BA316" s="144"/>
      <c r="BB316" s="144"/>
      <c r="BC316" s="144"/>
      <c r="BD316" s="144"/>
      <c r="BE316" s="144"/>
      <c r="BF316" s="144"/>
      <c r="BG316" s="144"/>
      <c r="BH316" s="144"/>
      <c r="BI316" s="144"/>
      <c r="BJ316" s="144"/>
      <c r="BK316" s="144"/>
      <c r="BL316" s="144"/>
      <c r="BM316" s="144"/>
      <c r="BN316" s="144"/>
      <c r="BO316" s="144"/>
      <c r="BP316" s="144"/>
      <c r="BQ316" s="144"/>
      <c r="BR316" s="144"/>
      <c r="BS316" s="144"/>
      <c r="BT316" s="144"/>
      <c r="BU316" s="144"/>
    </row>
    <row r="317" spans="1:73" ht="12" customHeight="1" x14ac:dyDescent="0.4">
      <c r="A317" s="80" t="s">
        <v>369</v>
      </c>
      <c r="B317" s="278"/>
      <c r="C317" s="434" t="s">
        <v>376</v>
      </c>
      <c r="D317" s="443">
        <v>1</v>
      </c>
      <c r="E317" s="144"/>
      <c r="F317" s="276"/>
      <c r="G317" s="144">
        <v>1</v>
      </c>
      <c r="H317" s="276"/>
      <c r="I317" s="144"/>
      <c r="J317" s="276">
        <v>1</v>
      </c>
      <c r="K317" s="276"/>
      <c r="L317" s="144"/>
      <c r="M317" s="144">
        <v>1</v>
      </c>
      <c r="N317" s="276"/>
      <c r="O317" s="144">
        <v>1</v>
      </c>
      <c r="P317" s="144">
        <v>1</v>
      </c>
      <c r="Q317" s="144"/>
      <c r="R317" s="144">
        <v>1</v>
      </c>
      <c r="S317" s="444"/>
      <c r="T317" s="144"/>
      <c r="U317" s="144"/>
      <c r="V317" s="144"/>
      <c r="W317" s="144"/>
      <c r="X317" s="144"/>
      <c r="Y317" s="144"/>
      <c r="Z317" s="144"/>
      <c r="AA317" s="144"/>
      <c r="AB317" s="144"/>
      <c r="AC317" s="144"/>
      <c r="AD317" s="144"/>
      <c r="AE317" s="144"/>
      <c r="AF317" s="144"/>
      <c r="AG317" s="144"/>
      <c r="AH317" s="144"/>
      <c r="AI317" s="144"/>
      <c r="AJ317" s="144"/>
      <c r="AK317" s="144"/>
      <c r="AL317" s="144"/>
      <c r="AM317" s="144"/>
      <c r="AN317" s="144"/>
      <c r="AO317" s="144"/>
      <c r="AP317" s="144"/>
      <c r="AQ317" s="144"/>
      <c r="AR317" s="144"/>
      <c r="AS317" s="144"/>
      <c r="AT317" s="144"/>
      <c r="AU317" s="144"/>
      <c r="AV317" s="144"/>
      <c r="AW317" s="144"/>
      <c r="AX317" s="144"/>
      <c r="AY317" s="144"/>
      <c r="AZ317" s="144"/>
      <c r="BA317" s="144"/>
      <c r="BB317" s="144"/>
      <c r="BC317" s="144"/>
      <c r="BD317" s="144"/>
      <c r="BE317" s="144"/>
      <c r="BF317" s="144"/>
      <c r="BG317" s="144"/>
      <c r="BH317" s="144"/>
      <c r="BI317" s="144"/>
      <c r="BJ317" s="144"/>
      <c r="BK317" s="144"/>
      <c r="BL317" s="144"/>
      <c r="BM317" s="144"/>
      <c r="BN317" s="144"/>
      <c r="BO317" s="144"/>
      <c r="BP317" s="144"/>
      <c r="BQ317" s="144"/>
      <c r="BR317" s="144"/>
      <c r="BS317" s="144"/>
      <c r="BT317" s="144"/>
      <c r="BU317" s="144"/>
    </row>
    <row r="318" spans="1:73" ht="12" customHeight="1" x14ac:dyDescent="0.4">
      <c r="A318" s="80" t="s">
        <v>369</v>
      </c>
      <c r="B318" s="278"/>
      <c r="C318" s="469" t="s">
        <v>377</v>
      </c>
      <c r="D318" s="443"/>
      <c r="E318" s="144"/>
      <c r="F318" s="144"/>
      <c r="G318" s="144"/>
      <c r="H318" s="144"/>
      <c r="I318" s="144"/>
      <c r="J318" s="144">
        <v>1</v>
      </c>
      <c r="K318" s="144"/>
      <c r="L318" s="144"/>
      <c r="M318" s="144"/>
      <c r="N318" s="144"/>
      <c r="O318" s="144"/>
      <c r="P318" s="144"/>
      <c r="Q318" s="144"/>
      <c r="R318" s="144"/>
      <c r="S318" s="444"/>
      <c r="T318" s="144"/>
      <c r="U318" s="144"/>
      <c r="V318" s="144"/>
      <c r="W318" s="144"/>
      <c r="X318" s="144"/>
      <c r="Y318" s="144"/>
      <c r="Z318" s="144"/>
      <c r="AA318" s="144"/>
      <c r="AB318" s="144"/>
      <c r="AC318" s="144"/>
      <c r="AD318" s="144"/>
      <c r="AE318" s="144"/>
      <c r="AF318" s="144"/>
      <c r="AG318" s="144"/>
      <c r="AH318" s="144"/>
      <c r="AI318" s="144"/>
      <c r="AJ318" s="144"/>
      <c r="AK318" s="144"/>
      <c r="AL318" s="144"/>
      <c r="AM318" s="144"/>
      <c r="AN318" s="144"/>
      <c r="AO318" s="144"/>
      <c r="AP318" s="144"/>
      <c r="AQ318" s="144"/>
      <c r="AR318" s="144"/>
      <c r="AS318" s="144"/>
      <c r="AT318" s="144"/>
      <c r="AU318" s="144"/>
      <c r="AV318" s="144"/>
      <c r="AW318" s="144"/>
      <c r="AX318" s="144"/>
      <c r="AY318" s="144"/>
      <c r="AZ318" s="144"/>
      <c r="BA318" s="144"/>
      <c r="BB318" s="144"/>
      <c r="BC318" s="144"/>
      <c r="BD318" s="144"/>
      <c r="BE318" s="144"/>
      <c r="BF318" s="144"/>
      <c r="BG318" s="144"/>
      <c r="BH318" s="144"/>
      <c r="BI318" s="144"/>
      <c r="BJ318" s="144"/>
      <c r="BK318" s="144"/>
      <c r="BL318" s="144"/>
      <c r="BM318" s="144"/>
      <c r="BN318" s="144"/>
      <c r="BO318" s="144"/>
      <c r="BP318" s="144"/>
      <c r="BQ318" s="144"/>
      <c r="BR318" s="144"/>
      <c r="BS318" s="144"/>
      <c r="BT318" s="144"/>
      <c r="BU318" s="144"/>
    </row>
    <row r="319" spans="1:73" ht="12" customHeight="1" x14ac:dyDescent="0.4">
      <c r="A319" s="80" t="s">
        <v>369</v>
      </c>
      <c r="B319" s="278"/>
      <c r="C319" s="469" t="s">
        <v>378</v>
      </c>
      <c r="D319" s="443"/>
      <c r="E319" s="144"/>
      <c r="F319" s="144"/>
      <c r="G319" s="144"/>
      <c r="H319" s="144"/>
      <c r="I319" s="144"/>
      <c r="J319" s="144"/>
      <c r="K319" s="144">
        <v>1</v>
      </c>
      <c r="L319" s="144"/>
      <c r="M319" s="144"/>
      <c r="N319" s="144"/>
      <c r="O319" s="144"/>
      <c r="P319" s="144"/>
      <c r="Q319" s="144"/>
      <c r="R319" s="144"/>
      <c r="S319" s="444"/>
      <c r="T319" s="144"/>
      <c r="U319" s="144"/>
      <c r="V319" s="144"/>
      <c r="W319" s="144"/>
      <c r="X319" s="144"/>
      <c r="Y319" s="144"/>
      <c r="Z319" s="144"/>
      <c r="AA319" s="144"/>
      <c r="AB319" s="144"/>
      <c r="AC319" s="144"/>
      <c r="AD319" s="144"/>
      <c r="AE319" s="144"/>
      <c r="AF319" s="144"/>
      <c r="AG319" s="144"/>
      <c r="AH319" s="144"/>
      <c r="AI319" s="144"/>
      <c r="AJ319" s="144"/>
      <c r="AK319" s="144"/>
      <c r="AL319" s="144"/>
      <c r="AM319" s="144"/>
      <c r="AN319" s="144"/>
      <c r="AO319" s="144"/>
      <c r="AP319" s="144"/>
      <c r="AQ319" s="144"/>
      <c r="AR319" s="144"/>
      <c r="AS319" s="144"/>
      <c r="AT319" s="144"/>
      <c r="AU319" s="144"/>
      <c r="AV319" s="144"/>
      <c r="AW319" s="144"/>
      <c r="AX319" s="144"/>
      <c r="AY319" s="144"/>
      <c r="AZ319" s="144"/>
      <c r="BA319" s="144"/>
      <c r="BB319" s="144"/>
      <c r="BC319" s="144"/>
      <c r="BD319" s="144"/>
      <c r="BE319" s="144"/>
      <c r="BF319" s="144"/>
      <c r="BG319" s="144"/>
      <c r="BH319" s="144"/>
      <c r="BI319" s="144"/>
      <c r="BJ319" s="144"/>
      <c r="BK319" s="144"/>
      <c r="BL319" s="144"/>
      <c r="BM319" s="144"/>
      <c r="BN319" s="144"/>
      <c r="BO319" s="144"/>
      <c r="BP319" s="144"/>
      <c r="BQ319" s="144"/>
      <c r="BR319" s="144"/>
      <c r="BS319" s="144"/>
      <c r="BT319" s="144"/>
      <c r="BU319" s="144"/>
    </row>
    <row r="320" spans="1:73" ht="12" customHeight="1" x14ac:dyDescent="0.4">
      <c r="A320" s="80" t="s">
        <v>369</v>
      </c>
      <c r="B320" s="278"/>
      <c r="C320" s="469" t="s">
        <v>379</v>
      </c>
      <c r="D320" s="443"/>
      <c r="E320" s="144"/>
      <c r="F320" s="144"/>
      <c r="G320" s="144"/>
      <c r="H320" s="144"/>
      <c r="I320" s="144"/>
      <c r="J320" s="144"/>
      <c r="K320" s="144"/>
      <c r="L320" s="144"/>
      <c r="M320" s="144"/>
      <c r="N320" s="144"/>
      <c r="O320" s="144"/>
      <c r="P320" s="144"/>
      <c r="Q320" s="144"/>
      <c r="R320" s="144"/>
      <c r="S320" s="444"/>
      <c r="T320" s="144"/>
      <c r="U320" s="144"/>
      <c r="V320" s="144"/>
      <c r="W320" s="144"/>
      <c r="X320" s="144"/>
      <c r="Y320" s="144"/>
      <c r="Z320" s="144"/>
      <c r="AA320" s="144"/>
      <c r="AB320" s="144"/>
      <c r="AC320" s="144"/>
      <c r="AD320" s="144"/>
      <c r="AE320" s="144"/>
      <c r="AF320" s="144"/>
      <c r="AG320" s="144"/>
      <c r="AH320" s="144"/>
      <c r="AI320" s="144"/>
      <c r="AJ320" s="144"/>
      <c r="AK320" s="144"/>
      <c r="AL320" s="144"/>
      <c r="AM320" s="144"/>
      <c r="AN320" s="144"/>
      <c r="AO320" s="144"/>
      <c r="AP320" s="144"/>
      <c r="AQ320" s="144"/>
      <c r="AR320" s="144"/>
      <c r="AS320" s="144"/>
      <c r="AT320" s="144"/>
      <c r="AU320" s="144"/>
      <c r="AV320" s="144"/>
      <c r="AW320" s="144"/>
      <c r="AX320" s="144"/>
      <c r="AY320" s="144"/>
      <c r="AZ320" s="144"/>
      <c r="BA320" s="144"/>
      <c r="BB320" s="144"/>
      <c r="BC320" s="144"/>
      <c r="BD320" s="144"/>
      <c r="BE320" s="144"/>
      <c r="BF320" s="144"/>
      <c r="BG320" s="144"/>
      <c r="BH320" s="144"/>
      <c r="BI320" s="144"/>
      <c r="BJ320" s="144"/>
      <c r="BK320" s="144"/>
      <c r="BL320" s="144"/>
      <c r="BM320" s="144"/>
      <c r="BN320" s="144"/>
      <c r="BO320" s="144"/>
      <c r="BP320" s="144"/>
      <c r="BQ320" s="144"/>
      <c r="BR320" s="144"/>
      <c r="BS320" s="144"/>
      <c r="BT320" s="144"/>
      <c r="BU320" s="144"/>
    </row>
    <row r="321" spans="1:73" ht="12" customHeight="1" x14ac:dyDescent="0.4">
      <c r="A321" s="80" t="s">
        <v>369</v>
      </c>
      <c r="B321" s="278"/>
      <c r="C321" s="470" t="s">
        <v>380</v>
      </c>
      <c r="D321" s="461"/>
      <c r="E321" s="462"/>
      <c r="F321" s="462"/>
      <c r="G321" s="462"/>
      <c r="H321" s="462"/>
      <c r="I321" s="462"/>
      <c r="J321" s="462"/>
      <c r="K321" s="462"/>
      <c r="L321" s="462"/>
      <c r="M321" s="462"/>
      <c r="N321" s="462"/>
      <c r="O321" s="462"/>
      <c r="P321" s="462"/>
      <c r="Q321" s="462"/>
      <c r="R321" s="462"/>
      <c r="S321" s="463"/>
      <c r="T321" s="144"/>
      <c r="U321" s="144"/>
      <c r="V321" s="144"/>
      <c r="W321" s="144"/>
      <c r="X321" s="144"/>
      <c r="Y321" s="144"/>
      <c r="Z321" s="144"/>
      <c r="AA321" s="144"/>
      <c r="AB321" s="144"/>
      <c r="AC321" s="144"/>
      <c r="AD321" s="144"/>
      <c r="AE321" s="144"/>
      <c r="AF321" s="144"/>
      <c r="AG321" s="144"/>
      <c r="AH321" s="144"/>
      <c r="AI321" s="144"/>
      <c r="AJ321" s="144"/>
      <c r="AK321" s="144"/>
      <c r="AL321" s="144"/>
      <c r="AM321" s="144"/>
      <c r="AN321" s="144"/>
      <c r="AO321" s="144"/>
      <c r="AP321" s="144"/>
      <c r="AQ321" s="144"/>
      <c r="AR321" s="144"/>
      <c r="AS321" s="144"/>
      <c r="AT321" s="144"/>
      <c r="AU321" s="144"/>
      <c r="AV321" s="144"/>
      <c r="AW321" s="144"/>
      <c r="AX321" s="144"/>
      <c r="AY321" s="144"/>
      <c r="AZ321" s="144"/>
      <c r="BA321" s="144"/>
      <c r="BB321" s="144"/>
      <c r="BC321" s="144"/>
      <c r="BD321" s="144"/>
      <c r="BE321" s="144"/>
      <c r="BF321" s="144"/>
      <c r="BG321" s="144"/>
      <c r="BH321" s="144"/>
      <c r="BI321" s="144"/>
      <c r="BJ321" s="144"/>
      <c r="BK321" s="144"/>
      <c r="BL321" s="144"/>
      <c r="BM321" s="144"/>
      <c r="BN321" s="144"/>
      <c r="BO321" s="144"/>
      <c r="BP321" s="144"/>
      <c r="BQ321" s="144"/>
      <c r="BR321" s="144"/>
      <c r="BS321" s="144"/>
      <c r="BT321" s="144"/>
      <c r="BU321" s="144"/>
    </row>
    <row r="322" spans="1:73" ht="12" customHeight="1" x14ac:dyDescent="0.4">
      <c r="A322" s="80" t="s">
        <v>369</v>
      </c>
      <c r="B322" s="278"/>
      <c r="C322" s="215" t="s">
        <v>14</v>
      </c>
      <c r="D322" s="443">
        <v>2</v>
      </c>
      <c r="E322" s="144">
        <v>4</v>
      </c>
      <c r="F322" s="144">
        <v>4</v>
      </c>
      <c r="G322" s="144">
        <v>1</v>
      </c>
      <c r="H322" s="144"/>
      <c r="I322" s="144"/>
      <c r="J322" s="144"/>
      <c r="K322" s="144"/>
      <c r="L322" s="144"/>
      <c r="M322" s="144">
        <v>4</v>
      </c>
      <c r="N322" s="144">
        <v>4</v>
      </c>
      <c r="O322" s="144">
        <v>4</v>
      </c>
      <c r="P322" s="144">
        <v>3</v>
      </c>
      <c r="Q322" s="144">
        <v>1</v>
      </c>
      <c r="R322" s="144"/>
      <c r="S322" s="444"/>
      <c r="T322" s="144"/>
      <c r="U322" s="144"/>
      <c r="V322" s="144"/>
      <c r="W322" s="144"/>
      <c r="X322" s="144"/>
      <c r="Y322" s="144"/>
      <c r="Z322" s="144"/>
      <c r="AA322" s="144"/>
      <c r="AB322" s="144"/>
      <c r="AC322" s="144"/>
      <c r="AD322" s="144"/>
      <c r="AE322" s="144"/>
      <c r="AF322" s="144"/>
      <c r="AG322" s="144"/>
      <c r="AH322" s="144"/>
      <c r="AI322" s="144"/>
      <c r="AJ322" s="144"/>
      <c r="AK322" s="144"/>
      <c r="AL322" s="144"/>
      <c r="AM322" s="144"/>
      <c r="AN322" s="144"/>
      <c r="AO322" s="144"/>
      <c r="AP322" s="144"/>
      <c r="AQ322" s="144"/>
      <c r="AR322" s="144"/>
      <c r="AS322" s="144"/>
      <c r="AT322" s="144"/>
      <c r="AU322" s="144"/>
      <c r="AV322" s="144"/>
      <c r="AW322" s="144"/>
      <c r="AX322" s="144"/>
      <c r="AY322" s="144"/>
      <c r="AZ322" s="144"/>
      <c r="BA322" s="144"/>
      <c r="BB322" s="144"/>
      <c r="BC322" s="144"/>
      <c r="BD322" s="144"/>
      <c r="BE322" s="144"/>
      <c r="BF322" s="144"/>
      <c r="BG322" s="144"/>
      <c r="BH322" s="144"/>
      <c r="BI322" s="144"/>
      <c r="BJ322" s="144"/>
      <c r="BK322" s="144"/>
      <c r="BL322" s="144"/>
      <c r="BM322" s="144"/>
      <c r="BN322" s="144"/>
      <c r="BO322" s="144"/>
      <c r="BP322" s="144"/>
      <c r="BQ322" s="144"/>
      <c r="BR322" s="144"/>
      <c r="BS322" s="144"/>
      <c r="BT322" s="144"/>
      <c r="BU322" s="144"/>
    </row>
    <row r="323" spans="1:73" ht="12" customHeight="1" x14ac:dyDescent="0.4">
      <c r="A323" s="80" t="s">
        <v>369</v>
      </c>
      <c r="B323" s="278"/>
      <c r="C323" s="459" t="s">
        <v>15</v>
      </c>
      <c r="D323" s="518">
        <v>1</v>
      </c>
      <c r="E323" s="276"/>
      <c r="F323" s="276"/>
      <c r="G323" s="144"/>
      <c r="H323" s="144"/>
      <c r="I323" s="144"/>
      <c r="J323" s="144"/>
      <c r="K323" s="144"/>
      <c r="L323" s="144"/>
      <c r="M323" s="144">
        <v>2</v>
      </c>
      <c r="N323" s="144"/>
      <c r="O323" s="144"/>
      <c r="P323" s="144"/>
      <c r="Q323" s="144"/>
      <c r="R323" s="144"/>
      <c r="S323" s="444"/>
      <c r="T323" s="144"/>
      <c r="U323" s="144"/>
      <c r="V323" s="144"/>
      <c r="W323" s="144"/>
      <c r="X323" s="144"/>
      <c r="Y323" s="144"/>
      <c r="Z323" s="144"/>
      <c r="AA323" s="144"/>
      <c r="AB323" s="144"/>
      <c r="AC323" s="144"/>
      <c r="AD323" s="144"/>
      <c r="AE323" s="144"/>
      <c r="AF323" s="144"/>
      <c r="AG323" s="144"/>
      <c r="AH323" s="144"/>
      <c r="AI323" s="144"/>
      <c r="AJ323" s="144"/>
      <c r="AK323" s="144"/>
      <c r="AL323" s="144"/>
      <c r="AM323" s="144"/>
      <c r="AN323" s="144"/>
      <c r="AO323" s="144"/>
      <c r="AP323" s="144"/>
      <c r="AQ323" s="144"/>
      <c r="AR323" s="144"/>
      <c r="AS323" s="144"/>
      <c r="AT323" s="144"/>
      <c r="AU323" s="144"/>
      <c r="AV323" s="144"/>
      <c r="AW323" s="144"/>
      <c r="AX323" s="144"/>
      <c r="AY323" s="144"/>
      <c r="AZ323" s="144"/>
      <c r="BA323" s="144"/>
      <c r="BB323" s="144"/>
      <c r="BC323" s="144"/>
      <c r="BD323" s="144"/>
      <c r="BE323" s="144"/>
      <c r="BF323" s="144"/>
      <c r="BG323" s="144"/>
      <c r="BH323" s="144"/>
      <c r="BI323" s="144"/>
      <c r="BJ323" s="144"/>
      <c r="BK323" s="144"/>
      <c r="BL323" s="144"/>
      <c r="BM323" s="144"/>
      <c r="BN323" s="144"/>
      <c r="BO323" s="144"/>
      <c r="BP323" s="144"/>
      <c r="BQ323" s="144"/>
      <c r="BR323" s="144"/>
      <c r="BS323" s="144"/>
      <c r="BT323" s="144"/>
      <c r="BU323" s="144"/>
    </row>
    <row r="324" spans="1:73" ht="12" customHeight="1" x14ac:dyDescent="0.4">
      <c r="A324" s="80" t="s">
        <v>369</v>
      </c>
      <c r="B324" s="278"/>
      <c r="C324" s="459" t="s">
        <v>381</v>
      </c>
      <c r="D324" s="518"/>
      <c r="E324" s="276"/>
      <c r="F324" s="144"/>
      <c r="G324" s="144"/>
      <c r="H324" s="276"/>
      <c r="I324" s="276"/>
      <c r="J324" s="144"/>
      <c r="K324" s="276"/>
      <c r="L324" s="144"/>
      <c r="M324" s="276"/>
      <c r="N324" s="144"/>
      <c r="O324" s="144"/>
      <c r="P324" s="144"/>
      <c r="Q324" s="144"/>
      <c r="R324" s="144"/>
      <c r="S324" s="444"/>
      <c r="T324" s="144"/>
      <c r="U324" s="144"/>
      <c r="V324" s="144"/>
      <c r="W324" s="144"/>
      <c r="X324" s="144"/>
      <c r="Y324" s="144"/>
      <c r="Z324" s="144"/>
      <c r="AA324" s="144"/>
      <c r="AB324" s="144"/>
      <c r="AC324" s="144"/>
      <c r="AD324" s="144"/>
      <c r="AE324" s="144"/>
      <c r="AF324" s="144"/>
      <c r="AG324" s="144"/>
      <c r="AH324" s="144"/>
      <c r="AI324" s="144"/>
      <c r="AJ324" s="144"/>
      <c r="AK324" s="144"/>
      <c r="AL324" s="144"/>
      <c r="AM324" s="144"/>
      <c r="AN324" s="144"/>
      <c r="AO324" s="144"/>
      <c r="AP324" s="144"/>
      <c r="AQ324" s="144"/>
      <c r="AR324" s="144"/>
      <c r="AS324" s="144"/>
      <c r="AT324" s="144"/>
      <c r="AU324" s="144"/>
      <c r="AV324" s="144"/>
      <c r="AW324" s="144"/>
      <c r="AX324" s="144"/>
      <c r="AY324" s="144"/>
      <c r="AZ324" s="144"/>
      <c r="BA324" s="144"/>
      <c r="BB324" s="144"/>
      <c r="BC324" s="144"/>
      <c r="BD324" s="144"/>
      <c r="BE324" s="144"/>
      <c r="BF324" s="144"/>
      <c r="BG324" s="144"/>
      <c r="BH324" s="144"/>
      <c r="BI324" s="144"/>
      <c r="BJ324" s="144"/>
      <c r="BK324" s="144"/>
      <c r="BL324" s="144"/>
      <c r="BM324" s="144"/>
      <c r="BN324" s="144"/>
      <c r="BO324" s="144"/>
      <c r="BP324" s="144"/>
      <c r="BQ324" s="144"/>
      <c r="BR324" s="144"/>
      <c r="BS324" s="144"/>
      <c r="BT324" s="144"/>
      <c r="BU324" s="144"/>
    </row>
    <row r="325" spans="1:73" ht="12" customHeight="1" x14ac:dyDescent="0.4">
      <c r="A325" s="80" t="s">
        <v>369</v>
      </c>
      <c r="B325" s="278"/>
      <c r="C325" s="459" t="s">
        <v>17</v>
      </c>
      <c r="D325" s="443"/>
      <c r="E325" s="144"/>
      <c r="F325" s="144"/>
      <c r="G325" s="144"/>
      <c r="H325" s="144"/>
      <c r="I325" s="144"/>
      <c r="J325" s="144"/>
      <c r="K325" s="144"/>
      <c r="L325" s="144"/>
      <c r="M325" s="144"/>
      <c r="N325" s="144"/>
      <c r="O325" s="144"/>
      <c r="P325" s="144"/>
      <c r="Q325" s="144"/>
      <c r="R325" s="144"/>
      <c r="S325" s="444"/>
      <c r="T325" s="144"/>
      <c r="U325" s="144"/>
      <c r="V325" s="144"/>
      <c r="W325" s="144"/>
      <c r="X325" s="144"/>
      <c r="Y325" s="144"/>
      <c r="Z325" s="144"/>
      <c r="AA325" s="144"/>
      <c r="AB325" s="144"/>
      <c r="AC325" s="144"/>
      <c r="AD325" s="144"/>
      <c r="AE325" s="144"/>
      <c r="AF325" s="144"/>
      <c r="AG325" s="144"/>
      <c r="AH325" s="144"/>
      <c r="AI325" s="144"/>
      <c r="AJ325" s="144"/>
      <c r="AK325" s="144"/>
      <c r="AL325" s="144"/>
      <c r="AM325" s="144"/>
      <c r="AN325" s="144"/>
      <c r="AO325" s="144"/>
      <c r="AP325" s="144"/>
      <c r="AQ325" s="144"/>
      <c r="AR325" s="144"/>
      <c r="AS325" s="144"/>
      <c r="AT325" s="144"/>
      <c r="AU325" s="144"/>
      <c r="AV325" s="144"/>
      <c r="AW325" s="144"/>
      <c r="AX325" s="144"/>
      <c r="AY325" s="144"/>
      <c r="AZ325" s="144"/>
      <c r="BA325" s="144"/>
      <c r="BB325" s="144"/>
      <c r="BC325" s="144"/>
      <c r="BD325" s="144"/>
      <c r="BE325" s="144"/>
      <c r="BF325" s="144"/>
      <c r="BG325" s="144"/>
      <c r="BH325" s="144"/>
      <c r="BI325" s="144"/>
      <c r="BJ325" s="144"/>
      <c r="BK325" s="144"/>
      <c r="BL325" s="144"/>
      <c r="BM325" s="144"/>
      <c r="BN325" s="144"/>
      <c r="BO325" s="144"/>
      <c r="BP325" s="144"/>
      <c r="BQ325" s="144"/>
      <c r="BR325" s="144"/>
      <c r="BS325" s="144"/>
      <c r="BT325" s="144"/>
      <c r="BU325" s="144"/>
    </row>
    <row r="326" spans="1:73" ht="12" customHeight="1" x14ac:dyDescent="0.4">
      <c r="A326" s="80" t="s">
        <v>369</v>
      </c>
      <c r="B326" s="278"/>
      <c r="C326" s="434" t="s">
        <v>382</v>
      </c>
      <c r="D326" s="518"/>
      <c r="E326" s="276">
        <v>3</v>
      </c>
      <c r="F326" s="276">
        <v>6</v>
      </c>
      <c r="G326" s="276">
        <v>7</v>
      </c>
      <c r="H326" s="276">
        <v>6</v>
      </c>
      <c r="I326" s="276"/>
      <c r="J326" s="276">
        <v>8</v>
      </c>
      <c r="K326" s="276">
        <v>7</v>
      </c>
      <c r="L326" s="276">
        <v>2</v>
      </c>
      <c r="M326" s="144">
        <v>1</v>
      </c>
      <c r="N326" s="144"/>
      <c r="O326" s="144">
        <v>4</v>
      </c>
      <c r="P326" s="144"/>
      <c r="Q326" s="144">
        <v>1</v>
      </c>
      <c r="R326" s="144"/>
      <c r="S326" s="444">
        <v>2</v>
      </c>
      <c r="T326" s="144"/>
      <c r="U326" s="144"/>
      <c r="V326" s="144"/>
      <c r="W326" s="144"/>
      <c r="X326" s="144"/>
      <c r="Y326" s="144"/>
      <c r="Z326" s="144"/>
      <c r="AA326" s="144"/>
      <c r="AB326" s="144"/>
      <c r="AC326" s="144"/>
      <c r="AD326" s="144"/>
      <c r="AE326" s="144"/>
      <c r="AF326" s="144"/>
      <c r="AG326" s="144"/>
      <c r="AH326" s="144"/>
      <c r="AI326" s="144"/>
      <c r="AJ326" s="144"/>
      <c r="AK326" s="144"/>
      <c r="AL326" s="144"/>
      <c r="AM326" s="144"/>
      <c r="AN326" s="144"/>
      <c r="AO326" s="144"/>
      <c r="AP326" s="144"/>
      <c r="AQ326" s="144"/>
      <c r="AR326" s="144"/>
      <c r="AS326" s="144"/>
      <c r="AT326" s="144"/>
      <c r="AU326" s="144"/>
      <c r="AV326" s="144"/>
      <c r="AW326" s="144"/>
      <c r="AX326" s="144"/>
      <c r="AY326" s="144"/>
      <c r="AZ326" s="144"/>
      <c r="BA326" s="144"/>
      <c r="BB326" s="144"/>
      <c r="BC326" s="144"/>
      <c r="BD326" s="144"/>
      <c r="BE326" s="144"/>
      <c r="BF326" s="144"/>
      <c r="BG326" s="144"/>
      <c r="BH326" s="144"/>
      <c r="BI326" s="144"/>
      <c r="BJ326" s="144"/>
      <c r="BK326" s="144"/>
      <c r="BL326" s="144"/>
      <c r="BM326" s="144"/>
      <c r="BN326" s="144"/>
      <c r="BO326" s="144"/>
      <c r="BP326" s="144"/>
      <c r="BQ326" s="144"/>
      <c r="BR326" s="144"/>
      <c r="BS326" s="144"/>
      <c r="BT326" s="144"/>
      <c r="BU326" s="144"/>
    </row>
    <row r="327" spans="1:73" ht="12" customHeight="1" x14ac:dyDescent="0.4">
      <c r="A327" s="80" t="s">
        <v>369</v>
      </c>
      <c r="B327" s="278"/>
      <c r="C327" s="456" t="s">
        <v>383</v>
      </c>
      <c r="D327" s="520">
        <v>1</v>
      </c>
      <c r="E327" s="516">
        <v>6</v>
      </c>
      <c r="F327" s="516">
        <v>2</v>
      </c>
      <c r="G327" s="516">
        <v>4</v>
      </c>
      <c r="H327" s="516">
        <v>11</v>
      </c>
      <c r="I327" s="516">
        <v>5</v>
      </c>
      <c r="J327" s="516">
        <v>4</v>
      </c>
      <c r="K327" s="516">
        <v>6</v>
      </c>
      <c r="L327" s="516">
        <v>2</v>
      </c>
      <c r="M327" s="438">
        <v>3</v>
      </c>
      <c r="N327" s="438">
        <v>1</v>
      </c>
      <c r="O327" s="516">
        <v>1</v>
      </c>
      <c r="P327" s="438"/>
      <c r="Q327" s="438">
        <v>1</v>
      </c>
      <c r="R327" s="438"/>
      <c r="S327" s="440"/>
      <c r="T327" s="144"/>
      <c r="U327" s="144"/>
      <c r="V327" s="144"/>
      <c r="W327" s="144"/>
      <c r="X327" s="144"/>
      <c r="Y327" s="144"/>
      <c r="Z327" s="144"/>
      <c r="AA327" s="144"/>
      <c r="AB327" s="144"/>
      <c r="AC327" s="144"/>
      <c r="AD327" s="144"/>
      <c r="AE327" s="144"/>
      <c r="AF327" s="144"/>
      <c r="AG327" s="144"/>
      <c r="AH327" s="144"/>
      <c r="AI327" s="144"/>
      <c r="AJ327" s="144"/>
      <c r="AK327" s="144"/>
      <c r="AL327" s="144"/>
      <c r="AM327" s="144"/>
      <c r="AN327" s="144"/>
      <c r="AO327" s="144"/>
      <c r="AP327" s="144"/>
      <c r="AQ327" s="144"/>
      <c r="AR327" s="144"/>
      <c r="AS327" s="144"/>
      <c r="AT327" s="144"/>
      <c r="AU327" s="144"/>
      <c r="AV327" s="144"/>
      <c r="AW327" s="144"/>
      <c r="AX327" s="144"/>
      <c r="AY327" s="144"/>
      <c r="AZ327" s="144"/>
      <c r="BA327" s="144"/>
      <c r="BB327" s="144"/>
      <c r="BC327" s="144"/>
      <c r="BD327" s="144"/>
      <c r="BE327" s="144"/>
      <c r="BF327" s="144"/>
      <c r="BG327" s="144"/>
      <c r="BH327" s="144"/>
      <c r="BI327" s="144"/>
      <c r="BJ327" s="144"/>
      <c r="BK327" s="144"/>
      <c r="BL327" s="144"/>
      <c r="BM327" s="144"/>
      <c r="BN327" s="144"/>
      <c r="BO327" s="144"/>
      <c r="BP327" s="144"/>
      <c r="BQ327" s="144"/>
      <c r="BR327" s="144"/>
      <c r="BS327" s="144"/>
      <c r="BT327" s="144"/>
      <c r="BU327" s="144"/>
    </row>
    <row r="328" spans="1:73" ht="12" customHeight="1" x14ac:dyDescent="0.4">
      <c r="A328" s="80" t="s">
        <v>369</v>
      </c>
      <c r="B328" s="278"/>
      <c r="C328" s="441" t="s">
        <v>384</v>
      </c>
      <c r="D328" s="437"/>
      <c r="E328" s="438"/>
      <c r="F328" s="438"/>
      <c r="G328" s="438"/>
      <c r="H328" s="438">
        <v>1</v>
      </c>
      <c r="I328" s="438"/>
      <c r="J328" s="438"/>
      <c r="K328" s="438">
        <v>1</v>
      </c>
      <c r="L328" s="438">
        <v>1</v>
      </c>
      <c r="M328" s="438"/>
      <c r="N328" s="438"/>
      <c r="O328" s="438"/>
      <c r="P328" s="438"/>
      <c r="Q328" s="438"/>
      <c r="R328" s="438"/>
      <c r="S328" s="440"/>
      <c r="T328" s="144"/>
      <c r="U328" s="144"/>
      <c r="V328" s="144"/>
      <c r="W328" s="144"/>
      <c r="X328" s="144"/>
      <c r="Y328" s="144"/>
      <c r="Z328" s="144"/>
      <c r="AA328" s="144"/>
      <c r="AB328" s="144"/>
      <c r="AC328" s="144"/>
      <c r="AD328" s="144"/>
      <c r="AE328" s="144"/>
      <c r="AF328" s="144"/>
      <c r="AG328" s="144"/>
      <c r="AH328" s="144"/>
      <c r="AI328" s="144"/>
      <c r="AJ328" s="144"/>
      <c r="AK328" s="144"/>
      <c r="AL328" s="144"/>
      <c r="AM328" s="144"/>
      <c r="AN328" s="144"/>
      <c r="AO328" s="144"/>
      <c r="AP328" s="144"/>
      <c r="AQ328" s="144"/>
      <c r="AR328" s="144"/>
      <c r="AS328" s="144"/>
      <c r="AT328" s="144"/>
      <c r="AU328" s="144"/>
      <c r="AV328" s="144"/>
      <c r="AW328" s="144"/>
      <c r="AX328" s="144"/>
      <c r="AY328" s="144"/>
      <c r="AZ328" s="144"/>
      <c r="BA328" s="144"/>
      <c r="BB328" s="144"/>
      <c r="BC328" s="144"/>
      <c r="BD328" s="144"/>
      <c r="BE328" s="144"/>
      <c r="BF328" s="144"/>
      <c r="BG328" s="144"/>
      <c r="BH328" s="144"/>
      <c r="BI328" s="144"/>
      <c r="BJ328" s="144"/>
      <c r="BK328" s="144"/>
      <c r="BL328" s="144"/>
      <c r="BM328" s="144"/>
      <c r="BN328" s="144"/>
      <c r="BO328" s="144"/>
      <c r="BP328" s="144"/>
      <c r="BQ328" s="144"/>
      <c r="BR328" s="144"/>
      <c r="BS328" s="144"/>
      <c r="BT328" s="144"/>
      <c r="BU328" s="144"/>
    </row>
    <row r="329" spans="1:73" ht="12" customHeight="1" x14ac:dyDescent="0.4">
      <c r="A329" s="80" t="s">
        <v>369</v>
      </c>
      <c r="B329" s="278"/>
      <c r="C329" s="441" t="s">
        <v>385</v>
      </c>
      <c r="D329" s="437"/>
      <c r="E329" s="438"/>
      <c r="F329" s="438"/>
      <c r="G329" s="438"/>
      <c r="H329" s="438"/>
      <c r="I329" s="438"/>
      <c r="J329" s="438"/>
      <c r="K329" s="438"/>
      <c r="L329" s="438">
        <v>1</v>
      </c>
      <c r="M329" s="438"/>
      <c r="N329" s="438"/>
      <c r="O329" s="438"/>
      <c r="P329" s="438"/>
      <c r="Q329" s="438"/>
      <c r="R329" s="438"/>
      <c r="S329" s="440"/>
      <c r="T329" s="144"/>
      <c r="U329" s="144"/>
      <c r="V329" s="144"/>
      <c r="W329" s="144"/>
      <c r="X329" s="144"/>
      <c r="Y329" s="144"/>
      <c r="Z329" s="144"/>
      <c r="AA329" s="144"/>
      <c r="AB329" s="144"/>
      <c r="AC329" s="144"/>
      <c r="AD329" s="144"/>
      <c r="AE329" s="144"/>
      <c r="AF329" s="144"/>
      <c r="AG329" s="144"/>
      <c r="AH329" s="144"/>
      <c r="AI329" s="144"/>
      <c r="AJ329" s="144"/>
      <c r="AK329" s="144"/>
      <c r="AL329" s="144"/>
      <c r="AM329" s="144"/>
      <c r="AN329" s="144"/>
      <c r="AO329" s="144"/>
      <c r="AP329" s="144"/>
      <c r="AQ329" s="144"/>
      <c r="AR329" s="144"/>
      <c r="AS329" s="144"/>
      <c r="AT329" s="144"/>
      <c r="AU329" s="144"/>
      <c r="AV329" s="144"/>
      <c r="AW329" s="144"/>
      <c r="AX329" s="144"/>
      <c r="AY329" s="144"/>
      <c r="AZ329" s="144"/>
      <c r="BA329" s="144"/>
      <c r="BB329" s="144"/>
      <c r="BC329" s="144"/>
      <c r="BD329" s="144"/>
      <c r="BE329" s="144"/>
      <c r="BF329" s="144"/>
      <c r="BG329" s="144"/>
      <c r="BH329" s="144"/>
      <c r="BI329" s="144"/>
      <c r="BJ329" s="144"/>
      <c r="BK329" s="144"/>
      <c r="BL329" s="144"/>
      <c r="BM329" s="144"/>
      <c r="BN329" s="144"/>
      <c r="BO329" s="144"/>
      <c r="BP329" s="144"/>
      <c r="BQ329" s="144"/>
      <c r="BR329" s="144"/>
      <c r="BS329" s="144"/>
      <c r="BT329" s="144"/>
      <c r="BU329" s="144"/>
    </row>
    <row r="330" spans="1:73" ht="12" customHeight="1" x14ac:dyDescent="0.4">
      <c r="A330" s="277" t="s">
        <v>369</v>
      </c>
      <c r="B330" s="278"/>
      <c r="C330" s="441" t="s">
        <v>386</v>
      </c>
      <c r="D330" s="437"/>
      <c r="E330" s="438"/>
      <c r="F330" s="438"/>
      <c r="G330" s="438"/>
      <c r="H330" s="438"/>
      <c r="I330" s="438"/>
      <c r="J330" s="438"/>
      <c r="K330" s="438"/>
      <c r="L330" s="438"/>
      <c r="M330" s="438"/>
      <c r="N330" s="438"/>
      <c r="O330" s="438"/>
      <c r="P330" s="438"/>
      <c r="Q330" s="438"/>
      <c r="R330" s="438"/>
      <c r="S330" s="440"/>
      <c r="T330" s="144"/>
      <c r="U330" s="144"/>
      <c r="V330" s="144"/>
      <c r="W330" s="144"/>
      <c r="X330" s="144"/>
      <c r="Y330" s="144"/>
      <c r="Z330" s="144"/>
      <c r="AA330" s="144"/>
      <c r="AB330" s="144"/>
      <c r="AC330" s="144"/>
      <c r="AD330" s="144"/>
      <c r="AE330" s="144"/>
      <c r="AF330" s="144"/>
      <c r="AG330" s="144"/>
      <c r="AH330" s="144"/>
      <c r="AI330" s="144"/>
      <c r="AJ330" s="144"/>
      <c r="AK330" s="144"/>
      <c r="AL330" s="144"/>
      <c r="AM330" s="144"/>
      <c r="AN330" s="144"/>
      <c r="AO330" s="144"/>
      <c r="AP330" s="144"/>
      <c r="AQ330" s="144"/>
      <c r="AR330" s="144"/>
      <c r="AS330" s="144"/>
      <c r="AT330" s="144"/>
      <c r="AU330" s="144"/>
      <c r="AV330" s="144"/>
      <c r="AW330" s="144"/>
      <c r="AX330" s="144"/>
      <c r="AY330" s="144"/>
      <c r="AZ330" s="144"/>
      <c r="BA330" s="144"/>
      <c r="BB330" s="144"/>
      <c r="BC330" s="144"/>
      <c r="BD330" s="144"/>
      <c r="BE330" s="144"/>
      <c r="BF330" s="144"/>
      <c r="BG330" s="144"/>
      <c r="BH330" s="144"/>
      <c r="BI330" s="144"/>
      <c r="BJ330" s="144"/>
      <c r="BK330" s="144"/>
      <c r="BL330" s="144"/>
      <c r="BM330" s="144"/>
      <c r="BN330" s="144"/>
      <c r="BO330" s="144"/>
      <c r="BP330" s="144"/>
      <c r="BQ330" s="144"/>
      <c r="BR330" s="144"/>
      <c r="BS330" s="144"/>
      <c r="BT330" s="144"/>
      <c r="BU330" s="144"/>
    </row>
    <row r="331" spans="1:73" ht="12" customHeight="1" x14ac:dyDescent="0.4">
      <c r="A331" s="80" t="s">
        <v>369</v>
      </c>
      <c r="B331" s="278"/>
      <c r="C331" s="437" t="s">
        <v>399</v>
      </c>
      <c r="D331" s="437">
        <v>4</v>
      </c>
      <c r="E331" s="438">
        <v>3</v>
      </c>
      <c r="F331" s="438">
        <v>3</v>
      </c>
      <c r="G331" s="438">
        <v>2</v>
      </c>
      <c r="H331" s="438">
        <v>2</v>
      </c>
      <c r="I331" s="516">
        <v>1</v>
      </c>
      <c r="J331" s="516"/>
      <c r="K331" s="438"/>
      <c r="L331" s="438">
        <v>1</v>
      </c>
      <c r="M331" s="516"/>
      <c r="N331" s="438"/>
      <c r="O331" s="438"/>
      <c r="P331" s="438"/>
      <c r="Q331" s="438"/>
      <c r="R331" s="438"/>
      <c r="S331" s="440"/>
      <c r="T331" s="144"/>
      <c r="U331" s="144"/>
      <c r="V331" s="144"/>
      <c r="W331" s="144"/>
      <c r="X331" s="144"/>
      <c r="Y331" s="144"/>
      <c r="Z331" s="144"/>
      <c r="AA331" s="144"/>
      <c r="AB331" s="144"/>
      <c r="AC331" s="144"/>
      <c r="AD331" s="144"/>
      <c r="AE331" s="144"/>
      <c r="AF331" s="144"/>
      <c r="AG331" s="144"/>
      <c r="AH331" s="144"/>
      <c r="AI331" s="144"/>
      <c r="AJ331" s="144"/>
      <c r="AK331" s="144"/>
      <c r="AL331" s="144"/>
      <c r="AM331" s="144"/>
      <c r="AN331" s="144"/>
      <c r="AO331" s="144"/>
      <c r="AP331" s="144"/>
      <c r="AQ331" s="144"/>
      <c r="AR331" s="144"/>
      <c r="AS331" s="144"/>
      <c r="AT331" s="144"/>
      <c r="AU331" s="144"/>
      <c r="AV331" s="144"/>
      <c r="AW331" s="144"/>
      <c r="AX331" s="144"/>
      <c r="AY331" s="144"/>
      <c r="AZ331" s="144"/>
      <c r="BA331" s="144"/>
      <c r="BB331" s="144"/>
      <c r="BC331" s="144"/>
      <c r="BD331" s="144"/>
      <c r="BE331" s="144"/>
      <c r="BF331" s="144"/>
      <c r="BG331" s="144"/>
      <c r="BH331" s="144"/>
      <c r="BI331" s="144"/>
      <c r="BJ331" s="144"/>
      <c r="BK331" s="144"/>
      <c r="BL331" s="144"/>
      <c r="BM331" s="144"/>
      <c r="BN331" s="144"/>
      <c r="BO331" s="144"/>
      <c r="BP331" s="144"/>
      <c r="BQ331" s="144"/>
      <c r="BR331" s="144"/>
      <c r="BS331" s="144"/>
      <c r="BT331" s="144"/>
      <c r="BU331" s="144"/>
    </row>
    <row r="332" spans="1:73" ht="12" customHeight="1" x14ac:dyDescent="0.4">
      <c r="A332" s="80" t="s">
        <v>369</v>
      </c>
      <c r="B332" s="278"/>
      <c r="C332" s="441" t="s">
        <v>388</v>
      </c>
      <c r="D332" s="437"/>
      <c r="E332" s="438"/>
      <c r="F332" s="438"/>
      <c r="G332" s="438"/>
      <c r="H332" s="438"/>
      <c r="I332" s="438"/>
      <c r="J332" s="438"/>
      <c r="K332" s="438"/>
      <c r="L332" s="438"/>
      <c r="M332" s="438"/>
      <c r="N332" s="438"/>
      <c r="O332" s="438"/>
      <c r="P332" s="438"/>
      <c r="Q332" s="438"/>
      <c r="R332" s="438"/>
      <c r="S332" s="440"/>
      <c r="T332" s="144"/>
      <c r="U332" s="144"/>
      <c r="V332" s="144"/>
      <c r="W332" s="144"/>
      <c r="X332" s="144"/>
      <c r="Y332" s="144"/>
      <c r="Z332" s="144"/>
      <c r="AA332" s="144"/>
      <c r="AB332" s="144"/>
      <c r="AC332" s="144"/>
      <c r="AD332" s="144"/>
      <c r="AE332" s="144"/>
      <c r="AF332" s="144"/>
      <c r="AG332" s="144"/>
      <c r="AH332" s="144"/>
      <c r="AI332" s="144"/>
      <c r="AJ332" s="144"/>
      <c r="AK332" s="144"/>
      <c r="AL332" s="144"/>
      <c r="AM332" s="144"/>
      <c r="AN332" s="144"/>
      <c r="AO332" s="144"/>
      <c r="AP332" s="144"/>
      <c r="AQ332" s="144"/>
      <c r="AR332" s="144"/>
      <c r="AS332" s="144"/>
      <c r="AT332" s="144"/>
      <c r="AU332" s="144"/>
      <c r="AV332" s="144"/>
      <c r="AW332" s="144"/>
      <c r="AX332" s="144"/>
      <c r="AY332" s="144"/>
      <c r="AZ332" s="144"/>
      <c r="BA332" s="144"/>
      <c r="BB332" s="144"/>
      <c r="BC332" s="144"/>
      <c r="BD332" s="144"/>
      <c r="BE332" s="144"/>
      <c r="BF332" s="144"/>
      <c r="BG332" s="144"/>
      <c r="BH332" s="144"/>
      <c r="BI332" s="144"/>
      <c r="BJ332" s="144"/>
      <c r="BK332" s="144"/>
      <c r="BL332" s="144"/>
      <c r="BM332" s="144"/>
      <c r="BN332" s="144"/>
      <c r="BO332" s="144"/>
      <c r="BP332" s="144"/>
      <c r="BQ332" s="144"/>
      <c r="BR332" s="144"/>
      <c r="BS332" s="144"/>
      <c r="BT332" s="144"/>
      <c r="BU332" s="144"/>
    </row>
    <row r="333" spans="1:73" ht="12" customHeight="1" x14ac:dyDescent="0.4">
      <c r="A333" s="80" t="s">
        <v>369</v>
      </c>
      <c r="B333" s="278"/>
      <c r="C333" s="507" t="s">
        <v>57</v>
      </c>
      <c r="D333" s="437"/>
      <c r="E333" s="438"/>
      <c r="F333" s="438"/>
      <c r="G333" s="438"/>
      <c r="H333" s="438"/>
      <c r="I333" s="438"/>
      <c r="J333" s="438"/>
      <c r="K333" s="438"/>
      <c r="L333" s="438"/>
      <c r="M333" s="438"/>
      <c r="N333" s="438"/>
      <c r="O333" s="438"/>
      <c r="P333" s="438"/>
      <c r="Q333" s="438"/>
      <c r="R333" s="438"/>
      <c r="S333" s="440"/>
      <c r="T333" s="144"/>
      <c r="U333" s="144"/>
      <c r="V333" s="144"/>
      <c r="W333" s="144"/>
      <c r="X333" s="144"/>
      <c r="Y333" s="144"/>
      <c r="Z333" s="144"/>
      <c r="AA333" s="144"/>
      <c r="AB333" s="144"/>
      <c r="AC333" s="144"/>
      <c r="AD333" s="144"/>
      <c r="AE333" s="144"/>
      <c r="AF333" s="144"/>
      <c r="AG333" s="144"/>
      <c r="AH333" s="144"/>
      <c r="AI333" s="144"/>
      <c r="AJ333" s="144"/>
      <c r="AK333" s="144"/>
      <c r="AL333" s="144"/>
      <c r="AM333" s="144"/>
      <c r="AN333" s="144"/>
      <c r="AO333" s="144"/>
      <c r="AP333" s="144"/>
      <c r="AQ333" s="144"/>
      <c r="AR333" s="144"/>
      <c r="AS333" s="144"/>
      <c r="AT333" s="144"/>
      <c r="AU333" s="144"/>
      <c r="AV333" s="144"/>
      <c r="AW333" s="144"/>
      <c r="AX333" s="144"/>
      <c r="AY333" s="144"/>
      <c r="AZ333" s="144"/>
      <c r="BA333" s="144"/>
      <c r="BB333" s="144"/>
      <c r="BC333" s="144"/>
      <c r="BD333" s="144"/>
      <c r="BE333" s="144"/>
      <c r="BF333" s="144"/>
      <c r="BG333" s="144"/>
      <c r="BH333" s="144"/>
      <c r="BI333" s="144"/>
      <c r="BJ333" s="144"/>
      <c r="BK333" s="144"/>
      <c r="BL333" s="144"/>
      <c r="BM333" s="144"/>
      <c r="BN333" s="144"/>
      <c r="BO333" s="144"/>
      <c r="BP333" s="144"/>
      <c r="BQ333" s="144"/>
      <c r="BR333" s="144"/>
      <c r="BS333" s="144"/>
      <c r="BT333" s="144"/>
      <c r="BU333" s="144"/>
    </row>
    <row r="334" spans="1:73" ht="12" customHeight="1" x14ac:dyDescent="0.4">
      <c r="A334" s="80" t="s">
        <v>369</v>
      </c>
      <c r="B334" s="278"/>
      <c r="C334" s="441" t="s">
        <v>58</v>
      </c>
      <c r="D334" s="437"/>
      <c r="E334" s="438"/>
      <c r="F334" s="438"/>
      <c r="G334" s="438"/>
      <c r="H334" s="438"/>
      <c r="I334" s="438"/>
      <c r="J334" s="438"/>
      <c r="K334" s="438"/>
      <c r="L334" s="438"/>
      <c r="M334" s="438"/>
      <c r="N334" s="438"/>
      <c r="O334" s="438"/>
      <c r="P334" s="438"/>
      <c r="Q334" s="438"/>
      <c r="R334" s="438"/>
      <c r="S334" s="440"/>
      <c r="T334" s="144"/>
      <c r="U334" s="144"/>
      <c r="V334" s="144"/>
      <c r="W334" s="144"/>
      <c r="X334" s="144"/>
      <c r="Y334" s="144"/>
      <c r="Z334" s="144"/>
      <c r="AA334" s="144"/>
      <c r="AB334" s="144"/>
      <c r="AC334" s="144"/>
      <c r="AD334" s="144"/>
      <c r="AE334" s="144"/>
      <c r="AF334" s="144"/>
      <c r="AG334" s="144"/>
      <c r="AH334" s="144"/>
      <c r="AI334" s="144"/>
      <c r="AJ334" s="144"/>
      <c r="AK334" s="144"/>
      <c r="AL334" s="144"/>
      <c r="AM334" s="144"/>
      <c r="AN334" s="144"/>
      <c r="AO334" s="144"/>
      <c r="AP334" s="144"/>
      <c r="AQ334" s="144"/>
      <c r="AR334" s="144"/>
      <c r="AS334" s="144"/>
      <c r="AT334" s="144"/>
      <c r="AU334" s="144"/>
      <c r="AV334" s="144"/>
      <c r="AW334" s="144"/>
      <c r="AX334" s="144"/>
      <c r="AY334" s="144"/>
      <c r="AZ334" s="144"/>
      <c r="BA334" s="144"/>
      <c r="BB334" s="144"/>
      <c r="BC334" s="144"/>
      <c r="BD334" s="144"/>
      <c r="BE334" s="144"/>
      <c r="BF334" s="144"/>
      <c r="BG334" s="144"/>
      <c r="BH334" s="144"/>
      <c r="BI334" s="144"/>
      <c r="BJ334" s="144"/>
      <c r="BK334" s="144"/>
      <c r="BL334" s="144"/>
      <c r="BM334" s="144"/>
      <c r="BN334" s="144"/>
      <c r="BO334" s="144"/>
      <c r="BP334" s="144"/>
      <c r="BQ334" s="144"/>
      <c r="BR334" s="144"/>
      <c r="BS334" s="144"/>
      <c r="BT334" s="144"/>
      <c r="BU334" s="144"/>
    </row>
    <row r="335" spans="1:73" ht="12" customHeight="1" x14ac:dyDescent="0.4">
      <c r="A335" s="80" t="s">
        <v>369</v>
      </c>
      <c r="B335" s="278"/>
      <c r="C335" s="434" t="s">
        <v>389</v>
      </c>
      <c r="D335" s="518">
        <v>5</v>
      </c>
      <c r="E335" s="276">
        <v>9</v>
      </c>
      <c r="F335" s="276">
        <v>15</v>
      </c>
      <c r="G335" s="276">
        <v>7</v>
      </c>
      <c r="H335" s="276">
        <v>1</v>
      </c>
      <c r="I335" s="276">
        <v>5</v>
      </c>
      <c r="J335" s="276">
        <v>6</v>
      </c>
      <c r="K335" s="276">
        <v>7</v>
      </c>
      <c r="L335" s="276">
        <v>7</v>
      </c>
      <c r="M335" s="276">
        <v>1</v>
      </c>
      <c r="N335" s="276">
        <v>1</v>
      </c>
      <c r="O335" s="144">
        <v>3</v>
      </c>
      <c r="P335" s="144"/>
      <c r="Q335" s="144">
        <v>1</v>
      </c>
      <c r="R335" s="144">
        <v>1</v>
      </c>
      <c r="S335" s="444">
        <v>3</v>
      </c>
      <c r="T335" s="144"/>
      <c r="U335" s="144"/>
      <c r="V335" s="144"/>
      <c r="W335" s="144"/>
      <c r="X335" s="144"/>
      <c r="Y335" s="144"/>
      <c r="Z335" s="144"/>
      <c r="AA335" s="144"/>
      <c r="AB335" s="144"/>
      <c r="AC335" s="144"/>
      <c r="AD335" s="144"/>
      <c r="AE335" s="144"/>
      <c r="AF335" s="144"/>
      <c r="AG335" s="144"/>
      <c r="AH335" s="144"/>
      <c r="AI335" s="144"/>
      <c r="AJ335" s="144"/>
      <c r="AK335" s="144"/>
      <c r="AL335" s="144"/>
      <c r="AM335" s="144"/>
      <c r="AN335" s="144"/>
      <c r="AO335" s="144"/>
      <c r="AP335" s="144"/>
      <c r="AQ335" s="144"/>
      <c r="AR335" s="144"/>
      <c r="AS335" s="144"/>
      <c r="AT335" s="144"/>
      <c r="AU335" s="144"/>
      <c r="AV335" s="144"/>
      <c r="AW335" s="144"/>
      <c r="AX335" s="144"/>
      <c r="AY335" s="144"/>
      <c r="AZ335" s="144"/>
      <c r="BA335" s="144"/>
      <c r="BB335" s="144"/>
      <c r="BC335" s="144"/>
      <c r="BD335" s="144"/>
      <c r="BE335" s="144"/>
      <c r="BF335" s="144"/>
      <c r="BG335" s="144"/>
      <c r="BH335" s="144"/>
      <c r="BI335" s="144"/>
      <c r="BJ335" s="144"/>
      <c r="BK335" s="144"/>
      <c r="BL335" s="144"/>
      <c r="BM335" s="144"/>
      <c r="BN335" s="144"/>
      <c r="BO335" s="144"/>
      <c r="BP335" s="144"/>
      <c r="BQ335" s="144"/>
      <c r="BR335" s="144"/>
      <c r="BS335" s="144"/>
      <c r="BT335" s="144"/>
      <c r="BU335" s="144"/>
    </row>
    <row r="336" spans="1:73" ht="12" customHeight="1" x14ac:dyDescent="0.4">
      <c r="A336" s="80" t="s">
        <v>369</v>
      </c>
      <c r="B336" s="278"/>
      <c r="C336" s="469" t="s">
        <v>390</v>
      </c>
      <c r="D336" s="443">
        <v>1</v>
      </c>
      <c r="E336" s="144">
        <v>2</v>
      </c>
      <c r="F336" s="144">
        <v>4</v>
      </c>
      <c r="G336" s="144">
        <v>2</v>
      </c>
      <c r="H336" s="144"/>
      <c r="I336" s="144">
        <v>3</v>
      </c>
      <c r="J336" s="144">
        <v>3</v>
      </c>
      <c r="K336" s="144">
        <v>3</v>
      </c>
      <c r="L336" s="144"/>
      <c r="M336" s="144"/>
      <c r="N336" s="144">
        <v>2</v>
      </c>
      <c r="O336" s="144"/>
      <c r="P336" s="144"/>
      <c r="Q336" s="144"/>
      <c r="R336" s="144"/>
      <c r="S336" s="444"/>
      <c r="T336" s="144"/>
      <c r="U336" s="144"/>
      <c r="V336" s="144"/>
      <c r="W336" s="144"/>
      <c r="X336" s="144"/>
      <c r="Y336" s="144"/>
      <c r="Z336" s="144"/>
      <c r="AA336" s="144"/>
      <c r="AB336" s="144"/>
      <c r="AC336" s="144"/>
      <c r="AD336" s="144"/>
      <c r="AE336" s="144"/>
      <c r="AF336" s="144"/>
      <c r="AG336" s="144"/>
      <c r="AH336" s="144"/>
      <c r="AI336" s="144"/>
      <c r="AJ336" s="144"/>
      <c r="AK336" s="144"/>
      <c r="AL336" s="144"/>
      <c r="AM336" s="144"/>
      <c r="AN336" s="144"/>
      <c r="AO336" s="144"/>
      <c r="AP336" s="144"/>
      <c r="AQ336" s="144"/>
      <c r="AR336" s="144"/>
      <c r="AS336" s="144"/>
      <c r="AT336" s="144"/>
      <c r="AU336" s="144"/>
      <c r="AV336" s="144"/>
      <c r="AW336" s="144"/>
      <c r="AX336" s="144"/>
      <c r="AY336" s="144"/>
      <c r="AZ336" s="144"/>
      <c r="BA336" s="144"/>
      <c r="BB336" s="144"/>
      <c r="BC336" s="144"/>
      <c r="BD336" s="144"/>
      <c r="BE336" s="144"/>
      <c r="BF336" s="144"/>
      <c r="BG336" s="144"/>
      <c r="BH336" s="144"/>
      <c r="BI336" s="144"/>
      <c r="BJ336" s="144"/>
      <c r="BK336" s="144"/>
      <c r="BL336" s="144"/>
      <c r="BM336" s="144"/>
      <c r="BN336" s="144"/>
      <c r="BO336" s="144"/>
      <c r="BP336" s="144"/>
      <c r="BQ336" s="144"/>
      <c r="BR336" s="144"/>
      <c r="BS336" s="144"/>
      <c r="BT336" s="144"/>
      <c r="BU336" s="144"/>
    </row>
    <row r="337" spans="1:73" ht="12" customHeight="1" x14ac:dyDescent="0.4">
      <c r="A337" s="80" t="s">
        <v>369</v>
      </c>
      <c r="B337" s="278"/>
      <c r="C337" s="469" t="s">
        <v>391</v>
      </c>
      <c r="D337" s="443"/>
      <c r="E337" s="144"/>
      <c r="F337" s="144"/>
      <c r="G337" s="144"/>
      <c r="H337" s="144"/>
      <c r="I337" s="144"/>
      <c r="J337" s="144"/>
      <c r="K337" s="144"/>
      <c r="L337" s="144">
        <v>1</v>
      </c>
      <c r="M337" s="144"/>
      <c r="N337" s="144"/>
      <c r="O337" s="144"/>
      <c r="P337" s="144"/>
      <c r="Q337" s="144"/>
      <c r="R337" s="144"/>
      <c r="S337" s="444"/>
      <c r="T337" s="144"/>
      <c r="U337" s="144"/>
      <c r="V337" s="144"/>
      <c r="W337" s="144"/>
      <c r="X337" s="144"/>
      <c r="Y337" s="144"/>
      <c r="Z337" s="144"/>
      <c r="AA337" s="144"/>
      <c r="AB337" s="144"/>
      <c r="AC337" s="144"/>
      <c r="AD337" s="144"/>
      <c r="AE337" s="144"/>
      <c r="AF337" s="144"/>
      <c r="AG337" s="144"/>
      <c r="AH337" s="144"/>
      <c r="AI337" s="144"/>
      <c r="AJ337" s="144"/>
      <c r="AK337" s="144"/>
      <c r="AL337" s="144"/>
      <c r="AM337" s="144"/>
      <c r="AN337" s="144"/>
      <c r="AO337" s="144"/>
      <c r="AP337" s="144"/>
      <c r="AQ337" s="144"/>
      <c r="AR337" s="144"/>
      <c r="AS337" s="144"/>
      <c r="AT337" s="144"/>
      <c r="AU337" s="144"/>
      <c r="AV337" s="144"/>
      <c r="AW337" s="144"/>
      <c r="AX337" s="144"/>
      <c r="AY337" s="144"/>
      <c r="AZ337" s="144"/>
      <c r="BA337" s="144"/>
      <c r="BB337" s="144"/>
      <c r="BC337" s="144"/>
      <c r="BD337" s="144"/>
      <c r="BE337" s="144"/>
      <c r="BF337" s="144"/>
      <c r="BG337" s="144"/>
      <c r="BH337" s="144"/>
      <c r="BI337" s="144"/>
      <c r="BJ337" s="144"/>
      <c r="BK337" s="144"/>
      <c r="BL337" s="144"/>
      <c r="BM337" s="144"/>
      <c r="BN337" s="144"/>
      <c r="BO337" s="144"/>
      <c r="BP337" s="144"/>
      <c r="BQ337" s="144"/>
      <c r="BR337" s="144"/>
      <c r="BS337" s="144"/>
      <c r="BT337" s="144"/>
      <c r="BU337" s="144"/>
    </row>
    <row r="338" spans="1:73" ht="12" customHeight="1" x14ac:dyDescent="0.4">
      <c r="A338" s="80" t="s">
        <v>369</v>
      </c>
      <c r="B338" s="278"/>
      <c r="C338" s="469" t="s">
        <v>392</v>
      </c>
      <c r="D338" s="443"/>
      <c r="E338" s="144"/>
      <c r="F338" s="144"/>
      <c r="G338" s="144"/>
      <c r="H338" s="144"/>
      <c r="I338" s="144"/>
      <c r="J338" s="144"/>
      <c r="K338" s="144"/>
      <c r="L338" s="144"/>
      <c r="M338" s="144"/>
      <c r="N338" s="144"/>
      <c r="O338" s="144"/>
      <c r="P338" s="144"/>
      <c r="Q338" s="144"/>
      <c r="R338" s="144"/>
      <c r="S338" s="444"/>
      <c r="T338" s="144"/>
      <c r="U338" s="144"/>
      <c r="V338" s="144"/>
      <c r="W338" s="144"/>
      <c r="X338" s="144"/>
      <c r="Y338" s="144"/>
      <c r="Z338" s="144"/>
      <c r="AA338" s="144"/>
      <c r="AB338" s="144"/>
      <c r="AC338" s="144"/>
      <c r="AD338" s="144"/>
      <c r="AE338" s="144"/>
      <c r="AF338" s="144"/>
      <c r="AG338" s="144"/>
      <c r="AH338" s="144"/>
      <c r="AI338" s="144"/>
      <c r="AJ338" s="144"/>
      <c r="AK338" s="144"/>
      <c r="AL338" s="144"/>
      <c r="AM338" s="144"/>
      <c r="AN338" s="144"/>
      <c r="AO338" s="144"/>
      <c r="AP338" s="144"/>
      <c r="AQ338" s="144"/>
      <c r="AR338" s="144"/>
      <c r="AS338" s="144"/>
      <c r="AT338" s="144"/>
      <c r="AU338" s="144"/>
      <c r="AV338" s="144"/>
      <c r="AW338" s="144"/>
      <c r="AX338" s="144"/>
      <c r="AY338" s="144"/>
      <c r="AZ338" s="144"/>
      <c r="BA338" s="144"/>
      <c r="BB338" s="144"/>
      <c r="BC338" s="144"/>
      <c r="BD338" s="144"/>
      <c r="BE338" s="144"/>
      <c r="BF338" s="144"/>
      <c r="BG338" s="144"/>
      <c r="BH338" s="144"/>
      <c r="BI338" s="144"/>
      <c r="BJ338" s="144"/>
      <c r="BK338" s="144"/>
      <c r="BL338" s="144"/>
      <c r="BM338" s="144"/>
      <c r="BN338" s="144"/>
      <c r="BO338" s="144"/>
      <c r="BP338" s="144"/>
      <c r="BQ338" s="144"/>
      <c r="BR338" s="144"/>
      <c r="BS338" s="144"/>
      <c r="BT338" s="144"/>
      <c r="BU338" s="144"/>
    </row>
    <row r="339" spans="1:73" ht="12" customHeight="1" x14ac:dyDescent="0.4">
      <c r="A339" s="80" t="s">
        <v>369</v>
      </c>
      <c r="B339" s="278"/>
      <c r="C339" s="507" t="s">
        <v>44</v>
      </c>
      <c r="D339" s="437">
        <v>7</v>
      </c>
      <c r="E339" s="438">
        <v>6</v>
      </c>
      <c r="F339" s="438">
        <v>4</v>
      </c>
      <c r="G339" s="438">
        <v>1</v>
      </c>
      <c r="H339" s="438"/>
      <c r="I339" s="438"/>
      <c r="J339" s="438"/>
      <c r="K339" s="438"/>
      <c r="L339" s="438"/>
      <c r="M339" s="438">
        <f>7+2+3+3</f>
        <v>15</v>
      </c>
      <c r="N339" s="438">
        <v>8</v>
      </c>
      <c r="O339" s="438">
        <v>8</v>
      </c>
      <c r="P339" s="438">
        <v>6</v>
      </c>
      <c r="Q339" s="438">
        <v>2</v>
      </c>
      <c r="R339" s="438"/>
      <c r="S339" s="440"/>
      <c r="T339" s="144"/>
      <c r="U339" s="144"/>
      <c r="V339" s="144"/>
      <c r="W339" s="144"/>
      <c r="X339" s="144"/>
      <c r="Y339" s="144"/>
      <c r="Z339" s="144"/>
      <c r="AA339" s="144"/>
      <c r="AB339" s="144"/>
      <c r="AC339" s="144"/>
      <c r="AD339" s="144"/>
      <c r="AE339" s="144"/>
      <c r="AF339" s="144"/>
      <c r="AG339" s="144"/>
      <c r="AH339" s="144"/>
      <c r="AI339" s="144"/>
      <c r="AJ339" s="144"/>
      <c r="AK339" s="144"/>
      <c r="AL339" s="144"/>
      <c r="AM339" s="144"/>
      <c r="AN339" s="144"/>
      <c r="AO339" s="144"/>
      <c r="AP339" s="144"/>
      <c r="AQ339" s="144"/>
      <c r="AR339" s="144"/>
      <c r="AS339" s="144"/>
      <c r="AT339" s="144"/>
      <c r="AU339" s="144"/>
      <c r="AV339" s="144"/>
      <c r="AW339" s="144"/>
      <c r="AX339" s="144"/>
      <c r="AY339" s="144"/>
      <c r="AZ339" s="144"/>
      <c r="BA339" s="144"/>
      <c r="BB339" s="144"/>
      <c r="BC339" s="144"/>
      <c r="BD339" s="144"/>
      <c r="BE339" s="144"/>
      <c r="BF339" s="144"/>
      <c r="BG339" s="144"/>
      <c r="BH339" s="144"/>
      <c r="BI339" s="144"/>
      <c r="BJ339" s="144"/>
      <c r="BK339" s="144"/>
      <c r="BL339" s="144"/>
      <c r="BM339" s="144"/>
      <c r="BN339" s="144"/>
      <c r="BO339" s="144"/>
      <c r="BP339" s="144"/>
      <c r="BQ339" s="144"/>
      <c r="BR339" s="144"/>
      <c r="BS339" s="144"/>
      <c r="BT339" s="144"/>
      <c r="BU339" s="144"/>
    </row>
    <row r="340" spans="1:73" ht="12" customHeight="1" x14ac:dyDescent="0.4">
      <c r="A340" s="80" t="s">
        <v>369</v>
      </c>
      <c r="B340" s="278"/>
      <c r="C340" s="507" t="s">
        <v>45</v>
      </c>
      <c r="D340" s="437">
        <v>5</v>
      </c>
      <c r="E340" s="438"/>
      <c r="F340" s="438"/>
      <c r="G340" s="438"/>
      <c r="H340" s="438"/>
      <c r="I340" s="438"/>
      <c r="J340" s="438"/>
      <c r="K340" s="438"/>
      <c r="L340" s="438"/>
      <c r="M340" s="438">
        <v>3</v>
      </c>
      <c r="N340" s="438"/>
      <c r="O340" s="438"/>
      <c r="P340" s="438"/>
      <c r="Q340" s="438"/>
      <c r="R340" s="438"/>
      <c r="S340" s="440"/>
      <c r="T340" s="144"/>
      <c r="U340" s="144"/>
      <c r="V340" s="144"/>
      <c r="W340" s="144"/>
      <c r="X340" s="144"/>
      <c r="Y340" s="144"/>
      <c r="Z340" s="144"/>
      <c r="AA340" s="144"/>
      <c r="AB340" s="144"/>
      <c r="AC340" s="144"/>
      <c r="AD340" s="144"/>
      <c r="AE340" s="144"/>
      <c r="AF340" s="144"/>
      <c r="AG340" s="144"/>
      <c r="AH340" s="144"/>
      <c r="AI340" s="144"/>
      <c r="AJ340" s="144"/>
      <c r="AK340" s="144"/>
      <c r="AL340" s="144"/>
      <c r="AM340" s="144"/>
      <c r="AN340" s="144"/>
      <c r="AO340" s="144"/>
      <c r="AP340" s="144"/>
      <c r="AQ340" s="144"/>
      <c r="AR340" s="144"/>
      <c r="AS340" s="144"/>
      <c r="AT340" s="144"/>
      <c r="AU340" s="144"/>
      <c r="AV340" s="144"/>
      <c r="AW340" s="144"/>
      <c r="AX340" s="144"/>
      <c r="AY340" s="144"/>
      <c r="AZ340" s="144"/>
      <c r="BA340" s="144"/>
      <c r="BB340" s="144"/>
      <c r="BC340" s="144"/>
      <c r="BD340" s="144"/>
      <c r="BE340" s="144"/>
      <c r="BF340" s="144"/>
      <c r="BG340" s="144"/>
      <c r="BH340" s="144"/>
      <c r="BI340" s="144"/>
      <c r="BJ340" s="144"/>
      <c r="BK340" s="144"/>
      <c r="BL340" s="144"/>
      <c r="BM340" s="144"/>
      <c r="BN340" s="144"/>
      <c r="BO340" s="144"/>
      <c r="BP340" s="144"/>
      <c r="BQ340" s="144"/>
      <c r="BR340" s="144"/>
      <c r="BS340" s="144"/>
      <c r="BT340" s="144"/>
      <c r="BU340" s="144"/>
    </row>
    <row r="341" spans="1:73" ht="12" customHeight="1" x14ac:dyDescent="0.4">
      <c r="A341" s="80" t="s">
        <v>369</v>
      </c>
      <c r="B341" s="278"/>
      <c r="C341" s="507" t="s">
        <v>46</v>
      </c>
      <c r="D341" s="437"/>
      <c r="E341" s="438"/>
      <c r="F341" s="438"/>
      <c r="G341" s="438"/>
      <c r="H341" s="438"/>
      <c r="I341" s="438"/>
      <c r="J341" s="438"/>
      <c r="K341" s="438"/>
      <c r="L341" s="438"/>
      <c r="M341" s="438"/>
      <c r="N341" s="438"/>
      <c r="O341" s="438"/>
      <c r="P341" s="438"/>
      <c r="Q341" s="438"/>
      <c r="R341" s="438"/>
      <c r="S341" s="440"/>
      <c r="T341" s="144"/>
      <c r="U341" s="144"/>
      <c r="V341" s="144"/>
      <c r="W341" s="144"/>
      <c r="X341" s="144"/>
      <c r="Y341" s="144"/>
      <c r="Z341" s="144"/>
      <c r="AA341" s="144"/>
      <c r="AB341" s="144"/>
      <c r="AC341" s="144"/>
      <c r="AD341" s="144"/>
      <c r="AE341" s="144"/>
      <c r="AF341" s="144"/>
      <c r="AG341" s="144"/>
      <c r="AH341" s="144"/>
      <c r="AI341" s="144"/>
      <c r="AJ341" s="144"/>
      <c r="AK341" s="144"/>
      <c r="AL341" s="144"/>
      <c r="AM341" s="144"/>
      <c r="AN341" s="144"/>
      <c r="AO341" s="144"/>
      <c r="AP341" s="144"/>
      <c r="AQ341" s="144"/>
      <c r="AR341" s="144"/>
      <c r="AS341" s="144"/>
      <c r="AT341" s="144"/>
      <c r="AU341" s="144"/>
      <c r="AV341" s="144"/>
      <c r="AW341" s="144"/>
      <c r="AX341" s="144"/>
      <c r="AY341" s="144"/>
      <c r="AZ341" s="144"/>
      <c r="BA341" s="144"/>
      <c r="BB341" s="144"/>
      <c r="BC341" s="144"/>
      <c r="BD341" s="144"/>
      <c r="BE341" s="144"/>
      <c r="BF341" s="144"/>
      <c r="BG341" s="144"/>
      <c r="BH341" s="144"/>
      <c r="BI341" s="144"/>
      <c r="BJ341" s="144"/>
      <c r="BK341" s="144"/>
      <c r="BL341" s="144"/>
      <c r="BM341" s="144"/>
      <c r="BN341" s="144"/>
      <c r="BO341" s="144"/>
      <c r="BP341" s="144"/>
      <c r="BQ341" s="144"/>
      <c r="BR341" s="144"/>
      <c r="BS341" s="144"/>
      <c r="BT341" s="144"/>
      <c r="BU341" s="144"/>
    </row>
    <row r="342" spans="1:73" ht="12" customHeight="1" x14ac:dyDescent="0.4">
      <c r="A342" s="80" t="s">
        <v>369</v>
      </c>
      <c r="B342" s="278"/>
      <c r="C342" s="507" t="s">
        <v>47</v>
      </c>
      <c r="D342" s="437"/>
      <c r="E342" s="438"/>
      <c r="F342" s="438"/>
      <c r="G342" s="438"/>
      <c r="H342" s="438"/>
      <c r="I342" s="438"/>
      <c r="J342" s="438"/>
      <c r="K342" s="438"/>
      <c r="L342" s="438"/>
      <c r="M342" s="438"/>
      <c r="N342" s="438"/>
      <c r="O342" s="438"/>
      <c r="P342" s="438"/>
      <c r="Q342" s="438"/>
      <c r="R342" s="438"/>
      <c r="S342" s="440"/>
      <c r="T342" s="144"/>
      <c r="U342" s="144"/>
      <c r="V342" s="144"/>
      <c r="W342" s="144"/>
      <c r="X342" s="144"/>
      <c r="Y342" s="144"/>
      <c r="Z342" s="144"/>
      <c r="AA342" s="144"/>
      <c r="AB342" s="144"/>
      <c r="AC342" s="144"/>
      <c r="AD342" s="144"/>
      <c r="AE342" s="144"/>
      <c r="AF342" s="144"/>
      <c r="AG342" s="144"/>
      <c r="AH342" s="144"/>
      <c r="AI342" s="144"/>
      <c r="AJ342" s="144"/>
      <c r="AK342" s="144"/>
      <c r="AL342" s="144"/>
      <c r="AM342" s="144"/>
      <c r="AN342" s="144"/>
      <c r="AO342" s="144"/>
      <c r="AP342" s="144"/>
      <c r="AQ342" s="144"/>
      <c r="AR342" s="144"/>
      <c r="AS342" s="144"/>
      <c r="AT342" s="144"/>
      <c r="AU342" s="144"/>
      <c r="AV342" s="144"/>
      <c r="AW342" s="144"/>
      <c r="AX342" s="144"/>
      <c r="AY342" s="144"/>
      <c r="AZ342" s="144"/>
      <c r="BA342" s="144"/>
      <c r="BB342" s="144"/>
      <c r="BC342" s="144"/>
      <c r="BD342" s="144"/>
      <c r="BE342" s="144"/>
      <c r="BF342" s="144"/>
      <c r="BG342" s="144"/>
      <c r="BH342" s="144"/>
      <c r="BI342" s="144"/>
      <c r="BJ342" s="144"/>
      <c r="BK342" s="144"/>
      <c r="BL342" s="144"/>
      <c r="BM342" s="144"/>
      <c r="BN342" s="144"/>
      <c r="BO342" s="144"/>
      <c r="BP342" s="144"/>
      <c r="BQ342" s="144"/>
      <c r="BR342" s="144"/>
      <c r="BS342" s="144"/>
      <c r="BT342" s="144"/>
      <c r="BU342" s="144"/>
    </row>
    <row r="343" spans="1:73" ht="12" customHeight="1" x14ac:dyDescent="0.4">
      <c r="A343" s="80" t="s">
        <v>369</v>
      </c>
      <c r="B343" s="278"/>
      <c r="C343" s="507" t="s">
        <v>48</v>
      </c>
      <c r="D343" s="447"/>
      <c r="E343" s="187">
        <v>4</v>
      </c>
      <c r="F343" s="187">
        <v>12</v>
      </c>
      <c r="G343" s="187">
        <f>3+2+2+2+3+2+2</f>
        <v>16</v>
      </c>
      <c r="H343" s="187">
        <v>12</v>
      </c>
      <c r="I343" s="187"/>
      <c r="J343" s="187">
        <f>3+2+2+2+3+2+3+2</f>
        <v>19</v>
      </c>
      <c r="K343" s="187">
        <f>3+2+2+2+2+2+1</f>
        <v>14</v>
      </c>
      <c r="L343" s="187">
        <v>4</v>
      </c>
      <c r="M343" s="187">
        <v>2</v>
      </c>
      <c r="N343" s="187"/>
      <c r="O343" s="187">
        <v>6</v>
      </c>
      <c r="P343" s="187"/>
      <c r="Q343" s="187">
        <v>2</v>
      </c>
      <c r="R343" s="187"/>
      <c r="S343" s="189">
        <v>3</v>
      </c>
      <c r="T343" s="144"/>
      <c r="U343" s="144"/>
      <c r="V343" s="144"/>
      <c r="W343" s="144"/>
      <c r="X343" s="144"/>
      <c r="Y343" s="144"/>
      <c r="Z343" s="144"/>
      <c r="AA343" s="144"/>
      <c r="AB343" s="144"/>
      <c r="AC343" s="144"/>
      <c r="AD343" s="144"/>
      <c r="AE343" s="144"/>
      <c r="AF343" s="144"/>
      <c r="AG343" s="144"/>
      <c r="AH343" s="144"/>
      <c r="AI343" s="144"/>
      <c r="AJ343" s="144"/>
      <c r="AK343" s="144"/>
      <c r="AL343" s="144"/>
      <c r="AM343" s="144"/>
      <c r="AN343" s="144"/>
      <c r="AO343" s="144"/>
      <c r="AP343" s="144"/>
      <c r="AQ343" s="144"/>
      <c r="AR343" s="144"/>
      <c r="AS343" s="144"/>
      <c r="AT343" s="144"/>
      <c r="AU343" s="144"/>
      <c r="AV343" s="144"/>
      <c r="AW343" s="144"/>
      <c r="AX343" s="144"/>
      <c r="AY343" s="144"/>
      <c r="AZ343" s="144"/>
      <c r="BA343" s="144"/>
      <c r="BB343" s="144"/>
      <c r="BC343" s="144"/>
      <c r="BD343" s="144"/>
      <c r="BE343" s="144"/>
      <c r="BF343" s="144"/>
      <c r="BG343" s="144"/>
      <c r="BH343" s="144"/>
      <c r="BI343" s="144"/>
      <c r="BJ343" s="144"/>
      <c r="BK343" s="144"/>
      <c r="BL343" s="144"/>
      <c r="BM343" s="144"/>
      <c r="BN343" s="144"/>
      <c r="BO343" s="144"/>
      <c r="BP343" s="144"/>
      <c r="BQ343" s="144"/>
      <c r="BR343" s="144"/>
      <c r="BS343" s="144"/>
      <c r="BT343" s="144"/>
      <c r="BU343" s="144"/>
    </row>
    <row r="344" spans="1:73" ht="12" customHeight="1" x14ac:dyDescent="0.4">
      <c r="A344" s="80" t="s">
        <v>369</v>
      </c>
      <c r="B344" s="427" t="s">
        <v>115</v>
      </c>
      <c r="C344" s="213" t="s">
        <v>180</v>
      </c>
      <c r="D344" s="443">
        <v>16</v>
      </c>
      <c r="E344" s="144">
        <v>15</v>
      </c>
      <c r="F344" s="144">
        <v>15</v>
      </c>
      <c r="G344" s="144">
        <v>5</v>
      </c>
      <c r="H344" s="144">
        <v>7</v>
      </c>
      <c r="I344" s="144">
        <v>6</v>
      </c>
      <c r="J344" s="144">
        <v>15</v>
      </c>
      <c r="K344" s="144">
        <v>4</v>
      </c>
      <c r="L344" s="144">
        <v>2</v>
      </c>
      <c r="M344" s="144">
        <v>4</v>
      </c>
      <c r="N344" s="144">
        <v>1</v>
      </c>
      <c r="O344" s="477">
        <v>3</v>
      </c>
      <c r="P344" s="477">
        <v>2</v>
      </c>
      <c r="Q344" s="477">
        <v>1</v>
      </c>
      <c r="R344" s="477"/>
      <c r="S344" s="521"/>
      <c r="T344" s="144"/>
      <c r="U344" s="144"/>
      <c r="V344" s="144"/>
      <c r="W344" s="144"/>
      <c r="X344" s="144"/>
      <c r="Y344" s="144"/>
      <c r="Z344" s="144"/>
      <c r="AA344" s="144"/>
      <c r="AB344" s="144"/>
      <c r="AC344" s="144"/>
      <c r="AD344" s="144"/>
      <c r="AE344" s="144"/>
      <c r="AF344" s="144"/>
      <c r="AG344" s="144"/>
      <c r="AH344" s="144"/>
      <c r="AI344" s="144"/>
      <c r="AJ344" s="144"/>
      <c r="AK344" s="144"/>
      <c r="AL344" s="144"/>
      <c r="AM344" s="144"/>
      <c r="AN344" s="144"/>
      <c r="AO344" s="144"/>
      <c r="AP344" s="144"/>
      <c r="AQ344" s="144"/>
      <c r="AR344" s="144"/>
      <c r="AS344" s="144"/>
      <c r="AT344" s="144"/>
      <c r="AU344" s="144"/>
      <c r="AV344" s="144"/>
      <c r="AW344" s="144"/>
      <c r="AX344" s="144"/>
      <c r="AY344" s="144"/>
      <c r="AZ344" s="144"/>
      <c r="BA344" s="144"/>
      <c r="BB344" s="144"/>
      <c r="BC344" s="144"/>
      <c r="BD344" s="144"/>
      <c r="BE344" s="144"/>
      <c r="BF344" s="144"/>
      <c r="BG344" s="144"/>
      <c r="BH344" s="144"/>
      <c r="BI344" s="144"/>
      <c r="BJ344" s="144"/>
      <c r="BK344" s="144"/>
      <c r="BL344" s="144"/>
      <c r="BM344" s="144"/>
      <c r="BN344" s="144"/>
      <c r="BO344" s="144"/>
      <c r="BP344" s="144"/>
      <c r="BQ344" s="144"/>
      <c r="BR344" s="144"/>
      <c r="BS344" s="144"/>
      <c r="BT344" s="144"/>
      <c r="BU344" s="144"/>
    </row>
    <row r="345" spans="1:73" ht="12" customHeight="1" x14ac:dyDescent="0.4">
      <c r="A345" s="80" t="s">
        <v>369</v>
      </c>
      <c r="B345" s="278"/>
      <c r="C345" s="434" t="s">
        <v>288</v>
      </c>
      <c r="D345" s="443"/>
      <c r="E345" s="144"/>
      <c r="F345" s="144"/>
      <c r="G345" s="144">
        <v>1</v>
      </c>
      <c r="H345" s="144"/>
      <c r="I345" s="144"/>
      <c r="J345" s="144"/>
      <c r="K345" s="144"/>
      <c r="L345" s="144"/>
      <c r="M345" s="144"/>
      <c r="N345" s="144"/>
      <c r="O345" s="144"/>
      <c r="P345" s="144"/>
      <c r="Q345" s="144"/>
      <c r="R345" s="144"/>
      <c r="S345" s="444"/>
      <c r="T345" s="144"/>
      <c r="U345" s="144"/>
      <c r="V345" s="144"/>
      <c r="W345" s="144"/>
      <c r="X345" s="144"/>
      <c r="Y345" s="144"/>
      <c r="Z345" s="144"/>
      <c r="AA345" s="144"/>
      <c r="AB345" s="144"/>
      <c r="AC345" s="144"/>
      <c r="AD345" s="144"/>
      <c r="AE345" s="144"/>
      <c r="AF345" s="144"/>
      <c r="AG345" s="144"/>
      <c r="AH345" s="144"/>
      <c r="AI345" s="144"/>
      <c r="AJ345" s="144"/>
      <c r="AK345" s="144"/>
      <c r="AL345" s="144"/>
      <c r="AM345" s="144"/>
      <c r="AN345" s="144"/>
      <c r="AO345" s="144"/>
      <c r="AP345" s="144"/>
      <c r="AQ345" s="144"/>
      <c r="AR345" s="144"/>
      <c r="AS345" s="144"/>
      <c r="AT345" s="144"/>
      <c r="AU345" s="144"/>
      <c r="AV345" s="144"/>
      <c r="AW345" s="144"/>
      <c r="AX345" s="144"/>
      <c r="AY345" s="144"/>
      <c r="AZ345" s="144"/>
      <c r="BA345" s="144"/>
      <c r="BB345" s="144"/>
      <c r="BC345" s="144"/>
      <c r="BD345" s="144"/>
      <c r="BE345" s="144"/>
      <c r="BF345" s="144"/>
      <c r="BG345" s="144"/>
      <c r="BH345" s="144"/>
      <c r="BI345" s="144"/>
      <c r="BJ345" s="144"/>
      <c r="BK345" s="144"/>
      <c r="BL345" s="144"/>
      <c r="BM345" s="144"/>
      <c r="BN345" s="144"/>
      <c r="BO345" s="144"/>
      <c r="BP345" s="144"/>
      <c r="BQ345" s="144"/>
      <c r="BR345" s="144"/>
      <c r="BS345" s="144"/>
      <c r="BT345" s="144"/>
      <c r="BU345" s="144"/>
    </row>
    <row r="346" spans="1:73" ht="12" customHeight="1" x14ac:dyDescent="0.4">
      <c r="A346" s="80" t="s">
        <v>369</v>
      </c>
      <c r="B346" s="278"/>
      <c r="C346" s="434" t="s">
        <v>289</v>
      </c>
      <c r="D346" s="443">
        <v>0</v>
      </c>
      <c r="E346" s="144">
        <v>3</v>
      </c>
      <c r="F346" s="144">
        <v>0</v>
      </c>
      <c r="G346" s="144">
        <v>1</v>
      </c>
      <c r="H346" s="144">
        <v>8</v>
      </c>
      <c r="I346" s="144">
        <v>1</v>
      </c>
      <c r="J346" s="144">
        <v>1</v>
      </c>
      <c r="K346" s="144">
        <v>0</v>
      </c>
      <c r="L346" s="144">
        <v>0</v>
      </c>
      <c r="M346" s="144">
        <v>3</v>
      </c>
      <c r="N346" s="144">
        <v>0</v>
      </c>
      <c r="O346" s="144">
        <v>3</v>
      </c>
      <c r="P346" s="144">
        <v>1</v>
      </c>
      <c r="Q346" s="144"/>
      <c r="R346" s="144"/>
      <c r="S346" s="444">
        <v>1</v>
      </c>
      <c r="T346" s="144"/>
      <c r="U346" s="144"/>
      <c r="V346" s="144"/>
      <c r="W346" s="144"/>
      <c r="X346" s="144"/>
      <c r="Y346" s="144"/>
      <c r="Z346" s="144"/>
      <c r="AA346" s="144"/>
      <c r="AB346" s="144"/>
      <c r="AC346" s="144"/>
      <c r="AD346" s="144"/>
      <c r="AE346" s="144"/>
      <c r="AF346" s="144"/>
      <c r="AG346" s="144"/>
      <c r="AH346" s="144"/>
      <c r="AI346" s="144"/>
      <c r="AJ346" s="144"/>
      <c r="AK346" s="144"/>
      <c r="AL346" s="144"/>
      <c r="AM346" s="144"/>
      <c r="AN346" s="144"/>
      <c r="AO346" s="144"/>
      <c r="AP346" s="144"/>
      <c r="AQ346" s="144"/>
      <c r="AR346" s="144"/>
      <c r="AS346" s="144"/>
      <c r="AT346" s="144"/>
      <c r="AU346" s="144"/>
      <c r="AV346" s="144"/>
      <c r="AW346" s="144"/>
      <c r="AX346" s="144"/>
      <c r="AY346" s="144"/>
      <c r="AZ346" s="144"/>
      <c r="BA346" s="144"/>
      <c r="BB346" s="144"/>
      <c r="BC346" s="144"/>
      <c r="BD346" s="144"/>
      <c r="BE346" s="144"/>
      <c r="BF346" s="144"/>
      <c r="BG346" s="144"/>
      <c r="BH346" s="144"/>
      <c r="BI346" s="144"/>
      <c r="BJ346" s="144"/>
      <c r="BK346" s="144"/>
      <c r="BL346" s="144"/>
      <c r="BM346" s="144"/>
      <c r="BN346" s="144"/>
      <c r="BO346" s="144"/>
      <c r="BP346" s="144"/>
      <c r="BQ346" s="144"/>
      <c r="BR346" s="144"/>
      <c r="BS346" s="144"/>
      <c r="BT346" s="144"/>
      <c r="BU346" s="144"/>
    </row>
    <row r="347" spans="1:73" ht="12" customHeight="1" x14ac:dyDescent="0.4">
      <c r="A347" s="80" t="s">
        <v>369</v>
      </c>
      <c r="B347" s="278"/>
      <c r="C347" s="469" t="s">
        <v>290</v>
      </c>
      <c r="D347" s="443">
        <v>0</v>
      </c>
      <c r="E347" s="144">
        <v>0</v>
      </c>
      <c r="F347" s="144">
        <v>1</v>
      </c>
      <c r="G347" s="144">
        <v>0</v>
      </c>
      <c r="H347" s="144">
        <v>0</v>
      </c>
      <c r="I347" s="144">
        <v>0</v>
      </c>
      <c r="J347" s="144">
        <v>4</v>
      </c>
      <c r="K347" s="144">
        <v>0</v>
      </c>
      <c r="L347" s="144">
        <v>0</v>
      </c>
      <c r="M347" s="144">
        <v>0</v>
      </c>
      <c r="N347" s="144">
        <v>0</v>
      </c>
      <c r="O347" s="144">
        <v>0</v>
      </c>
      <c r="P347" s="144">
        <v>0</v>
      </c>
      <c r="Q347" s="144"/>
      <c r="R347" s="144"/>
      <c r="S347" s="444"/>
      <c r="T347" s="144"/>
      <c r="U347" s="144"/>
      <c r="V347" s="144"/>
      <c r="W347" s="144"/>
      <c r="X347" s="144"/>
      <c r="Y347" s="144"/>
      <c r="Z347" s="144"/>
      <c r="AA347" s="144"/>
      <c r="AB347" s="144"/>
      <c r="AC347" s="144"/>
      <c r="AD347" s="144"/>
      <c r="AE347" s="144"/>
      <c r="AF347" s="144"/>
      <c r="AG347" s="144"/>
      <c r="AH347" s="144"/>
      <c r="AI347" s="144"/>
      <c r="AJ347" s="144"/>
      <c r="AK347" s="144"/>
      <c r="AL347" s="144"/>
      <c r="AM347" s="144"/>
      <c r="AN347" s="144"/>
      <c r="AO347" s="144"/>
      <c r="AP347" s="144"/>
      <c r="AQ347" s="144"/>
      <c r="AR347" s="144"/>
      <c r="AS347" s="144"/>
      <c r="AT347" s="144"/>
      <c r="AU347" s="144"/>
      <c r="AV347" s="144"/>
      <c r="AW347" s="144"/>
      <c r="AX347" s="144"/>
      <c r="AY347" s="144"/>
      <c r="AZ347" s="144"/>
      <c r="BA347" s="144"/>
      <c r="BB347" s="144"/>
      <c r="BC347" s="144"/>
      <c r="BD347" s="144"/>
      <c r="BE347" s="144"/>
      <c r="BF347" s="144"/>
      <c r="BG347" s="144"/>
      <c r="BH347" s="144"/>
      <c r="BI347" s="144"/>
      <c r="BJ347" s="144"/>
      <c r="BK347" s="144"/>
      <c r="BL347" s="144"/>
      <c r="BM347" s="144"/>
      <c r="BN347" s="144"/>
      <c r="BO347" s="144"/>
      <c r="BP347" s="144"/>
      <c r="BQ347" s="144"/>
      <c r="BR347" s="144"/>
      <c r="BS347" s="144"/>
      <c r="BT347" s="144"/>
      <c r="BU347" s="144"/>
    </row>
    <row r="348" spans="1:73" ht="12" customHeight="1" x14ac:dyDescent="0.4">
      <c r="A348" s="80" t="s">
        <v>369</v>
      </c>
      <c r="B348" s="278"/>
      <c r="C348" s="469" t="s">
        <v>300</v>
      </c>
      <c r="D348" s="443">
        <v>2</v>
      </c>
      <c r="E348" s="144">
        <v>1</v>
      </c>
      <c r="F348" s="144">
        <v>1</v>
      </c>
      <c r="G348" s="144">
        <v>2</v>
      </c>
      <c r="H348" s="144">
        <v>0</v>
      </c>
      <c r="I348" s="144">
        <v>0</v>
      </c>
      <c r="J348" s="144">
        <v>0</v>
      </c>
      <c r="K348" s="144">
        <v>0</v>
      </c>
      <c r="L348" s="144">
        <v>0</v>
      </c>
      <c r="M348" s="144">
        <v>0</v>
      </c>
      <c r="N348" s="144">
        <v>0</v>
      </c>
      <c r="O348" s="144">
        <v>0</v>
      </c>
      <c r="P348" s="144">
        <v>1</v>
      </c>
      <c r="Q348" s="144"/>
      <c r="R348" s="144"/>
      <c r="S348" s="444"/>
      <c r="T348" s="144"/>
      <c r="U348" s="144"/>
      <c r="V348" s="144"/>
      <c r="W348" s="144"/>
      <c r="X348" s="144"/>
      <c r="Y348" s="144"/>
      <c r="Z348" s="144"/>
      <c r="AA348" s="144"/>
      <c r="AB348" s="144"/>
      <c r="AC348" s="144"/>
      <c r="AD348" s="144"/>
      <c r="AE348" s="144"/>
      <c r="AF348" s="144"/>
      <c r="AG348" s="144"/>
      <c r="AH348" s="144"/>
      <c r="AI348" s="144"/>
      <c r="AJ348" s="144"/>
      <c r="AK348" s="144"/>
      <c r="AL348" s="144"/>
      <c r="AM348" s="144"/>
      <c r="AN348" s="144"/>
      <c r="AO348" s="144"/>
      <c r="AP348" s="144"/>
      <c r="AQ348" s="144"/>
      <c r="AR348" s="144"/>
      <c r="AS348" s="144"/>
      <c r="AT348" s="144"/>
      <c r="AU348" s="144"/>
      <c r="AV348" s="144"/>
      <c r="AW348" s="144"/>
      <c r="AX348" s="144"/>
      <c r="AY348" s="144"/>
      <c r="AZ348" s="144"/>
      <c r="BA348" s="144"/>
      <c r="BB348" s="144"/>
      <c r="BC348" s="144"/>
      <c r="BD348" s="144"/>
      <c r="BE348" s="144"/>
      <c r="BF348" s="144"/>
      <c r="BG348" s="144"/>
      <c r="BH348" s="144"/>
      <c r="BI348" s="144"/>
      <c r="BJ348" s="144"/>
      <c r="BK348" s="144"/>
      <c r="BL348" s="144"/>
      <c r="BM348" s="144"/>
      <c r="BN348" s="144"/>
      <c r="BO348" s="144"/>
      <c r="BP348" s="144"/>
      <c r="BQ348" s="144"/>
      <c r="BR348" s="144"/>
      <c r="BS348" s="144"/>
      <c r="BT348" s="144"/>
      <c r="BU348" s="144"/>
    </row>
    <row r="349" spans="1:73" ht="12" customHeight="1" x14ac:dyDescent="0.4">
      <c r="A349" s="80" t="s">
        <v>369</v>
      </c>
      <c r="B349" s="278"/>
      <c r="C349" s="469" t="s">
        <v>292</v>
      </c>
      <c r="D349" s="443">
        <v>0</v>
      </c>
      <c r="E349" s="144">
        <v>0</v>
      </c>
      <c r="F349" s="144">
        <v>0</v>
      </c>
      <c r="G349" s="144">
        <v>3</v>
      </c>
      <c r="H349" s="144">
        <v>0</v>
      </c>
      <c r="I349" s="144">
        <v>0</v>
      </c>
      <c r="J349" s="144">
        <v>0</v>
      </c>
      <c r="K349" s="144">
        <v>1</v>
      </c>
      <c r="L349" s="144">
        <v>0</v>
      </c>
      <c r="M349" s="144">
        <v>0</v>
      </c>
      <c r="N349" s="144">
        <v>0</v>
      </c>
      <c r="O349" s="144">
        <v>0</v>
      </c>
      <c r="P349" s="144">
        <v>0</v>
      </c>
      <c r="Q349" s="144"/>
      <c r="R349" s="144"/>
      <c r="S349" s="444"/>
      <c r="T349" s="144"/>
      <c r="U349" s="144"/>
      <c r="V349" s="144"/>
      <c r="W349" s="144"/>
      <c r="X349" s="144"/>
      <c r="Y349" s="144"/>
      <c r="Z349" s="144"/>
      <c r="AA349" s="144"/>
      <c r="AB349" s="144"/>
      <c r="AC349" s="144"/>
      <c r="AD349" s="144"/>
      <c r="AE349" s="144"/>
      <c r="AF349" s="144"/>
      <c r="AG349" s="144"/>
      <c r="AH349" s="144"/>
      <c r="AI349" s="144"/>
      <c r="AJ349" s="144"/>
      <c r="AK349" s="144"/>
      <c r="AL349" s="144"/>
      <c r="AM349" s="144"/>
      <c r="AN349" s="144"/>
      <c r="AO349" s="144"/>
      <c r="AP349" s="144"/>
      <c r="AQ349" s="144"/>
      <c r="AR349" s="144"/>
      <c r="AS349" s="144"/>
      <c r="AT349" s="144"/>
      <c r="AU349" s="144"/>
      <c r="AV349" s="144"/>
      <c r="AW349" s="144"/>
      <c r="AX349" s="144"/>
      <c r="AY349" s="144"/>
      <c r="AZ349" s="144"/>
      <c r="BA349" s="144"/>
      <c r="BB349" s="144"/>
      <c r="BC349" s="144"/>
      <c r="BD349" s="144"/>
      <c r="BE349" s="144"/>
      <c r="BF349" s="144"/>
      <c r="BG349" s="144"/>
      <c r="BH349" s="144"/>
      <c r="BI349" s="144"/>
      <c r="BJ349" s="144"/>
      <c r="BK349" s="144"/>
      <c r="BL349" s="144"/>
      <c r="BM349" s="144"/>
      <c r="BN349" s="144"/>
      <c r="BO349" s="144"/>
      <c r="BP349" s="144"/>
      <c r="BQ349" s="144"/>
      <c r="BR349" s="144"/>
      <c r="BS349" s="144"/>
      <c r="BT349" s="144"/>
      <c r="BU349" s="144"/>
    </row>
    <row r="350" spans="1:73" ht="12" customHeight="1" x14ac:dyDescent="0.4">
      <c r="A350" s="80" t="s">
        <v>369</v>
      </c>
      <c r="B350" s="278"/>
      <c r="C350" s="436" t="s">
        <v>274</v>
      </c>
      <c r="D350" s="437">
        <v>1</v>
      </c>
      <c r="E350" s="438">
        <v>7</v>
      </c>
      <c r="F350" s="438">
        <v>3</v>
      </c>
      <c r="G350" s="438">
        <v>7</v>
      </c>
      <c r="H350" s="438">
        <v>5</v>
      </c>
      <c r="I350" s="438">
        <v>1</v>
      </c>
      <c r="J350" s="438">
        <v>0</v>
      </c>
      <c r="K350" s="438">
        <v>2</v>
      </c>
      <c r="L350" s="438">
        <v>1</v>
      </c>
      <c r="M350" s="438">
        <v>3</v>
      </c>
      <c r="N350" s="438">
        <v>4</v>
      </c>
      <c r="O350" s="438">
        <v>5</v>
      </c>
      <c r="P350" s="438">
        <v>1</v>
      </c>
      <c r="Q350" s="438"/>
      <c r="R350" s="438"/>
      <c r="S350" s="440"/>
      <c r="T350" s="144"/>
      <c r="U350" s="144"/>
      <c r="V350" s="144"/>
      <c r="W350" s="144"/>
      <c r="X350" s="144"/>
      <c r="Y350" s="144"/>
      <c r="Z350" s="144"/>
      <c r="AA350" s="144"/>
      <c r="AB350" s="144"/>
      <c r="AC350" s="144"/>
      <c r="AD350" s="144"/>
      <c r="AE350" s="144"/>
      <c r="AF350" s="144"/>
      <c r="AG350" s="144"/>
      <c r="AH350" s="144"/>
      <c r="AI350" s="144"/>
      <c r="AJ350" s="144"/>
      <c r="AK350" s="144"/>
      <c r="AL350" s="144"/>
      <c r="AM350" s="144"/>
      <c r="AN350" s="144"/>
      <c r="AO350" s="144"/>
      <c r="AP350" s="144"/>
      <c r="AQ350" s="144"/>
      <c r="AR350" s="144"/>
      <c r="AS350" s="144"/>
      <c r="AT350" s="144"/>
      <c r="AU350" s="144"/>
      <c r="AV350" s="144"/>
      <c r="AW350" s="144"/>
      <c r="AX350" s="144"/>
      <c r="AY350" s="144"/>
      <c r="AZ350" s="144"/>
      <c r="BA350" s="144"/>
      <c r="BB350" s="144"/>
      <c r="BC350" s="144"/>
      <c r="BD350" s="144"/>
      <c r="BE350" s="144"/>
      <c r="BF350" s="144"/>
      <c r="BG350" s="144"/>
      <c r="BH350" s="144"/>
      <c r="BI350" s="144"/>
      <c r="BJ350" s="144"/>
      <c r="BK350" s="144"/>
      <c r="BL350" s="144"/>
      <c r="BM350" s="144"/>
      <c r="BN350" s="144"/>
      <c r="BO350" s="144"/>
      <c r="BP350" s="144"/>
      <c r="BQ350" s="144"/>
      <c r="BR350" s="144"/>
      <c r="BS350" s="144"/>
      <c r="BT350" s="144"/>
      <c r="BU350" s="144"/>
    </row>
    <row r="351" spans="1:73" ht="12" customHeight="1" x14ac:dyDescent="0.4">
      <c r="A351" s="80" t="s">
        <v>369</v>
      </c>
      <c r="B351" s="278"/>
      <c r="C351" s="436" t="s">
        <v>401</v>
      </c>
      <c r="D351" s="437">
        <v>1</v>
      </c>
      <c r="E351" s="438">
        <v>0</v>
      </c>
      <c r="F351" s="438">
        <v>1</v>
      </c>
      <c r="G351" s="438">
        <v>2</v>
      </c>
      <c r="H351" s="438">
        <v>1</v>
      </c>
      <c r="I351" s="438">
        <v>2</v>
      </c>
      <c r="J351" s="438">
        <v>0</v>
      </c>
      <c r="K351" s="438">
        <v>1</v>
      </c>
      <c r="L351" s="438">
        <v>0</v>
      </c>
      <c r="M351" s="438">
        <v>0</v>
      </c>
      <c r="N351" s="438">
        <v>0</v>
      </c>
      <c r="O351" s="438">
        <v>0</v>
      </c>
      <c r="P351" s="438">
        <v>1</v>
      </c>
      <c r="Q351" s="438"/>
      <c r="R351" s="438"/>
      <c r="S351" s="440"/>
      <c r="T351" s="144"/>
      <c r="U351" s="144"/>
      <c r="V351" s="144"/>
      <c r="W351" s="144"/>
      <c r="X351" s="144"/>
      <c r="Y351" s="144"/>
      <c r="Z351" s="144"/>
      <c r="AA351" s="144"/>
      <c r="AB351" s="144"/>
      <c r="AC351" s="144"/>
      <c r="AD351" s="144"/>
      <c r="AE351" s="144"/>
      <c r="AF351" s="144"/>
      <c r="AG351" s="144"/>
      <c r="AH351" s="144"/>
      <c r="AI351" s="144"/>
      <c r="AJ351" s="144"/>
      <c r="AK351" s="144"/>
      <c r="AL351" s="144"/>
      <c r="AM351" s="144"/>
      <c r="AN351" s="144"/>
      <c r="AO351" s="144"/>
      <c r="AP351" s="144"/>
      <c r="AQ351" s="144"/>
      <c r="AR351" s="144"/>
      <c r="AS351" s="144"/>
      <c r="AT351" s="144"/>
      <c r="AU351" s="144"/>
      <c r="AV351" s="144"/>
      <c r="AW351" s="144"/>
      <c r="AX351" s="144"/>
      <c r="AY351" s="144"/>
      <c r="AZ351" s="144"/>
      <c r="BA351" s="144"/>
      <c r="BB351" s="144"/>
      <c r="BC351" s="144"/>
      <c r="BD351" s="144"/>
      <c r="BE351" s="144"/>
      <c r="BF351" s="144"/>
      <c r="BG351" s="144"/>
      <c r="BH351" s="144"/>
      <c r="BI351" s="144"/>
      <c r="BJ351" s="144"/>
      <c r="BK351" s="144"/>
      <c r="BL351" s="144"/>
      <c r="BM351" s="144"/>
      <c r="BN351" s="144"/>
      <c r="BO351" s="144"/>
      <c r="BP351" s="144"/>
      <c r="BQ351" s="144"/>
      <c r="BR351" s="144"/>
      <c r="BS351" s="144"/>
      <c r="BT351" s="144"/>
      <c r="BU351" s="144"/>
    </row>
    <row r="352" spans="1:73" ht="12" customHeight="1" x14ac:dyDescent="0.4">
      <c r="A352" s="80" t="s">
        <v>369</v>
      </c>
      <c r="B352" s="278"/>
      <c r="C352" s="434" t="s">
        <v>373</v>
      </c>
      <c r="D352" s="443"/>
      <c r="E352" s="144">
        <v>1</v>
      </c>
      <c r="F352" s="144">
        <v>4</v>
      </c>
      <c r="G352" s="144">
        <v>3</v>
      </c>
      <c r="H352" s="144"/>
      <c r="I352" s="144"/>
      <c r="J352" s="144">
        <v>1</v>
      </c>
      <c r="K352" s="144"/>
      <c r="L352" s="144"/>
      <c r="M352" s="144"/>
      <c r="N352" s="144"/>
      <c r="O352" s="144"/>
      <c r="P352" s="144"/>
      <c r="Q352" s="144"/>
      <c r="R352" s="144"/>
      <c r="S352" s="444"/>
      <c r="T352" s="144"/>
      <c r="U352" s="144"/>
      <c r="V352" s="144"/>
      <c r="W352" s="144"/>
      <c r="X352" s="144"/>
      <c r="Y352" s="144"/>
      <c r="Z352" s="144"/>
      <c r="AA352" s="144"/>
      <c r="AB352" s="144"/>
      <c r="AC352" s="144"/>
      <c r="AD352" s="144"/>
      <c r="AE352" s="144"/>
      <c r="AF352" s="144"/>
      <c r="AG352" s="144"/>
      <c r="AH352" s="144"/>
      <c r="AI352" s="144"/>
      <c r="AJ352" s="144"/>
      <c r="AK352" s="144"/>
      <c r="AL352" s="144"/>
      <c r="AM352" s="144"/>
      <c r="AN352" s="144"/>
      <c r="AO352" s="144"/>
      <c r="AP352" s="144"/>
      <c r="AQ352" s="144"/>
      <c r="AR352" s="144"/>
      <c r="AS352" s="144"/>
      <c r="AT352" s="144"/>
      <c r="AU352" s="144"/>
      <c r="AV352" s="144"/>
      <c r="AW352" s="144"/>
      <c r="AX352" s="144"/>
      <c r="AY352" s="144"/>
      <c r="AZ352" s="144"/>
      <c r="BA352" s="144"/>
      <c r="BB352" s="144"/>
      <c r="BC352" s="144"/>
      <c r="BD352" s="144"/>
      <c r="BE352" s="144"/>
      <c r="BF352" s="144"/>
      <c r="BG352" s="144"/>
      <c r="BH352" s="144"/>
      <c r="BI352" s="144"/>
      <c r="BJ352" s="144"/>
      <c r="BK352" s="144"/>
      <c r="BL352" s="144"/>
      <c r="BM352" s="144"/>
      <c r="BN352" s="144"/>
      <c r="BO352" s="144"/>
      <c r="BP352" s="144"/>
      <c r="BQ352" s="144"/>
      <c r="BR352" s="144"/>
      <c r="BS352" s="144"/>
      <c r="BT352" s="144"/>
      <c r="BU352" s="144"/>
    </row>
    <row r="353" spans="1:73" ht="12" customHeight="1" x14ac:dyDescent="0.4">
      <c r="A353" s="80" t="s">
        <v>369</v>
      </c>
      <c r="B353" s="278"/>
      <c r="C353" s="434" t="s">
        <v>374</v>
      </c>
      <c r="D353" s="443"/>
      <c r="E353" s="144"/>
      <c r="F353" s="144"/>
      <c r="G353" s="144"/>
      <c r="H353" s="144"/>
      <c r="I353" s="144"/>
      <c r="J353" s="144"/>
      <c r="K353" s="144"/>
      <c r="L353" s="144"/>
      <c r="M353" s="144"/>
      <c r="N353" s="144"/>
      <c r="O353" s="144"/>
      <c r="P353" s="144"/>
      <c r="Q353" s="144"/>
      <c r="R353" s="144"/>
      <c r="S353" s="444"/>
      <c r="T353" s="144"/>
      <c r="U353" s="144"/>
      <c r="V353" s="144"/>
      <c r="W353" s="144"/>
      <c r="X353" s="144"/>
      <c r="Y353" s="144"/>
      <c r="Z353" s="144"/>
      <c r="AA353" s="144"/>
      <c r="AB353" s="144"/>
      <c r="AC353" s="144"/>
      <c r="AD353" s="144"/>
      <c r="AE353" s="144"/>
      <c r="AF353" s="144"/>
      <c r="AG353" s="144"/>
      <c r="AH353" s="144"/>
      <c r="AI353" s="144"/>
      <c r="AJ353" s="144"/>
      <c r="AK353" s="144"/>
      <c r="AL353" s="144"/>
      <c r="AM353" s="144"/>
      <c r="AN353" s="144"/>
      <c r="AO353" s="144"/>
      <c r="AP353" s="144"/>
      <c r="AQ353" s="144"/>
      <c r="AR353" s="144"/>
      <c r="AS353" s="144"/>
      <c r="AT353" s="144"/>
      <c r="AU353" s="144"/>
      <c r="AV353" s="144"/>
      <c r="AW353" s="144"/>
      <c r="AX353" s="144"/>
      <c r="AY353" s="144"/>
      <c r="AZ353" s="144"/>
      <c r="BA353" s="144"/>
      <c r="BB353" s="144"/>
      <c r="BC353" s="144"/>
      <c r="BD353" s="144"/>
      <c r="BE353" s="144"/>
      <c r="BF353" s="144"/>
      <c r="BG353" s="144"/>
      <c r="BH353" s="144"/>
      <c r="BI353" s="144"/>
      <c r="BJ353" s="144"/>
      <c r="BK353" s="144"/>
      <c r="BL353" s="144"/>
      <c r="BM353" s="144"/>
      <c r="BN353" s="144"/>
      <c r="BO353" s="144"/>
      <c r="BP353" s="144"/>
      <c r="BQ353" s="144"/>
      <c r="BR353" s="144"/>
      <c r="BS353" s="144"/>
      <c r="BT353" s="144"/>
      <c r="BU353" s="144"/>
    </row>
    <row r="354" spans="1:73" ht="12" customHeight="1" x14ac:dyDescent="0.4">
      <c r="A354" s="80" t="s">
        <v>369</v>
      </c>
      <c r="B354" s="278"/>
      <c r="C354" s="434" t="s">
        <v>375</v>
      </c>
      <c r="D354" s="443">
        <v>500</v>
      </c>
      <c r="E354" s="144">
        <v>589</v>
      </c>
      <c r="F354" s="144">
        <v>552</v>
      </c>
      <c r="G354" s="144">
        <v>542</v>
      </c>
      <c r="H354" s="144">
        <v>470</v>
      </c>
      <c r="I354" s="144">
        <v>330</v>
      </c>
      <c r="J354" s="144">
        <v>343</v>
      </c>
      <c r="K354" s="144">
        <v>384</v>
      </c>
      <c r="L354" s="144">
        <v>281</v>
      </c>
      <c r="M354" s="144">
        <v>297</v>
      </c>
      <c r="N354" s="144">
        <v>268</v>
      </c>
      <c r="O354" s="144">
        <v>251</v>
      </c>
      <c r="P354" s="144">
        <v>386</v>
      </c>
      <c r="Q354" s="144">
        <v>117</v>
      </c>
      <c r="R354" s="144">
        <v>109</v>
      </c>
      <c r="S354" s="444">
        <v>71</v>
      </c>
      <c r="T354" s="144"/>
      <c r="U354" s="144"/>
      <c r="V354" s="144"/>
      <c r="W354" s="144"/>
      <c r="X354" s="144"/>
      <c r="Y354" s="144"/>
      <c r="Z354" s="144"/>
      <c r="AA354" s="144"/>
      <c r="AB354" s="144"/>
      <c r="AC354" s="144"/>
      <c r="AD354" s="144"/>
      <c r="AE354" s="144"/>
      <c r="AF354" s="144"/>
      <c r="AG354" s="144"/>
      <c r="AH354" s="144"/>
      <c r="AI354" s="144"/>
      <c r="AJ354" s="144"/>
      <c r="AK354" s="144"/>
      <c r="AL354" s="144"/>
      <c r="AM354" s="144"/>
      <c r="AN354" s="144"/>
      <c r="AO354" s="144"/>
      <c r="AP354" s="144"/>
      <c r="AQ354" s="144"/>
      <c r="AR354" s="144"/>
      <c r="AS354" s="144"/>
      <c r="AT354" s="144"/>
      <c r="AU354" s="144"/>
      <c r="AV354" s="144"/>
      <c r="AW354" s="144"/>
      <c r="AX354" s="144"/>
      <c r="AY354" s="144"/>
      <c r="AZ354" s="144"/>
      <c r="BA354" s="144"/>
      <c r="BB354" s="144"/>
      <c r="BC354" s="144"/>
      <c r="BD354" s="144"/>
      <c r="BE354" s="144"/>
      <c r="BF354" s="144"/>
      <c r="BG354" s="144"/>
      <c r="BH354" s="144"/>
      <c r="BI354" s="144"/>
      <c r="BJ354" s="144"/>
      <c r="BK354" s="144"/>
      <c r="BL354" s="144"/>
      <c r="BM354" s="144"/>
      <c r="BN354" s="144"/>
      <c r="BO354" s="144"/>
      <c r="BP354" s="144"/>
      <c r="BQ354" s="144"/>
      <c r="BR354" s="144"/>
      <c r="BS354" s="144"/>
      <c r="BT354" s="144"/>
      <c r="BU354" s="144"/>
    </row>
    <row r="355" spans="1:73" ht="12" customHeight="1" x14ac:dyDescent="0.4">
      <c r="A355" s="80" t="s">
        <v>369</v>
      </c>
      <c r="B355" s="278"/>
      <c r="C355" s="434" t="s">
        <v>309</v>
      </c>
      <c r="D355" s="443">
        <v>65</v>
      </c>
      <c r="E355" s="144">
        <v>104</v>
      </c>
      <c r="F355" s="144">
        <v>241</v>
      </c>
      <c r="G355" s="144">
        <v>89</v>
      </c>
      <c r="H355" s="144">
        <v>157</v>
      </c>
      <c r="I355" s="144">
        <v>92</v>
      </c>
      <c r="J355" s="144">
        <v>117</v>
      </c>
      <c r="K355" s="144">
        <v>140</v>
      </c>
      <c r="L355" s="144">
        <v>88</v>
      </c>
      <c r="M355" s="144">
        <v>95</v>
      </c>
      <c r="N355" s="144">
        <v>72</v>
      </c>
      <c r="O355" s="144">
        <v>46</v>
      </c>
      <c r="P355" s="144">
        <v>38</v>
      </c>
      <c r="Q355" s="144">
        <v>43</v>
      </c>
      <c r="R355" s="144">
        <v>25</v>
      </c>
      <c r="S355" s="444">
        <v>37</v>
      </c>
      <c r="T355" s="144"/>
      <c r="U355" s="144"/>
      <c r="V355" s="144"/>
      <c r="W355" s="144"/>
      <c r="X355" s="144"/>
      <c r="Y355" s="144"/>
      <c r="Z355" s="144"/>
      <c r="AA355" s="144"/>
      <c r="AB355" s="144"/>
      <c r="AC355" s="144"/>
      <c r="AD355" s="144"/>
      <c r="AE355" s="144"/>
      <c r="AF355" s="144"/>
      <c r="AG355" s="144"/>
      <c r="AH355" s="144"/>
      <c r="AI355" s="144"/>
      <c r="AJ355" s="144"/>
      <c r="AK355" s="144"/>
      <c r="AL355" s="144"/>
      <c r="AM355" s="144"/>
      <c r="AN355" s="144"/>
      <c r="AO355" s="144"/>
      <c r="AP355" s="144"/>
      <c r="AQ355" s="144"/>
      <c r="AR355" s="144"/>
      <c r="AS355" s="144"/>
      <c r="AT355" s="144"/>
      <c r="AU355" s="144"/>
      <c r="AV355" s="144"/>
      <c r="AW355" s="144"/>
      <c r="AX355" s="144"/>
      <c r="AY355" s="144"/>
      <c r="AZ355" s="144"/>
      <c r="BA355" s="144"/>
      <c r="BB355" s="144"/>
      <c r="BC355" s="144"/>
      <c r="BD355" s="144"/>
      <c r="BE355" s="144"/>
      <c r="BF355" s="144"/>
      <c r="BG355" s="144"/>
      <c r="BH355" s="144"/>
      <c r="BI355" s="144"/>
      <c r="BJ355" s="144"/>
      <c r="BK355" s="144"/>
      <c r="BL355" s="144"/>
      <c r="BM355" s="144"/>
      <c r="BN355" s="144"/>
      <c r="BO355" s="144"/>
      <c r="BP355" s="144"/>
      <c r="BQ355" s="144"/>
      <c r="BR355" s="144"/>
      <c r="BS355" s="144"/>
      <c r="BT355" s="144"/>
      <c r="BU355" s="144"/>
    </row>
    <row r="356" spans="1:73" ht="12" customHeight="1" x14ac:dyDescent="0.4">
      <c r="A356" s="80" t="s">
        <v>369</v>
      </c>
      <c r="B356" s="278"/>
      <c r="C356" s="434" t="s">
        <v>310</v>
      </c>
      <c r="D356" s="443"/>
      <c r="E356" s="144">
        <v>2</v>
      </c>
      <c r="F356" s="144">
        <v>8</v>
      </c>
      <c r="G356" s="144">
        <v>2</v>
      </c>
      <c r="H356" s="144"/>
      <c r="I356" s="144">
        <v>1</v>
      </c>
      <c r="J356" s="144">
        <v>2</v>
      </c>
      <c r="K356" s="144">
        <v>3</v>
      </c>
      <c r="L356" s="144">
        <v>1</v>
      </c>
      <c r="M356" s="144">
        <v>6</v>
      </c>
      <c r="N356" s="144">
        <v>1</v>
      </c>
      <c r="O356" s="144"/>
      <c r="P356" s="144">
        <v>3</v>
      </c>
      <c r="Q356" s="144"/>
      <c r="R356" s="144"/>
      <c r="S356" s="444">
        <v>2</v>
      </c>
      <c r="T356" s="144"/>
      <c r="U356" s="144"/>
      <c r="V356" s="144"/>
      <c r="W356" s="144"/>
      <c r="X356" s="144"/>
      <c r="Y356" s="144"/>
      <c r="Z356" s="144"/>
      <c r="AA356" s="144"/>
      <c r="AB356" s="144"/>
      <c r="AC356" s="144"/>
      <c r="AD356" s="144"/>
      <c r="AE356" s="144"/>
      <c r="AF356" s="144"/>
      <c r="AG356" s="144"/>
      <c r="AH356" s="144"/>
      <c r="AI356" s="144"/>
      <c r="AJ356" s="144"/>
      <c r="AK356" s="144"/>
      <c r="AL356" s="144"/>
      <c r="AM356" s="144"/>
      <c r="AN356" s="144"/>
      <c r="AO356" s="144"/>
      <c r="AP356" s="144"/>
      <c r="AQ356" s="144"/>
      <c r="AR356" s="144"/>
      <c r="AS356" s="144"/>
      <c r="AT356" s="144"/>
      <c r="AU356" s="144"/>
      <c r="AV356" s="144"/>
      <c r="AW356" s="144"/>
      <c r="AX356" s="144"/>
      <c r="AY356" s="144"/>
      <c r="AZ356" s="144"/>
      <c r="BA356" s="144"/>
      <c r="BB356" s="144"/>
      <c r="BC356" s="144"/>
      <c r="BD356" s="144"/>
      <c r="BE356" s="144"/>
      <c r="BF356" s="144"/>
      <c r="BG356" s="144"/>
      <c r="BH356" s="144"/>
      <c r="BI356" s="144"/>
      <c r="BJ356" s="144"/>
      <c r="BK356" s="144"/>
      <c r="BL356" s="144"/>
      <c r="BM356" s="144"/>
      <c r="BN356" s="144"/>
      <c r="BO356" s="144"/>
      <c r="BP356" s="144"/>
      <c r="BQ356" s="144"/>
      <c r="BR356" s="144"/>
      <c r="BS356" s="144"/>
      <c r="BT356" s="144"/>
      <c r="BU356" s="144"/>
    </row>
    <row r="357" spans="1:73" ht="12" customHeight="1" x14ac:dyDescent="0.4">
      <c r="A357" s="80" t="s">
        <v>369</v>
      </c>
      <c r="B357" s="278"/>
      <c r="C357" s="434" t="s">
        <v>376</v>
      </c>
      <c r="D357" s="443">
        <v>1</v>
      </c>
      <c r="E357" s="144"/>
      <c r="F357" s="144">
        <v>2</v>
      </c>
      <c r="G357" s="144"/>
      <c r="H357" s="144"/>
      <c r="I357" s="144"/>
      <c r="J357" s="144"/>
      <c r="K357" s="144"/>
      <c r="L357" s="144"/>
      <c r="M357" s="144">
        <v>3</v>
      </c>
      <c r="N357" s="144"/>
      <c r="O357" s="144"/>
      <c r="P357" s="144">
        <v>2</v>
      </c>
      <c r="Q357" s="144"/>
      <c r="R357" s="144"/>
      <c r="S357" s="444"/>
      <c r="T357" s="144"/>
      <c r="U357" s="144"/>
      <c r="V357" s="144"/>
      <c r="W357" s="144"/>
      <c r="X357" s="144"/>
      <c r="Y357" s="144"/>
      <c r="Z357" s="144"/>
      <c r="AA357" s="144"/>
      <c r="AB357" s="144"/>
      <c r="AC357" s="144"/>
      <c r="AD357" s="144"/>
      <c r="AE357" s="144"/>
      <c r="AF357" s="144"/>
      <c r="AG357" s="144"/>
      <c r="AH357" s="144"/>
      <c r="AI357" s="144"/>
      <c r="AJ357" s="144"/>
      <c r="AK357" s="144"/>
      <c r="AL357" s="144"/>
      <c r="AM357" s="144"/>
      <c r="AN357" s="144"/>
      <c r="AO357" s="144"/>
      <c r="AP357" s="144"/>
      <c r="AQ357" s="144"/>
      <c r="AR357" s="144"/>
      <c r="AS357" s="144"/>
      <c r="AT357" s="144"/>
      <c r="AU357" s="144"/>
      <c r="AV357" s="144"/>
      <c r="AW357" s="144"/>
      <c r="AX357" s="144"/>
      <c r="AY357" s="144"/>
      <c r="AZ357" s="144"/>
      <c r="BA357" s="144"/>
      <c r="BB357" s="144"/>
      <c r="BC357" s="144"/>
      <c r="BD357" s="144"/>
      <c r="BE357" s="144"/>
      <c r="BF357" s="144"/>
      <c r="BG357" s="144"/>
      <c r="BH357" s="144"/>
      <c r="BI357" s="144"/>
      <c r="BJ357" s="144"/>
      <c r="BK357" s="144"/>
      <c r="BL357" s="144"/>
      <c r="BM357" s="144"/>
      <c r="BN357" s="144"/>
      <c r="BO357" s="144"/>
      <c r="BP357" s="144"/>
      <c r="BQ357" s="144"/>
      <c r="BR357" s="144"/>
      <c r="BS357" s="144"/>
      <c r="BT357" s="144"/>
      <c r="BU357" s="144"/>
    </row>
    <row r="358" spans="1:73" ht="12" customHeight="1" x14ac:dyDescent="0.4">
      <c r="A358" s="80" t="s">
        <v>369</v>
      </c>
      <c r="B358" s="278"/>
      <c r="C358" s="434" t="s">
        <v>377</v>
      </c>
      <c r="D358" s="443"/>
      <c r="E358" s="144"/>
      <c r="F358" s="144"/>
      <c r="G358" s="144"/>
      <c r="H358" s="144"/>
      <c r="I358" s="144"/>
      <c r="J358" s="144"/>
      <c r="K358" s="144"/>
      <c r="L358" s="144"/>
      <c r="M358" s="144"/>
      <c r="N358" s="144"/>
      <c r="O358" s="144"/>
      <c r="P358" s="144"/>
      <c r="Q358" s="144"/>
      <c r="R358" s="144"/>
      <c r="S358" s="444"/>
      <c r="T358" s="144"/>
      <c r="U358" s="144"/>
      <c r="V358" s="144"/>
      <c r="W358" s="144"/>
      <c r="X358" s="144"/>
      <c r="Y358" s="144"/>
      <c r="Z358" s="144"/>
      <c r="AA358" s="144"/>
      <c r="AB358" s="144"/>
      <c r="AC358" s="144"/>
      <c r="AD358" s="144"/>
      <c r="AE358" s="144"/>
      <c r="AF358" s="144"/>
      <c r="AG358" s="144"/>
      <c r="AH358" s="144"/>
      <c r="AI358" s="144"/>
      <c r="AJ358" s="144"/>
      <c r="AK358" s="144"/>
      <c r="AL358" s="144"/>
      <c r="AM358" s="144"/>
      <c r="AN358" s="144"/>
      <c r="AO358" s="144"/>
      <c r="AP358" s="144"/>
      <c r="AQ358" s="144"/>
      <c r="AR358" s="144"/>
      <c r="AS358" s="144"/>
      <c r="AT358" s="144"/>
      <c r="AU358" s="144"/>
      <c r="AV358" s="144"/>
      <c r="AW358" s="144"/>
      <c r="AX358" s="144"/>
      <c r="AY358" s="144"/>
      <c r="AZ358" s="144"/>
      <c r="BA358" s="144"/>
      <c r="BB358" s="144"/>
      <c r="BC358" s="144"/>
      <c r="BD358" s="144"/>
      <c r="BE358" s="144"/>
      <c r="BF358" s="144"/>
      <c r="BG358" s="144"/>
      <c r="BH358" s="144"/>
      <c r="BI358" s="144"/>
      <c r="BJ358" s="144"/>
      <c r="BK358" s="144"/>
      <c r="BL358" s="144"/>
      <c r="BM358" s="144"/>
      <c r="BN358" s="144"/>
      <c r="BO358" s="144"/>
      <c r="BP358" s="144"/>
      <c r="BQ358" s="144"/>
      <c r="BR358" s="144"/>
      <c r="BS358" s="144"/>
      <c r="BT358" s="144"/>
      <c r="BU358" s="144"/>
    </row>
    <row r="359" spans="1:73" ht="12" customHeight="1" x14ac:dyDescent="0.4">
      <c r="A359" s="80" t="s">
        <v>369</v>
      </c>
      <c r="B359" s="278"/>
      <c r="C359" s="434" t="s">
        <v>378</v>
      </c>
      <c r="D359" s="443"/>
      <c r="E359" s="144"/>
      <c r="F359" s="144"/>
      <c r="G359" s="144"/>
      <c r="H359" s="144"/>
      <c r="I359" s="144"/>
      <c r="J359" s="144"/>
      <c r="K359" s="144"/>
      <c r="L359" s="144"/>
      <c r="M359" s="144"/>
      <c r="N359" s="144"/>
      <c r="O359" s="144"/>
      <c r="P359" s="144"/>
      <c r="Q359" s="144"/>
      <c r="R359" s="144"/>
      <c r="S359" s="444"/>
      <c r="T359" s="144"/>
      <c r="U359" s="144"/>
      <c r="V359" s="144"/>
      <c r="W359" s="144"/>
      <c r="X359" s="144"/>
      <c r="Y359" s="144"/>
      <c r="Z359" s="144"/>
      <c r="AA359" s="144"/>
      <c r="AB359" s="144"/>
      <c r="AC359" s="144"/>
      <c r="AD359" s="144"/>
      <c r="AE359" s="144"/>
      <c r="AF359" s="144"/>
      <c r="AG359" s="144"/>
      <c r="AH359" s="144"/>
      <c r="AI359" s="144"/>
      <c r="AJ359" s="144"/>
      <c r="AK359" s="144"/>
      <c r="AL359" s="144"/>
      <c r="AM359" s="144"/>
      <c r="AN359" s="144"/>
      <c r="AO359" s="144"/>
      <c r="AP359" s="144"/>
      <c r="AQ359" s="144"/>
      <c r="AR359" s="144"/>
      <c r="AS359" s="144"/>
      <c r="AT359" s="144"/>
      <c r="AU359" s="144"/>
      <c r="AV359" s="144"/>
      <c r="AW359" s="144"/>
      <c r="AX359" s="144"/>
      <c r="AY359" s="144"/>
      <c r="AZ359" s="144"/>
      <c r="BA359" s="144"/>
      <c r="BB359" s="144"/>
      <c r="BC359" s="144"/>
      <c r="BD359" s="144"/>
      <c r="BE359" s="144"/>
      <c r="BF359" s="144"/>
      <c r="BG359" s="144"/>
      <c r="BH359" s="144"/>
      <c r="BI359" s="144"/>
      <c r="BJ359" s="144"/>
      <c r="BK359" s="144"/>
      <c r="BL359" s="144"/>
      <c r="BM359" s="144"/>
      <c r="BN359" s="144"/>
      <c r="BO359" s="144"/>
      <c r="BP359" s="144"/>
      <c r="BQ359" s="144"/>
      <c r="BR359" s="144"/>
      <c r="BS359" s="144"/>
      <c r="BT359" s="144"/>
      <c r="BU359" s="144"/>
    </row>
    <row r="360" spans="1:73" ht="12" customHeight="1" x14ac:dyDescent="0.4">
      <c r="A360" s="80" t="s">
        <v>369</v>
      </c>
      <c r="B360" s="278"/>
      <c r="C360" s="434" t="s">
        <v>379</v>
      </c>
      <c r="D360" s="443"/>
      <c r="E360" s="144"/>
      <c r="F360" s="144"/>
      <c r="G360" s="144"/>
      <c r="H360" s="144"/>
      <c r="I360" s="144"/>
      <c r="J360" s="144"/>
      <c r="K360" s="144"/>
      <c r="L360" s="144"/>
      <c r="M360" s="144"/>
      <c r="N360" s="144"/>
      <c r="O360" s="144"/>
      <c r="P360" s="144"/>
      <c r="Q360" s="144"/>
      <c r="R360" s="144"/>
      <c r="S360" s="444"/>
      <c r="T360" s="144"/>
      <c r="U360" s="144"/>
      <c r="V360" s="144"/>
      <c r="W360" s="144"/>
      <c r="X360" s="144"/>
      <c r="Y360" s="144"/>
      <c r="Z360" s="144"/>
      <c r="AA360" s="144"/>
      <c r="AB360" s="144"/>
      <c r="AC360" s="144"/>
      <c r="AD360" s="144"/>
      <c r="AE360" s="144"/>
      <c r="AF360" s="144"/>
      <c r="AG360" s="144"/>
      <c r="AH360" s="144"/>
      <c r="AI360" s="144"/>
      <c r="AJ360" s="144"/>
      <c r="AK360" s="144"/>
      <c r="AL360" s="144"/>
      <c r="AM360" s="144"/>
      <c r="AN360" s="144"/>
      <c r="AO360" s="144"/>
      <c r="AP360" s="144"/>
      <c r="AQ360" s="144"/>
      <c r="AR360" s="144"/>
      <c r="AS360" s="144"/>
      <c r="AT360" s="144"/>
      <c r="AU360" s="144"/>
      <c r="AV360" s="144"/>
      <c r="AW360" s="144"/>
      <c r="AX360" s="144"/>
      <c r="AY360" s="144"/>
      <c r="AZ360" s="144"/>
      <c r="BA360" s="144"/>
      <c r="BB360" s="144"/>
      <c r="BC360" s="144"/>
      <c r="BD360" s="144"/>
      <c r="BE360" s="144"/>
      <c r="BF360" s="144"/>
      <c r="BG360" s="144"/>
      <c r="BH360" s="144"/>
      <c r="BI360" s="144"/>
      <c r="BJ360" s="144"/>
      <c r="BK360" s="144"/>
      <c r="BL360" s="144"/>
      <c r="BM360" s="144"/>
      <c r="BN360" s="144"/>
      <c r="BO360" s="144"/>
      <c r="BP360" s="144"/>
      <c r="BQ360" s="144"/>
      <c r="BR360" s="144"/>
      <c r="BS360" s="144"/>
      <c r="BT360" s="144"/>
      <c r="BU360" s="144"/>
    </row>
    <row r="361" spans="1:73" ht="12" customHeight="1" x14ac:dyDescent="0.4">
      <c r="A361" s="80" t="s">
        <v>369</v>
      </c>
      <c r="B361" s="278"/>
      <c r="C361" s="468" t="s">
        <v>380</v>
      </c>
      <c r="D361" s="461"/>
      <c r="E361" s="462"/>
      <c r="F361" s="462"/>
      <c r="G361" s="462"/>
      <c r="H361" s="462"/>
      <c r="I361" s="462"/>
      <c r="J361" s="462"/>
      <c r="K361" s="462"/>
      <c r="L361" s="462"/>
      <c r="M361" s="462"/>
      <c r="N361" s="462"/>
      <c r="O361" s="462"/>
      <c r="P361" s="462"/>
      <c r="Q361" s="462"/>
      <c r="R361" s="462"/>
      <c r="S361" s="463"/>
      <c r="T361" s="144"/>
      <c r="U361" s="144"/>
      <c r="V361" s="144"/>
      <c r="W361" s="144"/>
      <c r="X361" s="144"/>
      <c r="Y361" s="144"/>
      <c r="Z361" s="144"/>
      <c r="AA361" s="144"/>
      <c r="AB361" s="144"/>
      <c r="AC361" s="144"/>
      <c r="AD361" s="144"/>
      <c r="AE361" s="144"/>
      <c r="AF361" s="144"/>
      <c r="AG361" s="144"/>
      <c r="AH361" s="144"/>
      <c r="AI361" s="144"/>
      <c r="AJ361" s="144"/>
      <c r="AK361" s="144"/>
      <c r="AL361" s="144"/>
      <c r="AM361" s="144"/>
      <c r="AN361" s="144"/>
      <c r="AO361" s="144"/>
      <c r="AP361" s="144"/>
      <c r="AQ361" s="144"/>
      <c r="AR361" s="144"/>
      <c r="AS361" s="144"/>
      <c r="AT361" s="144"/>
      <c r="AU361" s="144"/>
      <c r="AV361" s="144"/>
      <c r="AW361" s="144"/>
      <c r="AX361" s="144"/>
      <c r="AY361" s="144"/>
      <c r="AZ361" s="144"/>
      <c r="BA361" s="144"/>
      <c r="BB361" s="144"/>
      <c r="BC361" s="144"/>
      <c r="BD361" s="144"/>
      <c r="BE361" s="144"/>
      <c r="BF361" s="144"/>
      <c r="BG361" s="144"/>
      <c r="BH361" s="144"/>
      <c r="BI361" s="144"/>
      <c r="BJ361" s="144"/>
      <c r="BK361" s="144"/>
      <c r="BL361" s="144"/>
      <c r="BM361" s="144"/>
      <c r="BN361" s="144"/>
      <c r="BO361" s="144"/>
      <c r="BP361" s="144"/>
      <c r="BQ361" s="144"/>
      <c r="BR361" s="144"/>
      <c r="BS361" s="144"/>
      <c r="BT361" s="144"/>
      <c r="BU361" s="144"/>
    </row>
    <row r="362" spans="1:73" ht="12" customHeight="1" x14ac:dyDescent="0.4">
      <c r="A362" s="80" t="s">
        <v>369</v>
      </c>
      <c r="B362" s="278"/>
      <c r="C362" s="434" t="s">
        <v>14</v>
      </c>
      <c r="D362" s="443">
        <v>1</v>
      </c>
      <c r="E362" s="144"/>
      <c r="F362" s="144"/>
      <c r="G362" s="144">
        <v>1</v>
      </c>
      <c r="H362" s="144">
        <v>2</v>
      </c>
      <c r="I362" s="144">
        <v>1</v>
      </c>
      <c r="J362" s="144">
        <v>1</v>
      </c>
      <c r="K362" s="144">
        <v>1</v>
      </c>
      <c r="L362" s="144">
        <v>1</v>
      </c>
      <c r="M362" s="144">
        <v>2</v>
      </c>
      <c r="N362" s="144"/>
      <c r="O362" s="144"/>
      <c r="P362" s="144"/>
      <c r="Q362" s="144"/>
      <c r="R362" s="144"/>
      <c r="S362" s="444"/>
      <c r="T362" s="144"/>
      <c r="U362" s="144"/>
      <c r="V362" s="144"/>
      <c r="W362" s="144"/>
      <c r="X362" s="144"/>
      <c r="Y362" s="144"/>
      <c r="Z362" s="144"/>
      <c r="AA362" s="144"/>
      <c r="AB362" s="144"/>
      <c r="AC362" s="144"/>
      <c r="AD362" s="144"/>
      <c r="AE362" s="144"/>
      <c r="AF362" s="144"/>
      <c r="AG362" s="144"/>
      <c r="AH362" s="144"/>
      <c r="AI362" s="144"/>
      <c r="AJ362" s="144"/>
      <c r="AK362" s="144"/>
      <c r="AL362" s="144"/>
      <c r="AM362" s="144"/>
      <c r="AN362" s="144"/>
      <c r="AO362" s="144"/>
      <c r="AP362" s="144"/>
      <c r="AQ362" s="144"/>
      <c r="AR362" s="144"/>
      <c r="AS362" s="144"/>
      <c r="AT362" s="144"/>
      <c r="AU362" s="144"/>
      <c r="AV362" s="144"/>
      <c r="AW362" s="144"/>
      <c r="AX362" s="144"/>
      <c r="AY362" s="144"/>
      <c r="AZ362" s="144"/>
      <c r="BA362" s="144"/>
      <c r="BB362" s="144"/>
      <c r="BC362" s="144"/>
      <c r="BD362" s="144"/>
      <c r="BE362" s="144"/>
      <c r="BF362" s="144"/>
      <c r="BG362" s="144"/>
      <c r="BH362" s="144"/>
      <c r="BI362" s="144"/>
      <c r="BJ362" s="144"/>
      <c r="BK362" s="144"/>
      <c r="BL362" s="144"/>
      <c r="BM362" s="144"/>
      <c r="BN362" s="144"/>
      <c r="BO362" s="144"/>
      <c r="BP362" s="144"/>
      <c r="BQ362" s="144"/>
      <c r="BR362" s="144"/>
      <c r="BS362" s="144"/>
      <c r="BT362" s="144"/>
      <c r="BU362" s="144"/>
    </row>
    <row r="363" spans="1:73" ht="12" customHeight="1" x14ac:dyDescent="0.4">
      <c r="A363" s="80" t="s">
        <v>369</v>
      </c>
      <c r="B363" s="278"/>
      <c r="C363" s="459" t="s">
        <v>15</v>
      </c>
      <c r="D363" s="443">
        <v>1</v>
      </c>
      <c r="E363" s="144">
        <v>2</v>
      </c>
      <c r="F363" s="144">
        <v>6</v>
      </c>
      <c r="G363" s="144">
        <v>2</v>
      </c>
      <c r="H363" s="144">
        <v>2</v>
      </c>
      <c r="I363" s="144">
        <v>1</v>
      </c>
      <c r="J363" s="144">
        <v>6</v>
      </c>
      <c r="K363" s="144">
        <v>3</v>
      </c>
      <c r="L363" s="144">
        <v>1</v>
      </c>
      <c r="M363" s="144">
        <v>1</v>
      </c>
      <c r="N363" s="144">
        <v>1</v>
      </c>
      <c r="O363" s="144">
        <v>2</v>
      </c>
      <c r="P363" s="144"/>
      <c r="Q363" s="144"/>
      <c r="R363" s="144"/>
      <c r="S363" s="444">
        <v>2</v>
      </c>
      <c r="T363" s="144"/>
      <c r="U363" s="144"/>
      <c r="V363" s="144"/>
      <c r="W363" s="144"/>
      <c r="X363" s="144"/>
      <c r="Y363" s="144"/>
      <c r="Z363" s="144"/>
      <c r="AA363" s="144"/>
      <c r="AB363" s="144"/>
      <c r="AC363" s="144"/>
      <c r="AD363" s="144"/>
      <c r="AE363" s="144"/>
      <c r="AF363" s="144"/>
      <c r="AG363" s="144"/>
      <c r="AH363" s="144"/>
      <c r="AI363" s="144"/>
      <c r="AJ363" s="144"/>
      <c r="AK363" s="144"/>
      <c r="AL363" s="144"/>
      <c r="AM363" s="144"/>
      <c r="AN363" s="144"/>
      <c r="AO363" s="144"/>
      <c r="AP363" s="144"/>
      <c r="AQ363" s="144"/>
      <c r="AR363" s="144"/>
      <c r="AS363" s="144"/>
      <c r="AT363" s="144"/>
      <c r="AU363" s="144"/>
      <c r="AV363" s="144"/>
      <c r="AW363" s="144"/>
      <c r="AX363" s="144"/>
      <c r="AY363" s="144"/>
      <c r="AZ363" s="144"/>
      <c r="BA363" s="144"/>
      <c r="BB363" s="144"/>
      <c r="BC363" s="144"/>
      <c r="BD363" s="144"/>
      <c r="BE363" s="144"/>
      <c r="BF363" s="144"/>
      <c r="BG363" s="144"/>
      <c r="BH363" s="144"/>
      <c r="BI363" s="144"/>
      <c r="BJ363" s="144"/>
      <c r="BK363" s="144"/>
      <c r="BL363" s="144"/>
      <c r="BM363" s="144"/>
      <c r="BN363" s="144"/>
      <c r="BO363" s="144"/>
      <c r="BP363" s="144"/>
      <c r="BQ363" s="144"/>
      <c r="BR363" s="144"/>
      <c r="BS363" s="144"/>
      <c r="BT363" s="144"/>
      <c r="BU363" s="144"/>
    </row>
    <row r="364" spans="1:73" ht="12" customHeight="1" x14ac:dyDescent="0.4">
      <c r="A364" s="80" t="s">
        <v>369</v>
      </c>
      <c r="B364" s="278"/>
      <c r="C364" s="434" t="s">
        <v>381</v>
      </c>
      <c r="D364" s="443"/>
      <c r="E364" s="144"/>
      <c r="F364" s="144"/>
      <c r="G364" s="144"/>
      <c r="H364" s="144"/>
      <c r="I364" s="144"/>
      <c r="J364" s="144"/>
      <c r="K364" s="144"/>
      <c r="L364" s="144"/>
      <c r="M364" s="144"/>
      <c r="N364" s="144"/>
      <c r="O364" s="144"/>
      <c r="P364" s="144"/>
      <c r="Q364" s="144"/>
      <c r="R364" s="144"/>
      <c r="S364" s="444"/>
      <c r="T364" s="144"/>
      <c r="U364" s="144"/>
      <c r="V364" s="144"/>
      <c r="W364" s="144"/>
      <c r="X364" s="144"/>
      <c r="Y364" s="144"/>
      <c r="Z364" s="144"/>
      <c r="AA364" s="144"/>
      <c r="AB364" s="144"/>
      <c r="AC364" s="144"/>
      <c r="AD364" s="144"/>
      <c r="AE364" s="144"/>
      <c r="AF364" s="144"/>
      <c r="AG364" s="144"/>
      <c r="AH364" s="144"/>
      <c r="AI364" s="144"/>
      <c r="AJ364" s="144"/>
      <c r="AK364" s="144"/>
      <c r="AL364" s="144"/>
      <c r="AM364" s="144"/>
      <c r="AN364" s="144"/>
      <c r="AO364" s="144"/>
      <c r="AP364" s="144"/>
      <c r="AQ364" s="144"/>
      <c r="AR364" s="144"/>
      <c r="AS364" s="144"/>
      <c r="AT364" s="144"/>
      <c r="AU364" s="144"/>
      <c r="AV364" s="144"/>
      <c r="AW364" s="144"/>
      <c r="AX364" s="144"/>
      <c r="AY364" s="144"/>
      <c r="AZ364" s="144"/>
      <c r="BA364" s="144"/>
      <c r="BB364" s="144"/>
      <c r="BC364" s="144"/>
      <c r="BD364" s="144"/>
      <c r="BE364" s="144"/>
      <c r="BF364" s="144"/>
      <c r="BG364" s="144"/>
      <c r="BH364" s="144"/>
      <c r="BI364" s="144"/>
      <c r="BJ364" s="144"/>
      <c r="BK364" s="144"/>
      <c r="BL364" s="144"/>
      <c r="BM364" s="144"/>
      <c r="BN364" s="144"/>
      <c r="BO364" s="144"/>
      <c r="BP364" s="144"/>
      <c r="BQ364" s="144"/>
      <c r="BR364" s="144"/>
      <c r="BS364" s="144"/>
      <c r="BT364" s="144"/>
      <c r="BU364" s="144"/>
    </row>
    <row r="365" spans="1:73" ht="12" customHeight="1" x14ac:dyDescent="0.4">
      <c r="A365" s="80" t="s">
        <v>369</v>
      </c>
      <c r="B365" s="278"/>
      <c r="C365" s="434" t="s">
        <v>17</v>
      </c>
      <c r="D365" s="443"/>
      <c r="E365" s="144"/>
      <c r="F365" s="144"/>
      <c r="G365" s="144"/>
      <c r="H365" s="144"/>
      <c r="I365" s="144"/>
      <c r="J365" s="144"/>
      <c r="K365" s="144"/>
      <c r="L365" s="144"/>
      <c r="M365" s="144"/>
      <c r="N365" s="144"/>
      <c r="O365" s="144"/>
      <c r="P365" s="144"/>
      <c r="Q365" s="144"/>
      <c r="R365" s="144"/>
      <c r="S365" s="444"/>
      <c r="T365" s="144"/>
      <c r="U365" s="144"/>
      <c r="V365" s="144"/>
      <c r="W365" s="144"/>
      <c r="X365" s="144"/>
      <c r="Y365" s="144"/>
      <c r="Z365" s="144"/>
      <c r="AA365" s="144"/>
      <c r="AB365" s="144"/>
      <c r="AC365" s="144"/>
      <c r="AD365" s="144"/>
      <c r="AE365" s="144"/>
      <c r="AF365" s="144"/>
      <c r="AG365" s="144"/>
      <c r="AH365" s="144"/>
      <c r="AI365" s="144"/>
      <c r="AJ365" s="144"/>
      <c r="AK365" s="144"/>
      <c r="AL365" s="144"/>
      <c r="AM365" s="144"/>
      <c r="AN365" s="144"/>
      <c r="AO365" s="144"/>
      <c r="AP365" s="144"/>
      <c r="AQ365" s="144"/>
      <c r="AR365" s="144"/>
      <c r="AS365" s="144"/>
      <c r="AT365" s="144"/>
      <c r="AU365" s="144"/>
      <c r="AV365" s="144"/>
      <c r="AW365" s="144"/>
      <c r="AX365" s="144"/>
      <c r="AY365" s="144"/>
      <c r="AZ365" s="144"/>
      <c r="BA365" s="144"/>
      <c r="BB365" s="144"/>
      <c r="BC365" s="144"/>
      <c r="BD365" s="144"/>
      <c r="BE365" s="144"/>
      <c r="BF365" s="144"/>
      <c r="BG365" s="144"/>
      <c r="BH365" s="144"/>
      <c r="BI365" s="144"/>
      <c r="BJ365" s="144"/>
      <c r="BK365" s="144"/>
      <c r="BL365" s="144"/>
      <c r="BM365" s="144"/>
      <c r="BN365" s="144"/>
      <c r="BO365" s="144"/>
      <c r="BP365" s="144"/>
      <c r="BQ365" s="144"/>
      <c r="BR365" s="144"/>
      <c r="BS365" s="144"/>
      <c r="BT365" s="144"/>
      <c r="BU365" s="144"/>
    </row>
    <row r="366" spans="1:73" ht="12" customHeight="1" x14ac:dyDescent="0.4">
      <c r="A366" s="80" t="s">
        <v>369</v>
      </c>
      <c r="B366" s="278"/>
      <c r="C366" s="434" t="s">
        <v>382</v>
      </c>
      <c r="D366" s="443"/>
      <c r="E366" s="144"/>
      <c r="F366" s="144">
        <v>12</v>
      </c>
      <c r="G366" s="144">
        <v>4</v>
      </c>
      <c r="H366" s="144">
        <v>1</v>
      </c>
      <c r="I366" s="144">
        <v>5</v>
      </c>
      <c r="J366" s="144">
        <v>6</v>
      </c>
      <c r="K366" s="144"/>
      <c r="L366" s="144"/>
      <c r="M366" s="144">
        <v>2</v>
      </c>
      <c r="N366" s="144">
        <v>1</v>
      </c>
      <c r="O366" s="144">
        <v>1</v>
      </c>
      <c r="P366" s="144">
        <v>1</v>
      </c>
      <c r="Q366" s="144">
        <v>2</v>
      </c>
      <c r="R366" s="144"/>
      <c r="S366" s="444">
        <v>3</v>
      </c>
      <c r="T366" s="144"/>
      <c r="U366" s="144"/>
      <c r="V366" s="144"/>
      <c r="W366" s="144"/>
      <c r="X366" s="144"/>
      <c r="Y366" s="144"/>
      <c r="Z366" s="144"/>
      <c r="AA366" s="144"/>
      <c r="AB366" s="144"/>
      <c r="AC366" s="144"/>
      <c r="AD366" s="144"/>
      <c r="AE366" s="144"/>
      <c r="AF366" s="144"/>
      <c r="AG366" s="144"/>
      <c r="AH366" s="144"/>
      <c r="AI366" s="144"/>
      <c r="AJ366" s="144"/>
      <c r="AK366" s="144"/>
      <c r="AL366" s="144"/>
      <c r="AM366" s="144"/>
      <c r="AN366" s="144"/>
      <c r="AO366" s="144"/>
      <c r="AP366" s="144"/>
      <c r="AQ366" s="144"/>
      <c r="AR366" s="144"/>
      <c r="AS366" s="144"/>
      <c r="AT366" s="144"/>
      <c r="AU366" s="144"/>
      <c r="AV366" s="144"/>
      <c r="AW366" s="144"/>
      <c r="AX366" s="144"/>
      <c r="AY366" s="144"/>
      <c r="AZ366" s="144"/>
      <c r="BA366" s="144"/>
      <c r="BB366" s="144"/>
      <c r="BC366" s="144"/>
      <c r="BD366" s="144"/>
      <c r="BE366" s="144"/>
      <c r="BF366" s="144"/>
      <c r="BG366" s="144"/>
      <c r="BH366" s="144"/>
      <c r="BI366" s="144"/>
      <c r="BJ366" s="144"/>
      <c r="BK366" s="144"/>
      <c r="BL366" s="144"/>
      <c r="BM366" s="144"/>
      <c r="BN366" s="144"/>
      <c r="BO366" s="144"/>
      <c r="BP366" s="144"/>
      <c r="BQ366" s="144"/>
      <c r="BR366" s="144"/>
      <c r="BS366" s="144"/>
      <c r="BT366" s="144"/>
      <c r="BU366" s="144"/>
    </row>
    <row r="367" spans="1:73" ht="12" customHeight="1" x14ac:dyDescent="0.4">
      <c r="A367" s="80" t="s">
        <v>369</v>
      </c>
      <c r="B367" s="278"/>
      <c r="C367" s="517" t="s">
        <v>383</v>
      </c>
      <c r="D367" s="437">
        <v>6</v>
      </c>
      <c r="E367" s="438">
        <v>11</v>
      </c>
      <c r="F367" s="438">
        <v>11</v>
      </c>
      <c r="G367" s="438">
        <v>10</v>
      </c>
      <c r="H367" s="438">
        <v>18</v>
      </c>
      <c r="I367" s="438">
        <v>19</v>
      </c>
      <c r="J367" s="438">
        <v>2</v>
      </c>
      <c r="K367" s="438">
        <v>1</v>
      </c>
      <c r="L367" s="438">
        <v>4</v>
      </c>
      <c r="M367" s="438">
        <v>2</v>
      </c>
      <c r="N367" s="438">
        <v>4</v>
      </c>
      <c r="O367" s="438">
        <v>1</v>
      </c>
      <c r="P367" s="438"/>
      <c r="Q367" s="438"/>
      <c r="R367" s="438"/>
      <c r="S367" s="440"/>
      <c r="T367" s="144"/>
      <c r="U367" s="144"/>
      <c r="V367" s="144"/>
      <c r="W367" s="144"/>
      <c r="X367" s="144"/>
      <c r="Y367" s="144"/>
      <c r="Z367" s="144"/>
      <c r="AA367" s="144"/>
      <c r="AB367" s="144"/>
      <c r="AC367" s="144"/>
      <c r="AD367" s="144"/>
      <c r="AE367" s="144"/>
      <c r="AF367" s="144"/>
      <c r="AG367" s="144"/>
      <c r="AH367" s="144"/>
      <c r="AI367" s="144"/>
      <c r="AJ367" s="144"/>
      <c r="AK367" s="144"/>
      <c r="AL367" s="144"/>
      <c r="AM367" s="144"/>
      <c r="AN367" s="144"/>
      <c r="AO367" s="144"/>
      <c r="AP367" s="144"/>
      <c r="AQ367" s="144"/>
      <c r="AR367" s="144"/>
      <c r="AS367" s="144"/>
      <c r="AT367" s="144"/>
      <c r="AU367" s="144"/>
      <c r="AV367" s="144"/>
      <c r="AW367" s="144"/>
      <c r="AX367" s="144"/>
      <c r="AY367" s="144"/>
      <c r="AZ367" s="144"/>
      <c r="BA367" s="144"/>
      <c r="BB367" s="144"/>
      <c r="BC367" s="144"/>
      <c r="BD367" s="144"/>
      <c r="BE367" s="144"/>
      <c r="BF367" s="144"/>
      <c r="BG367" s="144"/>
      <c r="BH367" s="144"/>
      <c r="BI367" s="144"/>
      <c r="BJ367" s="144"/>
      <c r="BK367" s="144"/>
      <c r="BL367" s="144"/>
      <c r="BM367" s="144"/>
      <c r="BN367" s="144"/>
      <c r="BO367" s="144"/>
      <c r="BP367" s="144"/>
      <c r="BQ367" s="144"/>
      <c r="BR367" s="144"/>
      <c r="BS367" s="144"/>
      <c r="BT367" s="144"/>
      <c r="BU367" s="144"/>
    </row>
    <row r="368" spans="1:73" ht="12" customHeight="1" x14ac:dyDescent="0.4">
      <c r="A368" s="80" t="s">
        <v>369</v>
      </c>
      <c r="B368" s="278"/>
      <c r="C368" s="522" t="s">
        <v>384</v>
      </c>
      <c r="D368" s="437">
        <v>3</v>
      </c>
      <c r="E368" s="438"/>
      <c r="F368" s="438"/>
      <c r="G368" s="438"/>
      <c r="H368" s="438"/>
      <c r="I368" s="438"/>
      <c r="J368" s="438">
        <v>1</v>
      </c>
      <c r="K368" s="438">
        <v>2</v>
      </c>
      <c r="L368" s="438"/>
      <c r="M368" s="438"/>
      <c r="N368" s="438"/>
      <c r="O368" s="438"/>
      <c r="P368" s="438"/>
      <c r="Q368" s="438"/>
      <c r="R368" s="438"/>
      <c r="S368" s="440"/>
      <c r="T368" s="144"/>
      <c r="U368" s="144"/>
      <c r="V368" s="144"/>
      <c r="W368" s="144"/>
      <c r="X368" s="144"/>
      <c r="Y368" s="144"/>
      <c r="Z368" s="144"/>
      <c r="AA368" s="144"/>
      <c r="AB368" s="144"/>
      <c r="AC368" s="144"/>
      <c r="AD368" s="144"/>
      <c r="AE368" s="144"/>
      <c r="AF368" s="144"/>
      <c r="AG368" s="144"/>
      <c r="AH368" s="144"/>
      <c r="AI368" s="144"/>
      <c r="AJ368" s="144"/>
      <c r="AK368" s="144"/>
      <c r="AL368" s="144"/>
      <c r="AM368" s="144"/>
      <c r="AN368" s="144"/>
      <c r="AO368" s="144"/>
      <c r="AP368" s="144"/>
      <c r="AQ368" s="144"/>
      <c r="AR368" s="144"/>
      <c r="AS368" s="144"/>
      <c r="AT368" s="144"/>
      <c r="AU368" s="144"/>
      <c r="AV368" s="144"/>
      <c r="AW368" s="144"/>
      <c r="AX368" s="144"/>
      <c r="AY368" s="144"/>
      <c r="AZ368" s="144"/>
      <c r="BA368" s="144"/>
      <c r="BB368" s="144"/>
      <c r="BC368" s="144"/>
      <c r="BD368" s="144"/>
      <c r="BE368" s="144"/>
      <c r="BF368" s="144"/>
      <c r="BG368" s="144"/>
      <c r="BH368" s="144"/>
      <c r="BI368" s="144"/>
      <c r="BJ368" s="144"/>
      <c r="BK368" s="144"/>
      <c r="BL368" s="144"/>
      <c r="BM368" s="144"/>
      <c r="BN368" s="144"/>
      <c r="BO368" s="144"/>
      <c r="BP368" s="144"/>
      <c r="BQ368" s="144"/>
      <c r="BR368" s="144"/>
      <c r="BS368" s="144"/>
      <c r="BT368" s="144"/>
      <c r="BU368" s="144"/>
    </row>
    <row r="369" spans="1:73" ht="12" customHeight="1" x14ac:dyDescent="0.4">
      <c r="A369" s="80" t="s">
        <v>369</v>
      </c>
      <c r="B369" s="278"/>
      <c r="C369" s="522" t="s">
        <v>385</v>
      </c>
      <c r="D369" s="437"/>
      <c r="E369" s="438"/>
      <c r="F369" s="438"/>
      <c r="G369" s="438"/>
      <c r="H369" s="438"/>
      <c r="I369" s="438"/>
      <c r="J369" s="438"/>
      <c r="K369" s="438"/>
      <c r="L369" s="438"/>
      <c r="M369" s="438"/>
      <c r="N369" s="438"/>
      <c r="O369" s="438"/>
      <c r="P369" s="438"/>
      <c r="Q369" s="438"/>
      <c r="R369" s="438"/>
      <c r="S369" s="440"/>
      <c r="T369" s="144"/>
      <c r="U369" s="144"/>
      <c r="V369" s="144"/>
      <c r="W369" s="144"/>
      <c r="X369" s="144"/>
      <c r="Y369" s="144"/>
      <c r="Z369" s="144"/>
      <c r="AA369" s="144"/>
      <c r="AB369" s="144"/>
      <c r="AC369" s="144"/>
      <c r="AD369" s="144"/>
      <c r="AE369" s="144"/>
      <c r="AF369" s="144"/>
      <c r="AG369" s="144"/>
      <c r="AH369" s="144"/>
      <c r="AI369" s="144"/>
      <c r="AJ369" s="144"/>
      <c r="AK369" s="144"/>
      <c r="AL369" s="144"/>
      <c r="AM369" s="144"/>
      <c r="AN369" s="144"/>
      <c r="AO369" s="144"/>
      <c r="AP369" s="144"/>
      <c r="AQ369" s="144"/>
      <c r="AR369" s="144"/>
      <c r="AS369" s="144"/>
      <c r="AT369" s="144"/>
      <c r="AU369" s="144"/>
      <c r="AV369" s="144"/>
      <c r="AW369" s="144"/>
      <c r="AX369" s="144"/>
      <c r="AY369" s="144"/>
      <c r="AZ369" s="144"/>
      <c r="BA369" s="144"/>
      <c r="BB369" s="144"/>
      <c r="BC369" s="144"/>
      <c r="BD369" s="144"/>
      <c r="BE369" s="144"/>
      <c r="BF369" s="144"/>
      <c r="BG369" s="144"/>
      <c r="BH369" s="144"/>
      <c r="BI369" s="144"/>
      <c r="BJ369" s="144"/>
      <c r="BK369" s="144"/>
      <c r="BL369" s="144"/>
      <c r="BM369" s="144"/>
      <c r="BN369" s="144"/>
      <c r="BO369" s="144"/>
      <c r="BP369" s="144"/>
      <c r="BQ369" s="144"/>
      <c r="BR369" s="144"/>
      <c r="BS369" s="144"/>
      <c r="BT369" s="144"/>
      <c r="BU369" s="144"/>
    </row>
    <row r="370" spans="1:73" ht="12" customHeight="1" x14ac:dyDescent="0.4">
      <c r="A370" s="80" t="s">
        <v>369</v>
      </c>
      <c r="B370" s="278"/>
      <c r="C370" s="522" t="s">
        <v>386</v>
      </c>
      <c r="D370" s="437"/>
      <c r="E370" s="438"/>
      <c r="F370" s="438"/>
      <c r="G370" s="438"/>
      <c r="H370" s="438"/>
      <c r="I370" s="438"/>
      <c r="J370" s="438"/>
      <c r="K370" s="438"/>
      <c r="L370" s="438"/>
      <c r="M370" s="438"/>
      <c r="N370" s="438"/>
      <c r="O370" s="438"/>
      <c r="P370" s="438"/>
      <c r="Q370" s="438"/>
      <c r="R370" s="438"/>
      <c r="S370" s="440"/>
      <c r="T370" s="144"/>
      <c r="U370" s="144"/>
      <c r="V370" s="144"/>
      <c r="W370" s="144"/>
      <c r="X370" s="144"/>
      <c r="Y370" s="144"/>
      <c r="Z370" s="144"/>
      <c r="AA370" s="144"/>
      <c r="AB370" s="144"/>
      <c r="AC370" s="144"/>
      <c r="AD370" s="144"/>
      <c r="AE370" s="144"/>
      <c r="AF370" s="144"/>
      <c r="AG370" s="144"/>
      <c r="AH370" s="144"/>
      <c r="AI370" s="144"/>
      <c r="AJ370" s="144"/>
      <c r="AK370" s="144"/>
      <c r="AL370" s="144"/>
      <c r="AM370" s="144"/>
      <c r="AN370" s="144"/>
      <c r="AO370" s="144"/>
      <c r="AP370" s="144"/>
      <c r="AQ370" s="144"/>
      <c r="AR370" s="144"/>
      <c r="AS370" s="144"/>
      <c r="AT370" s="144"/>
      <c r="AU370" s="144"/>
      <c r="AV370" s="144"/>
      <c r="AW370" s="144"/>
      <c r="AX370" s="144"/>
      <c r="AY370" s="144"/>
      <c r="AZ370" s="144"/>
      <c r="BA370" s="144"/>
      <c r="BB370" s="144"/>
      <c r="BC370" s="144"/>
      <c r="BD370" s="144"/>
      <c r="BE370" s="144"/>
      <c r="BF370" s="144"/>
      <c r="BG370" s="144"/>
      <c r="BH370" s="144"/>
      <c r="BI370" s="144"/>
      <c r="BJ370" s="144"/>
      <c r="BK370" s="144"/>
      <c r="BL370" s="144"/>
      <c r="BM370" s="144"/>
      <c r="BN370" s="144"/>
      <c r="BO370" s="144"/>
      <c r="BP370" s="144"/>
      <c r="BQ370" s="144"/>
      <c r="BR370" s="144"/>
      <c r="BS370" s="144"/>
      <c r="BT370" s="144"/>
      <c r="BU370" s="144"/>
    </row>
    <row r="371" spans="1:73" ht="12" customHeight="1" x14ac:dyDescent="0.4">
      <c r="A371" s="80" t="s">
        <v>369</v>
      </c>
      <c r="B371" s="278"/>
      <c r="C371" s="517" t="s">
        <v>402</v>
      </c>
      <c r="D371" s="437"/>
      <c r="E371" s="438"/>
      <c r="F371" s="438"/>
      <c r="G371" s="438"/>
      <c r="H371" s="438"/>
      <c r="I371" s="438"/>
      <c r="J371" s="438"/>
      <c r="K371" s="438"/>
      <c r="L371" s="438"/>
      <c r="M371" s="438"/>
      <c r="N371" s="438"/>
      <c r="O371" s="438"/>
      <c r="P371" s="438"/>
      <c r="Q371" s="438"/>
      <c r="R371" s="438"/>
      <c r="S371" s="440"/>
      <c r="T371" s="144"/>
      <c r="U371" s="144"/>
      <c r="V371" s="144"/>
      <c r="W371" s="144"/>
      <c r="X371" s="144"/>
      <c r="Y371" s="144"/>
      <c r="Z371" s="144"/>
      <c r="AA371" s="144"/>
      <c r="AB371" s="144"/>
      <c r="AC371" s="144"/>
      <c r="AD371" s="144"/>
      <c r="AE371" s="144"/>
      <c r="AF371" s="144"/>
      <c r="AG371" s="144"/>
      <c r="AH371" s="144"/>
      <c r="AI371" s="144"/>
      <c r="AJ371" s="144"/>
      <c r="AK371" s="144"/>
      <c r="AL371" s="144"/>
      <c r="AM371" s="144"/>
      <c r="AN371" s="144"/>
      <c r="AO371" s="144"/>
      <c r="AP371" s="144"/>
      <c r="AQ371" s="144"/>
      <c r="AR371" s="144"/>
      <c r="AS371" s="144"/>
      <c r="AT371" s="144"/>
      <c r="AU371" s="144"/>
      <c r="AV371" s="144"/>
      <c r="AW371" s="144"/>
      <c r="AX371" s="144"/>
      <c r="AY371" s="144"/>
      <c r="AZ371" s="144"/>
      <c r="BA371" s="144"/>
      <c r="BB371" s="144"/>
      <c r="BC371" s="144"/>
      <c r="BD371" s="144"/>
      <c r="BE371" s="144"/>
      <c r="BF371" s="144"/>
      <c r="BG371" s="144"/>
      <c r="BH371" s="144"/>
      <c r="BI371" s="144"/>
      <c r="BJ371" s="144"/>
      <c r="BK371" s="144"/>
      <c r="BL371" s="144"/>
      <c r="BM371" s="144"/>
      <c r="BN371" s="144"/>
      <c r="BO371" s="144"/>
      <c r="BP371" s="144"/>
      <c r="BQ371" s="144"/>
      <c r="BR371" s="144"/>
      <c r="BS371" s="144"/>
      <c r="BT371" s="144"/>
      <c r="BU371" s="144"/>
    </row>
    <row r="372" spans="1:73" ht="12" customHeight="1" x14ac:dyDescent="0.4">
      <c r="A372" s="80" t="s">
        <v>369</v>
      </c>
      <c r="B372" s="278"/>
      <c r="C372" s="517" t="s">
        <v>388</v>
      </c>
      <c r="D372" s="437"/>
      <c r="E372" s="438"/>
      <c r="F372" s="438"/>
      <c r="G372" s="438"/>
      <c r="H372" s="438"/>
      <c r="I372" s="438"/>
      <c r="J372" s="438"/>
      <c r="K372" s="438"/>
      <c r="L372" s="438"/>
      <c r="M372" s="438"/>
      <c r="N372" s="438"/>
      <c r="O372" s="438"/>
      <c r="P372" s="438"/>
      <c r="Q372" s="438"/>
      <c r="R372" s="438"/>
      <c r="S372" s="440"/>
      <c r="T372" s="144"/>
      <c r="U372" s="144"/>
      <c r="V372" s="144"/>
      <c r="W372" s="144"/>
      <c r="X372" s="144"/>
      <c r="Y372" s="144"/>
      <c r="Z372" s="144"/>
      <c r="AA372" s="144"/>
      <c r="AB372" s="144"/>
      <c r="AC372" s="144"/>
      <c r="AD372" s="144"/>
      <c r="AE372" s="144"/>
      <c r="AF372" s="144"/>
      <c r="AG372" s="144"/>
      <c r="AH372" s="144"/>
      <c r="AI372" s="144"/>
      <c r="AJ372" s="144"/>
      <c r="AK372" s="144"/>
      <c r="AL372" s="144"/>
      <c r="AM372" s="144"/>
      <c r="AN372" s="144"/>
      <c r="AO372" s="144"/>
      <c r="AP372" s="144"/>
      <c r="AQ372" s="144"/>
      <c r="AR372" s="144"/>
      <c r="AS372" s="144"/>
      <c r="AT372" s="144"/>
      <c r="AU372" s="144"/>
      <c r="AV372" s="144"/>
      <c r="AW372" s="144"/>
      <c r="AX372" s="144"/>
      <c r="AY372" s="144"/>
      <c r="AZ372" s="144"/>
      <c r="BA372" s="144"/>
      <c r="BB372" s="144"/>
      <c r="BC372" s="144"/>
      <c r="BD372" s="144"/>
      <c r="BE372" s="144"/>
      <c r="BF372" s="144"/>
      <c r="BG372" s="144"/>
      <c r="BH372" s="144"/>
      <c r="BI372" s="144"/>
      <c r="BJ372" s="144"/>
      <c r="BK372" s="144"/>
      <c r="BL372" s="144"/>
      <c r="BM372" s="144"/>
      <c r="BN372" s="144"/>
      <c r="BO372" s="144"/>
      <c r="BP372" s="144"/>
      <c r="BQ372" s="144"/>
      <c r="BR372" s="144"/>
      <c r="BS372" s="144"/>
      <c r="BT372" s="144"/>
      <c r="BU372" s="144"/>
    </row>
    <row r="373" spans="1:73" ht="12" customHeight="1" x14ac:dyDescent="0.4">
      <c r="A373" s="277" t="s">
        <v>369</v>
      </c>
      <c r="B373" s="278"/>
      <c r="C373" s="517" t="s">
        <v>402</v>
      </c>
      <c r="D373" s="437"/>
      <c r="E373" s="438">
        <v>4</v>
      </c>
      <c r="F373" s="438"/>
      <c r="G373" s="438"/>
      <c r="H373" s="438"/>
      <c r="I373" s="438"/>
      <c r="J373" s="438">
        <v>1</v>
      </c>
      <c r="K373" s="438"/>
      <c r="L373" s="438"/>
      <c r="M373" s="438"/>
      <c r="N373" s="438">
        <v>4</v>
      </c>
      <c r="O373" s="438"/>
      <c r="P373" s="438"/>
      <c r="Q373" s="438"/>
      <c r="R373" s="438"/>
      <c r="S373" s="440"/>
      <c r="T373" s="144"/>
      <c r="U373" s="144"/>
      <c r="V373" s="144"/>
      <c r="W373" s="144"/>
      <c r="X373" s="144"/>
      <c r="Y373" s="144"/>
      <c r="Z373" s="144"/>
      <c r="AA373" s="144"/>
      <c r="AB373" s="144"/>
      <c r="AC373" s="144"/>
      <c r="AD373" s="144"/>
      <c r="AE373" s="144"/>
      <c r="AF373" s="144"/>
      <c r="AG373" s="144"/>
      <c r="AH373" s="144"/>
      <c r="AI373" s="144"/>
      <c r="AJ373" s="144"/>
      <c r="AK373" s="144"/>
      <c r="AL373" s="144"/>
      <c r="AM373" s="144"/>
      <c r="AN373" s="144"/>
      <c r="AO373" s="144"/>
      <c r="AP373" s="144"/>
      <c r="AQ373" s="144"/>
      <c r="AR373" s="144"/>
      <c r="AS373" s="144"/>
      <c r="AT373" s="144"/>
      <c r="AU373" s="144"/>
      <c r="AV373" s="144"/>
      <c r="AW373" s="144"/>
      <c r="AX373" s="144"/>
      <c r="AY373" s="144"/>
      <c r="AZ373" s="144"/>
      <c r="BA373" s="144"/>
      <c r="BB373" s="144"/>
      <c r="BC373" s="144"/>
      <c r="BD373" s="144"/>
      <c r="BE373" s="144"/>
      <c r="BF373" s="144"/>
      <c r="BG373" s="144"/>
      <c r="BH373" s="144"/>
      <c r="BI373" s="144"/>
      <c r="BJ373" s="144"/>
      <c r="BK373" s="144"/>
      <c r="BL373" s="144"/>
      <c r="BM373" s="144"/>
      <c r="BN373" s="144"/>
      <c r="BO373" s="144"/>
      <c r="BP373" s="144"/>
      <c r="BQ373" s="144"/>
      <c r="BR373" s="144"/>
      <c r="BS373" s="144"/>
      <c r="BT373" s="144"/>
      <c r="BU373" s="144"/>
    </row>
    <row r="374" spans="1:73" ht="12" customHeight="1" x14ac:dyDescent="0.4">
      <c r="A374" s="80" t="s">
        <v>369</v>
      </c>
      <c r="B374" s="278"/>
      <c r="C374" s="517" t="s">
        <v>58</v>
      </c>
      <c r="D374" s="437"/>
      <c r="E374" s="438">
        <v>1</v>
      </c>
      <c r="F374" s="438">
        <v>1</v>
      </c>
      <c r="G374" s="438"/>
      <c r="H374" s="438"/>
      <c r="I374" s="438"/>
      <c r="J374" s="438"/>
      <c r="K374" s="438">
        <v>1</v>
      </c>
      <c r="L374" s="438"/>
      <c r="M374" s="438"/>
      <c r="N374" s="438"/>
      <c r="O374" s="438">
        <v>1</v>
      </c>
      <c r="P374" s="438">
        <v>1</v>
      </c>
      <c r="Q374" s="438"/>
      <c r="R374" s="438"/>
      <c r="S374" s="440"/>
      <c r="T374" s="144"/>
      <c r="U374" s="144"/>
      <c r="V374" s="144"/>
      <c r="W374" s="144"/>
      <c r="X374" s="144"/>
      <c r="Y374" s="144"/>
      <c r="Z374" s="144"/>
      <c r="AA374" s="144"/>
      <c r="AB374" s="144"/>
      <c r="AC374" s="144"/>
      <c r="AD374" s="144"/>
      <c r="AE374" s="144"/>
      <c r="AF374" s="144"/>
      <c r="AG374" s="144"/>
      <c r="AH374" s="144"/>
      <c r="AI374" s="144"/>
      <c r="AJ374" s="144"/>
      <c r="AK374" s="144"/>
      <c r="AL374" s="144"/>
      <c r="AM374" s="144"/>
      <c r="AN374" s="144"/>
      <c r="AO374" s="144"/>
      <c r="AP374" s="144"/>
      <c r="AQ374" s="144"/>
      <c r="AR374" s="144"/>
      <c r="AS374" s="144"/>
      <c r="AT374" s="144"/>
      <c r="AU374" s="144"/>
      <c r="AV374" s="144"/>
      <c r="AW374" s="144"/>
      <c r="AX374" s="144"/>
      <c r="AY374" s="144"/>
      <c r="AZ374" s="144"/>
      <c r="BA374" s="144"/>
      <c r="BB374" s="144"/>
      <c r="BC374" s="144"/>
      <c r="BD374" s="144"/>
      <c r="BE374" s="144"/>
      <c r="BF374" s="144"/>
      <c r="BG374" s="144"/>
      <c r="BH374" s="144"/>
      <c r="BI374" s="144"/>
      <c r="BJ374" s="144"/>
      <c r="BK374" s="144"/>
      <c r="BL374" s="144"/>
      <c r="BM374" s="144"/>
      <c r="BN374" s="144"/>
      <c r="BO374" s="144"/>
      <c r="BP374" s="144"/>
      <c r="BQ374" s="144"/>
      <c r="BR374" s="144"/>
      <c r="BS374" s="144"/>
      <c r="BT374" s="144"/>
      <c r="BU374" s="144"/>
    </row>
    <row r="375" spans="1:73" ht="12" customHeight="1" x14ac:dyDescent="0.4">
      <c r="A375" s="80" t="s">
        <v>369</v>
      </c>
      <c r="B375" s="278"/>
      <c r="C375" s="434" t="s">
        <v>389</v>
      </c>
      <c r="D375" s="443">
        <v>1</v>
      </c>
      <c r="E375" s="144">
        <v>4</v>
      </c>
      <c r="F375" s="144">
        <v>3</v>
      </c>
      <c r="G375" s="144">
        <v>6</v>
      </c>
      <c r="H375" s="144">
        <v>5</v>
      </c>
      <c r="I375" s="144">
        <v>6</v>
      </c>
      <c r="J375" s="144">
        <v>4</v>
      </c>
      <c r="K375" s="144"/>
      <c r="L375" s="144"/>
      <c r="M375" s="144">
        <v>1</v>
      </c>
      <c r="N375" s="144"/>
      <c r="O375" s="144"/>
      <c r="P375" s="144">
        <v>1</v>
      </c>
      <c r="Q375" s="144"/>
      <c r="R375" s="144"/>
      <c r="S375" s="444"/>
      <c r="T375" s="144"/>
      <c r="U375" s="144"/>
      <c r="V375" s="144"/>
      <c r="W375" s="144"/>
      <c r="X375" s="144"/>
      <c r="Y375" s="144"/>
      <c r="Z375" s="144"/>
      <c r="AA375" s="144"/>
      <c r="AB375" s="144"/>
      <c r="AC375" s="144"/>
      <c r="AD375" s="144"/>
      <c r="AE375" s="144"/>
      <c r="AF375" s="144"/>
      <c r="AG375" s="144"/>
      <c r="AH375" s="144"/>
      <c r="AI375" s="144"/>
      <c r="AJ375" s="144"/>
      <c r="AK375" s="144"/>
      <c r="AL375" s="144"/>
      <c r="AM375" s="144"/>
      <c r="AN375" s="144"/>
      <c r="AO375" s="144"/>
      <c r="AP375" s="144"/>
      <c r="AQ375" s="144"/>
      <c r="AR375" s="144"/>
      <c r="AS375" s="144"/>
      <c r="AT375" s="144"/>
      <c r="AU375" s="144"/>
      <c r="AV375" s="144"/>
      <c r="AW375" s="144"/>
      <c r="AX375" s="144"/>
      <c r="AY375" s="144"/>
      <c r="AZ375" s="144"/>
      <c r="BA375" s="144"/>
      <c r="BB375" s="144"/>
      <c r="BC375" s="144"/>
      <c r="BD375" s="144"/>
      <c r="BE375" s="144"/>
      <c r="BF375" s="144"/>
      <c r="BG375" s="144"/>
      <c r="BH375" s="144"/>
      <c r="BI375" s="144"/>
      <c r="BJ375" s="144"/>
      <c r="BK375" s="144"/>
      <c r="BL375" s="144"/>
      <c r="BM375" s="144"/>
      <c r="BN375" s="144"/>
      <c r="BO375" s="144"/>
      <c r="BP375" s="144"/>
      <c r="BQ375" s="144"/>
      <c r="BR375" s="144"/>
      <c r="BS375" s="144"/>
      <c r="BT375" s="144"/>
      <c r="BU375" s="144"/>
    </row>
    <row r="376" spans="1:73" ht="12" customHeight="1" x14ac:dyDescent="0.4">
      <c r="A376" s="80" t="s">
        <v>369</v>
      </c>
      <c r="B376" s="278"/>
      <c r="C376" s="469" t="s">
        <v>390</v>
      </c>
      <c r="D376" s="443"/>
      <c r="E376" s="144"/>
      <c r="F376" s="144">
        <v>1</v>
      </c>
      <c r="G376" s="144">
        <v>1</v>
      </c>
      <c r="H376" s="144"/>
      <c r="I376" s="144"/>
      <c r="J376" s="144"/>
      <c r="K376" s="144">
        <v>1</v>
      </c>
      <c r="L376" s="144">
        <v>1</v>
      </c>
      <c r="M376" s="144">
        <v>5</v>
      </c>
      <c r="N376" s="144">
        <v>2</v>
      </c>
      <c r="O376" s="144">
        <v>2</v>
      </c>
      <c r="P376" s="144">
        <v>1</v>
      </c>
      <c r="Q376" s="144"/>
      <c r="R376" s="144"/>
      <c r="S376" s="444"/>
      <c r="T376" s="144"/>
      <c r="U376" s="144"/>
      <c r="V376" s="144"/>
      <c r="W376" s="144"/>
      <c r="X376" s="144"/>
      <c r="Y376" s="144"/>
      <c r="Z376" s="144"/>
      <c r="AA376" s="144"/>
      <c r="AB376" s="144"/>
      <c r="AC376" s="144"/>
      <c r="AD376" s="144"/>
      <c r="AE376" s="144"/>
      <c r="AF376" s="144"/>
      <c r="AG376" s="144"/>
      <c r="AH376" s="144"/>
      <c r="AI376" s="144"/>
      <c r="AJ376" s="144"/>
      <c r="AK376" s="144"/>
      <c r="AL376" s="144"/>
      <c r="AM376" s="144"/>
      <c r="AN376" s="144"/>
      <c r="AO376" s="144"/>
      <c r="AP376" s="144"/>
      <c r="AQ376" s="144"/>
      <c r="AR376" s="144"/>
      <c r="AS376" s="144"/>
      <c r="AT376" s="144"/>
      <c r="AU376" s="144"/>
      <c r="AV376" s="144"/>
      <c r="AW376" s="144"/>
      <c r="AX376" s="144"/>
      <c r="AY376" s="144"/>
      <c r="AZ376" s="144"/>
      <c r="BA376" s="144"/>
      <c r="BB376" s="144"/>
      <c r="BC376" s="144"/>
      <c r="BD376" s="144"/>
      <c r="BE376" s="144"/>
      <c r="BF376" s="144"/>
      <c r="BG376" s="144"/>
      <c r="BH376" s="144"/>
      <c r="BI376" s="144"/>
      <c r="BJ376" s="144"/>
      <c r="BK376" s="144"/>
      <c r="BL376" s="144"/>
      <c r="BM376" s="144"/>
      <c r="BN376" s="144"/>
      <c r="BO376" s="144"/>
      <c r="BP376" s="144"/>
      <c r="BQ376" s="144"/>
      <c r="BR376" s="144"/>
      <c r="BS376" s="144"/>
      <c r="BT376" s="144"/>
      <c r="BU376" s="144"/>
    </row>
    <row r="377" spans="1:73" ht="12" customHeight="1" x14ac:dyDescent="0.4">
      <c r="A377" s="80" t="s">
        <v>369</v>
      </c>
      <c r="B377" s="278"/>
      <c r="C377" s="469" t="s">
        <v>391</v>
      </c>
      <c r="D377" s="443"/>
      <c r="E377" s="144"/>
      <c r="F377" s="144"/>
      <c r="G377" s="144"/>
      <c r="H377" s="144"/>
      <c r="I377" s="144"/>
      <c r="J377" s="144"/>
      <c r="K377" s="144">
        <v>1</v>
      </c>
      <c r="L377" s="144"/>
      <c r="M377" s="144"/>
      <c r="N377" s="144"/>
      <c r="O377" s="144"/>
      <c r="P377" s="144"/>
      <c r="Q377" s="144"/>
      <c r="R377" s="144"/>
      <c r="S377" s="444"/>
      <c r="T377" s="144"/>
      <c r="U377" s="144"/>
      <c r="V377" s="144"/>
      <c r="W377" s="144"/>
      <c r="X377" s="144"/>
      <c r="Y377" s="144"/>
      <c r="Z377" s="144"/>
      <c r="AA377" s="144"/>
      <c r="AB377" s="144"/>
      <c r="AC377" s="144"/>
      <c r="AD377" s="144"/>
      <c r="AE377" s="144"/>
      <c r="AF377" s="144"/>
      <c r="AG377" s="144"/>
      <c r="AH377" s="144"/>
      <c r="AI377" s="144"/>
      <c r="AJ377" s="144"/>
      <c r="AK377" s="144"/>
      <c r="AL377" s="144"/>
      <c r="AM377" s="144"/>
      <c r="AN377" s="144"/>
      <c r="AO377" s="144"/>
      <c r="AP377" s="144"/>
      <c r="AQ377" s="144"/>
      <c r="AR377" s="144"/>
      <c r="AS377" s="144"/>
      <c r="AT377" s="144"/>
      <c r="AU377" s="144"/>
      <c r="AV377" s="144"/>
      <c r="AW377" s="144"/>
      <c r="AX377" s="144"/>
      <c r="AY377" s="144"/>
      <c r="AZ377" s="144"/>
      <c r="BA377" s="144"/>
      <c r="BB377" s="144"/>
      <c r="BC377" s="144"/>
      <c r="BD377" s="144"/>
      <c r="BE377" s="144"/>
      <c r="BF377" s="144"/>
      <c r="BG377" s="144"/>
      <c r="BH377" s="144"/>
      <c r="BI377" s="144"/>
      <c r="BJ377" s="144"/>
      <c r="BK377" s="144"/>
      <c r="BL377" s="144"/>
      <c r="BM377" s="144"/>
      <c r="BN377" s="144"/>
      <c r="BO377" s="144"/>
      <c r="BP377" s="144"/>
      <c r="BQ377" s="144"/>
      <c r="BR377" s="144"/>
      <c r="BS377" s="144"/>
      <c r="BT377" s="144"/>
      <c r="BU377" s="144"/>
    </row>
    <row r="378" spans="1:73" ht="12" customHeight="1" x14ac:dyDescent="0.4">
      <c r="A378" s="80" t="s">
        <v>369</v>
      </c>
      <c r="B378" s="278"/>
      <c r="C378" s="469" t="s">
        <v>392</v>
      </c>
      <c r="D378" s="443"/>
      <c r="E378" s="144"/>
      <c r="F378" s="144"/>
      <c r="G378" s="144"/>
      <c r="H378" s="144"/>
      <c r="I378" s="144"/>
      <c r="J378" s="144"/>
      <c r="K378" s="144"/>
      <c r="L378" s="144"/>
      <c r="M378" s="144"/>
      <c r="N378" s="144"/>
      <c r="O378" s="144"/>
      <c r="P378" s="144"/>
      <c r="Q378" s="144"/>
      <c r="R378" s="144"/>
      <c r="S378" s="444"/>
      <c r="T378" s="144"/>
      <c r="U378" s="144"/>
      <c r="V378" s="144"/>
      <c r="W378" s="144"/>
      <c r="X378" s="144"/>
      <c r="Y378" s="144"/>
      <c r="Z378" s="144"/>
      <c r="AA378" s="144"/>
      <c r="AB378" s="144"/>
      <c r="AC378" s="144"/>
      <c r="AD378" s="144"/>
      <c r="AE378" s="144"/>
      <c r="AF378" s="144"/>
      <c r="AG378" s="144"/>
      <c r="AH378" s="144"/>
      <c r="AI378" s="144"/>
      <c r="AJ378" s="144"/>
      <c r="AK378" s="144"/>
      <c r="AL378" s="144"/>
      <c r="AM378" s="144"/>
      <c r="AN378" s="144"/>
      <c r="AO378" s="144"/>
      <c r="AP378" s="144"/>
      <c r="AQ378" s="144"/>
      <c r="AR378" s="144"/>
      <c r="AS378" s="144"/>
      <c r="AT378" s="144"/>
      <c r="AU378" s="144"/>
      <c r="AV378" s="144"/>
      <c r="AW378" s="144"/>
      <c r="AX378" s="144"/>
      <c r="AY378" s="144"/>
      <c r="AZ378" s="144"/>
      <c r="BA378" s="144"/>
      <c r="BB378" s="144"/>
      <c r="BC378" s="144"/>
      <c r="BD378" s="144"/>
      <c r="BE378" s="144"/>
      <c r="BF378" s="144"/>
      <c r="BG378" s="144"/>
      <c r="BH378" s="144"/>
      <c r="BI378" s="144"/>
      <c r="BJ378" s="144"/>
      <c r="BK378" s="144"/>
      <c r="BL378" s="144"/>
      <c r="BM378" s="144"/>
      <c r="BN378" s="144"/>
      <c r="BO378" s="144"/>
      <c r="BP378" s="144"/>
      <c r="BQ378" s="144"/>
      <c r="BR378" s="144"/>
      <c r="BS378" s="144"/>
      <c r="BT378" s="144"/>
      <c r="BU378" s="144"/>
    </row>
    <row r="379" spans="1:73" ht="12" customHeight="1" x14ac:dyDescent="0.4">
      <c r="A379" s="80" t="s">
        <v>369</v>
      </c>
      <c r="B379" s="278"/>
      <c r="C379" s="443" t="s">
        <v>399</v>
      </c>
      <c r="D379" s="443">
        <v>9</v>
      </c>
      <c r="E379" s="144">
        <v>10</v>
      </c>
      <c r="F379" s="144">
        <v>8</v>
      </c>
      <c r="G379" s="144">
        <v>16</v>
      </c>
      <c r="H379" s="144">
        <v>11</v>
      </c>
      <c r="I379" s="144">
        <v>1</v>
      </c>
      <c r="J379" s="144">
        <v>5</v>
      </c>
      <c r="K379" s="144"/>
      <c r="L379" s="144"/>
      <c r="M379" s="144">
        <v>1</v>
      </c>
      <c r="N379" s="144"/>
      <c r="O379" s="144"/>
      <c r="P379" s="144">
        <v>1</v>
      </c>
      <c r="Q379" s="144"/>
      <c r="R379" s="144"/>
      <c r="S379" s="444"/>
      <c r="T379" s="144"/>
      <c r="U379" s="144"/>
      <c r="V379" s="144"/>
      <c r="W379" s="144"/>
      <c r="X379" s="144"/>
      <c r="Y379" s="144"/>
      <c r="Z379" s="144"/>
      <c r="AA379" s="144"/>
      <c r="AB379" s="144"/>
      <c r="AC379" s="144"/>
      <c r="AD379" s="144"/>
      <c r="AE379" s="144"/>
      <c r="AF379" s="144"/>
      <c r="AG379" s="144"/>
      <c r="AH379" s="144"/>
      <c r="AI379" s="144"/>
      <c r="AJ379" s="144"/>
      <c r="AK379" s="144"/>
      <c r="AL379" s="144"/>
      <c r="AM379" s="144"/>
      <c r="AN379" s="144"/>
      <c r="AO379" s="144"/>
      <c r="AP379" s="144"/>
      <c r="AQ379" s="144"/>
      <c r="AR379" s="144"/>
      <c r="AS379" s="144"/>
      <c r="AT379" s="144"/>
      <c r="AU379" s="144"/>
      <c r="AV379" s="144"/>
      <c r="AW379" s="144"/>
      <c r="AX379" s="144"/>
      <c r="AY379" s="144"/>
      <c r="AZ379" s="144"/>
      <c r="BA379" s="144"/>
      <c r="BB379" s="144"/>
      <c r="BC379" s="144"/>
      <c r="BD379" s="144"/>
      <c r="BE379" s="144"/>
      <c r="BF379" s="144"/>
      <c r="BG379" s="144"/>
      <c r="BH379" s="144"/>
      <c r="BI379" s="144"/>
      <c r="BJ379" s="144"/>
      <c r="BK379" s="144"/>
      <c r="BL379" s="144"/>
      <c r="BM379" s="144"/>
      <c r="BN379" s="144"/>
      <c r="BO379" s="144"/>
      <c r="BP379" s="144"/>
      <c r="BQ379" s="144"/>
      <c r="BR379" s="144"/>
      <c r="BS379" s="144"/>
      <c r="BT379" s="144"/>
      <c r="BU379" s="144"/>
    </row>
    <row r="380" spans="1:73" ht="12" customHeight="1" x14ac:dyDescent="0.4">
      <c r="A380" s="80" t="s">
        <v>369</v>
      </c>
      <c r="B380" s="278"/>
      <c r="C380" s="507" t="s">
        <v>44</v>
      </c>
      <c r="D380" s="437">
        <v>2</v>
      </c>
      <c r="E380" s="438"/>
      <c r="F380" s="438"/>
      <c r="G380" s="438">
        <v>2</v>
      </c>
      <c r="H380" s="438">
        <v>4</v>
      </c>
      <c r="I380" s="438">
        <v>2</v>
      </c>
      <c r="J380" s="438">
        <v>2</v>
      </c>
      <c r="K380" s="438">
        <v>2</v>
      </c>
      <c r="L380" s="438">
        <v>2</v>
      </c>
      <c r="M380" s="438">
        <v>4</v>
      </c>
      <c r="N380" s="438"/>
      <c r="O380" s="438"/>
      <c r="P380" s="438"/>
      <c r="Q380" s="438"/>
      <c r="R380" s="438"/>
      <c r="S380" s="440"/>
      <c r="T380" s="144"/>
      <c r="U380" s="144"/>
      <c r="V380" s="144"/>
      <c r="W380" s="144"/>
      <c r="X380" s="144"/>
      <c r="Y380" s="144"/>
      <c r="Z380" s="144"/>
      <c r="AA380" s="144"/>
      <c r="AB380" s="144"/>
      <c r="AC380" s="144"/>
      <c r="AD380" s="144"/>
      <c r="AE380" s="144"/>
      <c r="AF380" s="144"/>
      <c r="AG380" s="144"/>
      <c r="AH380" s="144"/>
      <c r="AI380" s="144"/>
      <c r="AJ380" s="144"/>
      <c r="AK380" s="144"/>
      <c r="AL380" s="144"/>
      <c r="AM380" s="144"/>
      <c r="AN380" s="144"/>
      <c r="AO380" s="144"/>
      <c r="AP380" s="144"/>
      <c r="AQ380" s="144"/>
      <c r="AR380" s="144"/>
      <c r="AS380" s="144"/>
      <c r="AT380" s="144"/>
      <c r="AU380" s="144"/>
      <c r="AV380" s="144"/>
      <c r="AW380" s="144"/>
      <c r="AX380" s="144"/>
      <c r="AY380" s="144"/>
      <c r="AZ380" s="144"/>
      <c r="BA380" s="144"/>
      <c r="BB380" s="144"/>
      <c r="BC380" s="144"/>
      <c r="BD380" s="144"/>
      <c r="BE380" s="144"/>
      <c r="BF380" s="144"/>
      <c r="BG380" s="144"/>
      <c r="BH380" s="144"/>
      <c r="BI380" s="144"/>
      <c r="BJ380" s="144"/>
      <c r="BK380" s="144"/>
      <c r="BL380" s="144"/>
      <c r="BM380" s="144"/>
      <c r="BN380" s="144"/>
      <c r="BO380" s="144"/>
      <c r="BP380" s="144"/>
      <c r="BQ380" s="144"/>
      <c r="BR380" s="144"/>
      <c r="BS380" s="144"/>
      <c r="BT380" s="144"/>
      <c r="BU380" s="144"/>
    </row>
    <row r="381" spans="1:73" ht="12" customHeight="1" x14ac:dyDescent="0.4">
      <c r="A381" s="80"/>
      <c r="B381" s="278"/>
      <c r="C381" s="507" t="s">
        <v>45</v>
      </c>
      <c r="D381" s="437">
        <v>2</v>
      </c>
      <c r="E381" s="438">
        <v>4</v>
      </c>
      <c r="F381" s="438">
        <v>12</v>
      </c>
      <c r="G381" s="438">
        <v>4</v>
      </c>
      <c r="H381" s="438">
        <v>4</v>
      </c>
      <c r="I381" s="438">
        <v>2</v>
      </c>
      <c r="J381" s="438">
        <v>12</v>
      </c>
      <c r="K381" s="438">
        <v>6</v>
      </c>
      <c r="L381" s="438">
        <v>2</v>
      </c>
      <c r="M381" s="438">
        <v>2</v>
      </c>
      <c r="N381" s="438">
        <v>2</v>
      </c>
      <c r="O381" s="438">
        <v>4</v>
      </c>
      <c r="P381" s="438"/>
      <c r="Q381" s="438"/>
      <c r="R381" s="438"/>
      <c r="S381" s="440">
        <v>4</v>
      </c>
      <c r="T381" s="144"/>
      <c r="U381" s="144"/>
      <c r="V381" s="144"/>
      <c r="W381" s="144"/>
      <c r="X381" s="144"/>
      <c r="Y381" s="144"/>
      <c r="Z381" s="144"/>
      <c r="AA381" s="144"/>
      <c r="AB381" s="144"/>
      <c r="AC381" s="144"/>
      <c r="AD381" s="144"/>
      <c r="AE381" s="144"/>
      <c r="AF381" s="144"/>
      <c r="AG381" s="144"/>
      <c r="AH381" s="144"/>
      <c r="AI381" s="144"/>
      <c r="AJ381" s="144"/>
      <c r="AK381" s="144"/>
      <c r="AL381" s="144"/>
      <c r="AM381" s="144"/>
      <c r="AN381" s="144"/>
      <c r="AO381" s="144"/>
      <c r="AP381" s="144"/>
      <c r="AQ381" s="144"/>
      <c r="AR381" s="144"/>
      <c r="AS381" s="144"/>
      <c r="AT381" s="144"/>
      <c r="AU381" s="144"/>
      <c r="AV381" s="144"/>
      <c r="AW381" s="144"/>
      <c r="AX381" s="144"/>
      <c r="AY381" s="144"/>
      <c r="AZ381" s="144"/>
      <c r="BA381" s="144"/>
      <c r="BB381" s="144"/>
      <c r="BC381" s="144"/>
      <c r="BD381" s="144"/>
      <c r="BE381" s="144"/>
      <c r="BF381" s="144"/>
      <c r="BG381" s="144"/>
      <c r="BH381" s="144"/>
      <c r="BI381" s="144"/>
      <c r="BJ381" s="144"/>
      <c r="BK381" s="144"/>
      <c r="BL381" s="144"/>
      <c r="BM381" s="144"/>
      <c r="BN381" s="144"/>
      <c r="BO381" s="144"/>
      <c r="BP381" s="144"/>
      <c r="BQ381" s="144"/>
      <c r="BR381" s="144"/>
      <c r="BS381" s="144"/>
      <c r="BT381" s="144"/>
      <c r="BU381" s="144"/>
    </row>
    <row r="382" spans="1:73" ht="12" customHeight="1" x14ac:dyDescent="0.4">
      <c r="A382" s="80" t="s">
        <v>369</v>
      </c>
      <c r="B382" s="278"/>
      <c r="C382" s="507" t="s">
        <v>403</v>
      </c>
      <c r="D382" s="437"/>
      <c r="E382" s="438"/>
      <c r="F382" s="438"/>
      <c r="G382" s="438"/>
      <c r="H382" s="438"/>
      <c r="I382" s="438"/>
      <c r="J382" s="438"/>
      <c r="K382" s="438"/>
      <c r="L382" s="438"/>
      <c r="M382" s="438"/>
      <c r="N382" s="438"/>
      <c r="O382" s="438"/>
      <c r="P382" s="438"/>
      <c r="Q382" s="438"/>
      <c r="R382" s="438"/>
      <c r="S382" s="440"/>
      <c r="T382" s="144"/>
      <c r="U382" s="144"/>
      <c r="V382" s="144"/>
      <c r="W382" s="144"/>
      <c r="X382" s="144"/>
      <c r="Y382" s="144"/>
      <c r="Z382" s="144"/>
      <c r="AA382" s="144"/>
      <c r="AB382" s="144"/>
      <c r="AC382" s="144"/>
      <c r="AD382" s="144"/>
      <c r="AE382" s="144"/>
      <c r="AF382" s="144"/>
      <c r="AG382" s="144"/>
      <c r="AH382" s="144"/>
      <c r="AI382" s="144"/>
      <c r="AJ382" s="144"/>
      <c r="AK382" s="144"/>
      <c r="AL382" s="144"/>
      <c r="AM382" s="144"/>
      <c r="AN382" s="144"/>
      <c r="AO382" s="144"/>
      <c r="AP382" s="144"/>
      <c r="AQ382" s="144"/>
      <c r="AR382" s="144"/>
      <c r="AS382" s="144"/>
      <c r="AT382" s="144"/>
      <c r="AU382" s="144"/>
      <c r="AV382" s="144"/>
      <c r="AW382" s="144"/>
      <c r="AX382" s="144"/>
      <c r="AY382" s="144"/>
      <c r="AZ382" s="144"/>
      <c r="BA382" s="144"/>
      <c r="BB382" s="144"/>
      <c r="BC382" s="144"/>
      <c r="BD382" s="144"/>
      <c r="BE382" s="144"/>
      <c r="BF382" s="144"/>
      <c r="BG382" s="144"/>
      <c r="BH382" s="144"/>
      <c r="BI382" s="144"/>
      <c r="BJ382" s="144"/>
      <c r="BK382" s="144"/>
      <c r="BL382" s="144"/>
      <c r="BM382" s="144"/>
      <c r="BN382" s="144"/>
      <c r="BO382" s="144"/>
      <c r="BP382" s="144"/>
      <c r="BQ382" s="144"/>
      <c r="BR382" s="144"/>
      <c r="BS382" s="144"/>
      <c r="BT382" s="144"/>
      <c r="BU382" s="144"/>
    </row>
    <row r="383" spans="1:73" ht="12" customHeight="1" x14ac:dyDescent="0.4">
      <c r="A383" s="80" t="s">
        <v>369</v>
      </c>
      <c r="B383" s="278"/>
      <c r="C383" s="507" t="s">
        <v>57</v>
      </c>
      <c r="D383" s="437"/>
      <c r="E383" s="438"/>
      <c r="F383" s="438"/>
      <c r="G383" s="438"/>
      <c r="H383" s="438"/>
      <c r="I383" s="438"/>
      <c r="J383" s="438"/>
      <c r="K383" s="438"/>
      <c r="L383" s="438"/>
      <c r="M383" s="438"/>
      <c r="N383" s="438"/>
      <c r="O383" s="438"/>
      <c r="P383" s="438"/>
      <c r="Q383" s="438"/>
      <c r="R383" s="438"/>
      <c r="S383" s="440"/>
      <c r="T383" s="144"/>
      <c r="U383" s="144"/>
      <c r="V383" s="144"/>
      <c r="W383" s="144"/>
      <c r="X383" s="144"/>
      <c r="Y383" s="144"/>
      <c r="Z383" s="144"/>
      <c r="AA383" s="144"/>
      <c r="AB383" s="144"/>
      <c r="AC383" s="144"/>
      <c r="AD383" s="144"/>
      <c r="AE383" s="144"/>
      <c r="AF383" s="144"/>
      <c r="AG383" s="144"/>
      <c r="AH383" s="144"/>
      <c r="AI383" s="144"/>
      <c r="AJ383" s="144"/>
      <c r="AK383" s="144"/>
      <c r="AL383" s="144"/>
      <c r="AM383" s="144"/>
      <c r="AN383" s="144"/>
      <c r="AO383" s="144"/>
      <c r="AP383" s="144"/>
      <c r="AQ383" s="144"/>
      <c r="AR383" s="144"/>
      <c r="AS383" s="144"/>
      <c r="AT383" s="144"/>
      <c r="AU383" s="144"/>
      <c r="AV383" s="144"/>
      <c r="AW383" s="144"/>
      <c r="AX383" s="144"/>
      <c r="AY383" s="144"/>
      <c r="AZ383" s="144"/>
      <c r="BA383" s="144"/>
      <c r="BB383" s="144"/>
      <c r="BC383" s="144"/>
      <c r="BD383" s="144"/>
      <c r="BE383" s="144"/>
      <c r="BF383" s="144"/>
      <c r="BG383" s="144"/>
      <c r="BH383" s="144"/>
      <c r="BI383" s="144"/>
      <c r="BJ383" s="144"/>
      <c r="BK383" s="144"/>
      <c r="BL383" s="144"/>
      <c r="BM383" s="144"/>
      <c r="BN383" s="144"/>
      <c r="BO383" s="144"/>
      <c r="BP383" s="144"/>
      <c r="BQ383" s="144"/>
      <c r="BR383" s="144"/>
      <c r="BS383" s="144"/>
      <c r="BT383" s="144"/>
      <c r="BU383" s="144"/>
    </row>
    <row r="384" spans="1:73" ht="12" customHeight="1" x14ac:dyDescent="0.4">
      <c r="A384" s="80" t="s">
        <v>369</v>
      </c>
      <c r="B384" s="278"/>
      <c r="C384" s="507" t="s">
        <v>47</v>
      </c>
      <c r="D384" s="437"/>
      <c r="E384" s="438"/>
      <c r="F384" s="438"/>
      <c r="G384" s="438"/>
      <c r="H384" s="438"/>
      <c r="I384" s="438"/>
      <c r="J384" s="438"/>
      <c r="K384" s="438"/>
      <c r="L384" s="438"/>
      <c r="M384" s="438">
        <v>4</v>
      </c>
      <c r="N384" s="438"/>
      <c r="O384" s="438"/>
      <c r="P384" s="438"/>
      <c r="Q384" s="438"/>
      <c r="R384" s="438"/>
      <c r="S384" s="440"/>
      <c r="T384" s="144"/>
      <c r="U384" s="144"/>
      <c r="V384" s="144"/>
      <c r="W384" s="144"/>
      <c r="X384" s="144"/>
      <c r="Y384" s="144"/>
      <c r="Z384" s="144"/>
      <c r="AA384" s="144"/>
      <c r="AB384" s="144"/>
      <c r="AC384" s="144"/>
      <c r="AD384" s="144"/>
      <c r="AE384" s="144"/>
      <c r="AF384" s="144"/>
      <c r="AG384" s="144"/>
      <c r="AH384" s="144"/>
      <c r="AI384" s="144"/>
      <c r="AJ384" s="144"/>
      <c r="AK384" s="144"/>
      <c r="AL384" s="144"/>
      <c r="AM384" s="144"/>
      <c r="AN384" s="144"/>
      <c r="AO384" s="144"/>
      <c r="AP384" s="144"/>
      <c r="AQ384" s="144"/>
      <c r="AR384" s="144"/>
      <c r="AS384" s="144"/>
      <c r="AT384" s="144"/>
      <c r="AU384" s="144"/>
      <c r="AV384" s="144"/>
      <c r="AW384" s="144"/>
      <c r="AX384" s="144"/>
      <c r="AY384" s="144"/>
      <c r="AZ384" s="144"/>
      <c r="BA384" s="144"/>
      <c r="BB384" s="144"/>
      <c r="BC384" s="144"/>
      <c r="BD384" s="144"/>
      <c r="BE384" s="144"/>
      <c r="BF384" s="144"/>
      <c r="BG384" s="144"/>
      <c r="BH384" s="144"/>
      <c r="BI384" s="144"/>
      <c r="BJ384" s="144"/>
      <c r="BK384" s="144"/>
      <c r="BL384" s="144"/>
      <c r="BM384" s="144"/>
      <c r="BN384" s="144"/>
      <c r="BO384" s="144"/>
      <c r="BP384" s="144"/>
      <c r="BQ384" s="144"/>
      <c r="BR384" s="144"/>
      <c r="BS384" s="144"/>
      <c r="BT384" s="144"/>
      <c r="BU384" s="144"/>
    </row>
    <row r="385" spans="1:73" ht="12" customHeight="1" x14ac:dyDescent="0.4">
      <c r="A385" s="80" t="s">
        <v>369</v>
      </c>
      <c r="B385" s="433"/>
      <c r="C385" s="446" t="s">
        <v>48</v>
      </c>
      <c r="D385" s="447"/>
      <c r="E385" s="187"/>
      <c r="F385" s="187">
        <v>20</v>
      </c>
      <c r="G385" s="187">
        <v>6</v>
      </c>
      <c r="H385" s="187">
        <v>1</v>
      </c>
      <c r="I385" s="187">
        <v>8</v>
      </c>
      <c r="J385" s="187">
        <v>12</v>
      </c>
      <c r="K385" s="187"/>
      <c r="L385" s="187"/>
      <c r="M385" s="187"/>
      <c r="N385" s="187">
        <v>2</v>
      </c>
      <c r="O385" s="187">
        <v>1</v>
      </c>
      <c r="P385" s="187">
        <v>1</v>
      </c>
      <c r="Q385" s="187">
        <v>4</v>
      </c>
      <c r="R385" s="187"/>
      <c r="S385" s="189">
        <v>4</v>
      </c>
      <c r="T385" s="144"/>
      <c r="U385" s="144"/>
      <c r="V385" s="144"/>
      <c r="W385" s="144"/>
      <c r="X385" s="144"/>
      <c r="Y385" s="144"/>
      <c r="Z385" s="144"/>
      <c r="AA385" s="144"/>
      <c r="AB385" s="144"/>
      <c r="AC385" s="144"/>
      <c r="AD385" s="144"/>
      <c r="AE385" s="144"/>
      <c r="AF385" s="144"/>
      <c r="AG385" s="144"/>
      <c r="AH385" s="144"/>
      <c r="AI385" s="144"/>
      <c r="AJ385" s="144"/>
      <c r="AK385" s="144"/>
      <c r="AL385" s="144"/>
      <c r="AM385" s="144"/>
      <c r="AN385" s="144"/>
      <c r="AO385" s="144"/>
      <c r="AP385" s="144"/>
      <c r="AQ385" s="144"/>
      <c r="AR385" s="144"/>
      <c r="AS385" s="144"/>
      <c r="AT385" s="144"/>
      <c r="AU385" s="144"/>
      <c r="AV385" s="144"/>
      <c r="AW385" s="144"/>
      <c r="AX385" s="144"/>
      <c r="AY385" s="144"/>
      <c r="AZ385" s="144"/>
      <c r="BA385" s="144"/>
      <c r="BB385" s="144"/>
      <c r="BC385" s="144"/>
      <c r="BD385" s="144"/>
      <c r="BE385" s="144"/>
      <c r="BF385" s="144"/>
      <c r="BG385" s="144"/>
      <c r="BH385" s="144"/>
      <c r="BI385" s="144"/>
      <c r="BJ385" s="144"/>
      <c r="BK385" s="144"/>
      <c r="BL385" s="144"/>
      <c r="BM385" s="144"/>
      <c r="BN385" s="144"/>
      <c r="BO385" s="144"/>
      <c r="BP385" s="144"/>
      <c r="BQ385" s="144"/>
      <c r="BR385" s="144"/>
      <c r="BS385" s="144"/>
      <c r="BT385" s="144"/>
      <c r="BU385" s="144"/>
    </row>
    <row r="386" spans="1:73" ht="12" customHeight="1" x14ac:dyDescent="0.4">
      <c r="A386" s="80" t="s">
        <v>369</v>
      </c>
      <c r="B386" s="427" t="s">
        <v>262</v>
      </c>
      <c r="C386" s="434" t="s">
        <v>180</v>
      </c>
      <c r="D386" s="443">
        <v>4</v>
      </c>
      <c r="E386" s="144">
        <v>19</v>
      </c>
      <c r="F386" s="144">
        <v>37</v>
      </c>
      <c r="G386" s="144">
        <v>24</v>
      </c>
      <c r="H386" s="144">
        <v>27</v>
      </c>
      <c r="I386" s="144">
        <v>7</v>
      </c>
      <c r="J386" s="144">
        <v>7</v>
      </c>
      <c r="K386" s="144">
        <v>18</v>
      </c>
      <c r="L386" s="144">
        <v>20</v>
      </c>
      <c r="M386" s="144">
        <v>4</v>
      </c>
      <c r="N386" s="144">
        <v>3</v>
      </c>
      <c r="O386" s="144">
        <v>6</v>
      </c>
      <c r="P386" s="144">
        <v>4</v>
      </c>
      <c r="Q386" s="144">
        <v>10</v>
      </c>
      <c r="R386" s="144">
        <v>5</v>
      </c>
      <c r="S386" s="444">
        <v>1</v>
      </c>
      <c r="T386" s="144"/>
      <c r="U386" s="144"/>
      <c r="V386" s="144"/>
      <c r="W386" s="144"/>
      <c r="X386" s="144"/>
      <c r="Y386" s="144"/>
      <c r="Z386" s="144"/>
      <c r="AA386" s="144"/>
      <c r="AB386" s="144"/>
      <c r="AC386" s="144"/>
      <c r="AD386" s="144"/>
      <c r="AE386" s="144"/>
      <c r="AF386" s="144"/>
      <c r="AG386" s="144"/>
      <c r="AH386" s="144"/>
      <c r="AI386" s="144"/>
      <c r="AJ386" s="144"/>
      <c r="AK386" s="144"/>
      <c r="AL386" s="144"/>
      <c r="AM386" s="144"/>
      <c r="AN386" s="144"/>
      <c r="AO386" s="144"/>
      <c r="AP386" s="144"/>
      <c r="AQ386" s="144"/>
      <c r="AR386" s="144"/>
      <c r="AS386" s="144"/>
      <c r="AT386" s="144"/>
      <c r="AU386" s="144"/>
      <c r="AV386" s="144"/>
      <c r="AW386" s="144"/>
      <c r="AX386" s="144"/>
      <c r="AY386" s="144"/>
      <c r="AZ386" s="144"/>
      <c r="BA386" s="144"/>
      <c r="BB386" s="144"/>
      <c r="BC386" s="144"/>
      <c r="BD386" s="144"/>
      <c r="BE386" s="144"/>
      <c r="BF386" s="144"/>
      <c r="BG386" s="144"/>
      <c r="BH386" s="144"/>
      <c r="BI386" s="144"/>
      <c r="BJ386" s="144"/>
      <c r="BK386" s="144"/>
      <c r="BL386" s="144"/>
      <c r="BM386" s="144"/>
      <c r="BN386" s="144"/>
      <c r="BO386" s="144"/>
      <c r="BP386" s="144"/>
      <c r="BQ386" s="144"/>
      <c r="BR386" s="144"/>
      <c r="BS386" s="144"/>
      <c r="BT386" s="144"/>
      <c r="BU386" s="144"/>
    </row>
    <row r="387" spans="1:73" ht="12" customHeight="1" x14ac:dyDescent="0.4">
      <c r="A387" s="80" t="s">
        <v>369</v>
      </c>
      <c r="B387" s="278"/>
      <c r="C387" s="436" t="s">
        <v>288</v>
      </c>
      <c r="D387" s="437"/>
      <c r="E387" s="438">
        <v>2</v>
      </c>
      <c r="F387" s="438"/>
      <c r="G387" s="438"/>
      <c r="H387" s="438"/>
      <c r="I387" s="438"/>
      <c r="J387" s="438"/>
      <c r="K387" s="438"/>
      <c r="L387" s="438"/>
      <c r="M387" s="438"/>
      <c r="N387" s="438"/>
      <c r="O387" s="438"/>
      <c r="P387" s="438"/>
      <c r="Q387" s="438"/>
      <c r="R387" s="438"/>
      <c r="S387" s="440"/>
      <c r="T387" s="144"/>
      <c r="U387" s="144"/>
      <c r="V387" s="144"/>
      <c r="W387" s="144"/>
      <c r="X387" s="144"/>
      <c r="Y387" s="144"/>
      <c r="Z387" s="144"/>
      <c r="AA387" s="144"/>
      <c r="AB387" s="144"/>
      <c r="AC387" s="144"/>
      <c r="AD387" s="144"/>
      <c r="AE387" s="144"/>
      <c r="AF387" s="144"/>
      <c r="AG387" s="144"/>
      <c r="AH387" s="144"/>
      <c r="AI387" s="144"/>
      <c r="AJ387" s="144"/>
      <c r="AK387" s="144"/>
      <c r="AL387" s="144"/>
      <c r="AM387" s="144"/>
      <c r="AN387" s="144"/>
      <c r="AO387" s="144"/>
      <c r="AP387" s="144"/>
      <c r="AQ387" s="144"/>
      <c r="AR387" s="144"/>
      <c r="AS387" s="144"/>
      <c r="AT387" s="144"/>
      <c r="AU387" s="144"/>
      <c r="AV387" s="144"/>
      <c r="AW387" s="144"/>
      <c r="AX387" s="144"/>
      <c r="AY387" s="144"/>
      <c r="AZ387" s="144"/>
      <c r="BA387" s="144"/>
      <c r="BB387" s="144"/>
      <c r="BC387" s="144"/>
      <c r="BD387" s="144"/>
      <c r="BE387" s="144"/>
      <c r="BF387" s="144"/>
      <c r="BG387" s="144"/>
      <c r="BH387" s="144"/>
      <c r="BI387" s="144"/>
      <c r="BJ387" s="144"/>
      <c r="BK387" s="144"/>
      <c r="BL387" s="144"/>
      <c r="BM387" s="144"/>
      <c r="BN387" s="144"/>
      <c r="BO387" s="144"/>
      <c r="BP387" s="144"/>
      <c r="BQ387" s="144"/>
      <c r="BR387" s="144"/>
      <c r="BS387" s="144"/>
      <c r="BT387" s="144"/>
      <c r="BU387" s="144"/>
    </row>
    <row r="388" spans="1:73" ht="12" customHeight="1" x14ac:dyDescent="0.4">
      <c r="A388" s="80" t="s">
        <v>369</v>
      </c>
      <c r="B388" s="278"/>
      <c r="C388" s="436" t="s">
        <v>289</v>
      </c>
      <c r="D388" s="437">
        <v>1</v>
      </c>
      <c r="E388" s="438"/>
      <c r="F388" s="438"/>
      <c r="G388" s="438">
        <v>1</v>
      </c>
      <c r="H388" s="438">
        <v>2</v>
      </c>
      <c r="I388" s="438"/>
      <c r="J388" s="438"/>
      <c r="K388" s="438">
        <v>2</v>
      </c>
      <c r="L388" s="438"/>
      <c r="M388" s="438">
        <v>1</v>
      </c>
      <c r="N388" s="438"/>
      <c r="O388" s="438"/>
      <c r="P388" s="438">
        <v>1</v>
      </c>
      <c r="Q388" s="438">
        <v>1</v>
      </c>
      <c r="R388" s="438"/>
      <c r="S388" s="440"/>
      <c r="T388" s="144"/>
      <c r="U388" s="144"/>
      <c r="V388" s="144"/>
      <c r="W388" s="144"/>
      <c r="X388" s="144"/>
      <c r="Y388" s="144"/>
      <c r="Z388" s="144"/>
      <c r="AA388" s="144"/>
      <c r="AB388" s="144"/>
      <c r="AC388" s="144"/>
      <c r="AD388" s="144"/>
      <c r="AE388" s="144"/>
      <c r="AF388" s="144"/>
      <c r="AG388" s="144"/>
      <c r="AH388" s="144"/>
      <c r="AI388" s="144"/>
      <c r="AJ388" s="144"/>
      <c r="AK388" s="144"/>
      <c r="AL388" s="144"/>
      <c r="AM388" s="144"/>
      <c r="AN388" s="144"/>
      <c r="AO388" s="144"/>
      <c r="AP388" s="144"/>
      <c r="AQ388" s="144"/>
      <c r="AR388" s="144"/>
      <c r="AS388" s="144"/>
      <c r="AT388" s="144"/>
      <c r="AU388" s="144"/>
      <c r="AV388" s="144"/>
      <c r="AW388" s="144"/>
      <c r="AX388" s="144"/>
      <c r="AY388" s="144"/>
      <c r="AZ388" s="144"/>
      <c r="BA388" s="144"/>
      <c r="BB388" s="144"/>
      <c r="BC388" s="144"/>
      <c r="BD388" s="144"/>
      <c r="BE388" s="144"/>
      <c r="BF388" s="144"/>
      <c r="BG388" s="144"/>
      <c r="BH388" s="144"/>
      <c r="BI388" s="144"/>
      <c r="BJ388" s="144"/>
      <c r="BK388" s="144"/>
      <c r="BL388" s="144"/>
      <c r="BM388" s="144"/>
      <c r="BN388" s="144"/>
      <c r="BO388" s="144"/>
      <c r="BP388" s="144"/>
      <c r="BQ388" s="144"/>
      <c r="BR388" s="144"/>
      <c r="BS388" s="144"/>
      <c r="BT388" s="144"/>
      <c r="BU388" s="144"/>
    </row>
    <row r="389" spans="1:73" ht="12" customHeight="1" x14ac:dyDescent="0.4">
      <c r="A389" s="80" t="s">
        <v>369</v>
      </c>
      <c r="B389" s="278"/>
      <c r="C389" s="436" t="s">
        <v>290</v>
      </c>
      <c r="D389" s="437"/>
      <c r="E389" s="438"/>
      <c r="F389" s="438"/>
      <c r="G389" s="438"/>
      <c r="H389" s="438"/>
      <c r="I389" s="438"/>
      <c r="J389" s="438"/>
      <c r="K389" s="438"/>
      <c r="L389" s="438"/>
      <c r="M389" s="438"/>
      <c r="N389" s="438"/>
      <c r="O389" s="438"/>
      <c r="P389" s="438"/>
      <c r="Q389" s="438"/>
      <c r="R389" s="438"/>
      <c r="S389" s="440"/>
      <c r="T389" s="144"/>
      <c r="U389" s="144"/>
      <c r="V389" s="144"/>
      <c r="W389" s="144"/>
      <c r="X389" s="144"/>
      <c r="Y389" s="144"/>
      <c r="Z389" s="144"/>
      <c r="AA389" s="144"/>
      <c r="AB389" s="144"/>
      <c r="AC389" s="144"/>
      <c r="AD389" s="144"/>
      <c r="AE389" s="144"/>
      <c r="AF389" s="144"/>
      <c r="AG389" s="144"/>
      <c r="AH389" s="144"/>
      <c r="AI389" s="144"/>
      <c r="AJ389" s="144"/>
      <c r="AK389" s="144"/>
      <c r="AL389" s="144"/>
      <c r="AM389" s="144"/>
      <c r="AN389" s="144"/>
      <c r="AO389" s="144"/>
      <c r="AP389" s="144"/>
      <c r="AQ389" s="144"/>
      <c r="AR389" s="144"/>
      <c r="AS389" s="144"/>
      <c r="AT389" s="144"/>
      <c r="AU389" s="144"/>
      <c r="AV389" s="144"/>
      <c r="AW389" s="144"/>
      <c r="AX389" s="144"/>
      <c r="AY389" s="144"/>
      <c r="AZ389" s="144"/>
      <c r="BA389" s="144"/>
      <c r="BB389" s="144"/>
      <c r="BC389" s="144"/>
      <c r="BD389" s="144"/>
      <c r="BE389" s="144"/>
      <c r="BF389" s="144"/>
      <c r="BG389" s="144"/>
      <c r="BH389" s="144"/>
      <c r="BI389" s="144"/>
      <c r="BJ389" s="144"/>
      <c r="BK389" s="144"/>
      <c r="BL389" s="144"/>
      <c r="BM389" s="144"/>
      <c r="BN389" s="144"/>
      <c r="BO389" s="144"/>
      <c r="BP389" s="144"/>
      <c r="BQ389" s="144"/>
      <c r="BR389" s="144"/>
      <c r="BS389" s="144"/>
      <c r="BT389" s="144"/>
      <c r="BU389" s="144"/>
    </row>
    <row r="390" spans="1:73" ht="12" customHeight="1" x14ac:dyDescent="0.4">
      <c r="A390" s="80" t="s">
        <v>369</v>
      </c>
      <c r="B390" s="278"/>
      <c r="C390" s="434" t="s">
        <v>300</v>
      </c>
      <c r="D390" s="443"/>
      <c r="E390" s="144"/>
      <c r="F390" s="144"/>
      <c r="G390" s="144"/>
      <c r="H390" s="144"/>
      <c r="I390" s="144"/>
      <c r="J390" s="144">
        <v>1</v>
      </c>
      <c r="K390" s="144">
        <v>2</v>
      </c>
      <c r="L390" s="144"/>
      <c r="M390" s="144"/>
      <c r="N390" s="144"/>
      <c r="O390" s="144"/>
      <c r="P390" s="144"/>
      <c r="Q390" s="144"/>
      <c r="R390" s="144"/>
      <c r="S390" s="444"/>
      <c r="T390" s="144"/>
      <c r="U390" s="144"/>
      <c r="V390" s="144"/>
      <c r="W390" s="144"/>
      <c r="X390" s="144"/>
      <c r="Y390" s="144"/>
      <c r="Z390" s="144"/>
      <c r="AA390" s="144"/>
      <c r="AB390" s="144"/>
      <c r="AC390" s="144"/>
      <c r="AD390" s="144"/>
      <c r="AE390" s="144"/>
      <c r="AF390" s="144"/>
      <c r="AG390" s="144"/>
      <c r="AH390" s="144"/>
      <c r="AI390" s="144"/>
      <c r="AJ390" s="144"/>
      <c r="AK390" s="144"/>
      <c r="AL390" s="144"/>
      <c r="AM390" s="144"/>
      <c r="AN390" s="144"/>
      <c r="AO390" s="144"/>
      <c r="AP390" s="144"/>
      <c r="AQ390" s="144"/>
      <c r="AR390" s="144"/>
      <c r="AS390" s="144"/>
      <c r="AT390" s="144"/>
      <c r="AU390" s="144"/>
      <c r="AV390" s="144"/>
      <c r="AW390" s="144"/>
      <c r="AX390" s="144"/>
      <c r="AY390" s="144"/>
      <c r="AZ390" s="144"/>
      <c r="BA390" s="144"/>
      <c r="BB390" s="144"/>
      <c r="BC390" s="144"/>
      <c r="BD390" s="144"/>
      <c r="BE390" s="144"/>
      <c r="BF390" s="144"/>
      <c r="BG390" s="144"/>
      <c r="BH390" s="144"/>
      <c r="BI390" s="144"/>
      <c r="BJ390" s="144"/>
      <c r="BK390" s="144"/>
      <c r="BL390" s="144"/>
      <c r="BM390" s="144"/>
      <c r="BN390" s="144"/>
      <c r="BO390" s="144"/>
      <c r="BP390" s="144"/>
      <c r="BQ390" s="144"/>
      <c r="BR390" s="144"/>
      <c r="BS390" s="144"/>
      <c r="BT390" s="144"/>
      <c r="BU390" s="144"/>
    </row>
    <row r="391" spans="1:73" ht="12" customHeight="1" x14ac:dyDescent="0.4">
      <c r="A391" s="80" t="s">
        <v>369</v>
      </c>
      <c r="B391" s="278"/>
      <c r="C391" s="434" t="s">
        <v>292</v>
      </c>
      <c r="D391" s="443"/>
      <c r="E391" s="144"/>
      <c r="F391" s="144"/>
      <c r="G391" s="144"/>
      <c r="H391" s="144"/>
      <c r="I391" s="144"/>
      <c r="J391" s="144"/>
      <c r="K391" s="144"/>
      <c r="L391" s="144"/>
      <c r="M391" s="144"/>
      <c r="N391" s="144">
        <v>1</v>
      </c>
      <c r="O391" s="144">
        <v>1</v>
      </c>
      <c r="P391" s="144"/>
      <c r="Q391" s="144"/>
      <c r="R391" s="144"/>
      <c r="S391" s="444"/>
      <c r="T391" s="144"/>
      <c r="U391" s="144"/>
      <c r="V391" s="144"/>
      <c r="W391" s="144"/>
      <c r="X391" s="144"/>
      <c r="Y391" s="144"/>
      <c r="Z391" s="144"/>
      <c r="AA391" s="144"/>
      <c r="AB391" s="144"/>
      <c r="AC391" s="144"/>
      <c r="AD391" s="144"/>
      <c r="AE391" s="144"/>
      <c r="AF391" s="144"/>
      <c r="AG391" s="144"/>
      <c r="AH391" s="144"/>
      <c r="AI391" s="144"/>
      <c r="AJ391" s="144"/>
      <c r="AK391" s="144"/>
      <c r="AL391" s="144"/>
      <c r="AM391" s="144"/>
      <c r="AN391" s="144"/>
      <c r="AO391" s="144"/>
      <c r="AP391" s="144"/>
      <c r="AQ391" s="144"/>
      <c r="AR391" s="144"/>
      <c r="AS391" s="144"/>
      <c r="AT391" s="144"/>
      <c r="AU391" s="144"/>
      <c r="AV391" s="144"/>
      <c r="AW391" s="144"/>
      <c r="AX391" s="144"/>
      <c r="AY391" s="144"/>
      <c r="AZ391" s="144"/>
      <c r="BA391" s="144"/>
      <c r="BB391" s="144"/>
      <c r="BC391" s="144"/>
      <c r="BD391" s="144"/>
      <c r="BE391" s="144"/>
      <c r="BF391" s="144"/>
      <c r="BG391" s="144"/>
      <c r="BH391" s="144"/>
      <c r="BI391" s="144"/>
      <c r="BJ391" s="144"/>
      <c r="BK391" s="144"/>
      <c r="BL391" s="144"/>
      <c r="BM391" s="144"/>
      <c r="BN391" s="144"/>
      <c r="BO391" s="144"/>
      <c r="BP391" s="144"/>
      <c r="BQ391" s="144"/>
      <c r="BR391" s="144"/>
      <c r="BS391" s="144"/>
      <c r="BT391" s="144"/>
      <c r="BU391" s="144"/>
    </row>
    <row r="392" spans="1:73" ht="12" customHeight="1" x14ac:dyDescent="0.4">
      <c r="A392" s="80" t="s">
        <v>369</v>
      </c>
      <c r="B392" s="278"/>
      <c r="C392" s="436" t="s">
        <v>274</v>
      </c>
      <c r="D392" s="437">
        <v>3</v>
      </c>
      <c r="E392" s="438">
        <v>6</v>
      </c>
      <c r="F392" s="438">
        <v>4</v>
      </c>
      <c r="G392" s="438">
        <v>5</v>
      </c>
      <c r="H392" s="438">
        <v>4</v>
      </c>
      <c r="I392" s="438">
        <v>6</v>
      </c>
      <c r="J392" s="438">
        <v>3</v>
      </c>
      <c r="K392" s="438">
        <v>2</v>
      </c>
      <c r="L392" s="438">
        <v>2</v>
      </c>
      <c r="M392" s="438">
        <v>1</v>
      </c>
      <c r="N392" s="438">
        <v>1</v>
      </c>
      <c r="O392" s="438"/>
      <c r="P392" s="438"/>
      <c r="Q392" s="438"/>
      <c r="R392" s="438"/>
      <c r="S392" s="440"/>
      <c r="T392" s="144"/>
      <c r="U392" s="144"/>
      <c r="V392" s="144"/>
      <c r="W392" s="144"/>
      <c r="X392" s="144"/>
      <c r="Y392" s="144"/>
      <c r="Z392" s="144"/>
      <c r="AA392" s="144"/>
      <c r="AB392" s="144"/>
      <c r="AC392" s="144"/>
      <c r="AD392" s="144"/>
      <c r="AE392" s="144"/>
      <c r="AF392" s="144"/>
      <c r="AG392" s="144"/>
      <c r="AH392" s="144"/>
      <c r="AI392" s="144"/>
      <c r="AJ392" s="144"/>
      <c r="AK392" s="144"/>
      <c r="AL392" s="144"/>
      <c r="AM392" s="144"/>
      <c r="AN392" s="144"/>
      <c r="AO392" s="144"/>
      <c r="AP392" s="144"/>
      <c r="AQ392" s="144"/>
      <c r="AR392" s="144"/>
      <c r="AS392" s="144"/>
      <c r="AT392" s="144"/>
      <c r="AU392" s="144"/>
      <c r="AV392" s="144"/>
      <c r="AW392" s="144"/>
      <c r="AX392" s="144"/>
      <c r="AY392" s="144"/>
      <c r="AZ392" s="144"/>
      <c r="BA392" s="144"/>
      <c r="BB392" s="144"/>
      <c r="BC392" s="144"/>
      <c r="BD392" s="144"/>
      <c r="BE392" s="144"/>
      <c r="BF392" s="144"/>
      <c r="BG392" s="144"/>
      <c r="BH392" s="144"/>
      <c r="BI392" s="144"/>
      <c r="BJ392" s="144"/>
      <c r="BK392" s="144"/>
      <c r="BL392" s="144"/>
      <c r="BM392" s="144"/>
      <c r="BN392" s="144"/>
      <c r="BO392" s="144"/>
      <c r="BP392" s="144"/>
      <c r="BQ392" s="144"/>
      <c r="BR392" s="144"/>
      <c r="BS392" s="144"/>
      <c r="BT392" s="144"/>
      <c r="BU392" s="144"/>
    </row>
    <row r="393" spans="1:73" ht="12" customHeight="1" x14ac:dyDescent="0.4">
      <c r="A393" s="80" t="s">
        <v>369</v>
      </c>
      <c r="B393" s="278"/>
      <c r="C393" s="436" t="s">
        <v>275</v>
      </c>
      <c r="D393" s="437"/>
      <c r="E393" s="438"/>
      <c r="F393" s="438"/>
      <c r="G393" s="438"/>
      <c r="H393" s="438"/>
      <c r="I393" s="438"/>
      <c r="J393" s="438"/>
      <c r="K393" s="438"/>
      <c r="L393" s="438"/>
      <c r="M393" s="438"/>
      <c r="N393" s="438"/>
      <c r="O393" s="438"/>
      <c r="P393" s="438"/>
      <c r="Q393" s="438"/>
      <c r="R393" s="438"/>
      <c r="S393" s="440"/>
      <c r="T393" s="144"/>
      <c r="U393" s="144"/>
      <c r="V393" s="144"/>
      <c r="W393" s="144"/>
      <c r="X393" s="144"/>
      <c r="Y393" s="144"/>
      <c r="Z393" s="144"/>
      <c r="AA393" s="144"/>
      <c r="AB393" s="144"/>
      <c r="AC393" s="144"/>
      <c r="AD393" s="144"/>
      <c r="AE393" s="144"/>
      <c r="AF393" s="144"/>
      <c r="AG393" s="144"/>
      <c r="AH393" s="144"/>
      <c r="AI393" s="144"/>
      <c r="AJ393" s="144"/>
      <c r="AK393" s="144"/>
      <c r="AL393" s="144"/>
      <c r="AM393" s="144"/>
      <c r="AN393" s="144"/>
      <c r="AO393" s="144"/>
      <c r="AP393" s="144"/>
      <c r="AQ393" s="144"/>
      <c r="AR393" s="144"/>
      <c r="AS393" s="144"/>
      <c r="AT393" s="144"/>
      <c r="AU393" s="144"/>
      <c r="AV393" s="144"/>
      <c r="AW393" s="144"/>
      <c r="AX393" s="144"/>
      <c r="AY393" s="144"/>
      <c r="AZ393" s="144"/>
      <c r="BA393" s="144"/>
      <c r="BB393" s="144"/>
      <c r="BC393" s="144"/>
      <c r="BD393" s="144"/>
      <c r="BE393" s="144"/>
      <c r="BF393" s="144"/>
      <c r="BG393" s="144"/>
      <c r="BH393" s="144"/>
      <c r="BI393" s="144"/>
      <c r="BJ393" s="144"/>
      <c r="BK393" s="144"/>
      <c r="BL393" s="144"/>
      <c r="BM393" s="144"/>
      <c r="BN393" s="144"/>
      <c r="BO393" s="144"/>
      <c r="BP393" s="144"/>
      <c r="BQ393" s="144"/>
      <c r="BR393" s="144"/>
      <c r="BS393" s="144"/>
      <c r="BT393" s="144"/>
      <c r="BU393" s="144"/>
    </row>
    <row r="394" spans="1:73" ht="12" customHeight="1" x14ac:dyDescent="0.4">
      <c r="A394" s="80"/>
      <c r="B394" s="278"/>
      <c r="C394" s="434" t="s">
        <v>276</v>
      </c>
      <c r="D394" s="443"/>
      <c r="E394" s="144"/>
      <c r="F394" s="144">
        <v>1</v>
      </c>
      <c r="G394" s="144">
        <v>1</v>
      </c>
      <c r="H394" s="144">
        <v>3</v>
      </c>
      <c r="I394" s="144"/>
      <c r="J394" s="144"/>
      <c r="K394" s="144">
        <v>3</v>
      </c>
      <c r="L394" s="144"/>
      <c r="M394" s="144">
        <v>1</v>
      </c>
      <c r="N394" s="144">
        <v>1</v>
      </c>
      <c r="O394" s="144"/>
      <c r="P394" s="144"/>
      <c r="Q394" s="144"/>
      <c r="R394" s="144"/>
      <c r="S394" s="444"/>
      <c r="T394" s="144"/>
      <c r="U394" s="144"/>
      <c r="V394" s="144"/>
      <c r="W394" s="144"/>
      <c r="X394" s="144"/>
      <c r="Y394" s="144"/>
      <c r="Z394" s="144"/>
      <c r="AA394" s="144"/>
      <c r="AB394" s="144"/>
      <c r="AC394" s="144"/>
      <c r="AD394" s="144"/>
      <c r="AE394" s="144"/>
      <c r="AF394" s="144"/>
      <c r="AG394" s="144"/>
      <c r="AH394" s="144"/>
      <c r="AI394" s="144"/>
      <c r="AJ394" s="144"/>
      <c r="AK394" s="144"/>
      <c r="AL394" s="144"/>
      <c r="AM394" s="144"/>
      <c r="AN394" s="144"/>
      <c r="AO394" s="144"/>
      <c r="AP394" s="144"/>
      <c r="AQ394" s="144"/>
      <c r="AR394" s="144"/>
      <c r="AS394" s="144"/>
      <c r="AT394" s="144"/>
      <c r="AU394" s="144"/>
      <c r="AV394" s="144"/>
      <c r="AW394" s="144"/>
      <c r="AX394" s="144"/>
      <c r="AY394" s="144"/>
      <c r="AZ394" s="144"/>
      <c r="BA394" s="144"/>
      <c r="BB394" s="144"/>
      <c r="BC394" s="144"/>
      <c r="BD394" s="144"/>
      <c r="BE394" s="144"/>
      <c r="BF394" s="144"/>
      <c r="BG394" s="144"/>
      <c r="BH394" s="144"/>
      <c r="BI394" s="144"/>
      <c r="BJ394" s="144"/>
      <c r="BK394" s="144"/>
      <c r="BL394" s="144"/>
      <c r="BM394" s="144"/>
      <c r="BN394" s="144"/>
      <c r="BO394" s="144"/>
      <c r="BP394" s="144"/>
      <c r="BQ394" s="144"/>
      <c r="BR394" s="144"/>
      <c r="BS394" s="144"/>
      <c r="BT394" s="144"/>
      <c r="BU394" s="144"/>
    </row>
    <row r="395" spans="1:73" ht="12" customHeight="1" x14ac:dyDescent="0.4">
      <c r="A395" s="80"/>
      <c r="B395" s="278"/>
      <c r="C395" s="434" t="s">
        <v>398</v>
      </c>
      <c r="D395" s="443"/>
      <c r="E395" s="144">
        <v>2</v>
      </c>
      <c r="F395" s="144">
        <v>1</v>
      </c>
      <c r="G395" s="144"/>
      <c r="H395" s="144"/>
      <c r="I395" s="144"/>
      <c r="J395" s="144">
        <v>1</v>
      </c>
      <c r="K395" s="144"/>
      <c r="L395" s="144"/>
      <c r="M395" s="144"/>
      <c r="N395" s="144"/>
      <c r="O395" s="144"/>
      <c r="P395" s="144"/>
      <c r="Q395" s="144"/>
      <c r="R395" s="144"/>
      <c r="S395" s="444"/>
      <c r="T395" s="144"/>
      <c r="U395" s="144"/>
      <c r="V395" s="144"/>
      <c r="W395" s="144"/>
      <c r="X395" s="144"/>
      <c r="Y395" s="144"/>
      <c r="Z395" s="144"/>
      <c r="AA395" s="144"/>
      <c r="AB395" s="144"/>
      <c r="AC395" s="144"/>
      <c r="AD395" s="144"/>
      <c r="AE395" s="144"/>
      <c r="AF395" s="144"/>
      <c r="AG395" s="144"/>
      <c r="AH395" s="144"/>
      <c r="AI395" s="144"/>
      <c r="AJ395" s="144"/>
      <c r="AK395" s="144"/>
      <c r="AL395" s="144"/>
      <c r="AM395" s="144"/>
      <c r="AN395" s="144"/>
      <c r="AO395" s="144"/>
      <c r="AP395" s="144"/>
      <c r="AQ395" s="144"/>
      <c r="AR395" s="144"/>
      <c r="AS395" s="144"/>
      <c r="AT395" s="144"/>
      <c r="AU395" s="144"/>
      <c r="AV395" s="144"/>
      <c r="AW395" s="144"/>
      <c r="AX395" s="144"/>
      <c r="AY395" s="144"/>
      <c r="AZ395" s="144"/>
      <c r="BA395" s="144"/>
      <c r="BB395" s="144"/>
      <c r="BC395" s="144"/>
      <c r="BD395" s="144"/>
      <c r="BE395" s="144"/>
      <c r="BF395" s="144"/>
      <c r="BG395" s="144"/>
      <c r="BH395" s="144"/>
      <c r="BI395" s="144"/>
      <c r="BJ395" s="144"/>
      <c r="BK395" s="144"/>
      <c r="BL395" s="144"/>
      <c r="BM395" s="144"/>
      <c r="BN395" s="144"/>
      <c r="BO395" s="144"/>
      <c r="BP395" s="144"/>
      <c r="BQ395" s="144"/>
      <c r="BR395" s="144"/>
      <c r="BS395" s="144"/>
      <c r="BT395" s="144"/>
      <c r="BU395" s="144"/>
    </row>
    <row r="396" spans="1:73" ht="12" customHeight="1" x14ac:dyDescent="0.4">
      <c r="A396" s="80" t="s">
        <v>369</v>
      </c>
      <c r="B396" s="278"/>
      <c r="C396" s="434" t="s">
        <v>373</v>
      </c>
      <c r="D396" s="443">
        <v>1</v>
      </c>
      <c r="E396" s="144"/>
      <c r="F396" s="144"/>
      <c r="G396" s="144"/>
      <c r="H396" s="144"/>
      <c r="I396" s="144"/>
      <c r="J396" s="144"/>
      <c r="K396" s="144"/>
      <c r="L396" s="144"/>
      <c r="M396" s="144"/>
      <c r="N396" s="144"/>
      <c r="O396" s="144"/>
      <c r="P396" s="144"/>
      <c r="Q396" s="144"/>
      <c r="R396" s="144"/>
      <c r="S396" s="444"/>
      <c r="T396" s="144"/>
      <c r="U396" s="144"/>
      <c r="V396" s="144"/>
      <c r="W396" s="144"/>
      <c r="X396" s="144"/>
      <c r="Y396" s="144"/>
      <c r="Z396" s="144"/>
      <c r="AA396" s="144"/>
      <c r="AB396" s="144"/>
      <c r="AC396" s="144"/>
      <c r="AD396" s="144"/>
      <c r="AE396" s="144"/>
      <c r="AF396" s="144"/>
      <c r="AG396" s="144"/>
      <c r="AH396" s="144"/>
      <c r="AI396" s="144"/>
      <c r="AJ396" s="144"/>
      <c r="AK396" s="144"/>
      <c r="AL396" s="144"/>
      <c r="AM396" s="144"/>
      <c r="AN396" s="144"/>
      <c r="AO396" s="144"/>
      <c r="AP396" s="144"/>
      <c r="AQ396" s="144"/>
      <c r="AR396" s="144"/>
      <c r="AS396" s="144"/>
      <c r="AT396" s="144"/>
      <c r="AU396" s="144"/>
      <c r="AV396" s="144"/>
      <c r="AW396" s="144"/>
      <c r="AX396" s="144"/>
      <c r="AY396" s="144"/>
      <c r="AZ396" s="144"/>
      <c r="BA396" s="144"/>
      <c r="BB396" s="144"/>
      <c r="BC396" s="144"/>
      <c r="BD396" s="144"/>
      <c r="BE396" s="144"/>
      <c r="BF396" s="144"/>
      <c r="BG396" s="144"/>
      <c r="BH396" s="144"/>
      <c r="BI396" s="144"/>
      <c r="BJ396" s="144"/>
      <c r="BK396" s="144"/>
      <c r="BL396" s="144"/>
      <c r="BM396" s="144"/>
      <c r="BN396" s="144"/>
      <c r="BO396" s="144"/>
      <c r="BP396" s="144"/>
      <c r="BQ396" s="144"/>
      <c r="BR396" s="144"/>
      <c r="BS396" s="144"/>
      <c r="BT396" s="144"/>
      <c r="BU396" s="144"/>
    </row>
    <row r="397" spans="1:73" ht="12" customHeight="1" x14ac:dyDescent="0.4">
      <c r="A397" s="80" t="s">
        <v>369</v>
      </c>
      <c r="B397" s="278"/>
      <c r="C397" s="434" t="s">
        <v>374</v>
      </c>
      <c r="D397" s="443"/>
      <c r="E397" s="144"/>
      <c r="F397" s="144"/>
      <c r="G397" s="144"/>
      <c r="H397" s="144"/>
      <c r="I397" s="144"/>
      <c r="J397" s="144"/>
      <c r="K397" s="144"/>
      <c r="L397" s="144"/>
      <c r="M397" s="144"/>
      <c r="N397" s="144"/>
      <c r="O397" s="144"/>
      <c r="P397" s="144"/>
      <c r="Q397" s="144"/>
      <c r="R397" s="144"/>
      <c r="S397" s="444"/>
      <c r="T397" s="144"/>
      <c r="U397" s="144"/>
      <c r="V397" s="144"/>
      <c r="W397" s="144"/>
      <c r="X397" s="144"/>
      <c r="Y397" s="144"/>
      <c r="Z397" s="144"/>
      <c r="AA397" s="144"/>
      <c r="AB397" s="144"/>
      <c r="AC397" s="144"/>
      <c r="AD397" s="144"/>
      <c r="AE397" s="144"/>
      <c r="AF397" s="144"/>
      <c r="AG397" s="144"/>
      <c r="AH397" s="144"/>
      <c r="AI397" s="144"/>
      <c r="AJ397" s="144"/>
      <c r="AK397" s="144"/>
      <c r="AL397" s="144"/>
      <c r="AM397" s="144"/>
      <c r="AN397" s="144"/>
      <c r="AO397" s="144"/>
      <c r="AP397" s="144"/>
      <c r="AQ397" s="144"/>
      <c r="AR397" s="144"/>
      <c r="AS397" s="144"/>
      <c r="AT397" s="144"/>
      <c r="AU397" s="144"/>
      <c r="AV397" s="144"/>
      <c r="AW397" s="144"/>
      <c r="AX397" s="144"/>
      <c r="AY397" s="144"/>
      <c r="AZ397" s="144"/>
      <c r="BA397" s="144"/>
      <c r="BB397" s="144"/>
      <c r="BC397" s="144"/>
      <c r="BD397" s="144"/>
      <c r="BE397" s="144"/>
      <c r="BF397" s="144"/>
      <c r="BG397" s="144"/>
      <c r="BH397" s="144"/>
      <c r="BI397" s="144"/>
      <c r="BJ397" s="144"/>
      <c r="BK397" s="144"/>
      <c r="BL397" s="144"/>
      <c r="BM397" s="144"/>
      <c r="BN397" s="144"/>
      <c r="BO397" s="144"/>
      <c r="BP397" s="144"/>
      <c r="BQ397" s="144"/>
      <c r="BR397" s="144"/>
      <c r="BS397" s="144"/>
      <c r="BT397" s="144"/>
      <c r="BU397" s="144"/>
    </row>
    <row r="398" spans="1:73" ht="12" customHeight="1" x14ac:dyDescent="0.4">
      <c r="A398" s="80" t="s">
        <v>369</v>
      </c>
      <c r="B398" s="278"/>
      <c r="C398" s="436" t="s">
        <v>375</v>
      </c>
      <c r="D398" s="437">
        <v>50</v>
      </c>
      <c r="E398" s="438">
        <v>130</v>
      </c>
      <c r="F398" s="438">
        <v>138</v>
      </c>
      <c r="G398" s="438">
        <v>163</v>
      </c>
      <c r="H398" s="438">
        <v>80</v>
      </c>
      <c r="I398" s="438">
        <v>76</v>
      </c>
      <c r="J398" s="438">
        <v>38</v>
      </c>
      <c r="K398" s="438">
        <v>62</v>
      </c>
      <c r="L398" s="438">
        <v>26</v>
      </c>
      <c r="M398" s="438">
        <v>17</v>
      </c>
      <c r="N398" s="438">
        <v>35</v>
      </c>
      <c r="O398" s="438">
        <v>39</v>
      </c>
      <c r="P398" s="438">
        <v>19</v>
      </c>
      <c r="Q398" s="438">
        <v>18</v>
      </c>
      <c r="R398" s="438">
        <v>7</v>
      </c>
      <c r="S398" s="440">
        <v>4</v>
      </c>
      <c r="T398" s="144"/>
      <c r="U398" s="144"/>
      <c r="V398" s="144"/>
      <c r="W398" s="144"/>
      <c r="X398" s="144"/>
      <c r="Y398" s="144"/>
      <c r="Z398" s="144"/>
      <c r="AA398" s="144"/>
      <c r="AB398" s="144"/>
      <c r="AC398" s="144"/>
      <c r="AD398" s="144"/>
      <c r="AE398" s="144"/>
      <c r="AF398" s="144"/>
      <c r="AG398" s="144"/>
      <c r="AH398" s="144"/>
      <c r="AI398" s="144"/>
      <c r="AJ398" s="144"/>
      <c r="AK398" s="144"/>
      <c r="AL398" s="144"/>
      <c r="AM398" s="144"/>
      <c r="AN398" s="144"/>
      <c r="AO398" s="144"/>
      <c r="AP398" s="144"/>
      <c r="AQ398" s="144"/>
      <c r="AR398" s="144"/>
      <c r="AS398" s="144"/>
      <c r="AT398" s="144"/>
      <c r="AU398" s="144"/>
      <c r="AV398" s="144"/>
      <c r="AW398" s="144"/>
      <c r="AX398" s="144"/>
      <c r="AY398" s="144"/>
      <c r="AZ398" s="144"/>
      <c r="BA398" s="144"/>
      <c r="BB398" s="144"/>
      <c r="BC398" s="144"/>
      <c r="BD398" s="144"/>
      <c r="BE398" s="144"/>
      <c r="BF398" s="144"/>
      <c r="BG398" s="144"/>
      <c r="BH398" s="144"/>
      <c r="BI398" s="144"/>
      <c r="BJ398" s="144"/>
      <c r="BK398" s="144"/>
      <c r="BL398" s="144"/>
      <c r="BM398" s="144"/>
      <c r="BN398" s="144"/>
      <c r="BO398" s="144"/>
      <c r="BP398" s="144"/>
      <c r="BQ398" s="144"/>
      <c r="BR398" s="144"/>
      <c r="BS398" s="144"/>
      <c r="BT398" s="144"/>
      <c r="BU398" s="144"/>
    </row>
    <row r="399" spans="1:73" ht="12" customHeight="1" x14ac:dyDescent="0.4">
      <c r="A399" s="80" t="s">
        <v>369</v>
      </c>
      <c r="B399" s="278"/>
      <c r="C399" s="434" t="s">
        <v>309</v>
      </c>
      <c r="D399" s="443">
        <v>20</v>
      </c>
      <c r="E399" s="144">
        <v>10</v>
      </c>
      <c r="F399" s="144">
        <v>17</v>
      </c>
      <c r="G399" s="144">
        <v>11</v>
      </c>
      <c r="H399" s="144">
        <v>5</v>
      </c>
      <c r="I399" s="144">
        <v>7</v>
      </c>
      <c r="J399" s="144">
        <v>8</v>
      </c>
      <c r="K399" s="144">
        <v>9</v>
      </c>
      <c r="L399" s="144"/>
      <c r="M399" s="144">
        <v>1</v>
      </c>
      <c r="N399" s="144">
        <v>3</v>
      </c>
      <c r="O399" s="144">
        <v>3</v>
      </c>
      <c r="P399" s="144">
        <v>2</v>
      </c>
      <c r="Q399" s="144">
        <v>1</v>
      </c>
      <c r="R399" s="144"/>
      <c r="S399" s="444">
        <v>1</v>
      </c>
      <c r="T399" s="144"/>
      <c r="U399" s="144"/>
      <c r="V399" s="144"/>
      <c r="W399" s="144"/>
      <c r="X399" s="144"/>
      <c r="Y399" s="144"/>
      <c r="Z399" s="144"/>
      <c r="AA399" s="144"/>
      <c r="AB399" s="144"/>
      <c r="AC399" s="144"/>
      <c r="AD399" s="144"/>
      <c r="AE399" s="144"/>
      <c r="AF399" s="144"/>
      <c r="AG399" s="144"/>
      <c r="AH399" s="144"/>
      <c r="AI399" s="144"/>
      <c r="AJ399" s="144"/>
      <c r="AK399" s="144"/>
      <c r="AL399" s="144"/>
      <c r="AM399" s="144"/>
      <c r="AN399" s="144"/>
      <c r="AO399" s="144"/>
      <c r="AP399" s="144"/>
      <c r="AQ399" s="144"/>
      <c r="AR399" s="144"/>
      <c r="AS399" s="144"/>
      <c r="AT399" s="144"/>
      <c r="AU399" s="144"/>
      <c r="AV399" s="144"/>
      <c r="AW399" s="144"/>
      <c r="AX399" s="144"/>
      <c r="AY399" s="144"/>
      <c r="AZ399" s="144"/>
      <c r="BA399" s="144"/>
      <c r="BB399" s="144"/>
      <c r="BC399" s="144"/>
      <c r="BD399" s="144"/>
      <c r="BE399" s="144"/>
      <c r="BF399" s="144"/>
      <c r="BG399" s="144"/>
      <c r="BH399" s="144"/>
      <c r="BI399" s="144"/>
      <c r="BJ399" s="144"/>
      <c r="BK399" s="144"/>
      <c r="BL399" s="144"/>
      <c r="BM399" s="144"/>
      <c r="BN399" s="144"/>
      <c r="BO399" s="144"/>
      <c r="BP399" s="144"/>
      <c r="BQ399" s="144"/>
      <c r="BR399" s="144"/>
      <c r="BS399" s="144"/>
      <c r="BT399" s="144"/>
      <c r="BU399" s="144"/>
    </row>
    <row r="400" spans="1:73" ht="12" customHeight="1" x14ac:dyDescent="0.4">
      <c r="A400" s="80" t="s">
        <v>369</v>
      </c>
      <c r="B400" s="278"/>
      <c r="C400" s="434" t="s">
        <v>310</v>
      </c>
      <c r="D400" s="443"/>
      <c r="E400" s="144">
        <v>1</v>
      </c>
      <c r="F400" s="144"/>
      <c r="G400" s="144">
        <v>3</v>
      </c>
      <c r="H400" s="144"/>
      <c r="I400" s="144"/>
      <c r="J400" s="144"/>
      <c r="K400" s="144">
        <v>2</v>
      </c>
      <c r="L400" s="144"/>
      <c r="M400" s="144"/>
      <c r="N400" s="144">
        <v>1</v>
      </c>
      <c r="O400" s="144"/>
      <c r="P400" s="144"/>
      <c r="Q400" s="144"/>
      <c r="R400" s="144"/>
      <c r="S400" s="444"/>
      <c r="T400" s="144"/>
      <c r="U400" s="144"/>
      <c r="V400" s="144"/>
      <c r="W400" s="144"/>
      <c r="X400" s="144"/>
      <c r="Y400" s="144"/>
      <c r="Z400" s="144"/>
      <c r="AA400" s="144"/>
      <c r="AB400" s="144"/>
      <c r="AC400" s="144"/>
      <c r="AD400" s="144"/>
      <c r="AE400" s="144"/>
      <c r="AF400" s="144"/>
      <c r="AG400" s="144"/>
      <c r="AH400" s="144"/>
      <c r="AI400" s="144"/>
      <c r="AJ400" s="144"/>
      <c r="AK400" s="144"/>
      <c r="AL400" s="144"/>
      <c r="AM400" s="144"/>
      <c r="AN400" s="144"/>
      <c r="AO400" s="144"/>
      <c r="AP400" s="144"/>
      <c r="AQ400" s="144"/>
      <c r="AR400" s="144"/>
      <c r="AS400" s="144"/>
      <c r="AT400" s="144"/>
      <c r="AU400" s="144"/>
      <c r="AV400" s="144"/>
      <c r="AW400" s="144"/>
      <c r="AX400" s="144"/>
      <c r="AY400" s="144"/>
      <c r="AZ400" s="144"/>
      <c r="BA400" s="144"/>
      <c r="BB400" s="144"/>
      <c r="BC400" s="144"/>
      <c r="BD400" s="144"/>
      <c r="BE400" s="144"/>
      <c r="BF400" s="144"/>
      <c r="BG400" s="144"/>
      <c r="BH400" s="144"/>
      <c r="BI400" s="144"/>
      <c r="BJ400" s="144"/>
      <c r="BK400" s="144"/>
      <c r="BL400" s="144"/>
      <c r="BM400" s="144"/>
      <c r="BN400" s="144"/>
      <c r="BO400" s="144"/>
      <c r="BP400" s="144"/>
      <c r="BQ400" s="144"/>
      <c r="BR400" s="144"/>
      <c r="BS400" s="144"/>
      <c r="BT400" s="144"/>
      <c r="BU400" s="144"/>
    </row>
    <row r="401" spans="1:73" ht="12" customHeight="1" x14ac:dyDescent="0.4">
      <c r="A401" s="80" t="s">
        <v>369</v>
      </c>
      <c r="B401" s="278"/>
      <c r="C401" s="434" t="s">
        <v>376</v>
      </c>
      <c r="D401" s="443">
        <v>1</v>
      </c>
      <c r="E401" s="144"/>
      <c r="F401" s="144"/>
      <c r="G401" s="144"/>
      <c r="H401" s="144"/>
      <c r="I401" s="144"/>
      <c r="J401" s="144"/>
      <c r="K401" s="144"/>
      <c r="L401" s="144"/>
      <c r="M401" s="144"/>
      <c r="N401" s="144"/>
      <c r="O401" s="144"/>
      <c r="P401" s="144"/>
      <c r="Q401" s="144"/>
      <c r="R401" s="144"/>
      <c r="S401" s="444"/>
      <c r="T401" s="144"/>
      <c r="U401" s="144"/>
      <c r="V401" s="144"/>
      <c r="W401" s="144"/>
      <c r="X401" s="144"/>
      <c r="Y401" s="144"/>
      <c r="Z401" s="144"/>
      <c r="AA401" s="144"/>
      <c r="AB401" s="144"/>
      <c r="AC401" s="144"/>
      <c r="AD401" s="144"/>
      <c r="AE401" s="144"/>
      <c r="AF401" s="144"/>
      <c r="AG401" s="144"/>
      <c r="AH401" s="144"/>
      <c r="AI401" s="144"/>
      <c r="AJ401" s="144"/>
      <c r="AK401" s="144"/>
      <c r="AL401" s="144"/>
      <c r="AM401" s="144"/>
      <c r="AN401" s="144"/>
      <c r="AO401" s="144"/>
      <c r="AP401" s="144"/>
      <c r="AQ401" s="144"/>
      <c r="AR401" s="144"/>
      <c r="AS401" s="144"/>
      <c r="AT401" s="144"/>
      <c r="AU401" s="144"/>
      <c r="AV401" s="144"/>
      <c r="AW401" s="144"/>
      <c r="AX401" s="144"/>
      <c r="AY401" s="144"/>
      <c r="AZ401" s="144"/>
      <c r="BA401" s="144"/>
      <c r="BB401" s="144"/>
      <c r="BC401" s="144"/>
      <c r="BD401" s="144"/>
      <c r="BE401" s="144"/>
      <c r="BF401" s="144"/>
      <c r="BG401" s="144"/>
      <c r="BH401" s="144"/>
      <c r="BI401" s="144"/>
      <c r="BJ401" s="144"/>
      <c r="BK401" s="144"/>
      <c r="BL401" s="144"/>
      <c r="BM401" s="144"/>
      <c r="BN401" s="144"/>
      <c r="BO401" s="144"/>
      <c r="BP401" s="144"/>
      <c r="BQ401" s="144"/>
      <c r="BR401" s="144"/>
      <c r="BS401" s="144"/>
      <c r="BT401" s="144"/>
      <c r="BU401" s="144"/>
    </row>
    <row r="402" spans="1:73" ht="12" customHeight="1" x14ac:dyDescent="0.4">
      <c r="A402" s="80" t="s">
        <v>369</v>
      </c>
      <c r="B402" s="278"/>
      <c r="C402" s="434" t="s">
        <v>377</v>
      </c>
      <c r="D402" s="443"/>
      <c r="E402" s="144"/>
      <c r="F402" s="144"/>
      <c r="G402" s="144"/>
      <c r="H402" s="144"/>
      <c r="I402" s="144"/>
      <c r="J402" s="144"/>
      <c r="K402" s="144"/>
      <c r="L402" s="144"/>
      <c r="M402" s="144"/>
      <c r="N402" s="144"/>
      <c r="O402" s="144"/>
      <c r="P402" s="144"/>
      <c r="Q402" s="144"/>
      <c r="R402" s="144"/>
      <c r="S402" s="444"/>
      <c r="T402" s="144"/>
      <c r="U402" s="144"/>
      <c r="V402" s="144"/>
      <c r="W402" s="144"/>
      <c r="X402" s="144"/>
      <c r="Y402" s="144"/>
      <c r="Z402" s="144"/>
      <c r="AA402" s="144"/>
      <c r="AB402" s="144"/>
      <c r="AC402" s="144"/>
      <c r="AD402" s="144"/>
      <c r="AE402" s="144"/>
      <c r="AF402" s="144"/>
      <c r="AG402" s="144"/>
      <c r="AH402" s="144"/>
      <c r="AI402" s="144"/>
      <c r="AJ402" s="144"/>
      <c r="AK402" s="144"/>
      <c r="AL402" s="144"/>
      <c r="AM402" s="144"/>
      <c r="AN402" s="144"/>
      <c r="AO402" s="144"/>
      <c r="AP402" s="144"/>
      <c r="AQ402" s="144"/>
      <c r="AR402" s="144"/>
      <c r="AS402" s="144"/>
      <c r="AT402" s="144"/>
      <c r="AU402" s="144"/>
      <c r="AV402" s="144"/>
      <c r="AW402" s="144"/>
      <c r="AX402" s="144"/>
      <c r="AY402" s="144"/>
      <c r="AZ402" s="144"/>
      <c r="BA402" s="144"/>
      <c r="BB402" s="144"/>
      <c r="BC402" s="144"/>
      <c r="BD402" s="144"/>
      <c r="BE402" s="144"/>
      <c r="BF402" s="144"/>
      <c r="BG402" s="144"/>
      <c r="BH402" s="144"/>
      <c r="BI402" s="144"/>
      <c r="BJ402" s="144"/>
      <c r="BK402" s="144"/>
      <c r="BL402" s="144"/>
      <c r="BM402" s="144"/>
      <c r="BN402" s="144"/>
      <c r="BO402" s="144"/>
      <c r="BP402" s="144"/>
      <c r="BQ402" s="144"/>
      <c r="BR402" s="144"/>
      <c r="BS402" s="144"/>
      <c r="BT402" s="144"/>
      <c r="BU402" s="144"/>
    </row>
    <row r="403" spans="1:73" ht="12" customHeight="1" x14ac:dyDescent="0.4">
      <c r="A403" s="80" t="s">
        <v>369</v>
      </c>
      <c r="B403" s="278"/>
      <c r="C403" s="434" t="s">
        <v>378</v>
      </c>
      <c r="D403" s="443"/>
      <c r="E403" s="144"/>
      <c r="F403" s="144"/>
      <c r="G403" s="144"/>
      <c r="H403" s="144"/>
      <c r="I403" s="144"/>
      <c r="J403" s="144"/>
      <c r="K403" s="144"/>
      <c r="L403" s="144"/>
      <c r="M403" s="144"/>
      <c r="N403" s="144"/>
      <c r="O403" s="144"/>
      <c r="P403" s="144"/>
      <c r="Q403" s="144"/>
      <c r="R403" s="144"/>
      <c r="S403" s="444"/>
      <c r="T403" s="144"/>
      <c r="U403" s="144"/>
      <c r="V403" s="144"/>
      <c r="W403" s="144"/>
      <c r="X403" s="144"/>
      <c r="Y403" s="144"/>
      <c r="Z403" s="144"/>
      <c r="AA403" s="144"/>
      <c r="AB403" s="144"/>
      <c r="AC403" s="144"/>
      <c r="AD403" s="144"/>
      <c r="AE403" s="144"/>
      <c r="AF403" s="144"/>
      <c r="AG403" s="144"/>
      <c r="AH403" s="144"/>
      <c r="AI403" s="144"/>
      <c r="AJ403" s="144"/>
      <c r="AK403" s="144"/>
      <c r="AL403" s="144"/>
      <c r="AM403" s="144"/>
      <c r="AN403" s="144"/>
      <c r="AO403" s="144"/>
      <c r="AP403" s="144"/>
      <c r="AQ403" s="144"/>
      <c r="AR403" s="144"/>
      <c r="AS403" s="144"/>
      <c r="AT403" s="144"/>
      <c r="AU403" s="144"/>
      <c r="AV403" s="144"/>
      <c r="AW403" s="144"/>
      <c r="AX403" s="144"/>
      <c r="AY403" s="144"/>
      <c r="AZ403" s="144"/>
      <c r="BA403" s="144"/>
      <c r="BB403" s="144"/>
      <c r="BC403" s="144"/>
      <c r="BD403" s="144"/>
      <c r="BE403" s="144"/>
      <c r="BF403" s="144"/>
      <c r="BG403" s="144"/>
      <c r="BH403" s="144"/>
      <c r="BI403" s="144"/>
      <c r="BJ403" s="144"/>
      <c r="BK403" s="144"/>
      <c r="BL403" s="144"/>
      <c r="BM403" s="144"/>
      <c r="BN403" s="144"/>
      <c r="BO403" s="144"/>
      <c r="BP403" s="144"/>
      <c r="BQ403" s="144"/>
      <c r="BR403" s="144"/>
      <c r="BS403" s="144"/>
      <c r="BT403" s="144"/>
      <c r="BU403" s="144"/>
    </row>
    <row r="404" spans="1:73" ht="12" customHeight="1" x14ac:dyDescent="0.4">
      <c r="A404" s="80" t="s">
        <v>369</v>
      </c>
      <c r="B404" s="278"/>
      <c r="C404" s="434" t="s">
        <v>379</v>
      </c>
      <c r="D404" s="443"/>
      <c r="E404" s="144"/>
      <c r="F404" s="144"/>
      <c r="G404" s="144"/>
      <c r="H404" s="144"/>
      <c r="I404" s="144"/>
      <c r="J404" s="144"/>
      <c r="K404" s="144"/>
      <c r="L404" s="144"/>
      <c r="M404" s="144"/>
      <c r="N404" s="144"/>
      <c r="O404" s="144"/>
      <c r="P404" s="144"/>
      <c r="Q404" s="144"/>
      <c r="R404" s="144"/>
      <c r="S404" s="444"/>
      <c r="T404" s="144"/>
      <c r="U404" s="144"/>
      <c r="V404" s="144"/>
      <c r="W404" s="144"/>
      <c r="X404" s="144"/>
      <c r="Y404" s="144"/>
      <c r="Z404" s="144"/>
      <c r="AA404" s="144"/>
      <c r="AB404" s="144"/>
      <c r="AC404" s="144"/>
      <c r="AD404" s="144"/>
      <c r="AE404" s="144"/>
      <c r="AF404" s="144"/>
      <c r="AG404" s="144"/>
      <c r="AH404" s="144"/>
      <c r="AI404" s="144"/>
      <c r="AJ404" s="144"/>
      <c r="AK404" s="144"/>
      <c r="AL404" s="144"/>
      <c r="AM404" s="144"/>
      <c r="AN404" s="144"/>
      <c r="AO404" s="144"/>
      <c r="AP404" s="144"/>
      <c r="AQ404" s="144"/>
      <c r="AR404" s="144"/>
      <c r="AS404" s="144"/>
      <c r="AT404" s="144"/>
      <c r="AU404" s="144"/>
      <c r="AV404" s="144"/>
      <c r="AW404" s="144"/>
      <c r="AX404" s="144"/>
      <c r="AY404" s="144"/>
      <c r="AZ404" s="144"/>
      <c r="BA404" s="144"/>
      <c r="BB404" s="144"/>
      <c r="BC404" s="144"/>
      <c r="BD404" s="144"/>
      <c r="BE404" s="144"/>
      <c r="BF404" s="144"/>
      <c r="BG404" s="144"/>
      <c r="BH404" s="144"/>
      <c r="BI404" s="144"/>
      <c r="BJ404" s="144"/>
      <c r="BK404" s="144"/>
      <c r="BL404" s="144"/>
      <c r="BM404" s="144"/>
      <c r="BN404" s="144"/>
      <c r="BO404" s="144"/>
      <c r="BP404" s="144"/>
      <c r="BQ404" s="144"/>
      <c r="BR404" s="144"/>
      <c r="BS404" s="144"/>
      <c r="BT404" s="144"/>
      <c r="BU404" s="144"/>
    </row>
    <row r="405" spans="1:73" ht="12" customHeight="1" x14ac:dyDescent="0.4">
      <c r="A405" s="80" t="s">
        <v>369</v>
      </c>
      <c r="B405" s="278"/>
      <c r="C405" s="468" t="s">
        <v>380</v>
      </c>
      <c r="D405" s="461"/>
      <c r="E405" s="462"/>
      <c r="F405" s="462"/>
      <c r="G405" s="462"/>
      <c r="H405" s="462"/>
      <c r="I405" s="462"/>
      <c r="J405" s="462"/>
      <c r="K405" s="462"/>
      <c r="L405" s="462"/>
      <c r="M405" s="462"/>
      <c r="N405" s="462"/>
      <c r="O405" s="462"/>
      <c r="P405" s="462"/>
      <c r="Q405" s="462"/>
      <c r="R405" s="462"/>
      <c r="S405" s="463"/>
      <c r="T405" s="144"/>
      <c r="U405" s="144"/>
      <c r="V405" s="144"/>
      <c r="W405" s="144"/>
      <c r="X405" s="144"/>
      <c r="Y405" s="144"/>
      <c r="Z405" s="144"/>
      <c r="AA405" s="144"/>
      <c r="AB405" s="144"/>
      <c r="AC405" s="144"/>
      <c r="AD405" s="144"/>
      <c r="AE405" s="144"/>
      <c r="AF405" s="144"/>
      <c r="AG405" s="144"/>
      <c r="AH405" s="144"/>
      <c r="AI405" s="144"/>
      <c r="AJ405" s="144"/>
      <c r="AK405" s="144"/>
      <c r="AL405" s="144"/>
      <c r="AM405" s="144"/>
      <c r="AN405" s="144"/>
      <c r="AO405" s="144"/>
      <c r="AP405" s="144"/>
      <c r="AQ405" s="144"/>
      <c r="AR405" s="144"/>
      <c r="AS405" s="144"/>
      <c r="AT405" s="144"/>
      <c r="AU405" s="144"/>
      <c r="AV405" s="144"/>
      <c r="AW405" s="144"/>
      <c r="AX405" s="144"/>
      <c r="AY405" s="144"/>
      <c r="AZ405" s="144"/>
      <c r="BA405" s="144"/>
      <c r="BB405" s="144"/>
      <c r="BC405" s="144"/>
      <c r="BD405" s="144"/>
      <c r="BE405" s="144"/>
      <c r="BF405" s="144"/>
      <c r="BG405" s="144"/>
      <c r="BH405" s="144"/>
      <c r="BI405" s="144"/>
      <c r="BJ405" s="144"/>
      <c r="BK405" s="144"/>
      <c r="BL405" s="144"/>
      <c r="BM405" s="144"/>
      <c r="BN405" s="144"/>
      <c r="BO405" s="144"/>
      <c r="BP405" s="144"/>
      <c r="BQ405" s="144"/>
      <c r="BR405" s="144"/>
      <c r="BS405" s="144"/>
      <c r="BT405" s="144"/>
      <c r="BU405" s="144"/>
    </row>
    <row r="406" spans="1:73" ht="12" customHeight="1" x14ac:dyDescent="0.4">
      <c r="A406" s="80" t="s">
        <v>369</v>
      </c>
      <c r="B406" s="278"/>
      <c r="C406" s="434" t="s">
        <v>14</v>
      </c>
      <c r="D406" s="443"/>
      <c r="E406" s="144">
        <v>1</v>
      </c>
      <c r="F406" s="144"/>
      <c r="G406" s="144"/>
      <c r="H406" s="144"/>
      <c r="I406" s="144"/>
      <c r="J406" s="144"/>
      <c r="K406" s="144"/>
      <c r="L406" s="144"/>
      <c r="M406" s="144"/>
      <c r="N406" s="144"/>
      <c r="O406" s="144"/>
      <c r="P406" s="144"/>
      <c r="Q406" s="144"/>
      <c r="R406" s="144"/>
      <c r="S406" s="444"/>
      <c r="T406" s="144"/>
      <c r="U406" s="144"/>
      <c r="V406" s="144"/>
      <c r="W406" s="144"/>
      <c r="X406" s="144"/>
      <c r="Y406" s="144"/>
      <c r="Z406" s="144"/>
      <c r="AA406" s="144"/>
      <c r="AB406" s="144"/>
      <c r="AC406" s="144"/>
      <c r="AD406" s="144"/>
      <c r="AE406" s="144"/>
      <c r="AF406" s="144"/>
      <c r="AG406" s="144"/>
      <c r="AH406" s="144"/>
      <c r="AI406" s="144"/>
      <c r="AJ406" s="144"/>
      <c r="AK406" s="144"/>
      <c r="AL406" s="144"/>
      <c r="AM406" s="144"/>
      <c r="AN406" s="144"/>
      <c r="AO406" s="144"/>
      <c r="AP406" s="144"/>
      <c r="AQ406" s="144"/>
      <c r="AR406" s="144"/>
      <c r="AS406" s="144"/>
      <c r="AT406" s="144"/>
      <c r="AU406" s="144"/>
      <c r="AV406" s="144"/>
      <c r="AW406" s="144"/>
      <c r="AX406" s="144"/>
      <c r="AY406" s="144"/>
      <c r="AZ406" s="144"/>
      <c r="BA406" s="144"/>
      <c r="BB406" s="144"/>
      <c r="BC406" s="144"/>
      <c r="BD406" s="144"/>
      <c r="BE406" s="144"/>
      <c r="BF406" s="144"/>
      <c r="BG406" s="144"/>
      <c r="BH406" s="144"/>
      <c r="BI406" s="144"/>
      <c r="BJ406" s="144"/>
      <c r="BK406" s="144"/>
      <c r="BL406" s="144"/>
      <c r="BM406" s="144"/>
      <c r="BN406" s="144"/>
      <c r="BO406" s="144"/>
      <c r="BP406" s="144"/>
      <c r="BQ406" s="144"/>
      <c r="BR406" s="144"/>
      <c r="BS406" s="144"/>
      <c r="BT406" s="144"/>
      <c r="BU406" s="144"/>
    </row>
    <row r="407" spans="1:73" ht="12" customHeight="1" x14ac:dyDescent="0.4">
      <c r="A407" s="80" t="s">
        <v>369</v>
      </c>
      <c r="B407" s="278"/>
      <c r="C407" s="434" t="s">
        <v>15</v>
      </c>
      <c r="D407" s="443"/>
      <c r="E407" s="144">
        <v>1</v>
      </c>
      <c r="F407" s="144"/>
      <c r="G407" s="144">
        <v>1</v>
      </c>
      <c r="H407" s="144">
        <v>2</v>
      </c>
      <c r="I407" s="144">
        <v>1</v>
      </c>
      <c r="J407" s="144">
        <v>4</v>
      </c>
      <c r="K407" s="144">
        <v>2</v>
      </c>
      <c r="L407" s="144">
        <v>3</v>
      </c>
      <c r="M407" s="144"/>
      <c r="N407" s="144">
        <v>5</v>
      </c>
      <c r="O407" s="144"/>
      <c r="P407" s="144">
        <v>2</v>
      </c>
      <c r="Q407" s="144"/>
      <c r="R407" s="144"/>
      <c r="S407" s="444"/>
      <c r="T407" s="144"/>
      <c r="U407" s="144"/>
      <c r="V407" s="144"/>
      <c r="W407" s="144"/>
      <c r="X407" s="144"/>
      <c r="Y407" s="144"/>
      <c r="Z407" s="144"/>
      <c r="AA407" s="144"/>
      <c r="AB407" s="144"/>
      <c r="AC407" s="144"/>
      <c r="AD407" s="144"/>
      <c r="AE407" s="144"/>
      <c r="AF407" s="144"/>
      <c r="AG407" s="144"/>
      <c r="AH407" s="144"/>
      <c r="AI407" s="144"/>
      <c r="AJ407" s="144"/>
      <c r="AK407" s="144"/>
      <c r="AL407" s="144"/>
      <c r="AM407" s="144"/>
      <c r="AN407" s="144"/>
      <c r="AO407" s="144"/>
      <c r="AP407" s="144"/>
      <c r="AQ407" s="144"/>
      <c r="AR407" s="144"/>
      <c r="AS407" s="144"/>
      <c r="AT407" s="144"/>
      <c r="AU407" s="144"/>
      <c r="AV407" s="144"/>
      <c r="AW407" s="144"/>
      <c r="AX407" s="144"/>
      <c r="AY407" s="144"/>
      <c r="AZ407" s="144"/>
      <c r="BA407" s="144"/>
      <c r="BB407" s="144"/>
      <c r="BC407" s="144"/>
      <c r="BD407" s="144"/>
      <c r="BE407" s="144"/>
      <c r="BF407" s="144"/>
      <c r="BG407" s="144"/>
      <c r="BH407" s="144"/>
      <c r="BI407" s="144"/>
      <c r="BJ407" s="144"/>
      <c r="BK407" s="144"/>
      <c r="BL407" s="144"/>
      <c r="BM407" s="144"/>
      <c r="BN407" s="144"/>
      <c r="BO407" s="144"/>
      <c r="BP407" s="144"/>
      <c r="BQ407" s="144"/>
      <c r="BR407" s="144"/>
      <c r="BS407" s="144"/>
      <c r="BT407" s="144"/>
      <c r="BU407" s="144"/>
    </row>
    <row r="408" spans="1:73" ht="12" customHeight="1" x14ac:dyDescent="0.4">
      <c r="A408" s="80" t="s">
        <v>369</v>
      </c>
      <c r="B408" s="278"/>
      <c r="C408" s="434" t="s">
        <v>381</v>
      </c>
      <c r="D408" s="443"/>
      <c r="E408" s="144"/>
      <c r="F408" s="144"/>
      <c r="G408" s="144"/>
      <c r="H408" s="144"/>
      <c r="I408" s="144"/>
      <c r="J408" s="144"/>
      <c r="K408" s="144"/>
      <c r="L408" s="144"/>
      <c r="M408" s="144"/>
      <c r="N408" s="144"/>
      <c r="O408" s="144"/>
      <c r="P408" s="144"/>
      <c r="Q408" s="144"/>
      <c r="R408" s="144"/>
      <c r="S408" s="444"/>
      <c r="T408" s="144"/>
      <c r="U408" s="144"/>
      <c r="V408" s="144"/>
      <c r="W408" s="144"/>
      <c r="X408" s="144"/>
      <c r="Y408" s="144"/>
      <c r="Z408" s="144"/>
      <c r="AA408" s="144"/>
      <c r="AB408" s="144"/>
      <c r="AC408" s="144"/>
      <c r="AD408" s="144"/>
      <c r="AE408" s="144"/>
      <c r="AF408" s="144"/>
      <c r="AG408" s="144"/>
      <c r="AH408" s="144"/>
      <c r="AI408" s="144"/>
      <c r="AJ408" s="144"/>
      <c r="AK408" s="144"/>
      <c r="AL408" s="144"/>
      <c r="AM408" s="144"/>
      <c r="AN408" s="144"/>
      <c r="AO408" s="144"/>
      <c r="AP408" s="144"/>
      <c r="AQ408" s="144"/>
      <c r="AR408" s="144"/>
      <c r="AS408" s="144"/>
      <c r="AT408" s="144"/>
      <c r="AU408" s="144"/>
      <c r="AV408" s="144"/>
      <c r="AW408" s="144"/>
      <c r="AX408" s="144"/>
      <c r="AY408" s="144"/>
      <c r="AZ408" s="144"/>
      <c r="BA408" s="144"/>
      <c r="BB408" s="144"/>
      <c r="BC408" s="144"/>
      <c r="BD408" s="144"/>
      <c r="BE408" s="144"/>
      <c r="BF408" s="144"/>
      <c r="BG408" s="144"/>
      <c r="BH408" s="144"/>
      <c r="BI408" s="144"/>
      <c r="BJ408" s="144"/>
      <c r="BK408" s="144"/>
      <c r="BL408" s="144"/>
      <c r="BM408" s="144"/>
      <c r="BN408" s="144"/>
      <c r="BO408" s="144"/>
      <c r="BP408" s="144"/>
      <c r="BQ408" s="144"/>
      <c r="BR408" s="144"/>
      <c r="BS408" s="144"/>
      <c r="BT408" s="144"/>
      <c r="BU408" s="144"/>
    </row>
    <row r="409" spans="1:73" ht="12" customHeight="1" x14ac:dyDescent="0.4">
      <c r="A409" s="80" t="s">
        <v>369</v>
      </c>
      <c r="B409" s="278"/>
      <c r="C409" s="434" t="s">
        <v>17</v>
      </c>
      <c r="D409" s="443"/>
      <c r="E409" s="144"/>
      <c r="F409" s="144"/>
      <c r="G409" s="144"/>
      <c r="H409" s="144"/>
      <c r="I409" s="144"/>
      <c r="J409" s="144"/>
      <c r="K409" s="144"/>
      <c r="L409" s="144"/>
      <c r="M409" s="144"/>
      <c r="N409" s="144"/>
      <c r="O409" s="144"/>
      <c r="P409" s="144"/>
      <c r="Q409" s="144"/>
      <c r="R409" s="144"/>
      <c r="S409" s="444"/>
      <c r="T409" s="144"/>
      <c r="U409" s="144"/>
      <c r="V409" s="144"/>
      <c r="W409" s="144"/>
      <c r="X409" s="144"/>
      <c r="Y409" s="144"/>
      <c r="Z409" s="144"/>
      <c r="AA409" s="144"/>
      <c r="AB409" s="144"/>
      <c r="AC409" s="144"/>
      <c r="AD409" s="144"/>
      <c r="AE409" s="144"/>
      <c r="AF409" s="144"/>
      <c r="AG409" s="144"/>
      <c r="AH409" s="144"/>
      <c r="AI409" s="144"/>
      <c r="AJ409" s="144"/>
      <c r="AK409" s="144"/>
      <c r="AL409" s="144"/>
      <c r="AM409" s="144"/>
      <c r="AN409" s="144"/>
      <c r="AO409" s="144"/>
      <c r="AP409" s="144"/>
      <c r="AQ409" s="144"/>
      <c r="AR409" s="144"/>
      <c r="AS409" s="144"/>
      <c r="AT409" s="144"/>
      <c r="AU409" s="144"/>
      <c r="AV409" s="144"/>
      <c r="AW409" s="144"/>
      <c r="AX409" s="144"/>
      <c r="AY409" s="144"/>
      <c r="AZ409" s="144"/>
      <c r="BA409" s="144"/>
      <c r="BB409" s="144"/>
      <c r="BC409" s="144"/>
      <c r="BD409" s="144"/>
      <c r="BE409" s="144"/>
      <c r="BF409" s="144"/>
      <c r="BG409" s="144"/>
      <c r="BH409" s="144"/>
      <c r="BI409" s="144"/>
      <c r="BJ409" s="144"/>
      <c r="BK409" s="144"/>
      <c r="BL409" s="144"/>
      <c r="BM409" s="144"/>
      <c r="BN409" s="144"/>
      <c r="BO409" s="144"/>
      <c r="BP409" s="144"/>
      <c r="BQ409" s="144"/>
      <c r="BR409" s="144"/>
      <c r="BS409" s="144"/>
      <c r="BT409" s="144"/>
      <c r="BU409" s="144"/>
    </row>
    <row r="410" spans="1:73" ht="12" customHeight="1" x14ac:dyDescent="0.4">
      <c r="A410" s="80" t="s">
        <v>369</v>
      </c>
      <c r="B410" s="278"/>
      <c r="C410" s="434" t="s">
        <v>382</v>
      </c>
      <c r="D410" s="443">
        <v>1</v>
      </c>
      <c r="E410" s="144"/>
      <c r="F410" s="144"/>
      <c r="G410" s="144">
        <v>1</v>
      </c>
      <c r="H410" s="144"/>
      <c r="I410" s="144">
        <v>1</v>
      </c>
      <c r="J410" s="144">
        <v>1</v>
      </c>
      <c r="K410" s="144"/>
      <c r="L410" s="144"/>
      <c r="M410" s="144"/>
      <c r="N410" s="144"/>
      <c r="O410" s="144"/>
      <c r="P410" s="144"/>
      <c r="Q410" s="144"/>
      <c r="R410" s="144"/>
      <c r="S410" s="444"/>
      <c r="T410" s="144"/>
      <c r="U410" s="144"/>
      <c r="V410" s="144"/>
      <c r="W410" s="144"/>
      <c r="X410" s="144"/>
      <c r="Y410" s="144"/>
      <c r="Z410" s="144"/>
      <c r="AA410" s="144"/>
      <c r="AB410" s="144"/>
      <c r="AC410" s="144"/>
      <c r="AD410" s="144"/>
      <c r="AE410" s="144"/>
      <c r="AF410" s="144"/>
      <c r="AG410" s="144"/>
      <c r="AH410" s="144"/>
      <c r="AI410" s="144"/>
      <c r="AJ410" s="144"/>
      <c r="AK410" s="144"/>
      <c r="AL410" s="144"/>
      <c r="AM410" s="144"/>
      <c r="AN410" s="144"/>
      <c r="AO410" s="144"/>
      <c r="AP410" s="144"/>
      <c r="AQ410" s="144"/>
      <c r="AR410" s="144"/>
      <c r="AS410" s="144"/>
      <c r="AT410" s="144"/>
      <c r="AU410" s="144"/>
      <c r="AV410" s="144"/>
      <c r="AW410" s="144"/>
      <c r="AX410" s="144"/>
      <c r="AY410" s="144"/>
      <c r="AZ410" s="144"/>
      <c r="BA410" s="144"/>
      <c r="BB410" s="144"/>
      <c r="BC410" s="144"/>
      <c r="BD410" s="144"/>
      <c r="BE410" s="144"/>
      <c r="BF410" s="144"/>
      <c r="BG410" s="144"/>
      <c r="BH410" s="144"/>
      <c r="BI410" s="144"/>
      <c r="BJ410" s="144"/>
      <c r="BK410" s="144"/>
      <c r="BL410" s="144"/>
      <c r="BM410" s="144"/>
      <c r="BN410" s="144"/>
      <c r="BO410" s="144"/>
      <c r="BP410" s="144"/>
      <c r="BQ410" s="144"/>
      <c r="BR410" s="144"/>
      <c r="BS410" s="144"/>
      <c r="BT410" s="144"/>
      <c r="BU410" s="144"/>
    </row>
    <row r="411" spans="1:73" ht="12" customHeight="1" x14ac:dyDescent="0.4">
      <c r="A411" s="80" t="s">
        <v>369</v>
      </c>
      <c r="B411" s="278"/>
      <c r="C411" s="437" t="s">
        <v>383</v>
      </c>
      <c r="D411" s="437"/>
      <c r="E411" s="438">
        <v>5</v>
      </c>
      <c r="F411" s="438">
        <v>4</v>
      </c>
      <c r="G411" s="438">
        <v>7</v>
      </c>
      <c r="H411" s="438">
        <v>6</v>
      </c>
      <c r="I411" s="438">
        <v>6</v>
      </c>
      <c r="J411" s="438">
        <v>2</v>
      </c>
      <c r="K411" s="438">
        <v>7</v>
      </c>
      <c r="L411" s="438">
        <v>5</v>
      </c>
      <c r="M411" s="438">
        <v>2</v>
      </c>
      <c r="N411" s="438">
        <v>1</v>
      </c>
      <c r="O411" s="438"/>
      <c r="P411" s="438"/>
      <c r="Q411" s="438">
        <v>2</v>
      </c>
      <c r="R411" s="438"/>
      <c r="S411" s="440"/>
      <c r="T411" s="144"/>
      <c r="U411" s="144"/>
      <c r="V411" s="144"/>
      <c r="W411" s="144"/>
      <c r="X411" s="144"/>
      <c r="Y411" s="144"/>
      <c r="Z411" s="144"/>
      <c r="AA411" s="144"/>
      <c r="AB411" s="144"/>
      <c r="AC411" s="144"/>
      <c r="AD411" s="144"/>
      <c r="AE411" s="144"/>
      <c r="AF411" s="144"/>
      <c r="AG411" s="144"/>
      <c r="AH411" s="144"/>
      <c r="AI411" s="144"/>
      <c r="AJ411" s="144"/>
      <c r="AK411" s="144"/>
      <c r="AL411" s="144"/>
      <c r="AM411" s="144"/>
      <c r="AN411" s="144"/>
      <c r="AO411" s="144"/>
      <c r="AP411" s="144"/>
      <c r="AQ411" s="144"/>
      <c r="AR411" s="144"/>
      <c r="AS411" s="144"/>
      <c r="AT411" s="144"/>
      <c r="AU411" s="144"/>
      <c r="AV411" s="144"/>
      <c r="AW411" s="144"/>
      <c r="AX411" s="144"/>
      <c r="AY411" s="144"/>
      <c r="AZ411" s="144"/>
      <c r="BA411" s="144"/>
      <c r="BB411" s="144"/>
      <c r="BC411" s="144"/>
      <c r="BD411" s="144"/>
      <c r="BE411" s="144"/>
      <c r="BF411" s="144"/>
      <c r="BG411" s="144"/>
      <c r="BH411" s="144"/>
      <c r="BI411" s="144"/>
      <c r="BJ411" s="144"/>
      <c r="BK411" s="144"/>
      <c r="BL411" s="144"/>
      <c r="BM411" s="144"/>
      <c r="BN411" s="144"/>
      <c r="BO411" s="144"/>
      <c r="BP411" s="144"/>
      <c r="BQ411" s="144"/>
      <c r="BR411" s="144"/>
      <c r="BS411" s="144"/>
      <c r="BT411" s="144"/>
      <c r="BU411" s="144"/>
    </row>
    <row r="412" spans="1:73" ht="12" customHeight="1" x14ac:dyDescent="0.4">
      <c r="A412" s="80" t="s">
        <v>369</v>
      </c>
      <c r="B412" s="278"/>
      <c r="C412" s="437" t="s">
        <v>384</v>
      </c>
      <c r="D412" s="437"/>
      <c r="E412" s="438"/>
      <c r="F412" s="438"/>
      <c r="G412" s="438"/>
      <c r="H412" s="438"/>
      <c r="I412" s="438"/>
      <c r="J412" s="438"/>
      <c r="K412" s="438"/>
      <c r="L412" s="438"/>
      <c r="M412" s="438"/>
      <c r="N412" s="438"/>
      <c r="O412" s="438"/>
      <c r="P412" s="438"/>
      <c r="Q412" s="438"/>
      <c r="R412" s="438"/>
      <c r="S412" s="440"/>
      <c r="T412" s="144"/>
      <c r="U412" s="144"/>
      <c r="V412" s="144"/>
      <c r="W412" s="144"/>
      <c r="X412" s="144"/>
      <c r="Y412" s="144"/>
      <c r="Z412" s="144"/>
      <c r="AA412" s="144"/>
      <c r="AB412" s="144"/>
      <c r="AC412" s="144"/>
      <c r="AD412" s="144"/>
      <c r="AE412" s="144"/>
      <c r="AF412" s="144"/>
      <c r="AG412" s="144"/>
      <c r="AH412" s="144"/>
      <c r="AI412" s="144"/>
      <c r="AJ412" s="144"/>
      <c r="AK412" s="144"/>
      <c r="AL412" s="144"/>
      <c r="AM412" s="144"/>
      <c r="AN412" s="144"/>
      <c r="AO412" s="144"/>
      <c r="AP412" s="144"/>
      <c r="AQ412" s="144"/>
      <c r="AR412" s="144"/>
      <c r="AS412" s="144"/>
      <c r="AT412" s="144"/>
      <c r="AU412" s="144"/>
      <c r="AV412" s="144"/>
      <c r="AW412" s="144"/>
      <c r="AX412" s="144"/>
      <c r="AY412" s="144"/>
      <c r="AZ412" s="144"/>
      <c r="BA412" s="144"/>
      <c r="BB412" s="144"/>
      <c r="BC412" s="144"/>
      <c r="BD412" s="144"/>
      <c r="BE412" s="144"/>
      <c r="BF412" s="144"/>
      <c r="BG412" s="144"/>
      <c r="BH412" s="144"/>
      <c r="BI412" s="144"/>
      <c r="BJ412" s="144"/>
      <c r="BK412" s="144"/>
      <c r="BL412" s="144"/>
      <c r="BM412" s="144"/>
      <c r="BN412" s="144"/>
      <c r="BO412" s="144"/>
      <c r="BP412" s="144"/>
      <c r="BQ412" s="144"/>
      <c r="BR412" s="144"/>
      <c r="BS412" s="144"/>
      <c r="BT412" s="144"/>
      <c r="BU412" s="144"/>
    </row>
    <row r="413" spans="1:73" ht="12" customHeight="1" x14ac:dyDescent="0.4">
      <c r="A413" s="80" t="s">
        <v>369</v>
      </c>
      <c r="B413" s="278"/>
      <c r="C413" s="437" t="s">
        <v>385</v>
      </c>
      <c r="D413" s="437"/>
      <c r="E413" s="438"/>
      <c r="F413" s="438"/>
      <c r="G413" s="438"/>
      <c r="H413" s="438"/>
      <c r="I413" s="438"/>
      <c r="J413" s="438"/>
      <c r="K413" s="438"/>
      <c r="L413" s="438"/>
      <c r="M413" s="438"/>
      <c r="N413" s="438"/>
      <c r="O413" s="438"/>
      <c r="P413" s="438"/>
      <c r="Q413" s="438"/>
      <c r="R413" s="438"/>
      <c r="S413" s="440"/>
      <c r="T413" s="144"/>
      <c r="U413" s="144"/>
      <c r="V413" s="144"/>
      <c r="W413" s="144"/>
      <c r="X413" s="144"/>
      <c r="Y413" s="144"/>
      <c r="Z413" s="144"/>
      <c r="AA413" s="144"/>
      <c r="AB413" s="144"/>
      <c r="AC413" s="144"/>
      <c r="AD413" s="144"/>
      <c r="AE413" s="144"/>
      <c r="AF413" s="144"/>
      <c r="AG413" s="144"/>
      <c r="AH413" s="144"/>
      <c r="AI413" s="144"/>
      <c r="AJ413" s="144"/>
      <c r="AK413" s="144"/>
      <c r="AL413" s="144"/>
      <c r="AM413" s="144"/>
      <c r="AN413" s="144"/>
      <c r="AO413" s="144"/>
      <c r="AP413" s="144"/>
      <c r="AQ413" s="144"/>
      <c r="AR413" s="144"/>
      <c r="AS413" s="144"/>
      <c r="AT413" s="144"/>
      <c r="AU413" s="144"/>
      <c r="AV413" s="144"/>
      <c r="AW413" s="144"/>
      <c r="AX413" s="144"/>
      <c r="AY413" s="144"/>
      <c r="AZ413" s="144"/>
      <c r="BA413" s="144"/>
      <c r="BB413" s="144"/>
      <c r="BC413" s="144"/>
      <c r="BD413" s="144"/>
      <c r="BE413" s="144"/>
      <c r="BF413" s="144"/>
      <c r="BG413" s="144"/>
      <c r="BH413" s="144"/>
      <c r="BI413" s="144"/>
      <c r="BJ413" s="144"/>
      <c r="BK413" s="144"/>
      <c r="BL413" s="144"/>
      <c r="BM413" s="144"/>
      <c r="BN413" s="144"/>
      <c r="BO413" s="144"/>
      <c r="BP413" s="144"/>
      <c r="BQ413" s="144"/>
      <c r="BR413" s="144"/>
      <c r="BS413" s="144"/>
      <c r="BT413" s="144"/>
      <c r="BU413" s="144"/>
    </row>
    <row r="414" spans="1:73" ht="12" customHeight="1" x14ac:dyDescent="0.4">
      <c r="A414" s="80" t="s">
        <v>369</v>
      </c>
      <c r="B414" s="278"/>
      <c r="C414" s="437" t="s">
        <v>386</v>
      </c>
      <c r="D414" s="437"/>
      <c r="E414" s="438"/>
      <c r="F414" s="438"/>
      <c r="G414" s="438"/>
      <c r="H414" s="438"/>
      <c r="I414" s="438"/>
      <c r="J414" s="438"/>
      <c r="K414" s="438"/>
      <c r="L414" s="438"/>
      <c r="M414" s="438"/>
      <c r="N414" s="438"/>
      <c r="O414" s="438"/>
      <c r="P414" s="438"/>
      <c r="Q414" s="438"/>
      <c r="R414" s="438"/>
      <c r="S414" s="440"/>
      <c r="T414" s="144"/>
      <c r="U414" s="144"/>
      <c r="V414" s="144"/>
      <c r="W414" s="144"/>
      <c r="X414" s="144"/>
      <c r="Y414" s="144"/>
      <c r="Z414" s="144"/>
      <c r="AA414" s="144"/>
      <c r="AB414" s="144"/>
      <c r="AC414" s="144"/>
      <c r="AD414" s="144"/>
      <c r="AE414" s="144"/>
      <c r="AF414" s="144"/>
      <c r="AG414" s="144"/>
      <c r="AH414" s="144"/>
      <c r="AI414" s="144"/>
      <c r="AJ414" s="144"/>
      <c r="AK414" s="144"/>
      <c r="AL414" s="144"/>
      <c r="AM414" s="144"/>
      <c r="AN414" s="144"/>
      <c r="AO414" s="144"/>
      <c r="AP414" s="144"/>
      <c r="AQ414" s="144"/>
      <c r="AR414" s="144"/>
      <c r="AS414" s="144"/>
      <c r="AT414" s="144"/>
      <c r="AU414" s="144"/>
      <c r="AV414" s="144"/>
      <c r="AW414" s="144"/>
      <c r="AX414" s="144"/>
      <c r="AY414" s="144"/>
      <c r="AZ414" s="144"/>
      <c r="BA414" s="144"/>
      <c r="BB414" s="144"/>
      <c r="BC414" s="144"/>
      <c r="BD414" s="144"/>
      <c r="BE414" s="144"/>
      <c r="BF414" s="144"/>
      <c r="BG414" s="144"/>
      <c r="BH414" s="144"/>
      <c r="BI414" s="144"/>
      <c r="BJ414" s="144"/>
      <c r="BK414" s="144"/>
      <c r="BL414" s="144"/>
      <c r="BM414" s="144"/>
      <c r="BN414" s="144"/>
      <c r="BO414" s="144"/>
      <c r="BP414" s="144"/>
      <c r="BQ414" s="144"/>
      <c r="BR414" s="144"/>
      <c r="BS414" s="144"/>
      <c r="BT414" s="144"/>
      <c r="BU414" s="144"/>
    </row>
    <row r="415" spans="1:73" ht="12" customHeight="1" x14ac:dyDescent="0.4">
      <c r="A415" s="80" t="s">
        <v>369</v>
      </c>
      <c r="B415" s="278"/>
      <c r="C415" s="437" t="s">
        <v>399</v>
      </c>
      <c r="D415" s="437">
        <v>4</v>
      </c>
      <c r="E415" s="438"/>
      <c r="F415" s="438">
        <v>2</v>
      </c>
      <c r="G415" s="438">
        <v>2</v>
      </c>
      <c r="H415" s="438">
        <v>4</v>
      </c>
      <c r="I415" s="438">
        <v>2</v>
      </c>
      <c r="J415" s="438"/>
      <c r="K415" s="438"/>
      <c r="L415" s="438"/>
      <c r="M415" s="438"/>
      <c r="N415" s="438"/>
      <c r="O415" s="438"/>
      <c r="P415" s="438"/>
      <c r="Q415" s="438"/>
      <c r="R415" s="438"/>
      <c r="S415" s="440"/>
      <c r="T415" s="144"/>
      <c r="U415" s="144"/>
      <c r="V415" s="144"/>
      <c r="W415" s="144"/>
      <c r="X415" s="144"/>
      <c r="Y415" s="144"/>
      <c r="Z415" s="144"/>
      <c r="AA415" s="144"/>
      <c r="AB415" s="144"/>
      <c r="AC415" s="144"/>
      <c r="AD415" s="144"/>
      <c r="AE415" s="144"/>
      <c r="AF415" s="144"/>
      <c r="AG415" s="144"/>
      <c r="AH415" s="144"/>
      <c r="AI415" s="144"/>
      <c r="AJ415" s="144"/>
      <c r="AK415" s="144"/>
      <c r="AL415" s="144"/>
      <c r="AM415" s="144"/>
      <c r="AN415" s="144"/>
      <c r="AO415" s="144"/>
      <c r="AP415" s="144"/>
      <c r="AQ415" s="144"/>
      <c r="AR415" s="144"/>
      <c r="AS415" s="144"/>
      <c r="AT415" s="144"/>
      <c r="AU415" s="144"/>
      <c r="AV415" s="144"/>
      <c r="AW415" s="144"/>
      <c r="AX415" s="144"/>
      <c r="AY415" s="144"/>
      <c r="AZ415" s="144"/>
      <c r="BA415" s="144"/>
      <c r="BB415" s="144"/>
      <c r="BC415" s="144"/>
      <c r="BD415" s="144"/>
      <c r="BE415" s="144"/>
      <c r="BF415" s="144"/>
      <c r="BG415" s="144"/>
      <c r="BH415" s="144"/>
      <c r="BI415" s="144"/>
      <c r="BJ415" s="144"/>
      <c r="BK415" s="144"/>
      <c r="BL415" s="144"/>
      <c r="BM415" s="144"/>
      <c r="BN415" s="144"/>
      <c r="BO415" s="144"/>
      <c r="BP415" s="144"/>
      <c r="BQ415" s="144"/>
      <c r="BR415" s="144"/>
      <c r="BS415" s="144"/>
      <c r="BT415" s="144"/>
      <c r="BU415" s="144"/>
    </row>
    <row r="416" spans="1:73" ht="12" customHeight="1" x14ac:dyDescent="0.4">
      <c r="A416" s="80" t="s">
        <v>369</v>
      </c>
      <c r="B416" s="278"/>
      <c r="C416" s="443" t="s">
        <v>387</v>
      </c>
      <c r="D416" s="437"/>
      <c r="E416" s="438"/>
      <c r="F416" s="438"/>
      <c r="G416" s="438"/>
      <c r="H416" s="438"/>
      <c r="I416" s="438"/>
      <c r="J416" s="438"/>
      <c r="K416" s="438"/>
      <c r="L416" s="438"/>
      <c r="M416" s="438"/>
      <c r="N416" s="438"/>
      <c r="O416" s="438"/>
      <c r="P416" s="438"/>
      <c r="Q416" s="438"/>
      <c r="R416" s="438"/>
      <c r="S416" s="440"/>
      <c r="T416" s="144"/>
      <c r="U416" s="144"/>
      <c r="V416" s="144"/>
      <c r="W416" s="144"/>
      <c r="X416" s="144"/>
      <c r="Y416" s="144"/>
      <c r="Z416" s="144"/>
      <c r="AA416" s="144"/>
      <c r="AB416" s="144"/>
      <c r="AC416" s="144"/>
      <c r="AD416" s="144"/>
      <c r="AE416" s="144"/>
      <c r="AF416" s="144"/>
      <c r="AG416" s="144"/>
      <c r="AH416" s="144"/>
      <c r="AI416" s="144"/>
      <c r="AJ416" s="144"/>
      <c r="AK416" s="144"/>
      <c r="AL416" s="144"/>
      <c r="AM416" s="144"/>
      <c r="AN416" s="144"/>
      <c r="AO416" s="144"/>
      <c r="AP416" s="144"/>
      <c r="AQ416" s="144"/>
      <c r="AR416" s="144"/>
      <c r="AS416" s="144"/>
      <c r="AT416" s="144"/>
      <c r="AU416" s="144"/>
      <c r="AV416" s="144"/>
      <c r="AW416" s="144"/>
      <c r="AX416" s="144"/>
      <c r="AY416" s="144"/>
      <c r="AZ416" s="144"/>
      <c r="BA416" s="144"/>
      <c r="BB416" s="144"/>
      <c r="BC416" s="144"/>
      <c r="BD416" s="144"/>
      <c r="BE416" s="144"/>
      <c r="BF416" s="144"/>
      <c r="BG416" s="144"/>
      <c r="BH416" s="144"/>
      <c r="BI416" s="144"/>
      <c r="BJ416" s="144"/>
      <c r="BK416" s="144"/>
      <c r="BL416" s="144"/>
      <c r="BM416" s="144"/>
      <c r="BN416" s="144"/>
      <c r="BO416" s="144"/>
      <c r="BP416" s="144"/>
      <c r="BQ416" s="144"/>
      <c r="BR416" s="144"/>
      <c r="BS416" s="144"/>
      <c r="BT416" s="144"/>
      <c r="BU416" s="144"/>
    </row>
    <row r="417" spans="1:73" ht="12" customHeight="1" x14ac:dyDescent="0.4">
      <c r="A417" s="80" t="s">
        <v>369</v>
      </c>
      <c r="B417" s="278"/>
      <c r="C417" s="443" t="s">
        <v>388</v>
      </c>
      <c r="D417" s="437"/>
      <c r="E417" s="438">
        <v>1</v>
      </c>
      <c r="F417" s="438">
        <v>4</v>
      </c>
      <c r="G417" s="438">
        <v>1</v>
      </c>
      <c r="H417" s="438">
        <v>2</v>
      </c>
      <c r="I417" s="438">
        <v>2</v>
      </c>
      <c r="J417" s="438">
        <v>4</v>
      </c>
      <c r="K417" s="438"/>
      <c r="L417" s="438"/>
      <c r="M417" s="438"/>
      <c r="N417" s="438"/>
      <c r="O417" s="438"/>
      <c r="P417" s="438"/>
      <c r="Q417" s="438"/>
      <c r="R417" s="438"/>
      <c r="S417" s="440"/>
      <c r="T417" s="144"/>
      <c r="U417" s="144"/>
      <c r="V417" s="144"/>
      <c r="W417" s="144"/>
      <c r="X417" s="144"/>
      <c r="Y417" s="144"/>
      <c r="Z417" s="144"/>
      <c r="AA417" s="144"/>
      <c r="AB417" s="144"/>
      <c r="AC417" s="144"/>
      <c r="AD417" s="144"/>
      <c r="AE417" s="144"/>
      <c r="AF417" s="144"/>
      <c r="AG417" s="144"/>
      <c r="AH417" s="144"/>
      <c r="AI417" s="144"/>
      <c r="AJ417" s="144"/>
      <c r="AK417" s="144"/>
      <c r="AL417" s="144"/>
      <c r="AM417" s="144"/>
      <c r="AN417" s="144"/>
      <c r="AO417" s="144"/>
      <c r="AP417" s="144"/>
      <c r="AQ417" s="144"/>
      <c r="AR417" s="144"/>
      <c r="AS417" s="144"/>
      <c r="AT417" s="144"/>
      <c r="AU417" s="144"/>
      <c r="AV417" s="144"/>
      <c r="AW417" s="144"/>
      <c r="AX417" s="144"/>
      <c r="AY417" s="144"/>
      <c r="AZ417" s="144"/>
      <c r="BA417" s="144"/>
      <c r="BB417" s="144"/>
      <c r="BC417" s="144"/>
      <c r="BD417" s="144"/>
      <c r="BE417" s="144"/>
      <c r="BF417" s="144"/>
      <c r="BG417" s="144"/>
      <c r="BH417" s="144"/>
      <c r="BI417" s="144"/>
      <c r="BJ417" s="144"/>
      <c r="BK417" s="144"/>
      <c r="BL417" s="144"/>
      <c r="BM417" s="144"/>
      <c r="BN417" s="144"/>
      <c r="BO417" s="144"/>
      <c r="BP417" s="144"/>
      <c r="BQ417" s="144"/>
      <c r="BR417" s="144"/>
      <c r="BS417" s="144"/>
      <c r="BT417" s="144"/>
      <c r="BU417" s="144"/>
    </row>
    <row r="418" spans="1:73" ht="12" customHeight="1" x14ac:dyDescent="0.4">
      <c r="A418" s="80" t="s">
        <v>369</v>
      </c>
      <c r="B418" s="278"/>
      <c r="C418" s="437" t="s">
        <v>57</v>
      </c>
      <c r="D418" s="437"/>
      <c r="E418" s="438"/>
      <c r="F418" s="438"/>
      <c r="G418" s="438"/>
      <c r="H418" s="438"/>
      <c r="I418" s="438"/>
      <c r="J418" s="438"/>
      <c r="K418" s="438"/>
      <c r="L418" s="438"/>
      <c r="M418" s="438"/>
      <c r="N418" s="438"/>
      <c r="O418" s="438"/>
      <c r="P418" s="438"/>
      <c r="Q418" s="438"/>
      <c r="R418" s="438"/>
      <c r="S418" s="440"/>
      <c r="T418" s="144"/>
      <c r="U418" s="144"/>
      <c r="V418" s="144"/>
      <c r="W418" s="144"/>
      <c r="X418" s="144"/>
      <c r="Y418" s="144"/>
      <c r="Z418" s="144"/>
      <c r="AA418" s="144"/>
      <c r="AB418" s="144"/>
      <c r="AC418" s="144"/>
      <c r="AD418" s="144"/>
      <c r="AE418" s="144"/>
      <c r="AF418" s="144"/>
      <c r="AG418" s="144"/>
      <c r="AH418" s="144"/>
      <c r="AI418" s="144"/>
      <c r="AJ418" s="144"/>
      <c r="AK418" s="144"/>
      <c r="AL418" s="144"/>
      <c r="AM418" s="144"/>
      <c r="AN418" s="144"/>
      <c r="AO418" s="144"/>
      <c r="AP418" s="144"/>
      <c r="AQ418" s="144"/>
      <c r="AR418" s="144"/>
      <c r="AS418" s="144"/>
      <c r="AT418" s="144"/>
      <c r="AU418" s="144"/>
      <c r="AV418" s="144"/>
      <c r="AW418" s="144"/>
      <c r="AX418" s="144"/>
      <c r="AY418" s="144"/>
      <c r="AZ418" s="144"/>
      <c r="BA418" s="144"/>
      <c r="BB418" s="144"/>
      <c r="BC418" s="144"/>
      <c r="BD418" s="144"/>
      <c r="BE418" s="144"/>
      <c r="BF418" s="144"/>
      <c r="BG418" s="144"/>
      <c r="BH418" s="144"/>
      <c r="BI418" s="144"/>
      <c r="BJ418" s="144"/>
      <c r="BK418" s="144"/>
      <c r="BL418" s="144"/>
      <c r="BM418" s="144"/>
      <c r="BN418" s="144"/>
      <c r="BO418" s="144"/>
      <c r="BP418" s="144"/>
      <c r="BQ418" s="144"/>
      <c r="BR418" s="144"/>
      <c r="BS418" s="144"/>
      <c r="BT418" s="144"/>
      <c r="BU418" s="144"/>
    </row>
    <row r="419" spans="1:73" ht="12" customHeight="1" x14ac:dyDescent="0.4">
      <c r="A419" s="80" t="s">
        <v>369</v>
      </c>
      <c r="B419" s="278"/>
      <c r="C419" s="437" t="s">
        <v>58</v>
      </c>
      <c r="D419" s="437"/>
      <c r="E419" s="438">
        <v>1</v>
      </c>
      <c r="F419" s="438">
        <v>4</v>
      </c>
      <c r="G419" s="438">
        <v>1</v>
      </c>
      <c r="H419" s="438">
        <v>2</v>
      </c>
      <c r="I419" s="438">
        <v>2</v>
      </c>
      <c r="J419" s="438"/>
      <c r="K419" s="438"/>
      <c r="L419" s="438"/>
      <c r="M419" s="438"/>
      <c r="N419" s="438"/>
      <c r="O419" s="438"/>
      <c r="P419" s="438"/>
      <c r="Q419" s="438"/>
      <c r="R419" s="438"/>
      <c r="S419" s="440"/>
      <c r="T419" s="144"/>
      <c r="U419" s="144"/>
      <c r="V419" s="144"/>
      <c r="W419" s="144"/>
      <c r="X419" s="144"/>
      <c r="Y419" s="144"/>
      <c r="Z419" s="144"/>
      <c r="AA419" s="144"/>
      <c r="AB419" s="144"/>
      <c r="AC419" s="144"/>
      <c r="AD419" s="144"/>
      <c r="AE419" s="144"/>
      <c r="AF419" s="144"/>
      <c r="AG419" s="144"/>
      <c r="AH419" s="144"/>
      <c r="AI419" s="144"/>
      <c r="AJ419" s="144"/>
      <c r="AK419" s="144"/>
      <c r="AL419" s="144"/>
      <c r="AM419" s="144"/>
      <c r="AN419" s="144"/>
      <c r="AO419" s="144"/>
      <c r="AP419" s="144"/>
      <c r="AQ419" s="144"/>
      <c r="AR419" s="144"/>
      <c r="AS419" s="144"/>
      <c r="AT419" s="144"/>
      <c r="AU419" s="144"/>
      <c r="AV419" s="144"/>
      <c r="AW419" s="144"/>
      <c r="AX419" s="144"/>
      <c r="AY419" s="144"/>
      <c r="AZ419" s="144"/>
      <c r="BA419" s="144"/>
      <c r="BB419" s="144"/>
      <c r="BC419" s="144"/>
      <c r="BD419" s="144"/>
      <c r="BE419" s="144"/>
      <c r="BF419" s="144"/>
      <c r="BG419" s="144"/>
      <c r="BH419" s="144"/>
      <c r="BI419" s="144"/>
      <c r="BJ419" s="144"/>
      <c r="BK419" s="144"/>
      <c r="BL419" s="144"/>
      <c r="BM419" s="144"/>
      <c r="BN419" s="144"/>
      <c r="BO419" s="144"/>
      <c r="BP419" s="144"/>
      <c r="BQ419" s="144"/>
      <c r="BR419" s="144"/>
      <c r="BS419" s="144"/>
      <c r="BT419" s="144"/>
      <c r="BU419" s="144"/>
    </row>
    <row r="420" spans="1:73" ht="12" customHeight="1" x14ac:dyDescent="0.4">
      <c r="A420" s="80" t="s">
        <v>369</v>
      </c>
      <c r="B420" s="278"/>
      <c r="C420" s="434" t="s">
        <v>389</v>
      </c>
      <c r="D420" s="443">
        <v>1</v>
      </c>
      <c r="E420" s="144">
        <v>3</v>
      </c>
      <c r="F420" s="144">
        <v>1</v>
      </c>
      <c r="G420" s="144">
        <v>2</v>
      </c>
      <c r="H420" s="144">
        <v>3</v>
      </c>
      <c r="I420" s="144">
        <v>4</v>
      </c>
      <c r="J420" s="144">
        <v>1</v>
      </c>
      <c r="K420" s="144">
        <v>1</v>
      </c>
      <c r="L420" s="144">
        <v>1</v>
      </c>
      <c r="M420" s="144"/>
      <c r="N420" s="144"/>
      <c r="O420" s="144"/>
      <c r="P420" s="144"/>
      <c r="Q420" s="144"/>
      <c r="R420" s="144"/>
      <c r="S420" s="444">
        <v>1</v>
      </c>
      <c r="T420" s="144"/>
      <c r="U420" s="144"/>
      <c r="V420" s="144"/>
      <c r="W420" s="144"/>
      <c r="X420" s="144"/>
      <c r="Y420" s="144"/>
      <c r="Z420" s="144"/>
      <c r="AA420" s="144"/>
      <c r="AB420" s="144"/>
      <c r="AC420" s="144"/>
      <c r="AD420" s="144"/>
      <c r="AE420" s="144"/>
      <c r="AF420" s="144"/>
      <c r="AG420" s="144"/>
      <c r="AH420" s="144"/>
      <c r="AI420" s="144"/>
      <c r="AJ420" s="144"/>
      <c r="AK420" s="144"/>
      <c r="AL420" s="144"/>
      <c r="AM420" s="144"/>
      <c r="AN420" s="144"/>
      <c r="AO420" s="144"/>
      <c r="AP420" s="144"/>
      <c r="AQ420" s="144"/>
      <c r="AR420" s="144"/>
      <c r="AS420" s="144"/>
      <c r="AT420" s="144"/>
      <c r="AU420" s="144"/>
      <c r="AV420" s="144"/>
      <c r="AW420" s="144"/>
      <c r="AX420" s="144"/>
      <c r="AY420" s="144"/>
      <c r="AZ420" s="144"/>
      <c r="BA420" s="144"/>
      <c r="BB420" s="144"/>
      <c r="BC420" s="144"/>
      <c r="BD420" s="144"/>
      <c r="BE420" s="144"/>
      <c r="BF420" s="144"/>
      <c r="BG420" s="144"/>
      <c r="BH420" s="144"/>
      <c r="BI420" s="144"/>
      <c r="BJ420" s="144"/>
      <c r="BK420" s="144"/>
      <c r="BL420" s="144"/>
      <c r="BM420" s="144"/>
      <c r="BN420" s="144"/>
      <c r="BO420" s="144"/>
      <c r="BP420" s="144"/>
      <c r="BQ420" s="144"/>
      <c r="BR420" s="144"/>
      <c r="BS420" s="144"/>
      <c r="BT420" s="144"/>
      <c r="BU420" s="144"/>
    </row>
    <row r="421" spans="1:73" ht="12" customHeight="1" x14ac:dyDescent="0.4">
      <c r="A421" s="80" t="s">
        <v>369</v>
      </c>
      <c r="B421" s="278"/>
      <c r="C421" s="434" t="s">
        <v>390</v>
      </c>
      <c r="D421" s="443">
        <v>1</v>
      </c>
      <c r="E421" s="144"/>
      <c r="F421" s="144"/>
      <c r="G421" s="144"/>
      <c r="H421" s="144"/>
      <c r="I421" s="144">
        <v>1</v>
      </c>
      <c r="J421" s="144">
        <v>1</v>
      </c>
      <c r="K421" s="144">
        <v>1</v>
      </c>
      <c r="L421" s="144">
        <v>1</v>
      </c>
      <c r="M421" s="144"/>
      <c r="N421" s="144"/>
      <c r="O421" s="144"/>
      <c r="P421" s="144"/>
      <c r="Q421" s="144"/>
      <c r="R421" s="144"/>
      <c r="S421" s="444"/>
      <c r="T421" s="144"/>
      <c r="U421" s="144"/>
      <c r="V421" s="144"/>
      <c r="W421" s="144"/>
      <c r="X421" s="144"/>
      <c r="Y421" s="144"/>
      <c r="Z421" s="144"/>
      <c r="AA421" s="144"/>
      <c r="AB421" s="144"/>
      <c r="AC421" s="144"/>
      <c r="AD421" s="144"/>
      <c r="AE421" s="144"/>
      <c r="AF421" s="144"/>
      <c r="AG421" s="144"/>
      <c r="AH421" s="144"/>
      <c r="AI421" s="144"/>
      <c r="AJ421" s="144"/>
      <c r="AK421" s="144"/>
      <c r="AL421" s="144"/>
      <c r="AM421" s="144"/>
      <c r="AN421" s="144"/>
      <c r="AO421" s="144"/>
      <c r="AP421" s="144"/>
      <c r="AQ421" s="144"/>
      <c r="AR421" s="144"/>
      <c r="AS421" s="144"/>
      <c r="AT421" s="144"/>
      <c r="AU421" s="144"/>
      <c r="AV421" s="144"/>
      <c r="AW421" s="144"/>
      <c r="AX421" s="144"/>
      <c r="AY421" s="144"/>
      <c r="AZ421" s="144"/>
      <c r="BA421" s="144"/>
      <c r="BB421" s="144"/>
      <c r="BC421" s="144"/>
      <c r="BD421" s="144"/>
      <c r="BE421" s="144"/>
      <c r="BF421" s="144"/>
      <c r="BG421" s="144"/>
      <c r="BH421" s="144"/>
      <c r="BI421" s="144"/>
      <c r="BJ421" s="144"/>
      <c r="BK421" s="144"/>
      <c r="BL421" s="144"/>
      <c r="BM421" s="144"/>
      <c r="BN421" s="144"/>
      <c r="BO421" s="144"/>
      <c r="BP421" s="144"/>
      <c r="BQ421" s="144"/>
      <c r="BR421" s="144"/>
      <c r="BS421" s="144"/>
      <c r="BT421" s="144"/>
      <c r="BU421" s="144"/>
    </row>
    <row r="422" spans="1:73" ht="12" customHeight="1" x14ac:dyDescent="0.4">
      <c r="A422" s="80" t="s">
        <v>369</v>
      </c>
      <c r="B422" s="278"/>
      <c r="C422" s="434" t="s">
        <v>391</v>
      </c>
      <c r="D422" s="443"/>
      <c r="E422" s="144"/>
      <c r="F422" s="144"/>
      <c r="G422" s="144"/>
      <c r="H422" s="144"/>
      <c r="I422" s="144"/>
      <c r="J422" s="144"/>
      <c r="K422" s="144"/>
      <c r="L422" s="144"/>
      <c r="M422" s="144"/>
      <c r="N422" s="144"/>
      <c r="O422" s="144"/>
      <c r="P422" s="144"/>
      <c r="Q422" s="144"/>
      <c r="R422" s="144"/>
      <c r="S422" s="444"/>
      <c r="T422" s="144"/>
      <c r="U422" s="144"/>
      <c r="V422" s="144"/>
      <c r="W422" s="144"/>
      <c r="X422" s="144"/>
      <c r="Y422" s="144"/>
      <c r="Z422" s="144"/>
      <c r="AA422" s="144"/>
      <c r="AB422" s="144"/>
      <c r="AC422" s="144"/>
      <c r="AD422" s="144"/>
      <c r="AE422" s="144"/>
      <c r="AF422" s="144"/>
      <c r="AG422" s="144"/>
      <c r="AH422" s="144"/>
      <c r="AI422" s="144"/>
      <c r="AJ422" s="144"/>
      <c r="AK422" s="144"/>
      <c r="AL422" s="144"/>
      <c r="AM422" s="144"/>
      <c r="AN422" s="144"/>
      <c r="AO422" s="144"/>
      <c r="AP422" s="144"/>
      <c r="AQ422" s="144"/>
      <c r="AR422" s="144"/>
      <c r="AS422" s="144"/>
      <c r="AT422" s="144"/>
      <c r="AU422" s="144"/>
      <c r="AV422" s="144"/>
      <c r="AW422" s="144"/>
      <c r="AX422" s="144"/>
      <c r="AY422" s="144"/>
      <c r="AZ422" s="144"/>
      <c r="BA422" s="144"/>
      <c r="BB422" s="144"/>
      <c r="BC422" s="144"/>
      <c r="BD422" s="144"/>
      <c r="BE422" s="144"/>
      <c r="BF422" s="144"/>
      <c r="BG422" s="144"/>
      <c r="BH422" s="144"/>
      <c r="BI422" s="144"/>
      <c r="BJ422" s="144"/>
      <c r="BK422" s="144"/>
      <c r="BL422" s="144"/>
      <c r="BM422" s="144"/>
      <c r="BN422" s="144"/>
      <c r="BO422" s="144"/>
      <c r="BP422" s="144"/>
      <c r="BQ422" s="144"/>
      <c r="BR422" s="144"/>
      <c r="BS422" s="144"/>
      <c r="BT422" s="144"/>
      <c r="BU422" s="144"/>
    </row>
    <row r="423" spans="1:73" ht="12" customHeight="1" x14ac:dyDescent="0.4">
      <c r="A423" s="80" t="s">
        <v>369</v>
      </c>
      <c r="B423" s="278"/>
      <c r="C423" s="434" t="s">
        <v>392</v>
      </c>
      <c r="D423" s="443"/>
      <c r="E423" s="144"/>
      <c r="F423" s="144"/>
      <c r="G423" s="144"/>
      <c r="H423" s="144"/>
      <c r="I423" s="144"/>
      <c r="J423" s="144"/>
      <c r="K423" s="144"/>
      <c r="L423" s="144"/>
      <c r="M423" s="144"/>
      <c r="N423" s="144"/>
      <c r="O423" s="144"/>
      <c r="P423" s="144"/>
      <c r="Q423" s="144"/>
      <c r="R423" s="144"/>
      <c r="S423" s="444"/>
      <c r="T423" s="144"/>
      <c r="U423" s="144"/>
      <c r="V423" s="144"/>
      <c r="W423" s="144"/>
      <c r="X423" s="144"/>
      <c r="Y423" s="144"/>
      <c r="Z423" s="144"/>
      <c r="AA423" s="144"/>
      <c r="AB423" s="144"/>
      <c r="AC423" s="144"/>
      <c r="AD423" s="144"/>
      <c r="AE423" s="144"/>
      <c r="AF423" s="144"/>
      <c r="AG423" s="144"/>
      <c r="AH423" s="144"/>
      <c r="AI423" s="144"/>
      <c r="AJ423" s="144"/>
      <c r="AK423" s="144"/>
      <c r="AL423" s="144"/>
      <c r="AM423" s="144"/>
      <c r="AN423" s="144"/>
      <c r="AO423" s="144"/>
      <c r="AP423" s="144"/>
      <c r="AQ423" s="144"/>
      <c r="AR423" s="144"/>
      <c r="AS423" s="144"/>
      <c r="AT423" s="144"/>
      <c r="AU423" s="144"/>
      <c r="AV423" s="144"/>
      <c r="AW423" s="144"/>
      <c r="AX423" s="144"/>
      <c r="AY423" s="144"/>
      <c r="AZ423" s="144"/>
      <c r="BA423" s="144"/>
      <c r="BB423" s="144"/>
      <c r="BC423" s="144"/>
      <c r="BD423" s="144"/>
      <c r="BE423" s="144"/>
      <c r="BF423" s="144"/>
      <c r="BG423" s="144"/>
      <c r="BH423" s="144"/>
      <c r="BI423" s="144"/>
      <c r="BJ423" s="144"/>
      <c r="BK423" s="144"/>
      <c r="BL423" s="144"/>
      <c r="BM423" s="144"/>
      <c r="BN423" s="144"/>
      <c r="BO423" s="144"/>
      <c r="BP423" s="144"/>
      <c r="BQ423" s="144"/>
      <c r="BR423" s="144"/>
      <c r="BS423" s="144"/>
      <c r="BT423" s="144"/>
      <c r="BU423" s="144"/>
    </row>
    <row r="424" spans="1:73" ht="12" customHeight="1" x14ac:dyDescent="0.4">
      <c r="A424" s="80" t="s">
        <v>369</v>
      </c>
      <c r="B424" s="278"/>
      <c r="C424" s="436" t="s">
        <v>44</v>
      </c>
      <c r="D424" s="437"/>
      <c r="E424" s="438">
        <v>1</v>
      </c>
      <c r="F424" s="438"/>
      <c r="G424" s="438"/>
      <c r="H424" s="438"/>
      <c r="I424" s="438"/>
      <c r="J424" s="438"/>
      <c r="K424" s="438"/>
      <c r="L424" s="438"/>
      <c r="M424" s="438"/>
      <c r="N424" s="438"/>
      <c r="O424" s="438"/>
      <c r="P424" s="438"/>
      <c r="Q424" s="438"/>
      <c r="R424" s="438"/>
      <c r="S424" s="440"/>
      <c r="T424" s="144"/>
      <c r="U424" s="144"/>
      <c r="V424" s="144"/>
      <c r="W424" s="144"/>
      <c r="X424" s="144"/>
      <c r="Y424" s="144"/>
      <c r="Z424" s="144"/>
      <c r="AA424" s="144"/>
      <c r="AB424" s="144"/>
      <c r="AC424" s="144"/>
      <c r="AD424" s="144"/>
      <c r="AE424" s="144"/>
      <c r="AF424" s="144"/>
      <c r="AG424" s="144"/>
      <c r="AH424" s="144"/>
      <c r="AI424" s="144"/>
      <c r="AJ424" s="144"/>
      <c r="AK424" s="144"/>
      <c r="AL424" s="144"/>
      <c r="AM424" s="144"/>
      <c r="AN424" s="144"/>
      <c r="AO424" s="144"/>
      <c r="AP424" s="144"/>
      <c r="AQ424" s="144"/>
      <c r="AR424" s="144"/>
      <c r="AS424" s="144"/>
      <c r="AT424" s="144"/>
      <c r="AU424" s="144"/>
      <c r="AV424" s="144"/>
      <c r="AW424" s="144"/>
      <c r="AX424" s="144"/>
      <c r="AY424" s="144"/>
      <c r="AZ424" s="144"/>
      <c r="BA424" s="144"/>
      <c r="BB424" s="144"/>
      <c r="BC424" s="144"/>
      <c r="BD424" s="144"/>
      <c r="BE424" s="144"/>
      <c r="BF424" s="144"/>
      <c r="BG424" s="144"/>
      <c r="BH424" s="144"/>
      <c r="BI424" s="144"/>
      <c r="BJ424" s="144"/>
      <c r="BK424" s="144"/>
      <c r="BL424" s="144"/>
      <c r="BM424" s="144"/>
      <c r="BN424" s="144"/>
      <c r="BO424" s="144"/>
      <c r="BP424" s="144"/>
      <c r="BQ424" s="144"/>
      <c r="BR424" s="144"/>
      <c r="BS424" s="144"/>
      <c r="BT424" s="144"/>
      <c r="BU424" s="144"/>
    </row>
    <row r="425" spans="1:73" ht="12" customHeight="1" x14ac:dyDescent="0.4">
      <c r="A425" s="80" t="s">
        <v>369</v>
      </c>
      <c r="B425" s="278"/>
      <c r="C425" s="436" t="s">
        <v>45</v>
      </c>
      <c r="D425" s="437"/>
      <c r="E425" s="438">
        <v>1</v>
      </c>
      <c r="F425" s="438"/>
      <c r="G425" s="438">
        <v>4</v>
      </c>
      <c r="H425" s="438">
        <v>4</v>
      </c>
      <c r="I425" s="438">
        <v>1</v>
      </c>
      <c r="J425" s="438">
        <v>5</v>
      </c>
      <c r="K425" s="438">
        <v>2</v>
      </c>
      <c r="L425" s="438">
        <v>5</v>
      </c>
      <c r="M425" s="438"/>
      <c r="N425" s="438">
        <v>10</v>
      </c>
      <c r="O425" s="438"/>
      <c r="P425" s="438"/>
      <c r="Q425" s="438">
        <v>2</v>
      </c>
      <c r="R425" s="438"/>
      <c r="S425" s="440"/>
      <c r="T425" s="144"/>
      <c r="U425" s="144"/>
      <c r="V425" s="144"/>
      <c r="W425" s="144"/>
      <c r="X425" s="144"/>
      <c r="Y425" s="144"/>
      <c r="Z425" s="144"/>
      <c r="AA425" s="144"/>
      <c r="AB425" s="144"/>
      <c r="AC425" s="144"/>
      <c r="AD425" s="144"/>
      <c r="AE425" s="144"/>
      <c r="AF425" s="144"/>
      <c r="AG425" s="144"/>
      <c r="AH425" s="144"/>
      <c r="AI425" s="144"/>
      <c r="AJ425" s="144"/>
      <c r="AK425" s="144"/>
      <c r="AL425" s="144"/>
      <c r="AM425" s="144"/>
      <c r="AN425" s="144"/>
      <c r="AO425" s="144"/>
      <c r="AP425" s="144"/>
      <c r="AQ425" s="144"/>
      <c r="AR425" s="144"/>
      <c r="AS425" s="144"/>
      <c r="AT425" s="144"/>
      <c r="AU425" s="144"/>
      <c r="AV425" s="144"/>
      <c r="AW425" s="144"/>
      <c r="AX425" s="144"/>
      <c r="AY425" s="144"/>
      <c r="AZ425" s="144"/>
      <c r="BA425" s="144"/>
      <c r="BB425" s="144"/>
      <c r="BC425" s="144"/>
      <c r="BD425" s="144"/>
      <c r="BE425" s="144"/>
      <c r="BF425" s="144"/>
      <c r="BG425" s="144"/>
      <c r="BH425" s="144"/>
      <c r="BI425" s="144"/>
      <c r="BJ425" s="144"/>
      <c r="BK425" s="144"/>
      <c r="BL425" s="144"/>
      <c r="BM425" s="144"/>
      <c r="BN425" s="144"/>
      <c r="BO425" s="144"/>
      <c r="BP425" s="144"/>
      <c r="BQ425" s="144"/>
      <c r="BR425" s="144"/>
      <c r="BS425" s="144"/>
      <c r="BT425" s="144"/>
      <c r="BU425" s="144"/>
    </row>
    <row r="426" spans="1:73" ht="12" customHeight="1" x14ac:dyDescent="0.4">
      <c r="A426" s="80" t="s">
        <v>369</v>
      </c>
      <c r="B426" s="278"/>
      <c r="C426" s="436" t="s">
        <v>46</v>
      </c>
      <c r="D426" s="437"/>
      <c r="E426" s="438"/>
      <c r="F426" s="438"/>
      <c r="G426" s="438"/>
      <c r="H426" s="438"/>
      <c r="I426" s="438"/>
      <c r="J426" s="438"/>
      <c r="K426" s="438"/>
      <c r="L426" s="438"/>
      <c r="M426" s="438"/>
      <c r="N426" s="438"/>
      <c r="O426" s="438"/>
      <c r="P426" s="438"/>
      <c r="Q426" s="438"/>
      <c r="R426" s="438"/>
      <c r="S426" s="440"/>
      <c r="T426" s="144"/>
      <c r="U426" s="144"/>
      <c r="V426" s="144"/>
      <c r="W426" s="144"/>
      <c r="X426" s="144"/>
      <c r="Y426" s="144"/>
      <c r="Z426" s="144"/>
      <c r="AA426" s="144"/>
      <c r="AB426" s="144"/>
      <c r="AC426" s="144"/>
      <c r="AD426" s="144"/>
      <c r="AE426" s="144"/>
      <c r="AF426" s="144"/>
      <c r="AG426" s="144"/>
      <c r="AH426" s="144"/>
      <c r="AI426" s="144"/>
      <c r="AJ426" s="144"/>
      <c r="AK426" s="144"/>
      <c r="AL426" s="144"/>
      <c r="AM426" s="144"/>
      <c r="AN426" s="144"/>
      <c r="AO426" s="144"/>
      <c r="AP426" s="144"/>
      <c r="AQ426" s="144"/>
      <c r="AR426" s="144"/>
      <c r="AS426" s="144"/>
      <c r="AT426" s="144"/>
      <c r="AU426" s="144"/>
      <c r="AV426" s="144"/>
      <c r="AW426" s="144"/>
      <c r="AX426" s="144"/>
      <c r="AY426" s="144"/>
      <c r="AZ426" s="144"/>
      <c r="BA426" s="144"/>
      <c r="BB426" s="144"/>
      <c r="BC426" s="144"/>
      <c r="BD426" s="144"/>
      <c r="BE426" s="144"/>
      <c r="BF426" s="144"/>
      <c r="BG426" s="144"/>
      <c r="BH426" s="144"/>
      <c r="BI426" s="144"/>
      <c r="BJ426" s="144"/>
      <c r="BK426" s="144"/>
      <c r="BL426" s="144"/>
      <c r="BM426" s="144"/>
      <c r="BN426" s="144"/>
      <c r="BO426" s="144"/>
      <c r="BP426" s="144"/>
      <c r="BQ426" s="144"/>
      <c r="BR426" s="144"/>
      <c r="BS426" s="144"/>
      <c r="BT426" s="144"/>
      <c r="BU426" s="144"/>
    </row>
    <row r="427" spans="1:73" ht="12" customHeight="1" x14ac:dyDescent="0.4">
      <c r="A427" s="80" t="s">
        <v>369</v>
      </c>
      <c r="B427" s="278"/>
      <c r="C427" s="436" t="s">
        <v>47</v>
      </c>
      <c r="D427" s="437"/>
      <c r="E427" s="438"/>
      <c r="F427" s="438"/>
      <c r="G427" s="438"/>
      <c r="H427" s="438"/>
      <c r="I427" s="438"/>
      <c r="J427" s="438"/>
      <c r="K427" s="438"/>
      <c r="L427" s="438"/>
      <c r="M427" s="438"/>
      <c r="N427" s="438"/>
      <c r="O427" s="438"/>
      <c r="P427" s="438"/>
      <c r="Q427" s="438"/>
      <c r="R427" s="438"/>
      <c r="S427" s="440"/>
      <c r="T427" s="144"/>
      <c r="U427" s="144"/>
      <c r="V427" s="144"/>
      <c r="W427" s="144"/>
      <c r="X427" s="144"/>
      <c r="Y427" s="144"/>
      <c r="Z427" s="144"/>
      <c r="AA427" s="144"/>
      <c r="AB427" s="144"/>
      <c r="AC427" s="144"/>
      <c r="AD427" s="144"/>
      <c r="AE427" s="144"/>
      <c r="AF427" s="144"/>
      <c r="AG427" s="144"/>
      <c r="AH427" s="144"/>
      <c r="AI427" s="144"/>
      <c r="AJ427" s="144"/>
      <c r="AK427" s="144"/>
      <c r="AL427" s="144"/>
      <c r="AM427" s="144"/>
      <c r="AN427" s="144"/>
      <c r="AO427" s="144"/>
      <c r="AP427" s="144"/>
      <c r="AQ427" s="144"/>
      <c r="AR427" s="144"/>
      <c r="AS427" s="144"/>
      <c r="AT427" s="144"/>
      <c r="AU427" s="144"/>
      <c r="AV427" s="144"/>
      <c r="AW427" s="144"/>
      <c r="AX427" s="144"/>
      <c r="AY427" s="144"/>
      <c r="AZ427" s="144"/>
      <c r="BA427" s="144"/>
      <c r="BB427" s="144"/>
      <c r="BC427" s="144"/>
      <c r="BD427" s="144"/>
      <c r="BE427" s="144"/>
      <c r="BF427" s="144"/>
      <c r="BG427" s="144"/>
      <c r="BH427" s="144"/>
      <c r="BI427" s="144"/>
      <c r="BJ427" s="144"/>
      <c r="BK427" s="144"/>
      <c r="BL427" s="144"/>
      <c r="BM427" s="144"/>
      <c r="BN427" s="144"/>
      <c r="BO427" s="144"/>
      <c r="BP427" s="144"/>
      <c r="BQ427" s="144"/>
      <c r="BR427" s="144"/>
      <c r="BS427" s="144"/>
      <c r="BT427" s="144"/>
      <c r="BU427" s="144"/>
    </row>
    <row r="428" spans="1:73" ht="12" customHeight="1" x14ac:dyDescent="0.4">
      <c r="A428" s="80" t="s">
        <v>369</v>
      </c>
      <c r="B428" s="278"/>
      <c r="C428" s="436" t="s">
        <v>48</v>
      </c>
      <c r="D428" s="437">
        <v>2</v>
      </c>
      <c r="E428" s="438"/>
      <c r="F428" s="438"/>
      <c r="G428" s="438">
        <v>2</v>
      </c>
      <c r="H428" s="438"/>
      <c r="I428" s="438">
        <v>1</v>
      </c>
      <c r="J428" s="438">
        <v>2</v>
      </c>
      <c r="K428" s="438"/>
      <c r="L428" s="438"/>
      <c r="M428" s="438"/>
      <c r="N428" s="438"/>
      <c r="O428" s="438"/>
      <c r="P428" s="438"/>
      <c r="Q428" s="438"/>
      <c r="R428" s="438"/>
      <c r="S428" s="440"/>
      <c r="T428" s="144"/>
      <c r="U428" s="144"/>
      <c r="V428" s="144"/>
      <c r="W428" s="144"/>
      <c r="X428" s="144"/>
      <c r="Y428" s="144"/>
      <c r="Z428" s="144"/>
      <c r="AA428" s="144"/>
      <c r="AB428" s="144"/>
      <c r="AC428" s="144"/>
      <c r="AD428" s="144"/>
      <c r="AE428" s="144"/>
      <c r="AF428" s="144"/>
      <c r="AG428" s="144"/>
      <c r="AH428" s="144"/>
      <c r="AI428" s="144"/>
      <c r="AJ428" s="144"/>
      <c r="AK428" s="144"/>
      <c r="AL428" s="144"/>
      <c r="AM428" s="144"/>
      <c r="AN428" s="144"/>
      <c r="AO428" s="144"/>
      <c r="AP428" s="144"/>
      <c r="AQ428" s="144"/>
      <c r="AR428" s="144"/>
      <c r="AS428" s="144"/>
      <c r="AT428" s="144"/>
      <c r="AU428" s="144"/>
      <c r="AV428" s="144"/>
      <c r="AW428" s="144"/>
      <c r="AX428" s="144"/>
      <c r="AY428" s="144"/>
      <c r="AZ428" s="144"/>
      <c r="BA428" s="144"/>
      <c r="BB428" s="144"/>
      <c r="BC428" s="144"/>
      <c r="BD428" s="144"/>
      <c r="BE428" s="144"/>
      <c r="BF428" s="144"/>
      <c r="BG428" s="144"/>
      <c r="BH428" s="144"/>
      <c r="BI428" s="144"/>
      <c r="BJ428" s="144"/>
      <c r="BK428" s="144"/>
      <c r="BL428" s="144"/>
      <c r="BM428" s="144"/>
      <c r="BN428" s="144"/>
      <c r="BO428" s="144"/>
      <c r="BP428" s="144"/>
      <c r="BQ428" s="144"/>
      <c r="BR428" s="144"/>
      <c r="BS428" s="144"/>
      <c r="BT428" s="144"/>
      <c r="BU428" s="144"/>
    </row>
    <row r="429" spans="1:73" ht="12" customHeight="1" x14ac:dyDescent="0.4">
      <c r="A429" s="80" t="s">
        <v>369</v>
      </c>
      <c r="B429" s="427" t="s">
        <v>263</v>
      </c>
      <c r="C429" s="213" t="s">
        <v>180</v>
      </c>
      <c r="D429" s="214">
        <v>2</v>
      </c>
      <c r="E429" s="184">
        <v>3</v>
      </c>
      <c r="F429" s="184"/>
      <c r="G429" s="184">
        <v>4</v>
      </c>
      <c r="H429" s="184">
        <v>1</v>
      </c>
      <c r="I429" s="184">
        <v>2</v>
      </c>
      <c r="J429" s="184"/>
      <c r="K429" s="184"/>
      <c r="L429" s="184"/>
      <c r="M429" s="184"/>
      <c r="N429" s="184">
        <v>1</v>
      </c>
      <c r="O429" s="184"/>
      <c r="P429" s="184">
        <v>3</v>
      </c>
      <c r="Q429" s="184"/>
      <c r="R429" s="184"/>
      <c r="S429" s="435"/>
      <c r="T429" s="144"/>
      <c r="U429" s="144"/>
      <c r="V429" s="144"/>
      <c r="W429" s="144"/>
      <c r="X429" s="144"/>
      <c r="Y429" s="144"/>
      <c r="Z429" s="144"/>
      <c r="AA429" s="144"/>
      <c r="AB429" s="144"/>
      <c r="AC429" s="144"/>
      <c r="AD429" s="144"/>
      <c r="AE429" s="144"/>
      <c r="AF429" s="144"/>
      <c r="AG429" s="144"/>
      <c r="AH429" s="144"/>
      <c r="AI429" s="144"/>
      <c r="AJ429" s="144"/>
      <c r="AK429" s="144"/>
      <c r="AL429" s="144"/>
      <c r="AM429" s="144"/>
      <c r="AN429" s="144"/>
      <c r="AO429" s="144"/>
      <c r="AP429" s="144"/>
      <c r="AQ429" s="144"/>
      <c r="AR429" s="144"/>
      <c r="AS429" s="144"/>
      <c r="AT429" s="144"/>
      <c r="AU429" s="144"/>
      <c r="AV429" s="144"/>
      <c r="AW429" s="144"/>
      <c r="AX429" s="144"/>
      <c r="AY429" s="144"/>
      <c r="AZ429" s="144"/>
      <c r="BA429" s="144"/>
      <c r="BB429" s="144"/>
      <c r="BC429" s="144"/>
      <c r="BD429" s="144"/>
      <c r="BE429" s="144"/>
      <c r="BF429" s="144"/>
      <c r="BG429" s="144"/>
      <c r="BH429" s="144"/>
      <c r="BI429" s="144"/>
      <c r="BJ429" s="144"/>
      <c r="BK429" s="144"/>
      <c r="BL429" s="144"/>
      <c r="BM429" s="144"/>
      <c r="BN429" s="144"/>
      <c r="BO429" s="144"/>
      <c r="BP429" s="144"/>
      <c r="BQ429" s="144"/>
      <c r="BR429" s="144"/>
      <c r="BS429" s="144"/>
      <c r="BT429" s="144"/>
      <c r="BU429" s="144"/>
    </row>
    <row r="430" spans="1:73" ht="12" customHeight="1" x14ac:dyDescent="0.4">
      <c r="A430" s="80" t="s">
        <v>369</v>
      </c>
      <c r="B430" s="278"/>
      <c r="C430" s="436" t="s">
        <v>288</v>
      </c>
      <c r="D430" s="437"/>
      <c r="E430" s="438"/>
      <c r="F430" s="438"/>
      <c r="G430" s="438"/>
      <c r="H430" s="438"/>
      <c r="I430" s="438"/>
      <c r="J430" s="438"/>
      <c r="K430" s="438"/>
      <c r="L430" s="438"/>
      <c r="M430" s="438"/>
      <c r="N430" s="438"/>
      <c r="O430" s="438"/>
      <c r="P430" s="438"/>
      <c r="Q430" s="438"/>
      <c r="R430" s="438"/>
      <c r="S430" s="440"/>
      <c r="T430" s="144"/>
      <c r="U430" s="144"/>
      <c r="V430" s="144"/>
      <c r="W430" s="144"/>
      <c r="X430" s="144"/>
      <c r="Y430" s="144"/>
      <c r="Z430" s="144"/>
      <c r="AA430" s="144"/>
      <c r="AB430" s="144"/>
      <c r="AC430" s="144"/>
      <c r="AD430" s="144"/>
      <c r="AE430" s="144"/>
      <c r="AF430" s="144"/>
      <c r="AG430" s="144"/>
      <c r="AH430" s="144"/>
      <c r="AI430" s="144"/>
      <c r="AJ430" s="144"/>
      <c r="AK430" s="144"/>
      <c r="AL430" s="144"/>
      <c r="AM430" s="144"/>
      <c r="AN430" s="144"/>
      <c r="AO430" s="144"/>
      <c r="AP430" s="144"/>
      <c r="AQ430" s="144"/>
      <c r="AR430" s="144"/>
      <c r="AS430" s="144"/>
      <c r="AT430" s="144"/>
      <c r="AU430" s="144"/>
      <c r="AV430" s="144"/>
      <c r="AW430" s="144"/>
      <c r="AX430" s="144"/>
      <c r="AY430" s="144"/>
      <c r="AZ430" s="144"/>
      <c r="BA430" s="144"/>
      <c r="BB430" s="144"/>
      <c r="BC430" s="144"/>
      <c r="BD430" s="144"/>
      <c r="BE430" s="144"/>
      <c r="BF430" s="144"/>
      <c r="BG430" s="144"/>
      <c r="BH430" s="144"/>
      <c r="BI430" s="144"/>
      <c r="BJ430" s="144"/>
      <c r="BK430" s="144"/>
      <c r="BL430" s="144"/>
      <c r="BM430" s="144"/>
      <c r="BN430" s="144"/>
      <c r="BO430" s="144"/>
      <c r="BP430" s="144"/>
      <c r="BQ430" s="144"/>
      <c r="BR430" s="144"/>
      <c r="BS430" s="144"/>
      <c r="BT430" s="144"/>
      <c r="BU430" s="144"/>
    </row>
    <row r="431" spans="1:73" ht="12" customHeight="1" x14ac:dyDescent="0.4">
      <c r="A431" s="80" t="s">
        <v>369</v>
      </c>
      <c r="B431" s="278"/>
      <c r="C431" s="436" t="s">
        <v>289</v>
      </c>
      <c r="D431" s="437"/>
      <c r="E431" s="438"/>
      <c r="F431" s="438">
        <v>1</v>
      </c>
      <c r="G431" s="438"/>
      <c r="H431" s="438">
        <v>1</v>
      </c>
      <c r="I431" s="438">
        <v>1</v>
      </c>
      <c r="J431" s="438"/>
      <c r="K431" s="438"/>
      <c r="L431" s="438"/>
      <c r="M431" s="438">
        <v>1</v>
      </c>
      <c r="N431" s="438"/>
      <c r="O431" s="438"/>
      <c r="P431" s="438"/>
      <c r="Q431" s="438"/>
      <c r="R431" s="438"/>
      <c r="S431" s="440"/>
      <c r="T431" s="144"/>
      <c r="U431" s="144"/>
      <c r="V431" s="144"/>
      <c r="W431" s="144"/>
      <c r="X431" s="144"/>
      <c r="Y431" s="144"/>
      <c r="Z431" s="144"/>
      <c r="AA431" s="144"/>
      <c r="AB431" s="144"/>
      <c r="AC431" s="144"/>
      <c r="AD431" s="144"/>
      <c r="AE431" s="144"/>
      <c r="AF431" s="144"/>
      <c r="AG431" s="144"/>
      <c r="AH431" s="144"/>
      <c r="AI431" s="144"/>
      <c r="AJ431" s="144"/>
      <c r="AK431" s="144"/>
      <c r="AL431" s="144"/>
      <c r="AM431" s="144"/>
      <c r="AN431" s="144"/>
      <c r="AO431" s="144"/>
      <c r="AP431" s="144"/>
      <c r="AQ431" s="144"/>
      <c r="AR431" s="144"/>
      <c r="AS431" s="144"/>
      <c r="AT431" s="144"/>
      <c r="AU431" s="144"/>
      <c r="AV431" s="144"/>
      <c r="AW431" s="144"/>
      <c r="AX431" s="144"/>
      <c r="AY431" s="144"/>
      <c r="AZ431" s="144"/>
      <c r="BA431" s="144"/>
      <c r="BB431" s="144"/>
      <c r="BC431" s="144"/>
      <c r="BD431" s="144"/>
      <c r="BE431" s="144"/>
      <c r="BF431" s="144"/>
      <c r="BG431" s="144"/>
      <c r="BH431" s="144"/>
      <c r="BI431" s="144"/>
      <c r="BJ431" s="144"/>
      <c r="BK431" s="144"/>
      <c r="BL431" s="144"/>
      <c r="BM431" s="144"/>
      <c r="BN431" s="144"/>
      <c r="BO431" s="144"/>
      <c r="BP431" s="144"/>
      <c r="BQ431" s="144"/>
      <c r="BR431" s="144"/>
      <c r="BS431" s="144"/>
      <c r="BT431" s="144"/>
      <c r="BU431" s="144"/>
    </row>
    <row r="432" spans="1:73" ht="12" customHeight="1" x14ac:dyDescent="0.4">
      <c r="A432" s="80" t="s">
        <v>369</v>
      </c>
      <c r="B432" s="278"/>
      <c r="C432" s="436" t="s">
        <v>290</v>
      </c>
      <c r="D432" s="437"/>
      <c r="E432" s="438"/>
      <c r="F432" s="438"/>
      <c r="G432" s="438"/>
      <c r="H432" s="438"/>
      <c r="I432" s="438"/>
      <c r="J432" s="438"/>
      <c r="K432" s="438"/>
      <c r="L432" s="438"/>
      <c r="M432" s="438"/>
      <c r="N432" s="438"/>
      <c r="O432" s="438"/>
      <c r="P432" s="438"/>
      <c r="Q432" s="438"/>
      <c r="R432" s="438"/>
      <c r="S432" s="440"/>
      <c r="T432" s="144"/>
      <c r="U432" s="144"/>
      <c r="V432" s="144"/>
      <c r="W432" s="144"/>
      <c r="X432" s="144"/>
      <c r="Y432" s="144"/>
      <c r="Z432" s="144"/>
      <c r="AA432" s="144"/>
      <c r="AB432" s="144"/>
      <c r="AC432" s="144"/>
      <c r="AD432" s="144"/>
      <c r="AE432" s="144"/>
      <c r="AF432" s="144"/>
      <c r="AG432" s="144"/>
      <c r="AH432" s="144"/>
      <c r="AI432" s="144"/>
      <c r="AJ432" s="144"/>
      <c r="AK432" s="144"/>
      <c r="AL432" s="144"/>
      <c r="AM432" s="144"/>
      <c r="AN432" s="144"/>
      <c r="AO432" s="144"/>
      <c r="AP432" s="144"/>
      <c r="AQ432" s="144"/>
      <c r="AR432" s="144"/>
      <c r="AS432" s="144"/>
      <c r="AT432" s="144"/>
      <c r="AU432" s="144"/>
      <c r="AV432" s="144"/>
      <c r="AW432" s="144"/>
      <c r="AX432" s="144"/>
      <c r="AY432" s="144"/>
      <c r="AZ432" s="144"/>
      <c r="BA432" s="144"/>
      <c r="BB432" s="144"/>
      <c r="BC432" s="144"/>
      <c r="BD432" s="144"/>
      <c r="BE432" s="144"/>
      <c r="BF432" s="144"/>
      <c r="BG432" s="144"/>
      <c r="BH432" s="144"/>
      <c r="BI432" s="144"/>
      <c r="BJ432" s="144"/>
      <c r="BK432" s="144"/>
      <c r="BL432" s="144"/>
      <c r="BM432" s="144"/>
      <c r="BN432" s="144"/>
      <c r="BO432" s="144"/>
      <c r="BP432" s="144"/>
      <c r="BQ432" s="144"/>
      <c r="BR432" s="144"/>
      <c r="BS432" s="144"/>
      <c r="BT432" s="144"/>
      <c r="BU432" s="144"/>
    </row>
    <row r="433" spans="1:73" ht="12" customHeight="1" x14ac:dyDescent="0.4">
      <c r="A433" s="80" t="s">
        <v>369</v>
      </c>
      <c r="B433" s="278"/>
      <c r="C433" s="434" t="s">
        <v>300</v>
      </c>
      <c r="D433" s="443"/>
      <c r="E433" s="144"/>
      <c r="F433" s="144"/>
      <c r="G433" s="144"/>
      <c r="H433" s="144"/>
      <c r="I433" s="144"/>
      <c r="J433" s="144"/>
      <c r="K433" s="144"/>
      <c r="L433" s="144"/>
      <c r="M433" s="144"/>
      <c r="N433" s="144"/>
      <c r="O433" s="144"/>
      <c r="P433" s="144"/>
      <c r="Q433" s="144"/>
      <c r="R433" s="144"/>
      <c r="S433" s="444"/>
      <c r="T433" s="144"/>
      <c r="U433" s="144"/>
      <c r="V433" s="144"/>
      <c r="W433" s="144"/>
      <c r="X433" s="144"/>
      <c r="Y433" s="144"/>
      <c r="Z433" s="144"/>
      <c r="AA433" s="144"/>
      <c r="AB433" s="144"/>
      <c r="AC433" s="144"/>
      <c r="AD433" s="144"/>
      <c r="AE433" s="144"/>
      <c r="AF433" s="144"/>
      <c r="AG433" s="144"/>
      <c r="AH433" s="144"/>
      <c r="AI433" s="144"/>
      <c r="AJ433" s="144"/>
      <c r="AK433" s="144"/>
      <c r="AL433" s="144"/>
      <c r="AM433" s="144"/>
      <c r="AN433" s="144"/>
      <c r="AO433" s="144"/>
      <c r="AP433" s="144"/>
      <c r="AQ433" s="144"/>
      <c r="AR433" s="144"/>
      <c r="AS433" s="144"/>
      <c r="AT433" s="144"/>
      <c r="AU433" s="144"/>
      <c r="AV433" s="144"/>
      <c r="AW433" s="144"/>
      <c r="AX433" s="144"/>
      <c r="AY433" s="144"/>
      <c r="AZ433" s="144"/>
      <c r="BA433" s="144"/>
      <c r="BB433" s="144"/>
      <c r="BC433" s="144"/>
      <c r="BD433" s="144"/>
      <c r="BE433" s="144"/>
      <c r="BF433" s="144"/>
      <c r="BG433" s="144"/>
      <c r="BH433" s="144"/>
      <c r="BI433" s="144"/>
      <c r="BJ433" s="144"/>
      <c r="BK433" s="144"/>
      <c r="BL433" s="144"/>
      <c r="BM433" s="144"/>
      <c r="BN433" s="144"/>
      <c r="BO433" s="144"/>
      <c r="BP433" s="144"/>
      <c r="BQ433" s="144"/>
      <c r="BR433" s="144"/>
      <c r="BS433" s="144"/>
      <c r="BT433" s="144"/>
      <c r="BU433" s="144"/>
    </row>
    <row r="434" spans="1:73" ht="12" customHeight="1" x14ac:dyDescent="0.4">
      <c r="A434" s="80" t="s">
        <v>369</v>
      </c>
      <c r="B434" s="278"/>
      <c r="C434" s="434" t="s">
        <v>292</v>
      </c>
      <c r="D434" s="443"/>
      <c r="E434" s="144"/>
      <c r="F434" s="144"/>
      <c r="G434" s="144"/>
      <c r="H434" s="144"/>
      <c r="I434" s="144"/>
      <c r="J434" s="144"/>
      <c r="K434" s="144"/>
      <c r="L434" s="144"/>
      <c r="M434" s="144"/>
      <c r="N434" s="144"/>
      <c r="O434" s="144"/>
      <c r="P434" s="144"/>
      <c r="Q434" s="144"/>
      <c r="R434" s="144"/>
      <c r="S434" s="444"/>
      <c r="T434" s="144"/>
      <c r="U434" s="144"/>
      <c r="V434" s="144"/>
      <c r="W434" s="144"/>
      <c r="X434" s="144"/>
      <c r="Y434" s="144"/>
      <c r="Z434" s="144"/>
      <c r="AA434" s="144"/>
      <c r="AB434" s="144"/>
      <c r="AC434" s="144"/>
      <c r="AD434" s="144"/>
      <c r="AE434" s="144"/>
      <c r="AF434" s="144"/>
      <c r="AG434" s="144"/>
      <c r="AH434" s="144"/>
      <c r="AI434" s="144"/>
      <c r="AJ434" s="144"/>
      <c r="AK434" s="144"/>
      <c r="AL434" s="144"/>
      <c r="AM434" s="144"/>
      <c r="AN434" s="144"/>
      <c r="AO434" s="144"/>
      <c r="AP434" s="144"/>
      <c r="AQ434" s="144"/>
      <c r="AR434" s="144"/>
      <c r="AS434" s="144"/>
      <c r="AT434" s="144"/>
      <c r="AU434" s="144"/>
      <c r="AV434" s="144"/>
      <c r="AW434" s="144"/>
      <c r="AX434" s="144"/>
      <c r="AY434" s="144"/>
      <c r="AZ434" s="144"/>
      <c r="BA434" s="144"/>
      <c r="BB434" s="144"/>
      <c r="BC434" s="144"/>
      <c r="BD434" s="144"/>
      <c r="BE434" s="144"/>
      <c r="BF434" s="144"/>
      <c r="BG434" s="144"/>
      <c r="BH434" s="144"/>
      <c r="BI434" s="144"/>
      <c r="BJ434" s="144"/>
      <c r="BK434" s="144"/>
      <c r="BL434" s="144"/>
      <c r="BM434" s="144"/>
      <c r="BN434" s="144"/>
      <c r="BO434" s="144"/>
      <c r="BP434" s="144"/>
      <c r="BQ434" s="144"/>
      <c r="BR434" s="144"/>
      <c r="BS434" s="144"/>
      <c r="BT434" s="144"/>
      <c r="BU434" s="144"/>
    </row>
    <row r="435" spans="1:73" ht="12" customHeight="1" x14ac:dyDescent="0.4">
      <c r="A435" s="80" t="s">
        <v>369</v>
      </c>
      <c r="B435" s="278"/>
      <c r="C435" s="436" t="s">
        <v>274</v>
      </c>
      <c r="D435" s="437"/>
      <c r="E435" s="438">
        <v>1</v>
      </c>
      <c r="F435" s="438">
        <v>1</v>
      </c>
      <c r="G435" s="438">
        <v>2</v>
      </c>
      <c r="H435" s="438"/>
      <c r="I435" s="438"/>
      <c r="J435" s="438">
        <v>3</v>
      </c>
      <c r="K435" s="438">
        <v>1</v>
      </c>
      <c r="L435" s="438">
        <v>1</v>
      </c>
      <c r="M435" s="438">
        <v>2</v>
      </c>
      <c r="N435" s="438"/>
      <c r="O435" s="438"/>
      <c r="P435" s="438"/>
      <c r="Q435" s="438"/>
      <c r="R435" s="438"/>
      <c r="S435" s="440"/>
      <c r="T435" s="144"/>
      <c r="U435" s="144"/>
      <c r="V435" s="144"/>
      <c r="W435" s="144"/>
      <c r="X435" s="144"/>
      <c r="Y435" s="144"/>
      <c r="Z435" s="144"/>
      <c r="AA435" s="144"/>
      <c r="AB435" s="144"/>
      <c r="AC435" s="144"/>
      <c r="AD435" s="144"/>
      <c r="AE435" s="144"/>
      <c r="AF435" s="144"/>
      <c r="AG435" s="144"/>
      <c r="AH435" s="144"/>
      <c r="AI435" s="144"/>
      <c r="AJ435" s="144"/>
      <c r="AK435" s="144"/>
      <c r="AL435" s="144"/>
      <c r="AM435" s="144"/>
      <c r="AN435" s="144"/>
      <c r="AO435" s="144"/>
      <c r="AP435" s="144"/>
      <c r="AQ435" s="144"/>
      <c r="AR435" s="144"/>
      <c r="AS435" s="144"/>
      <c r="AT435" s="144"/>
      <c r="AU435" s="144"/>
      <c r="AV435" s="144"/>
      <c r="AW435" s="144"/>
      <c r="AX435" s="144"/>
      <c r="AY435" s="144"/>
      <c r="AZ435" s="144"/>
      <c r="BA435" s="144"/>
      <c r="BB435" s="144"/>
      <c r="BC435" s="144"/>
      <c r="BD435" s="144"/>
      <c r="BE435" s="144"/>
      <c r="BF435" s="144"/>
      <c r="BG435" s="144"/>
      <c r="BH435" s="144"/>
      <c r="BI435" s="144"/>
      <c r="BJ435" s="144"/>
      <c r="BK435" s="144"/>
      <c r="BL435" s="144"/>
      <c r="BM435" s="144"/>
      <c r="BN435" s="144"/>
      <c r="BO435" s="144"/>
      <c r="BP435" s="144"/>
      <c r="BQ435" s="144"/>
      <c r="BR435" s="144"/>
      <c r="BS435" s="144"/>
      <c r="BT435" s="144"/>
      <c r="BU435" s="144"/>
    </row>
    <row r="436" spans="1:73" ht="12" customHeight="1" x14ac:dyDescent="0.4">
      <c r="A436" s="80" t="s">
        <v>369</v>
      </c>
      <c r="B436" s="278"/>
      <c r="C436" s="436" t="s">
        <v>275</v>
      </c>
      <c r="D436" s="437"/>
      <c r="E436" s="438"/>
      <c r="F436" s="438"/>
      <c r="G436" s="438"/>
      <c r="H436" s="438"/>
      <c r="I436" s="438"/>
      <c r="J436" s="438"/>
      <c r="K436" s="438"/>
      <c r="L436" s="438"/>
      <c r="M436" s="438"/>
      <c r="N436" s="438"/>
      <c r="O436" s="438"/>
      <c r="P436" s="438"/>
      <c r="Q436" s="438"/>
      <c r="R436" s="438"/>
      <c r="S436" s="440"/>
      <c r="T436" s="144"/>
      <c r="U436" s="144"/>
      <c r="V436" s="144"/>
      <c r="W436" s="144"/>
      <c r="X436" s="144"/>
      <c r="Y436" s="144"/>
      <c r="Z436" s="144"/>
      <c r="AA436" s="144"/>
      <c r="AB436" s="144"/>
      <c r="AC436" s="144"/>
      <c r="AD436" s="144"/>
      <c r="AE436" s="144"/>
      <c r="AF436" s="144"/>
      <c r="AG436" s="144"/>
      <c r="AH436" s="144"/>
      <c r="AI436" s="144"/>
      <c r="AJ436" s="144"/>
      <c r="AK436" s="144"/>
      <c r="AL436" s="144"/>
      <c r="AM436" s="144"/>
      <c r="AN436" s="144"/>
      <c r="AO436" s="144"/>
      <c r="AP436" s="144"/>
      <c r="AQ436" s="144"/>
      <c r="AR436" s="144"/>
      <c r="AS436" s="144"/>
      <c r="AT436" s="144"/>
      <c r="AU436" s="144"/>
      <c r="AV436" s="144"/>
      <c r="AW436" s="144"/>
      <c r="AX436" s="144"/>
      <c r="AY436" s="144"/>
      <c r="AZ436" s="144"/>
      <c r="BA436" s="144"/>
      <c r="BB436" s="144"/>
      <c r="BC436" s="144"/>
      <c r="BD436" s="144"/>
      <c r="BE436" s="144"/>
      <c r="BF436" s="144"/>
      <c r="BG436" s="144"/>
      <c r="BH436" s="144"/>
      <c r="BI436" s="144"/>
      <c r="BJ436" s="144"/>
      <c r="BK436" s="144"/>
      <c r="BL436" s="144"/>
      <c r="BM436" s="144"/>
      <c r="BN436" s="144"/>
      <c r="BO436" s="144"/>
      <c r="BP436" s="144"/>
      <c r="BQ436" s="144"/>
      <c r="BR436" s="144"/>
      <c r="BS436" s="144"/>
      <c r="BT436" s="144"/>
      <c r="BU436" s="144"/>
    </row>
    <row r="437" spans="1:73" ht="12" customHeight="1" x14ac:dyDescent="0.4">
      <c r="A437" s="80" t="s">
        <v>369</v>
      </c>
      <c r="B437" s="278"/>
      <c r="C437" s="434" t="s">
        <v>373</v>
      </c>
      <c r="D437" s="443">
        <v>1</v>
      </c>
      <c r="E437" s="144"/>
      <c r="F437" s="144">
        <v>1</v>
      </c>
      <c r="G437" s="144">
        <v>3</v>
      </c>
      <c r="H437" s="144">
        <v>1</v>
      </c>
      <c r="I437" s="144">
        <v>1</v>
      </c>
      <c r="J437" s="144">
        <v>1</v>
      </c>
      <c r="K437" s="144">
        <v>1</v>
      </c>
      <c r="L437" s="144"/>
      <c r="M437" s="144"/>
      <c r="N437" s="144"/>
      <c r="O437" s="144"/>
      <c r="P437" s="144"/>
      <c r="Q437" s="144"/>
      <c r="R437" s="144"/>
      <c r="S437" s="444"/>
      <c r="T437" s="144"/>
      <c r="U437" s="144"/>
      <c r="V437" s="144"/>
      <c r="W437" s="144"/>
      <c r="X437" s="144"/>
      <c r="Y437" s="144"/>
      <c r="Z437" s="144"/>
      <c r="AA437" s="144"/>
      <c r="AB437" s="144"/>
      <c r="AC437" s="144"/>
      <c r="AD437" s="144"/>
      <c r="AE437" s="144"/>
      <c r="AF437" s="144"/>
      <c r="AG437" s="144"/>
      <c r="AH437" s="144"/>
      <c r="AI437" s="144"/>
      <c r="AJ437" s="144"/>
      <c r="AK437" s="144"/>
      <c r="AL437" s="144"/>
      <c r="AM437" s="144"/>
      <c r="AN437" s="144"/>
      <c r="AO437" s="144"/>
      <c r="AP437" s="144"/>
      <c r="AQ437" s="144"/>
      <c r="AR437" s="144"/>
      <c r="AS437" s="144"/>
      <c r="AT437" s="144"/>
      <c r="AU437" s="144"/>
      <c r="AV437" s="144"/>
      <c r="AW437" s="144"/>
      <c r="AX437" s="144"/>
      <c r="AY437" s="144"/>
      <c r="AZ437" s="144"/>
      <c r="BA437" s="144"/>
      <c r="BB437" s="144"/>
      <c r="BC437" s="144"/>
      <c r="BD437" s="144"/>
      <c r="BE437" s="144"/>
      <c r="BF437" s="144"/>
      <c r="BG437" s="144"/>
      <c r="BH437" s="144"/>
      <c r="BI437" s="144"/>
      <c r="BJ437" s="144"/>
      <c r="BK437" s="144"/>
      <c r="BL437" s="144"/>
      <c r="BM437" s="144"/>
      <c r="BN437" s="144"/>
      <c r="BO437" s="144"/>
      <c r="BP437" s="144"/>
      <c r="BQ437" s="144"/>
      <c r="BR437" s="144"/>
      <c r="BS437" s="144"/>
      <c r="BT437" s="144"/>
      <c r="BU437" s="144"/>
    </row>
    <row r="438" spans="1:73" ht="12" customHeight="1" x14ac:dyDescent="0.4">
      <c r="A438" s="80" t="s">
        <v>369</v>
      </c>
      <c r="B438" s="278"/>
      <c r="C438" s="434" t="s">
        <v>374</v>
      </c>
      <c r="D438" s="443"/>
      <c r="E438" s="144">
        <v>2</v>
      </c>
      <c r="F438" s="144"/>
      <c r="G438" s="144"/>
      <c r="H438" s="144"/>
      <c r="I438" s="144"/>
      <c r="J438" s="144"/>
      <c r="K438" s="144"/>
      <c r="L438" s="144"/>
      <c r="M438" s="144"/>
      <c r="N438" s="144"/>
      <c r="O438" s="144"/>
      <c r="P438" s="144"/>
      <c r="Q438" s="144"/>
      <c r="R438" s="144"/>
      <c r="S438" s="444"/>
      <c r="T438" s="144"/>
      <c r="U438" s="144"/>
      <c r="V438" s="144"/>
      <c r="W438" s="144"/>
      <c r="X438" s="144"/>
      <c r="Y438" s="144"/>
      <c r="Z438" s="144"/>
      <c r="AA438" s="144"/>
      <c r="AB438" s="144"/>
      <c r="AC438" s="144"/>
      <c r="AD438" s="144"/>
      <c r="AE438" s="144"/>
      <c r="AF438" s="144"/>
      <c r="AG438" s="144"/>
      <c r="AH438" s="144"/>
      <c r="AI438" s="144"/>
      <c r="AJ438" s="144"/>
      <c r="AK438" s="144"/>
      <c r="AL438" s="144"/>
      <c r="AM438" s="144"/>
      <c r="AN438" s="144"/>
      <c r="AO438" s="144"/>
      <c r="AP438" s="144"/>
      <c r="AQ438" s="144"/>
      <c r="AR438" s="144"/>
      <c r="AS438" s="144"/>
      <c r="AT438" s="144"/>
      <c r="AU438" s="144"/>
      <c r="AV438" s="144"/>
      <c r="AW438" s="144"/>
      <c r="AX438" s="144"/>
      <c r="AY438" s="144"/>
      <c r="AZ438" s="144"/>
      <c r="BA438" s="144"/>
      <c r="BB438" s="144"/>
      <c r="BC438" s="144"/>
      <c r="BD438" s="144"/>
      <c r="BE438" s="144"/>
      <c r="BF438" s="144"/>
      <c r="BG438" s="144"/>
      <c r="BH438" s="144"/>
      <c r="BI438" s="144"/>
      <c r="BJ438" s="144"/>
      <c r="BK438" s="144"/>
      <c r="BL438" s="144"/>
      <c r="BM438" s="144"/>
      <c r="BN438" s="144"/>
      <c r="BO438" s="144"/>
      <c r="BP438" s="144"/>
      <c r="BQ438" s="144"/>
      <c r="BR438" s="144"/>
      <c r="BS438" s="144"/>
      <c r="BT438" s="144"/>
      <c r="BU438" s="144"/>
    </row>
    <row r="439" spans="1:73" ht="12" customHeight="1" x14ac:dyDescent="0.4">
      <c r="A439" s="80" t="s">
        <v>369</v>
      </c>
      <c r="B439" s="278"/>
      <c r="C439" s="436" t="s">
        <v>375</v>
      </c>
      <c r="D439" s="437">
        <v>382</v>
      </c>
      <c r="E439" s="438">
        <v>426</v>
      </c>
      <c r="F439" s="438">
        <v>302</v>
      </c>
      <c r="G439" s="438">
        <v>243</v>
      </c>
      <c r="H439" s="438">
        <v>202</v>
      </c>
      <c r="I439" s="438">
        <v>138</v>
      </c>
      <c r="J439" s="438">
        <v>148</v>
      </c>
      <c r="K439" s="438">
        <v>135</v>
      </c>
      <c r="L439" s="438">
        <v>114</v>
      </c>
      <c r="M439" s="438">
        <v>86</v>
      </c>
      <c r="N439" s="438">
        <v>48</v>
      </c>
      <c r="O439" s="438">
        <v>46</v>
      </c>
      <c r="P439" s="438">
        <v>48</v>
      </c>
      <c r="Q439" s="438">
        <v>28</v>
      </c>
      <c r="R439" s="438">
        <v>31</v>
      </c>
      <c r="S439" s="440">
        <v>12</v>
      </c>
      <c r="T439" s="144"/>
      <c r="U439" s="144"/>
      <c r="V439" s="144"/>
      <c r="W439" s="144"/>
      <c r="X439" s="144"/>
      <c r="Y439" s="144"/>
      <c r="Z439" s="144"/>
      <c r="AA439" s="144"/>
      <c r="AB439" s="144"/>
      <c r="AC439" s="144"/>
      <c r="AD439" s="144"/>
      <c r="AE439" s="144"/>
      <c r="AF439" s="144"/>
      <c r="AG439" s="144"/>
      <c r="AH439" s="144"/>
      <c r="AI439" s="144"/>
      <c r="AJ439" s="144"/>
      <c r="AK439" s="144"/>
      <c r="AL439" s="144"/>
      <c r="AM439" s="144"/>
      <c r="AN439" s="144"/>
      <c r="AO439" s="144"/>
      <c r="AP439" s="144"/>
      <c r="AQ439" s="144"/>
      <c r="AR439" s="144"/>
      <c r="AS439" s="144"/>
      <c r="AT439" s="144"/>
      <c r="AU439" s="144"/>
      <c r="AV439" s="144"/>
      <c r="AW439" s="144"/>
      <c r="AX439" s="144"/>
      <c r="AY439" s="144"/>
      <c r="AZ439" s="144"/>
      <c r="BA439" s="144"/>
      <c r="BB439" s="144"/>
      <c r="BC439" s="144"/>
      <c r="BD439" s="144"/>
      <c r="BE439" s="144"/>
      <c r="BF439" s="144"/>
      <c r="BG439" s="144"/>
      <c r="BH439" s="144"/>
      <c r="BI439" s="144"/>
      <c r="BJ439" s="144"/>
      <c r="BK439" s="144"/>
      <c r="BL439" s="144"/>
      <c r="BM439" s="144"/>
      <c r="BN439" s="144"/>
      <c r="BO439" s="144"/>
      <c r="BP439" s="144"/>
      <c r="BQ439" s="144"/>
      <c r="BR439" s="144"/>
      <c r="BS439" s="144"/>
      <c r="BT439" s="144"/>
      <c r="BU439" s="144"/>
    </row>
    <row r="440" spans="1:73" ht="12" customHeight="1" x14ac:dyDescent="0.4">
      <c r="A440" s="80" t="s">
        <v>369</v>
      </c>
      <c r="B440" s="278"/>
      <c r="C440" s="434" t="s">
        <v>309</v>
      </c>
      <c r="D440" s="443">
        <v>19</v>
      </c>
      <c r="E440" s="144">
        <v>42</v>
      </c>
      <c r="F440" s="144">
        <v>48</v>
      </c>
      <c r="G440" s="144">
        <v>67</v>
      </c>
      <c r="H440" s="144">
        <v>51</v>
      </c>
      <c r="I440" s="144">
        <v>22</v>
      </c>
      <c r="J440" s="144">
        <v>45</v>
      </c>
      <c r="K440" s="144">
        <v>26</v>
      </c>
      <c r="L440" s="144">
        <v>33</v>
      </c>
      <c r="M440" s="144">
        <v>27</v>
      </c>
      <c r="N440" s="144">
        <v>12</v>
      </c>
      <c r="O440" s="144">
        <v>11</v>
      </c>
      <c r="P440" s="144">
        <v>8</v>
      </c>
      <c r="Q440" s="144">
        <v>1</v>
      </c>
      <c r="R440" s="144">
        <v>5</v>
      </c>
      <c r="S440" s="444">
        <v>1</v>
      </c>
      <c r="T440" s="144"/>
      <c r="U440" s="144"/>
      <c r="V440" s="144"/>
      <c r="W440" s="144"/>
      <c r="X440" s="144"/>
      <c r="Y440" s="144"/>
      <c r="Z440" s="144"/>
      <c r="AA440" s="144"/>
      <c r="AB440" s="144"/>
      <c r="AC440" s="144"/>
      <c r="AD440" s="144"/>
      <c r="AE440" s="144"/>
      <c r="AF440" s="144"/>
      <c r="AG440" s="144"/>
      <c r="AH440" s="144"/>
      <c r="AI440" s="144"/>
      <c r="AJ440" s="144"/>
      <c r="AK440" s="144"/>
      <c r="AL440" s="144"/>
      <c r="AM440" s="144"/>
      <c r="AN440" s="144"/>
      <c r="AO440" s="144"/>
      <c r="AP440" s="144"/>
      <c r="AQ440" s="144"/>
      <c r="AR440" s="144"/>
      <c r="AS440" s="144"/>
      <c r="AT440" s="144"/>
      <c r="AU440" s="144"/>
      <c r="AV440" s="144"/>
      <c r="AW440" s="144"/>
      <c r="AX440" s="144"/>
      <c r="AY440" s="144"/>
      <c r="AZ440" s="144"/>
      <c r="BA440" s="144"/>
      <c r="BB440" s="144"/>
      <c r="BC440" s="144"/>
      <c r="BD440" s="144"/>
      <c r="BE440" s="144"/>
      <c r="BF440" s="144"/>
      <c r="BG440" s="144"/>
      <c r="BH440" s="144"/>
      <c r="BI440" s="144"/>
      <c r="BJ440" s="144"/>
      <c r="BK440" s="144"/>
      <c r="BL440" s="144"/>
      <c r="BM440" s="144"/>
      <c r="BN440" s="144"/>
      <c r="BO440" s="144"/>
      <c r="BP440" s="144"/>
      <c r="BQ440" s="144"/>
      <c r="BR440" s="144"/>
      <c r="BS440" s="144"/>
      <c r="BT440" s="144"/>
      <c r="BU440" s="144"/>
    </row>
    <row r="441" spans="1:73" ht="12" customHeight="1" x14ac:dyDescent="0.4">
      <c r="A441" s="80" t="s">
        <v>369</v>
      </c>
      <c r="B441" s="278"/>
      <c r="C441" s="434" t="s">
        <v>310</v>
      </c>
      <c r="D441" s="443"/>
      <c r="E441" s="144">
        <v>3</v>
      </c>
      <c r="F441" s="144">
        <v>7</v>
      </c>
      <c r="G441" s="144">
        <v>5</v>
      </c>
      <c r="H441" s="144">
        <v>6</v>
      </c>
      <c r="I441" s="144"/>
      <c r="J441" s="144">
        <v>1</v>
      </c>
      <c r="K441" s="144">
        <v>2</v>
      </c>
      <c r="L441" s="144">
        <v>2</v>
      </c>
      <c r="M441" s="144"/>
      <c r="N441" s="144"/>
      <c r="O441" s="144"/>
      <c r="P441" s="144"/>
      <c r="Q441" s="144"/>
      <c r="R441" s="144"/>
      <c r="S441" s="444"/>
      <c r="T441" s="144"/>
      <c r="U441" s="144"/>
      <c r="V441" s="144"/>
      <c r="W441" s="144"/>
      <c r="X441" s="144"/>
      <c r="Y441" s="144"/>
      <c r="Z441" s="144"/>
      <c r="AA441" s="144"/>
      <c r="AB441" s="144"/>
      <c r="AC441" s="144"/>
      <c r="AD441" s="144"/>
      <c r="AE441" s="144"/>
      <c r="AF441" s="144"/>
      <c r="AG441" s="144"/>
      <c r="AH441" s="144"/>
      <c r="AI441" s="144"/>
      <c r="AJ441" s="144"/>
      <c r="AK441" s="144"/>
      <c r="AL441" s="144"/>
      <c r="AM441" s="144"/>
      <c r="AN441" s="144"/>
      <c r="AO441" s="144"/>
      <c r="AP441" s="144"/>
      <c r="AQ441" s="144"/>
      <c r="AR441" s="144"/>
      <c r="AS441" s="144"/>
      <c r="AT441" s="144"/>
      <c r="AU441" s="144"/>
      <c r="AV441" s="144"/>
      <c r="AW441" s="144"/>
      <c r="AX441" s="144"/>
      <c r="AY441" s="144"/>
      <c r="AZ441" s="144"/>
      <c r="BA441" s="144"/>
      <c r="BB441" s="144"/>
      <c r="BC441" s="144"/>
      <c r="BD441" s="144"/>
      <c r="BE441" s="144"/>
      <c r="BF441" s="144"/>
      <c r="BG441" s="144"/>
      <c r="BH441" s="144"/>
      <c r="BI441" s="144"/>
      <c r="BJ441" s="144"/>
      <c r="BK441" s="144"/>
      <c r="BL441" s="144"/>
      <c r="BM441" s="144"/>
      <c r="BN441" s="144"/>
      <c r="BO441" s="144"/>
      <c r="BP441" s="144"/>
      <c r="BQ441" s="144"/>
      <c r="BR441" s="144"/>
      <c r="BS441" s="144"/>
      <c r="BT441" s="144"/>
      <c r="BU441" s="144"/>
    </row>
    <row r="442" spans="1:73" ht="12" customHeight="1" x14ac:dyDescent="0.4">
      <c r="A442" s="80" t="s">
        <v>369</v>
      </c>
      <c r="B442" s="278"/>
      <c r="C442" s="434" t="s">
        <v>376</v>
      </c>
      <c r="D442" s="443"/>
      <c r="E442" s="144"/>
      <c r="F442" s="144"/>
      <c r="G442" s="144">
        <v>1</v>
      </c>
      <c r="H442" s="144"/>
      <c r="I442" s="144">
        <v>1</v>
      </c>
      <c r="J442" s="144"/>
      <c r="K442" s="144">
        <v>1</v>
      </c>
      <c r="L442" s="144">
        <v>2</v>
      </c>
      <c r="M442" s="144"/>
      <c r="N442" s="144"/>
      <c r="O442" s="144"/>
      <c r="P442" s="144"/>
      <c r="Q442" s="144"/>
      <c r="R442" s="144"/>
      <c r="S442" s="444"/>
      <c r="T442" s="144"/>
      <c r="U442" s="144"/>
      <c r="V442" s="144"/>
      <c r="W442" s="144"/>
      <c r="X442" s="144"/>
      <c r="Y442" s="144"/>
      <c r="Z442" s="144"/>
      <c r="AA442" s="144"/>
      <c r="AB442" s="144"/>
      <c r="AC442" s="144"/>
      <c r="AD442" s="144"/>
      <c r="AE442" s="144"/>
      <c r="AF442" s="144"/>
      <c r="AG442" s="144"/>
      <c r="AH442" s="144"/>
      <c r="AI442" s="144"/>
      <c r="AJ442" s="144"/>
      <c r="AK442" s="144"/>
      <c r="AL442" s="144"/>
      <c r="AM442" s="144"/>
      <c r="AN442" s="144"/>
      <c r="AO442" s="144"/>
      <c r="AP442" s="144"/>
      <c r="AQ442" s="144"/>
      <c r="AR442" s="144"/>
      <c r="AS442" s="144"/>
      <c r="AT442" s="144"/>
      <c r="AU442" s="144"/>
      <c r="AV442" s="144"/>
      <c r="AW442" s="144"/>
      <c r="AX442" s="144"/>
      <c r="AY442" s="144"/>
      <c r="AZ442" s="144"/>
      <c r="BA442" s="144"/>
      <c r="BB442" s="144"/>
      <c r="BC442" s="144"/>
      <c r="BD442" s="144"/>
      <c r="BE442" s="144"/>
      <c r="BF442" s="144"/>
      <c r="BG442" s="144"/>
      <c r="BH442" s="144"/>
      <c r="BI442" s="144"/>
      <c r="BJ442" s="144"/>
      <c r="BK442" s="144"/>
      <c r="BL442" s="144"/>
      <c r="BM442" s="144"/>
      <c r="BN442" s="144"/>
      <c r="BO442" s="144"/>
      <c r="BP442" s="144"/>
      <c r="BQ442" s="144"/>
      <c r="BR442" s="144"/>
      <c r="BS442" s="144"/>
      <c r="BT442" s="144"/>
      <c r="BU442" s="144"/>
    </row>
    <row r="443" spans="1:73" ht="12" customHeight="1" x14ac:dyDescent="0.4">
      <c r="A443" s="80" t="s">
        <v>369</v>
      </c>
      <c r="B443" s="278"/>
      <c r="C443" s="434" t="s">
        <v>377</v>
      </c>
      <c r="D443" s="443"/>
      <c r="E443" s="144"/>
      <c r="F443" s="144"/>
      <c r="G443" s="144">
        <v>1</v>
      </c>
      <c r="H443" s="144"/>
      <c r="I443" s="144"/>
      <c r="J443" s="144"/>
      <c r="K443" s="144"/>
      <c r="L443" s="144"/>
      <c r="M443" s="144"/>
      <c r="N443" s="144"/>
      <c r="O443" s="144"/>
      <c r="P443" s="144"/>
      <c r="Q443" s="144"/>
      <c r="R443" s="144"/>
      <c r="S443" s="444"/>
      <c r="T443" s="144"/>
      <c r="U443" s="144"/>
      <c r="V443" s="144"/>
      <c r="W443" s="144"/>
      <c r="X443" s="144"/>
      <c r="Y443" s="144"/>
      <c r="Z443" s="144"/>
      <c r="AA443" s="144"/>
      <c r="AB443" s="144"/>
      <c r="AC443" s="144"/>
      <c r="AD443" s="144"/>
      <c r="AE443" s="144"/>
      <c r="AF443" s="144"/>
      <c r="AG443" s="144"/>
      <c r="AH443" s="144"/>
      <c r="AI443" s="144"/>
      <c r="AJ443" s="144"/>
      <c r="AK443" s="144"/>
      <c r="AL443" s="144"/>
      <c r="AM443" s="144"/>
      <c r="AN443" s="144"/>
      <c r="AO443" s="144"/>
      <c r="AP443" s="144"/>
      <c r="AQ443" s="144"/>
      <c r="AR443" s="144"/>
      <c r="AS443" s="144"/>
      <c r="AT443" s="144"/>
      <c r="AU443" s="144"/>
      <c r="AV443" s="144"/>
      <c r="AW443" s="144"/>
      <c r="AX443" s="144"/>
      <c r="AY443" s="144"/>
      <c r="AZ443" s="144"/>
      <c r="BA443" s="144"/>
      <c r="BB443" s="144"/>
      <c r="BC443" s="144"/>
      <c r="BD443" s="144"/>
      <c r="BE443" s="144"/>
      <c r="BF443" s="144"/>
      <c r="BG443" s="144"/>
      <c r="BH443" s="144"/>
      <c r="BI443" s="144"/>
      <c r="BJ443" s="144"/>
      <c r="BK443" s="144"/>
      <c r="BL443" s="144"/>
      <c r="BM443" s="144"/>
      <c r="BN443" s="144"/>
      <c r="BO443" s="144"/>
      <c r="BP443" s="144"/>
      <c r="BQ443" s="144"/>
      <c r="BR443" s="144"/>
      <c r="BS443" s="144"/>
      <c r="BT443" s="144"/>
      <c r="BU443" s="144"/>
    </row>
    <row r="444" spans="1:73" ht="12" customHeight="1" x14ac:dyDescent="0.4">
      <c r="A444" s="80" t="s">
        <v>369</v>
      </c>
      <c r="B444" s="278"/>
      <c r="C444" s="434" t="s">
        <v>378</v>
      </c>
      <c r="D444" s="443"/>
      <c r="E444" s="144"/>
      <c r="F444" s="144"/>
      <c r="G444" s="144"/>
      <c r="H444" s="144"/>
      <c r="I444" s="144"/>
      <c r="J444" s="144"/>
      <c r="K444" s="144"/>
      <c r="L444" s="144"/>
      <c r="M444" s="144"/>
      <c r="N444" s="144"/>
      <c r="O444" s="144"/>
      <c r="P444" s="144"/>
      <c r="Q444" s="144"/>
      <c r="R444" s="144"/>
      <c r="S444" s="444"/>
      <c r="T444" s="144"/>
      <c r="U444" s="144"/>
      <c r="V444" s="144"/>
      <c r="W444" s="144"/>
      <c r="X444" s="144"/>
      <c r="Y444" s="144"/>
      <c r="Z444" s="144"/>
      <c r="AA444" s="144"/>
      <c r="AB444" s="144"/>
      <c r="AC444" s="144"/>
      <c r="AD444" s="144"/>
      <c r="AE444" s="144"/>
      <c r="AF444" s="144"/>
      <c r="AG444" s="144"/>
      <c r="AH444" s="144"/>
      <c r="AI444" s="144"/>
      <c r="AJ444" s="144"/>
      <c r="AK444" s="144"/>
      <c r="AL444" s="144"/>
      <c r="AM444" s="144"/>
      <c r="AN444" s="144"/>
      <c r="AO444" s="144"/>
      <c r="AP444" s="144"/>
      <c r="AQ444" s="144"/>
      <c r="AR444" s="144"/>
      <c r="AS444" s="144"/>
      <c r="AT444" s="144"/>
      <c r="AU444" s="144"/>
      <c r="AV444" s="144"/>
      <c r="AW444" s="144"/>
      <c r="AX444" s="144"/>
      <c r="AY444" s="144"/>
      <c r="AZ444" s="144"/>
      <c r="BA444" s="144"/>
      <c r="BB444" s="144"/>
      <c r="BC444" s="144"/>
      <c r="BD444" s="144"/>
      <c r="BE444" s="144"/>
      <c r="BF444" s="144"/>
      <c r="BG444" s="144"/>
      <c r="BH444" s="144"/>
      <c r="BI444" s="144"/>
      <c r="BJ444" s="144"/>
      <c r="BK444" s="144"/>
      <c r="BL444" s="144"/>
      <c r="BM444" s="144"/>
      <c r="BN444" s="144"/>
      <c r="BO444" s="144"/>
      <c r="BP444" s="144"/>
      <c r="BQ444" s="144"/>
      <c r="BR444" s="144"/>
      <c r="BS444" s="144"/>
      <c r="BT444" s="144"/>
      <c r="BU444" s="144"/>
    </row>
    <row r="445" spans="1:73" ht="12" customHeight="1" x14ac:dyDescent="0.4">
      <c r="A445" s="80" t="s">
        <v>369</v>
      </c>
      <c r="B445" s="278"/>
      <c r="C445" s="434" t="s">
        <v>379</v>
      </c>
      <c r="D445" s="443"/>
      <c r="E445" s="144"/>
      <c r="F445" s="144"/>
      <c r="G445" s="144"/>
      <c r="H445" s="144"/>
      <c r="I445" s="144"/>
      <c r="J445" s="144"/>
      <c r="K445" s="144"/>
      <c r="L445" s="144"/>
      <c r="M445" s="144"/>
      <c r="N445" s="144"/>
      <c r="O445" s="144"/>
      <c r="P445" s="144"/>
      <c r="Q445" s="144"/>
      <c r="R445" s="144"/>
      <c r="S445" s="444"/>
      <c r="T445" s="144"/>
      <c r="U445" s="144"/>
      <c r="V445" s="144"/>
      <c r="W445" s="144"/>
      <c r="X445" s="144"/>
      <c r="Y445" s="144"/>
      <c r="Z445" s="144"/>
      <c r="AA445" s="144"/>
      <c r="AB445" s="144"/>
      <c r="AC445" s="144"/>
      <c r="AD445" s="144"/>
      <c r="AE445" s="144"/>
      <c r="AF445" s="144"/>
      <c r="AG445" s="144"/>
      <c r="AH445" s="144"/>
      <c r="AI445" s="144"/>
      <c r="AJ445" s="144"/>
      <c r="AK445" s="144"/>
      <c r="AL445" s="144"/>
      <c r="AM445" s="144"/>
      <c r="AN445" s="144"/>
      <c r="AO445" s="144"/>
      <c r="AP445" s="144"/>
      <c r="AQ445" s="144"/>
      <c r="AR445" s="144"/>
      <c r="AS445" s="144"/>
      <c r="AT445" s="144"/>
      <c r="AU445" s="144"/>
      <c r="AV445" s="144"/>
      <c r="AW445" s="144"/>
      <c r="AX445" s="144"/>
      <c r="AY445" s="144"/>
      <c r="AZ445" s="144"/>
      <c r="BA445" s="144"/>
      <c r="BB445" s="144"/>
      <c r="BC445" s="144"/>
      <c r="BD445" s="144"/>
      <c r="BE445" s="144"/>
      <c r="BF445" s="144"/>
      <c r="BG445" s="144"/>
      <c r="BH445" s="144"/>
      <c r="BI445" s="144"/>
      <c r="BJ445" s="144"/>
      <c r="BK445" s="144"/>
      <c r="BL445" s="144"/>
      <c r="BM445" s="144"/>
      <c r="BN445" s="144"/>
      <c r="BO445" s="144"/>
      <c r="BP445" s="144"/>
      <c r="BQ445" s="144"/>
      <c r="BR445" s="144"/>
      <c r="BS445" s="144"/>
      <c r="BT445" s="144"/>
      <c r="BU445" s="144"/>
    </row>
    <row r="446" spans="1:73" ht="12" customHeight="1" x14ac:dyDescent="0.4">
      <c r="A446" s="80" t="s">
        <v>369</v>
      </c>
      <c r="B446" s="278"/>
      <c r="C446" s="468" t="s">
        <v>380</v>
      </c>
      <c r="D446" s="461"/>
      <c r="E446" s="462"/>
      <c r="F446" s="462"/>
      <c r="G446" s="462"/>
      <c r="H446" s="462"/>
      <c r="I446" s="462"/>
      <c r="J446" s="462"/>
      <c r="K446" s="462"/>
      <c r="L446" s="462"/>
      <c r="M446" s="462"/>
      <c r="N446" s="462"/>
      <c r="O446" s="462"/>
      <c r="P446" s="462"/>
      <c r="Q446" s="462"/>
      <c r="R446" s="462"/>
      <c r="S446" s="463"/>
      <c r="T446" s="144"/>
      <c r="U446" s="144"/>
      <c r="V446" s="144"/>
      <c r="W446" s="144"/>
      <c r="X446" s="144"/>
      <c r="Y446" s="144"/>
      <c r="Z446" s="144"/>
      <c r="AA446" s="144"/>
      <c r="AB446" s="144"/>
      <c r="AC446" s="144"/>
      <c r="AD446" s="144"/>
      <c r="AE446" s="144"/>
      <c r="AF446" s="144"/>
      <c r="AG446" s="144"/>
      <c r="AH446" s="144"/>
      <c r="AI446" s="144"/>
      <c r="AJ446" s="144"/>
      <c r="AK446" s="144"/>
      <c r="AL446" s="144"/>
      <c r="AM446" s="144"/>
      <c r="AN446" s="144"/>
      <c r="AO446" s="144"/>
      <c r="AP446" s="144"/>
      <c r="AQ446" s="144"/>
      <c r="AR446" s="144"/>
      <c r="AS446" s="144"/>
      <c r="AT446" s="144"/>
      <c r="AU446" s="144"/>
      <c r="AV446" s="144"/>
      <c r="AW446" s="144"/>
      <c r="AX446" s="144"/>
      <c r="AY446" s="144"/>
      <c r="AZ446" s="144"/>
      <c r="BA446" s="144"/>
      <c r="BB446" s="144"/>
      <c r="BC446" s="144"/>
      <c r="BD446" s="144"/>
      <c r="BE446" s="144"/>
      <c r="BF446" s="144"/>
      <c r="BG446" s="144"/>
      <c r="BH446" s="144"/>
      <c r="BI446" s="144"/>
      <c r="BJ446" s="144"/>
      <c r="BK446" s="144"/>
      <c r="BL446" s="144"/>
      <c r="BM446" s="144"/>
      <c r="BN446" s="144"/>
      <c r="BO446" s="144"/>
      <c r="BP446" s="144"/>
      <c r="BQ446" s="144"/>
      <c r="BR446" s="144"/>
      <c r="BS446" s="144"/>
      <c r="BT446" s="144"/>
      <c r="BU446" s="144"/>
    </row>
    <row r="447" spans="1:73" ht="12" customHeight="1" x14ac:dyDescent="0.4">
      <c r="A447" s="80" t="s">
        <v>369</v>
      </c>
      <c r="B447" s="278"/>
      <c r="C447" s="434" t="s">
        <v>14</v>
      </c>
      <c r="D447" s="443">
        <v>2</v>
      </c>
      <c r="E447" s="144"/>
      <c r="F447" s="144"/>
      <c r="G447" s="144"/>
      <c r="H447" s="144"/>
      <c r="I447" s="144"/>
      <c r="J447" s="144">
        <v>1</v>
      </c>
      <c r="K447" s="144"/>
      <c r="L447" s="144"/>
      <c r="M447" s="144"/>
      <c r="N447" s="144">
        <v>1</v>
      </c>
      <c r="O447" s="144"/>
      <c r="P447" s="144"/>
      <c r="Q447" s="144"/>
      <c r="R447" s="144"/>
      <c r="S447" s="444"/>
      <c r="T447" s="144"/>
      <c r="U447" s="144"/>
      <c r="V447" s="144"/>
      <c r="W447" s="144"/>
      <c r="X447" s="144"/>
      <c r="Y447" s="144"/>
      <c r="Z447" s="144"/>
      <c r="AA447" s="144"/>
      <c r="AB447" s="144"/>
      <c r="AC447" s="144"/>
      <c r="AD447" s="144"/>
      <c r="AE447" s="144"/>
      <c r="AF447" s="144"/>
      <c r="AG447" s="144"/>
      <c r="AH447" s="144"/>
      <c r="AI447" s="144"/>
      <c r="AJ447" s="144"/>
      <c r="AK447" s="144"/>
      <c r="AL447" s="144"/>
      <c r="AM447" s="144"/>
      <c r="AN447" s="144"/>
      <c r="AO447" s="144"/>
      <c r="AP447" s="144"/>
      <c r="AQ447" s="144"/>
      <c r="AR447" s="144"/>
      <c r="AS447" s="144"/>
      <c r="AT447" s="144"/>
      <c r="AU447" s="144"/>
      <c r="AV447" s="144"/>
      <c r="AW447" s="144"/>
      <c r="AX447" s="144"/>
      <c r="AY447" s="144"/>
      <c r="AZ447" s="144"/>
      <c r="BA447" s="144"/>
      <c r="BB447" s="144"/>
      <c r="BC447" s="144"/>
      <c r="BD447" s="144"/>
      <c r="BE447" s="144"/>
      <c r="BF447" s="144"/>
      <c r="BG447" s="144"/>
      <c r="BH447" s="144"/>
      <c r="BI447" s="144"/>
      <c r="BJ447" s="144"/>
      <c r="BK447" s="144"/>
      <c r="BL447" s="144"/>
      <c r="BM447" s="144"/>
      <c r="BN447" s="144"/>
      <c r="BO447" s="144"/>
      <c r="BP447" s="144"/>
      <c r="BQ447" s="144"/>
      <c r="BR447" s="144"/>
      <c r="BS447" s="144"/>
      <c r="BT447" s="144"/>
      <c r="BU447" s="144"/>
    </row>
    <row r="448" spans="1:73" ht="12" customHeight="1" x14ac:dyDescent="0.4">
      <c r="A448" s="80" t="s">
        <v>369</v>
      </c>
      <c r="B448" s="278"/>
      <c r="C448" s="434" t="s">
        <v>15</v>
      </c>
      <c r="D448" s="443"/>
      <c r="E448" s="144">
        <v>2</v>
      </c>
      <c r="F448" s="144">
        <v>1</v>
      </c>
      <c r="G448" s="144">
        <v>1</v>
      </c>
      <c r="H448" s="144">
        <v>3</v>
      </c>
      <c r="I448" s="144">
        <v>3</v>
      </c>
      <c r="J448" s="144">
        <v>3</v>
      </c>
      <c r="K448" s="144">
        <v>3</v>
      </c>
      <c r="L448" s="144">
        <v>1</v>
      </c>
      <c r="M448" s="144">
        <v>3</v>
      </c>
      <c r="N448" s="144">
        <v>1</v>
      </c>
      <c r="O448" s="144"/>
      <c r="P448" s="144"/>
      <c r="Q448" s="144"/>
      <c r="R448" s="144"/>
      <c r="S448" s="444"/>
      <c r="T448" s="144"/>
      <c r="U448" s="144"/>
      <c r="V448" s="144"/>
      <c r="W448" s="144"/>
      <c r="X448" s="144"/>
      <c r="Y448" s="144"/>
      <c r="Z448" s="144"/>
      <c r="AA448" s="144"/>
      <c r="AB448" s="144"/>
      <c r="AC448" s="144"/>
      <c r="AD448" s="144"/>
      <c r="AE448" s="144"/>
      <c r="AF448" s="144"/>
      <c r="AG448" s="144"/>
      <c r="AH448" s="144"/>
      <c r="AI448" s="144"/>
      <c r="AJ448" s="144"/>
      <c r="AK448" s="144"/>
      <c r="AL448" s="144"/>
      <c r="AM448" s="144"/>
      <c r="AN448" s="144"/>
      <c r="AO448" s="144"/>
      <c r="AP448" s="144"/>
      <c r="AQ448" s="144"/>
      <c r="AR448" s="144"/>
      <c r="AS448" s="144"/>
      <c r="AT448" s="144"/>
      <c r="AU448" s="144"/>
      <c r="AV448" s="144"/>
      <c r="AW448" s="144"/>
      <c r="AX448" s="144"/>
      <c r="AY448" s="144"/>
      <c r="AZ448" s="144"/>
      <c r="BA448" s="144"/>
      <c r="BB448" s="144"/>
      <c r="BC448" s="144"/>
      <c r="BD448" s="144"/>
      <c r="BE448" s="144"/>
      <c r="BF448" s="144"/>
      <c r="BG448" s="144"/>
      <c r="BH448" s="144"/>
      <c r="BI448" s="144"/>
      <c r="BJ448" s="144"/>
      <c r="BK448" s="144"/>
      <c r="BL448" s="144"/>
      <c r="BM448" s="144"/>
      <c r="BN448" s="144"/>
      <c r="BO448" s="144"/>
      <c r="BP448" s="144"/>
      <c r="BQ448" s="144"/>
      <c r="BR448" s="144"/>
      <c r="BS448" s="144"/>
      <c r="BT448" s="144"/>
      <c r="BU448" s="144"/>
    </row>
    <row r="449" spans="1:73" ht="12" customHeight="1" x14ac:dyDescent="0.4">
      <c r="A449" s="80" t="s">
        <v>369</v>
      </c>
      <c r="B449" s="278"/>
      <c r="C449" s="434" t="s">
        <v>381</v>
      </c>
      <c r="D449" s="443"/>
      <c r="E449" s="144"/>
      <c r="F449" s="144"/>
      <c r="G449" s="144"/>
      <c r="H449" s="144"/>
      <c r="I449" s="144"/>
      <c r="J449" s="144"/>
      <c r="K449" s="144"/>
      <c r="L449" s="144"/>
      <c r="M449" s="144"/>
      <c r="N449" s="144"/>
      <c r="O449" s="144"/>
      <c r="P449" s="144"/>
      <c r="Q449" s="144"/>
      <c r="R449" s="144"/>
      <c r="S449" s="444"/>
      <c r="T449" s="144"/>
      <c r="U449" s="144"/>
      <c r="V449" s="144"/>
      <c r="W449" s="144"/>
      <c r="X449" s="144"/>
      <c r="Y449" s="144"/>
      <c r="Z449" s="144"/>
      <c r="AA449" s="144"/>
      <c r="AB449" s="144"/>
      <c r="AC449" s="144"/>
      <c r="AD449" s="144"/>
      <c r="AE449" s="144"/>
      <c r="AF449" s="144"/>
      <c r="AG449" s="144"/>
      <c r="AH449" s="144"/>
      <c r="AI449" s="144"/>
      <c r="AJ449" s="144"/>
      <c r="AK449" s="144"/>
      <c r="AL449" s="144"/>
      <c r="AM449" s="144"/>
      <c r="AN449" s="144"/>
      <c r="AO449" s="144"/>
      <c r="AP449" s="144"/>
      <c r="AQ449" s="144"/>
      <c r="AR449" s="144"/>
      <c r="AS449" s="144"/>
      <c r="AT449" s="144"/>
      <c r="AU449" s="144"/>
      <c r="AV449" s="144"/>
      <c r="AW449" s="144"/>
      <c r="AX449" s="144"/>
      <c r="AY449" s="144"/>
      <c r="AZ449" s="144"/>
      <c r="BA449" s="144"/>
      <c r="BB449" s="144"/>
      <c r="BC449" s="144"/>
      <c r="BD449" s="144"/>
      <c r="BE449" s="144"/>
      <c r="BF449" s="144"/>
      <c r="BG449" s="144"/>
      <c r="BH449" s="144"/>
      <c r="BI449" s="144"/>
      <c r="BJ449" s="144"/>
      <c r="BK449" s="144"/>
      <c r="BL449" s="144"/>
      <c r="BM449" s="144"/>
      <c r="BN449" s="144"/>
      <c r="BO449" s="144"/>
      <c r="BP449" s="144"/>
      <c r="BQ449" s="144"/>
      <c r="BR449" s="144"/>
      <c r="BS449" s="144"/>
      <c r="BT449" s="144"/>
      <c r="BU449" s="144"/>
    </row>
    <row r="450" spans="1:73" ht="12" customHeight="1" x14ac:dyDescent="0.4">
      <c r="A450" s="80" t="s">
        <v>369</v>
      </c>
      <c r="B450" s="278"/>
      <c r="C450" s="434" t="s">
        <v>17</v>
      </c>
      <c r="D450" s="443"/>
      <c r="E450" s="144"/>
      <c r="F450" s="144"/>
      <c r="G450" s="144"/>
      <c r="H450" s="144"/>
      <c r="I450" s="144"/>
      <c r="J450" s="144"/>
      <c r="K450" s="144"/>
      <c r="L450" s="144"/>
      <c r="M450" s="144"/>
      <c r="N450" s="144"/>
      <c r="O450" s="144"/>
      <c r="P450" s="144"/>
      <c r="Q450" s="144"/>
      <c r="R450" s="144"/>
      <c r="S450" s="444"/>
      <c r="T450" s="144"/>
      <c r="U450" s="144"/>
      <c r="V450" s="144"/>
      <c r="W450" s="144"/>
      <c r="X450" s="144"/>
      <c r="Y450" s="144"/>
      <c r="Z450" s="144"/>
      <c r="AA450" s="144"/>
      <c r="AB450" s="144"/>
      <c r="AC450" s="144"/>
      <c r="AD450" s="144"/>
      <c r="AE450" s="144"/>
      <c r="AF450" s="144"/>
      <c r="AG450" s="144"/>
      <c r="AH450" s="144"/>
      <c r="AI450" s="144"/>
      <c r="AJ450" s="144"/>
      <c r="AK450" s="144"/>
      <c r="AL450" s="144"/>
      <c r="AM450" s="144"/>
      <c r="AN450" s="144"/>
      <c r="AO450" s="144"/>
      <c r="AP450" s="144"/>
      <c r="AQ450" s="144"/>
      <c r="AR450" s="144"/>
      <c r="AS450" s="144"/>
      <c r="AT450" s="144"/>
      <c r="AU450" s="144"/>
      <c r="AV450" s="144"/>
      <c r="AW450" s="144"/>
      <c r="AX450" s="144"/>
      <c r="AY450" s="144"/>
      <c r="AZ450" s="144"/>
      <c r="BA450" s="144"/>
      <c r="BB450" s="144"/>
      <c r="BC450" s="144"/>
      <c r="BD450" s="144"/>
      <c r="BE450" s="144"/>
      <c r="BF450" s="144"/>
      <c r="BG450" s="144"/>
      <c r="BH450" s="144"/>
      <c r="BI450" s="144"/>
      <c r="BJ450" s="144"/>
      <c r="BK450" s="144"/>
      <c r="BL450" s="144"/>
      <c r="BM450" s="144"/>
      <c r="BN450" s="144"/>
      <c r="BO450" s="144"/>
      <c r="BP450" s="144"/>
      <c r="BQ450" s="144"/>
      <c r="BR450" s="144"/>
      <c r="BS450" s="144"/>
      <c r="BT450" s="144"/>
      <c r="BU450" s="144"/>
    </row>
    <row r="451" spans="1:73" ht="12" customHeight="1" x14ac:dyDescent="0.4">
      <c r="A451" s="80" t="s">
        <v>369</v>
      </c>
      <c r="B451" s="278"/>
      <c r="C451" s="434" t="s">
        <v>382</v>
      </c>
      <c r="D451" s="443"/>
      <c r="E451" s="144">
        <v>4</v>
      </c>
      <c r="F451" s="144">
        <v>2</v>
      </c>
      <c r="G451" s="144">
        <v>2</v>
      </c>
      <c r="H451" s="144">
        <v>3</v>
      </c>
      <c r="I451" s="144"/>
      <c r="J451" s="144">
        <v>2</v>
      </c>
      <c r="K451" s="144">
        <v>4</v>
      </c>
      <c r="L451" s="144">
        <v>1</v>
      </c>
      <c r="M451" s="144"/>
      <c r="N451" s="144">
        <v>1</v>
      </c>
      <c r="O451" s="144"/>
      <c r="P451" s="144"/>
      <c r="Q451" s="144">
        <v>1</v>
      </c>
      <c r="R451" s="144"/>
      <c r="S451" s="444"/>
      <c r="T451" s="144"/>
      <c r="U451" s="144"/>
      <c r="V451" s="144"/>
      <c r="W451" s="144"/>
      <c r="X451" s="144"/>
      <c r="Y451" s="144"/>
      <c r="Z451" s="144"/>
      <c r="AA451" s="144"/>
      <c r="AB451" s="144"/>
      <c r="AC451" s="144"/>
      <c r="AD451" s="144"/>
      <c r="AE451" s="144"/>
      <c r="AF451" s="144"/>
      <c r="AG451" s="144"/>
      <c r="AH451" s="144"/>
      <c r="AI451" s="144"/>
      <c r="AJ451" s="144"/>
      <c r="AK451" s="144"/>
      <c r="AL451" s="144"/>
      <c r="AM451" s="144"/>
      <c r="AN451" s="144"/>
      <c r="AO451" s="144"/>
      <c r="AP451" s="144"/>
      <c r="AQ451" s="144"/>
      <c r="AR451" s="144"/>
      <c r="AS451" s="144"/>
      <c r="AT451" s="144"/>
      <c r="AU451" s="144"/>
      <c r="AV451" s="144"/>
      <c r="AW451" s="144"/>
      <c r="AX451" s="144"/>
      <c r="AY451" s="144"/>
      <c r="AZ451" s="144"/>
      <c r="BA451" s="144"/>
      <c r="BB451" s="144"/>
      <c r="BC451" s="144"/>
      <c r="BD451" s="144"/>
      <c r="BE451" s="144"/>
      <c r="BF451" s="144"/>
      <c r="BG451" s="144"/>
      <c r="BH451" s="144"/>
      <c r="BI451" s="144"/>
      <c r="BJ451" s="144"/>
      <c r="BK451" s="144"/>
      <c r="BL451" s="144"/>
      <c r="BM451" s="144"/>
      <c r="BN451" s="144"/>
      <c r="BO451" s="144"/>
      <c r="BP451" s="144"/>
      <c r="BQ451" s="144"/>
      <c r="BR451" s="144"/>
      <c r="BS451" s="144"/>
      <c r="BT451" s="144"/>
      <c r="BU451" s="144"/>
    </row>
    <row r="452" spans="1:73" ht="12" customHeight="1" x14ac:dyDescent="0.4">
      <c r="A452" s="80" t="s">
        <v>369</v>
      </c>
      <c r="B452" s="278"/>
      <c r="C452" s="456" t="s">
        <v>383</v>
      </c>
      <c r="D452" s="437">
        <v>4</v>
      </c>
      <c r="E452" s="438">
        <v>4</v>
      </c>
      <c r="F452" s="438">
        <v>6</v>
      </c>
      <c r="G452" s="438">
        <v>10</v>
      </c>
      <c r="H452" s="438">
        <v>8</v>
      </c>
      <c r="I452" s="438">
        <v>9</v>
      </c>
      <c r="J452" s="438">
        <v>7</v>
      </c>
      <c r="K452" s="438">
        <v>6</v>
      </c>
      <c r="L452" s="438">
        <v>5</v>
      </c>
      <c r="M452" s="438">
        <v>2</v>
      </c>
      <c r="N452" s="438">
        <v>4</v>
      </c>
      <c r="O452" s="438">
        <v>2</v>
      </c>
      <c r="P452" s="438"/>
      <c r="Q452" s="438"/>
      <c r="R452" s="438">
        <v>1</v>
      </c>
      <c r="S452" s="440">
        <v>1</v>
      </c>
      <c r="T452" s="144"/>
      <c r="U452" s="144"/>
      <c r="V452" s="144"/>
      <c r="W452" s="144"/>
      <c r="X452" s="144"/>
      <c r="Y452" s="144"/>
      <c r="Z452" s="144"/>
      <c r="AA452" s="144"/>
      <c r="AB452" s="144"/>
      <c r="AC452" s="144"/>
      <c r="AD452" s="144"/>
      <c r="AE452" s="144"/>
      <c r="AF452" s="144"/>
      <c r="AG452" s="144"/>
      <c r="AH452" s="144"/>
      <c r="AI452" s="144"/>
      <c r="AJ452" s="144"/>
      <c r="AK452" s="144"/>
      <c r="AL452" s="144"/>
      <c r="AM452" s="144"/>
      <c r="AN452" s="144"/>
      <c r="AO452" s="144"/>
      <c r="AP452" s="144"/>
      <c r="AQ452" s="144"/>
      <c r="AR452" s="144"/>
      <c r="AS452" s="144"/>
      <c r="AT452" s="144"/>
      <c r="AU452" s="144"/>
      <c r="AV452" s="144"/>
      <c r="AW452" s="144"/>
      <c r="AX452" s="144"/>
      <c r="AY452" s="144"/>
      <c r="AZ452" s="144"/>
      <c r="BA452" s="144"/>
      <c r="BB452" s="144"/>
      <c r="BC452" s="144"/>
      <c r="BD452" s="144"/>
      <c r="BE452" s="144"/>
      <c r="BF452" s="144"/>
      <c r="BG452" s="144"/>
      <c r="BH452" s="144"/>
      <c r="BI452" s="144"/>
      <c r="BJ452" s="144"/>
      <c r="BK452" s="144"/>
      <c r="BL452" s="144"/>
      <c r="BM452" s="144"/>
      <c r="BN452" s="144"/>
      <c r="BO452" s="144"/>
      <c r="BP452" s="144"/>
      <c r="BQ452" s="144"/>
      <c r="BR452" s="144"/>
      <c r="BS452" s="144"/>
      <c r="BT452" s="144"/>
      <c r="BU452" s="144"/>
    </row>
    <row r="453" spans="1:73" ht="12" customHeight="1" x14ac:dyDescent="0.4">
      <c r="A453" s="80" t="s">
        <v>369</v>
      </c>
      <c r="B453" s="278"/>
      <c r="C453" s="441" t="s">
        <v>384</v>
      </c>
      <c r="D453" s="437">
        <v>3</v>
      </c>
      <c r="E453" s="438">
        <v>3</v>
      </c>
      <c r="F453" s="438">
        <v>1</v>
      </c>
      <c r="G453" s="438"/>
      <c r="H453" s="438"/>
      <c r="I453" s="438">
        <v>1</v>
      </c>
      <c r="J453" s="438">
        <v>1</v>
      </c>
      <c r="K453" s="438">
        <v>3</v>
      </c>
      <c r="L453" s="438"/>
      <c r="M453" s="438"/>
      <c r="N453" s="438">
        <v>1</v>
      </c>
      <c r="O453" s="438"/>
      <c r="P453" s="438">
        <v>1</v>
      </c>
      <c r="Q453" s="438"/>
      <c r="R453" s="438"/>
      <c r="S453" s="440"/>
      <c r="T453" s="144"/>
      <c r="U453" s="144"/>
      <c r="V453" s="144"/>
      <c r="W453" s="144"/>
      <c r="X453" s="144"/>
      <c r="Y453" s="144"/>
      <c r="Z453" s="144"/>
      <c r="AA453" s="144"/>
      <c r="AB453" s="144"/>
      <c r="AC453" s="144"/>
      <c r="AD453" s="144"/>
      <c r="AE453" s="144"/>
      <c r="AF453" s="144"/>
      <c r="AG453" s="144"/>
      <c r="AH453" s="144"/>
      <c r="AI453" s="144"/>
      <c r="AJ453" s="144"/>
      <c r="AK453" s="144"/>
      <c r="AL453" s="144"/>
      <c r="AM453" s="144"/>
      <c r="AN453" s="144"/>
      <c r="AO453" s="144"/>
      <c r="AP453" s="144"/>
      <c r="AQ453" s="144"/>
      <c r="AR453" s="144"/>
      <c r="AS453" s="144"/>
      <c r="AT453" s="144"/>
      <c r="AU453" s="144"/>
      <c r="AV453" s="144"/>
      <c r="AW453" s="144"/>
      <c r="AX453" s="144"/>
      <c r="AY453" s="144"/>
      <c r="AZ453" s="144"/>
      <c r="BA453" s="144"/>
      <c r="BB453" s="144"/>
      <c r="BC453" s="144"/>
      <c r="BD453" s="144"/>
      <c r="BE453" s="144"/>
      <c r="BF453" s="144"/>
      <c r="BG453" s="144"/>
      <c r="BH453" s="144"/>
      <c r="BI453" s="144"/>
      <c r="BJ453" s="144"/>
      <c r="BK453" s="144"/>
      <c r="BL453" s="144"/>
      <c r="BM453" s="144"/>
      <c r="BN453" s="144"/>
      <c r="BO453" s="144"/>
      <c r="BP453" s="144"/>
      <c r="BQ453" s="144"/>
      <c r="BR453" s="144"/>
      <c r="BS453" s="144"/>
      <c r="BT453" s="144"/>
      <c r="BU453" s="144"/>
    </row>
    <row r="454" spans="1:73" ht="12" customHeight="1" x14ac:dyDescent="0.4">
      <c r="A454" s="80" t="s">
        <v>369</v>
      </c>
      <c r="B454" s="278"/>
      <c r="C454" s="441" t="s">
        <v>385</v>
      </c>
      <c r="D454" s="437"/>
      <c r="E454" s="438"/>
      <c r="F454" s="438"/>
      <c r="G454" s="438"/>
      <c r="H454" s="438"/>
      <c r="I454" s="438"/>
      <c r="J454" s="438"/>
      <c r="K454" s="438"/>
      <c r="L454" s="438"/>
      <c r="M454" s="438"/>
      <c r="N454" s="438"/>
      <c r="O454" s="438"/>
      <c r="P454" s="438"/>
      <c r="Q454" s="438"/>
      <c r="R454" s="438"/>
      <c r="S454" s="440"/>
      <c r="T454" s="144"/>
      <c r="U454" s="144"/>
      <c r="V454" s="144"/>
      <c r="W454" s="144"/>
      <c r="X454" s="144"/>
      <c r="Y454" s="144"/>
      <c r="Z454" s="144"/>
      <c r="AA454" s="144"/>
      <c r="AB454" s="144"/>
      <c r="AC454" s="144"/>
      <c r="AD454" s="144"/>
      <c r="AE454" s="144"/>
      <c r="AF454" s="144"/>
      <c r="AG454" s="144"/>
      <c r="AH454" s="144"/>
      <c r="AI454" s="144"/>
      <c r="AJ454" s="144"/>
      <c r="AK454" s="144"/>
      <c r="AL454" s="144"/>
      <c r="AM454" s="144"/>
      <c r="AN454" s="144"/>
      <c r="AO454" s="144"/>
      <c r="AP454" s="144"/>
      <c r="AQ454" s="144"/>
      <c r="AR454" s="144"/>
      <c r="AS454" s="144"/>
      <c r="AT454" s="144"/>
      <c r="AU454" s="144"/>
      <c r="AV454" s="144"/>
      <c r="AW454" s="144"/>
      <c r="AX454" s="144"/>
      <c r="AY454" s="144"/>
      <c r="AZ454" s="144"/>
      <c r="BA454" s="144"/>
      <c r="BB454" s="144"/>
      <c r="BC454" s="144"/>
      <c r="BD454" s="144"/>
      <c r="BE454" s="144"/>
      <c r="BF454" s="144"/>
      <c r="BG454" s="144"/>
      <c r="BH454" s="144"/>
      <c r="BI454" s="144"/>
      <c r="BJ454" s="144"/>
      <c r="BK454" s="144"/>
      <c r="BL454" s="144"/>
      <c r="BM454" s="144"/>
      <c r="BN454" s="144"/>
      <c r="BO454" s="144"/>
      <c r="BP454" s="144"/>
      <c r="BQ454" s="144"/>
      <c r="BR454" s="144"/>
      <c r="BS454" s="144"/>
      <c r="BT454" s="144"/>
      <c r="BU454" s="144"/>
    </row>
    <row r="455" spans="1:73" ht="12" customHeight="1" x14ac:dyDescent="0.4">
      <c r="A455" s="80" t="s">
        <v>369</v>
      </c>
      <c r="B455" s="278"/>
      <c r="C455" s="441" t="s">
        <v>386</v>
      </c>
      <c r="D455" s="437"/>
      <c r="E455" s="438"/>
      <c r="F455" s="438"/>
      <c r="G455" s="438"/>
      <c r="H455" s="438"/>
      <c r="I455" s="438"/>
      <c r="J455" s="438"/>
      <c r="K455" s="438"/>
      <c r="L455" s="438"/>
      <c r="M455" s="438"/>
      <c r="N455" s="438"/>
      <c r="O455" s="438"/>
      <c r="P455" s="438"/>
      <c r="Q455" s="438"/>
      <c r="R455" s="438"/>
      <c r="S455" s="440"/>
      <c r="T455" s="144"/>
      <c r="U455" s="144"/>
      <c r="V455" s="144"/>
      <c r="W455" s="144"/>
      <c r="X455" s="144"/>
      <c r="Y455" s="144"/>
      <c r="Z455" s="144"/>
      <c r="AA455" s="144"/>
      <c r="AB455" s="144"/>
      <c r="AC455" s="144"/>
      <c r="AD455" s="144"/>
      <c r="AE455" s="144"/>
      <c r="AF455" s="144"/>
      <c r="AG455" s="144"/>
      <c r="AH455" s="144"/>
      <c r="AI455" s="144"/>
      <c r="AJ455" s="144"/>
      <c r="AK455" s="144"/>
      <c r="AL455" s="144"/>
      <c r="AM455" s="144"/>
      <c r="AN455" s="144"/>
      <c r="AO455" s="144"/>
      <c r="AP455" s="144"/>
      <c r="AQ455" s="144"/>
      <c r="AR455" s="144"/>
      <c r="AS455" s="144"/>
      <c r="AT455" s="144"/>
      <c r="AU455" s="144"/>
      <c r="AV455" s="144"/>
      <c r="AW455" s="144"/>
      <c r="AX455" s="144"/>
      <c r="AY455" s="144"/>
      <c r="AZ455" s="144"/>
      <c r="BA455" s="144"/>
      <c r="BB455" s="144"/>
      <c r="BC455" s="144"/>
      <c r="BD455" s="144"/>
      <c r="BE455" s="144"/>
      <c r="BF455" s="144"/>
      <c r="BG455" s="144"/>
      <c r="BH455" s="144"/>
      <c r="BI455" s="144"/>
      <c r="BJ455" s="144"/>
      <c r="BK455" s="144"/>
      <c r="BL455" s="144"/>
      <c r="BM455" s="144"/>
      <c r="BN455" s="144"/>
      <c r="BO455" s="144"/>
      <c r="BP455" s="144"/>
      <c r="BQ455" s="144"/>
      <c r="BR455" s="144"/>
      <c r="BS455" s="144"/>
      <c r="BT455" s="144"/>
      <c r="BU455" s="144"/>
    </row>
    <row r="456" spans="1:73" ht="12" customHeight="1" x14ac:dyDescent="0.4">
      <c r="A456" s="80" t="s">
        <v>369</v>
      </c>
      <c r="B456" s="278"/>
      <c r="C456" s="436" t="s">
        <v>399</v>
      </c>
      <c r="D456" s="437">
        <v>2</v>
      </c>
      <c r="E456" s="438">
        <v>1</v>
      </c>
      <c r="F456" s="438"/>
      <c r="G456" s="438"/>
      <c r="H456" s="438"/>
      <c r="I456" s="438"/>
      <c r="J456" s="438"/>
      <c r="K456" s="438"/>
      <c r="L456" s="438">
        <v>1</v>
      </c>
      <c r="M456" s="438"/>
      <c r="N456" s="438"/>
      <c r="O456" s="438"/>
      <c r="P456" s="438"/>
      <c r="Q456" s="438"/>
      <c r="R456" s="438"/>
      <c r="S456" s="440"/>
      <c r="T456" s="144"/>
      <c r="U456" s="144"/>
      <c r="V456" s="144"/>
      <c r="W456" s="144"/>
      <c r="X456" s="144"/>
      <c r="Y456" s="144"/>
      <c r="Z456" s="144"/>
      <c r="AA456" s="144"/>
      <c r="AB456" s="144"/>
      <c r="AC456" s="144"/>
      <c r="AD456" s="144"/>
      <c r="AE456" s="144"/>
      <c r="AF456" s="144"/>
      <c r="AG456" s="144"/>
      <c r="AH456" s="144"/>
      <c r="AI456" s="144"/>
      <c r="AJ456" s="144"/>
      <c r="AK456" s="144"/>
      <c r="AL456" s="144"/>
      <c r="AM456" s="144"/>
      <c r="AN456" s="144"/>
      <c r="AO456" s="144"/>
      <c r="AP456" s="144"/>
      <c r="AQ456" s="144"/>
      <c r="AR456" s="144"/>
      <c r="AS456" s="144"/>
      <c r="AT456" s="144"/>
      <c r="AU456" s="144"/>
      <c r="AV456" s="144"/>
      <c r="AW456" s="144"/>
      <c r="AX456" s="144"/>
      <c r="AY456" s="144"/>
      <c r="AZ456" s="144"/>
      <c r="BA456" s="144"/>
      <c r="BB456" s="144"/>
      <c r="BC456" s="144"/>
      <c r="BD456" s="144"/>
      <c r="BE456" s="144"/>
      <c r="BF456" s="144"/>
      <c r="BG456" s="144"/>
      <c r="BH456" s="144"/>
      <c r="BI456" s="144"/>
      <c r="BJ456" s="144"/>
      <c r="BK456" s="144"/>
      <c r="BL456" s="144"/>
      <c r="BM456" s="144"/>
      <c r="BN456" s="144"/>
      <c r="BO456" s="144"/>
      <c r="BP456" s="144"/>
      <c r="BQ456" s="144"/>
      <c r="BR456" s="144"/>
      <c r="BS456" s="144"/>
      <c r="BT456" s="144"/>
      <c r="BU456" s="144"/>
    </row>
    <row r="457" spans="1:73" ht="12" customHeight="1" x14ac:dyDescent="0.4">
      <c r="A457" s="80" t="s">
        <v>369</v>
      </c>
      <c r="B457" s="278"/>
      <c r="C457" s="441" t="s">
        <v>388</v>
      </c>
      <c r="D457" s="437"/>
      <c r="E457" s="438"/>
      <c r="F457" s="438"/>
      <c r="G457" s="438"/>
      <c r="H457" s="438"/>
      <c r="I457" s="438"/>
      <c r="J457" s="438"/>
      <c r="K457" s="438"/>
      <c r="L457" s="438"/>
      <c r="M457" s="438"/>
      <c r="N457" s="438"/>
      <c r="O457" s="438"/>
      <c r="P457" s="438"/>
      <c r="Q457" s="438"/>
      <c r="R457" s="438"/>
      <c r="S457" s="440"/>
      <c r="T457" s="144"/>
      <c r="U457" s="144"/>
      <c r="V457" s="144"/>
      <c r="W457" s="144"/>
      <c r="X457" s="144"/>
      <c r="Y457" s="144"/>
      <c r="Z457" s="144"/>
      <c r="AA457" s="144"/>
      <c r="AB457" s="144"/>
      <c r="AC457" s="144"/>
      <c r="AD457" s="144"/>
      <c r="AE457" s="144"/>
      <c r="AF457" s="144"/>
      <c r="AG457" s="144"/>
      <c r="AH457" s="144"/>
      <c r="AI457" s="144"/>
      <c r="AJ457" s="144"/>
      <c r="AK457" s="144"/>
      <c r="AL457" s="144"/>
      <c r="AM457" s="144"/>
      <c r="AN457" s="144"/>
      <c r="AO457" s="144"/>
      <c r="AP457" s="144"/>
      <c r="AQ457" s="144"/>
      <c r="AR457" s="144"/>
      <c r="AS457" s="144"/>
      <c r="AT457" s="144"/>
      <c r="AU457" s="144"/>
      <c r="AV457" s="144"/>
      <c r="AW457" s="144"/>
      <c r="AX457" s="144"/>
      <c r="AY457" s="144"/>
      <c r="AZ457" s="144"/>
      <c r="BA457" s="144"/>
      <c r="BB457" s="144"/>
      <c r="BC457" s="144"/>
      <c r="BD457" s="144"/>
      <c r="BE457" s="144"/>
      <c r="BF457" s="144"/>
      <c r="BG457" s="144"/>
      <c r="BH457" s="144"/>
      <c r="BI457" s="144"/>
      <c r="BJ457" s="144"/>
      <c r="BK457" s="144"/>
      <c r="BL457" s="144"/>
      <c r="BM457" s="144"/>
      <c r="BN457" s="144"/>
      <c r="BO457" s="144"/>
      <c r="BP457" s="144"/>
      <c r="BQ457" s="144"/>
      <c r="BR457" s="144"/>
      <c r="BS457" s="144"/>
      <c r="BT457" s="144"/>
      <c r="BU457" s="144"/>
    </row>
    <row r="458" spans="1:73" ht="12" customHeight="1" x14ac:dyDescent="0.4">
      <c r="A458" s="80" t="s">
        <v>369</v>
      </c>
      <c r="B458" s="278"/>
      <c r="C458" s="507" t="s">
        <v>57</v>
      </c>
      <c r="D458" s="437"/>
      <c r="E458" s="438"/>
      <c r="F458" s="438"/>
      <c r="G458" s="438"/>
      <c r="H458" s="438"/>
      <c r="I458" s="438"/>
      <c r="J458" s="438"/>
      <c r="K458" s="438"/>
      <c r="L458" s="438"/>
      <c r="M458" s="438"/>
      <c r="N458" s="438"/>
      <c r="O458" s="438"/>
      <c r="P458" s="438"/>
      <c r="Q458" s="438"/>
      <c r="R458" s="438"/>
      <c r="S458" s="440"/>
      <c r="T458" s="144"/>
      <c r="U458" s="144"/>
      <c r="V458" s="144"/>
      <c r="W458" s="144"/>
      <c r="X458" s="144"/>
      <c r="Y458" s="144"/>
      <c r="Z458" s="144"/>
      <c r="AA458" s="144"/>
      <c r="AB458" s="144"/>
      <c r="AC458" s="144"/>
      <c r="AD458" s="144"/>
      <c r="AE458" s="144"/>
      <c r="AF458" s="144"/>
      <c r="AG458" s="144"/>
      <c r="AH458" s="144"/>
      <c r="AI458" s="144"/>
      <c r="AJ458" s="144"/>
      <c r="AK458" s="144"/>
      <c r="AL458" s="144"/>
      <c r="AM458" s="144"/>
      <c r="AN458" s="144"/>
      <c r="AO458" s="144"/>
      <c r="AP458" s="144"/>
      <c r="AQ458" s="144"/>
      <c r="AR458" s="144"/>
      <c r="AS458" s="144"/>
      <c r="AT458" s="144"/>
      <c r="AU458" s="144"/>
      <c r="AV458" s="144"/>
      <c r="AW458" s="144"/>
      <c r="AX458" s="144"/>
      <c r="AY458" s="144"/>
      <c r="AZ458" s="144"/>
      <c r="BA458" s="144"/>
      <c r="BB458" s="144"/>
      <c r="BC458" s="144"/>
      <c r="BD458" s="144"/>
      <c r="BE458" s="144"/>
      <c r="BF458" s="144"/>
      <c r="BG458" s="144"/>
      <c r="BH458" s="144"/>
      <c r="BI458" s="144"/>
      <c r="BJ458" s="144"/>
      <c r="BK458" s="144"/>
      <c r="BL458" s="144"/>
      <c r="BM458" s="144"/>
      <c r="BN458" s="144"/>
      <c r="BO458" s="144"/>
      <c r="BP458" s="144"/>
      <c r="BQ458" s="144"/>
      <c r="BR458" s="144"/>
      <c r="BS458" s="144"/>
      <c r="BT458" s="144"/>
      <c r="BU458" s="144"/>
    </row>
    <row r="459" spans="1:73" ht="12" customHeight="1" x14ac:dyDescent="0.4">
      <c r="A459" s="80" t="s">
        <v>369</v>
      </c>
      <c r="B459" s="278"/>
      <c r="C459" s="441" t="s">
        <v>58</v>
      </c>
      <c r="D459" s="437"/>
      <c r="E459" s="438"/>
      <c r="F459" s="438"/>
      <c r="G459" s="438"/>
      <c r="H459" s="438"/>
      <c r="I459" s="438"/>
      <c r="J459" s="438"/>
      <c r="K459" s="438"/>
      <c r="L459" s="438"/>
      <c r="M459" s="438"/>
      <c r="N459" s="438"/>
      <c r="O459" s="438"/>
      <c r="P459" s="438"/>
      <c r="Q459" s="438"/>
      <c r="R459" s="438"/>
      <c r="S459" s="440"/>
      <c r="T459" s="144"/>
      <c r="U459" s="144"/>
      <c r="V459" s="144"/>
      <c r="W459" s="144"/>
      <c r="X459" s="144"/>
      <c r="Y459" s="144"/>
      <c r="Z459" s="144"/>
      <c r="AA459" s="144"/>
      <c r="AB459" s="144"/>
      <c r="AC459" s="144"/>
      <c r="AD459" s="144"/>
      <c r="AE459" s="144"/>
      <c r="AF459" s="144"/>
      <c r="AG459" s="144"/>
      <c r="AH459" s="144"/>
      <c r="AI459" s="144"/>
      <c r="AJ459" s="144"/>
      <c r="AK459" s="144"/>
      <c r="AL459" s="144"/>
      <c r="AM459" s="144"/>
      <c r="AN459" s="144"/>
      <c r="AO459" s="144"/>
      <c r="AP459" s="144"/>
      <c r="AQ459" s="144"/>
      <c r="AR459" s="144"/>
      <c r="AS459" s="144"/>
      <c r="AT459" s="144"/>
      <c r="AU459" s="144"/>
      <c r="AV459" s="144"/>
      <c r="AW459" s="144"/>
      <c r="AX459" s="144"/>
      <c r="AY459" s="144"/>
      <c r="AZ459" s="144"/>
      <c r="BA459" s="144"/>
      <c r="BB459" s="144"/>
      <c r="BC459" s="144"/>
      <c r="BD459" s="144"/>
      <c r="BE459" s="144"/>
      <c r="BF459" s="144"/>
      <c r="BG459" s="144"/>
      <c r="BH459" s="144"/>
      <c r="BI459" s="144"/>
      <c r="BJ459" s="144"/>
      <c r="BK459" s="144"/>
      <c r="BL459" s="144"/>
      <c r="BM459" s="144"/>
      <c r="BN459" s="144"/>
      <c r="BO459" s="144"/>
      <c r="BP459" s="144"/>
      <c r="BQ459" s="144"/>
      <c r="BR459" s="144"/>
      <c r="BS459" s="144"/>
      <c r="BT459" s="144"/>
      <c r="BU459" s="144"/>
    </row>
    <row r="460" spans="1:73" ht="12" customHeight="1" x14ac:dyDescent="0.4">
      <c r="A460" s="80" t="s">
        <v>369</v>
      </c>
      <c r="B460" s="278"/>
      <c r="C460" s="434" t="s">
        <v>389</v>
      </c>
      <c r="D460" s="443"/>
      <c r="E460" s="144">
        <v>1</v>
      </c>
      <c r="F460" s="144">
        <v>1</v>
      </c>
      <c r="G460" s="144">
        <v>1</v>
      </c>
      <c r="H460" s="144">
        <v>1</v>
      </c>
      <c r="I460" s="144"/>
      <c r="J460" s="144">
        <v>1</v>
      </c>
      <c r="K460" s="144">
        <v>3</v>
      </c>
      <c r="L460" s="144">
        <v>2</v>
      </c>
      <c r="M460" s="144"/>
      <c r="N460" s="144">
        <v>1</v>
      </c>
      <c r="O460" s="144"/>
      <c r="P460" s="144"/>
      <c r="Q460" s="144">
        <v>1</v>
      </c>
      <c r="R460" s="144"/>
      <c r="S460" s="444"/>
      <c r="T460" s="144"/>
      <c r="U460" s="144"/>
      <c r="V460" s="144"/>
      <c r="W460" s="144"/>
      <c r="X460" s="144"/>
      <c r="Y460" s="144"/>
      <c r="Z460" s="144"/>
      <c r="AA460" s="144"/>
      <c r="AB460" s="144"/>
      <c r="AC460" s="144"/>
      <c r="AD460" s="144"/>
      <c r="AE460" s="144"/>
      <c r="AF460" s="144"/>
      <c r="AG460" s="144"/>
      <c r="AH460" s="144"/>
      <c r="AI460" s="144"/>
      <c r="AJ460" s="144"/>
      <c r="AK460" s="144"/>
      <c r="AL460" s="144"/>
      <c r="AM460" s="144"/>
      <c r="AN460" s="144"/>
      <c r="AO460" s="144"/>
      <c r="AP460" s="144"/>
      <c r="AQ460" s="144"/>
      <c r="AR460" s="144"/>
      <c r="AS460" s="144"/>
      <c r="AT460" s="144"/>
      <c r="AU460" s="144"/>
      <c r="AV460" s="144"/>
      <c r="AW460" s="144"/>
      <c r="AX460" s="144"/>
      <c r="AY460" s="144"/>
      <c r="AZ460" s="144"/>
      <c r="BA460" s="144"/>
      <c r="BB460" s="144"/>
      <c r="BC460" s="144"/>
      <c r="BD460" s="144"/>
      <c r="BE460" s="144"/>
      <c r="BF460" s="144"/>
      <c r="BG460" s="144"/>
      <c r="BH460" s="144"/>
      <c r="BI460" s="144"/>
      <c r="BJ460" s="144"/>
      <c r="BK460" s="144"/>
      <c r="BL460" s="144"/>
      <c r="BM460" s="144"/>
      <c r="BN460" s="144"/>
      <c r="BO460" s="144"/>
      <c r="BP460" s="144"/>
      <c r="BQ460" s="144"/>
      <c r="BR460" s="144"/>
      <c r="BS460" s="144"/>
      <c r="BT460" s="144"/>
      <c r="BU460" s="144"/>
    </row>
    <row r="461" spans="1:73" ht="12" customHeight="1" x14ac:dyDescent="0.4">
      <c r="A461" s="80" t="s">
        <v>369</v>
      </c>
      <c r="B461" s="278"/>
      <c r="C461" s="469" t="s">
        <v>390</v>
      </c>
      <c r="D461" s="443"/>
      <c r="E461" s="144">
        <v>1</v>
      </c>
      <c r="F461" s="144">
        <v>1</v>
      </c>
      <c r="G461" s="144">
        <v>1</v>
      </c>
      <c r="H461" s="144"/>
      <c r="I461" s="144"/>
      <c r="J461" s="144"/>
      <c r="K461" s="144"/>
      <c r="L461" s="144"/>
      <c r="M461" s="144"/>
      <c r="N461" s="144"/>
      <c r="O461" s="144"/>
      <c r="P461" s="144"/>
      <c r="Q461" s="144">
        <v>1</v>
      </c>
      <c r="R461" s="144"/>
      <c r="S461" s="444"/>
      <c r="T461" s="144"/>
      <c r="U461" s="144"/>
      <c r="V461" s="144"/>
      <c r="W461" s="144"/>
      <c r="X461" s="144"/>
      <c r="Y461" s="144"/>
      <c r="Z461" s="144"/>
      <c r="AA461" s="144"/>
      <c r="AB461" s="144"/>
      <c r="AC461" s="144"/>
      <c r="AD461" s="144"/>
      <c r="AE461" s="144"/>
      <c r="AF461" s="144"/>
      <c r="AG461" s="144"/>
      <c r="AH461" s="144"/>
      <c r="AI461" s="144"/>
      <c r="AJ461" s="144"/>
      <c r="AK461" s="144"/>
      <c r="AL461" s="144"/>
      <c r="AM461" s="144"/>
      <c r="AN461" s="144"/>
      <c r="AO461" s="144"/>
      <c r="AP461" s="144"/>
      <c r="AQ461" s="144"/>
      <c r="AR461" s="144"/>
      <c r="AS461" s="144"/>
      <c r="AT461" s="144"/>
      <c r="AU461" s="144"/>
      <c r="AV461" s="144"/>
      <c r="AW461" s="144"/>
      <c r="AX461" s="144"/>
      <c r="AY461" s="144"/>
      <c r="AZ461" s="144"/>
      <c r="BA461" s="144"/>
      <c r="BB461" s="144"/>
      <c r="BC461" s="144"/>
      <c r="BD461" s="144"/>
      <c r="BE461" s="144"/>
      <c r="BF461" s="144"/>
      <c r="BG461" s="144"/>
      <c r="BH461" s="144"/>
      <c r="BI461" s="144"/>
      <c r="BJ461" s="144"/>
      <c r="BK461" s="144"/>
      <c r="BL461" s="144"/>
      <c r="BM461" s="144"/>
      <c r="BN461" s="144"/>
      <c r="BO461" s="144"/>
      <c r="BP461" s="144"/>
      <c r="BQ461" s="144"/>
      <c r="BR461" s="144"/>
      <c r="BS461" s="144"/>
      <c r="BT461" s="144"/>
      <c r="BU461" s="144"/>
    </row>
    <row r="462" spans="1:73" ht="12" customHeight="1" x14ac:dyDescent="0.4">
      <c r="A462" s="80" t="s">
        <v>369</v>
      </c>
      <c r="B462" s="278"/>
      <c r="C462" s="469" t="s">
        <v>391</v>
      </c>
      <c r="D462" s="443"/>
      <c r="E462" s="144"/>
      <c r="F462" s="144"/>
      <c r="G462" s="144"/>
      <c r="H462" s="144"/>
      <c r="I462" s="144"/>
      <c r="J462" s="144"/>
      <c r="K462" s="144"/>
      <c r="L462" s="144"/>
      <c r="M462" s="144"/>
      <c r="N462" s="144"/>
      <c r="O462" s="144"/>
      <c r="P462" s="144"/>
      <c r="Q462" s="144"/>
      <c r="R462" s="144"/>
      <c r="S462" s="444"/>
      <c r="T462" s="144"/>
      <c r="U462" s="144"/>
      <c r="V462" s="144"/>
      <c r="W462" s="144"/>
      <c r="X462" s="144"/>
      <c r="Y462" s="144"/>
      <c r="Z462" s="144"/>
      <c r="AA462" s="144"/>
      <c r="AB462" s="144"/>
      <c r="AC462" s="144"/>
      <c r="AD462" s="144"/>
      <c r="AE462" s="144"/>
      <c r="AF462" s="144"/>
      <c r="AG462" s="144"/>
      <c r="AH462" s="144"/>
      <c r="AI462" s="144"/>
      <c r="AJ462" s="144"/>
      <c r="AK462" s="144"/>
      <c r="AL462" s="144"/>
      <c r="AM462" s="144"/>
      <c r="AN462" s="144"/>
      <c r="AO462" s="144"/>
      <c r="AP462" s="144"/>
      <c r="AQ462" s="144"/>
      <c r="AR462" s="144"/>
      <c r="AS462" s="144"/>
      <c r="AT462" s="144"/>
      <c r="AU462" s="144"/>
      <c r="AV462" s="144"/>
      <c r="AW462" s="144"/>
      <c r="AX462" s="144"/>
      <c r="AY462" s="144"/>
      <c r="AZ462" s="144"/>
      <c r="BA462" s="144"/>
      <c r="BB462" s="144"/>
      <c r="BC462" s="144"/>
      <c r="BD462" s="144"/>
      <c r="BE462" s="144"/>
      <c r="BF462" s="144"/>
      <c r="BG462" s="144"/>
      <c r="BH462" s="144"/>
      <c r="BI462" s="144"/>
      <c r="BJ462" s="144"/>
      <c r="BK462" s="144"/>
      <c r="BL462" s="144"/>
      <c r="BM462" s="144"/>
      <c r="BN462" s="144"/>
      <c r="BO462" s="144"/>
      <c r="BP462" s="144"/>
      <c r="BQ462" s="144"/>
      <c r="BR462" s="144"/>
      <c r="BS462" s="144"/>
      <c r="BT462" s="144"/>
      <c r="BU462" s="144"/>
    </row>
    <row r="463" spans="1:73" ht="12" customHeight="1" x14ac:dyDescent="0.4">
      <c r="A463" s="80" t="s">
        <v>369</v>
      </c>
      <c r="B463" s="278"/>
      <c r="C463" s="469" t="s">
        <v>392</v>
      </c>
      <c r="D463" s="443"/>
      <c r="E463" s="144"/>
      <c r="F463" s="144"/>
      <c r="G463" s="144"/>
      <c r="H463" s="144"/>
      <c r="I463" s="144"/>
      <c r="J463" s="144"/>
      <c r="K463" s="144"/>
      <c r="L463" s="144"/>
      <c r="M463" s="144"/>
      <c r="N463" s="144"/>
      <c r="O463" s="144"/>
      <c r="P463" s="144"/>
      <c r="Q463" s="144"/>
      <c r="R463" s="144"/>
      <c r="S463" s="444"/>
      <c r="T463" s="144"/>
      <c r="U463" s="144"/>
      <c r="V463" s="144"/>
      <c r="W463" s="144"/>
      <c r="X463" s="144"/>
      <c r="Y463" s="144"/>
      <c r="Z463" s="144"/>
      <c r="AA463" s="144"/>
      <c r="AB463" s="144"/>
      <c r="AC463" s="144"/>
      <c r="AD463" s="144"/>
      <c r="AE463" s="144"/>
      <c r="AF463" s="144"/>
      <c r="AG463" s="144"/>
      <c r="AH463" s="144"/>
      <c r="AI463" s="144"/>
      <c r="AJ463" s="144"/>
      <c r="AK463" s="144"/>
      <c r="AL463" s="144"/>
      <c r="AM463" s="144"/>
      <c r="AN463" s="144"/>
      <c r="AO463" s="144"/>
      <c r="AP463" s="144"/>
      <c r="AQ463" s="144"/>
      <c r="AR463" s="144"/>
      <c r="AS463" s="144"/>
      <c r="AT463" s="144"/>
      <c r="AU463" s="144"/>
      <c r="AV463" s="144"/>
      <c r="AW463" s="144"/>
      <c r="AX463" s="144"/>
      <c r="AY463" s="144"/>
      <c r="AZ463" s="144"/>
      <c r="BA463" s="144"/>
      <c r="BB463" s="144"/>
      <c r="BC463" s="144"/>
      <c r="BD463" s="144"/>
      <c r="BE463" s="144"/>
      <c r="BF463" s="144"/>
      <c r="BG463" s="144"/>
      <c r="BH463" s="144"/>
      <c r="BI463" s="144"/>
      <c r="BJ463" s="144"/>
      <c r="BK463" s="144"/>
      <c r="BL463" s="144"/>
      <c r="BM463" s="144"/>
      <c r="BN463" s="144"/>
      <c r="BO463" s="144"/>
      <c r="BP463" s="144"/>
      <c r="BQ463" s="144"/>
      <c r="BR463" s="144"/>
      <c r="BS463" s="144"/>
      <c r="BT463" s="144"/>
      <c r="BU463" s="144"/>
    </row>
    <row r="464" spans="1:73" ht="12" customHeight="1" x14ac:dyDescent="0.4">
      <c r="A464" s="80" t="s">
        <v>369</v>
      </c>
      <c r="B464" s="278"/>
      <c r="C464" s="507" t="s">
        <v>44</v>
      </c>
      <c r="D464" s="437">
        <v>4</v>
      </c>
      <c r="E464" s="438"/>
      <c r="F464" s="438"/>
      <c r="G464" s="438"/>
      <c r="H464" s="438"/>
      <c r="I464" s="438"/>
      <c r="J464" s="438">
        <v>2</v>
      </c>
      <c r="K464" s="438"/>
      <c r="L464" s="438"/>
      <c r="M464" s="438"/>
      <c r="N464" s="438">
        <v>2</v>
      </c>
      <c r="O464" s="438"/>
      <c r="P464" s="438"/>
      <c r="Q464" s="438"/>
      <c r="R464" s="438"/>
      <c r="S464" s="440"/>
      <c r="T464" s="144"/>
      <c r="U464" s="144"/>
      <c r="V464" s="144"/>
      <c r="W464" s="144"/>
      <c r="X464" s="144"/>
      <c r="Y464" s="144"/>
      <c r="Z464" s="144"/>
      <c r="AA464" s="144"/>
      <c r="AB464" s="144"/>
      <c r="AC464" s="144"/>
      <c r="AD464" s="144"/>
      <c r="AE464" s="144"/>
      <c r="AF464" s="144"/>
      <c r="AG464" s="144"/>
      <c r="AH464" s="144"/>
      <c r="AI464" s="144"/>
      <c r="AJ464" s="144"/>
      <c r="AK464" s="144"/>
      <c r="AL464" s="144"/>
      <c r="AM464" s="144"/>
      <c r="AN464" s="144"/>
      <c r="AO464" s="144"/>
      <c r="AP464" s="144"/>
      <c r="AQ464" s="144"/>
      <c r="AR464" s="144"/>
      <c r="AS464" s="144"/>
      <c r="AT464" s="144"/>
      <c r="AU464" s="144"/>
      <c r="AV464" s="144"/>
      <c r="AW464" s="144"/>
      <c r="AX464" s="144"/>
      <c r="AY464" s="144"/>
      <c r="AZ464" s="144"/>
      <c r="BA464" s="144"/>
      <c r="BB464" s="144"/>
      <c r="BC464" s="144"/>
      <c r="BD464" s="144"/>
      <c r="BE464" s="144"/>
      <c r="BF464" s="144"/>
      <c r="BG464" s="144"/>
      <c r="BH464" s="144"/>
      <c r="BI464" s="144"/>
      <c r="BJ464" s="144"/>
      <c r="BK464" s="144"/>
      <c r="BL464" s="144"/>
      <c r="BM464" s="144"/>
      <c r="BN464" s="144"/>
      <c r="BO464" s="144"/>
      <c r="BP464" s="144"/>
      <c r="BQ464" s="144"/>
      <c r="BR464" s="144"/>
      <c r="BS464" s="144"/>
      <c r="BT464" s="144"/>
      <c r="BU464" s="144"/>
    </row>
    <row r="465" spans="1:73" ht="12" customHeight="1" x14ac:dyDescent="0.4">
      <c r="A465" s="80" t="s">
        <v>369</v>
      </c>
      <c r="B465" s="278"/>
      <c r="C465" s="507" t="s">
        <v>45</v>
      </c>
      <c r="D465" s="437"/>
      <c r="E465" s="438"/>
      <c r="F465" s="438"/>
      <c r="G465" s="438"/>
      <c r="H465" s="438"/>
      <c r="I465" s="438"/>
      <c r="J465" s="438"/>
      <c r="K465" s="438"/>
      <c r="L465" s="438"/>
      <c r="M465" s="438"/>
      <c r="N465" s="438"/>
      <c r="O465" s="438"/>
      <c r="P465" s="438"/>
      <c r="Q465" s="438"/>
      <c r="R465" s="438"/>
      <c r="S465" s="440"/>
      <c r="T465" s="144"/>
      <c r="U465" s="144"/>
      <c r="V465" s="144"/>
      <c r="W465" s="144"/>
      <c r="X465" s="144"/>
      <c r="Y465" s="144"/>
      <c r="Z465" s="144"/>
      <c r="AA465" s="144"/>
      <c r="AB465" s="144"/>
      <c r="AC465" s="144"/>
      <c r="AD465" s="144"/>
      <c r="AE465" s="144"/>
      <c r="AF465" s="144"/>
      <c r="AG465" s="144"/>
      <c r="AH465" s="144"/>
      <c r="AI465" s="144"/>
      <c r="AJ465" s="144"/>
      <c r="AK465" s="144"/>
      <c r="AL465" s="144"/>
      <c r="AM465" s="144"/>
      <c r="AN465" s="144"/>
      <c r="AO465" s="144"/>
      <c r="AP465" s="144"/>
      <c r="AQ465" s="144"/>
      <c r="AR465" s="144"/>
      <c r="AS465" s="144"/>
      <c r="AT465" s="144"/>
      <c r="AU465" s="144"/>
      <c r="AV465" s="144"/>
      <c r="AW465" s="144"/>
      <c r="AX465" s="144"/>
      <c r="AY465" s="144"/>
      <c r="AZ465" s="144"/>
      <c r="BA465" s="144"/>
      <c r="BB465" s="144"/>
      <c r="BC465" s="144"/>
      <c r="BD465" s="144"/>
      <c r="BE465" s="144"/>
      <c r="BF465" s="144"/>
      <c r="BG465" s="144"/>
      <c r="BH465" s="144"/>
      <c r="BI465" s="144"/>
      <c r="BJ465" s="144"/>
      <c r="BK465" s="144"/>
      <c r="BL465" s="144"/>
      <c r="BM465" s="144"/>
      <c r="BN465" s="144"/>
      <c r="BO465" s="144"/>
      <c r="BP465" s="144"/>
      <c r="BQ465" s="144"/>
      <c r="BR465" s="144"/>
      <c r="BS465" s="144"/>
      <c r="BT465" s="144"/>
      <c r="BU465" s="144"/>
    </row>
    <row r="466" spans="1:73" ht="12" customHeight="1" x14ac:dyDescent="0.4">
      <c r="A466" s="80" t="s">
        <v>369</v>
      </c>
      <c r="B466" s="278"/>
      <c r="C466" s="507" t="s">
        <v>46</v>
      </c>
      <c r="D466" s="437"/>
      <c r="E466" s="438"/>
      <c r="F466" s="438"/>
      <c r="G466" s="438"/>
      <c r="H466" s="438"/>
      <c r="I466" s="438"/>
      <c r="J466" s="438"/>
      <c r="K466" s="438"/>
      <c r="L466" s="438"/>
      <c r="M466" s="438"/>
      <c r="N466" s="438"/>
      <c r="O466" s="438"/>
      <c r="P466" s="438"/>
      <c r="Q466" s="438"/>
      <c r="R466" s="438"/>
      <c r="S466" s="440"/>
      <c r="T466" s="144"/>
      <c r="U466" s="144"/>
      <c r="V466" s="144"/>
      <c r="W466" s="144"/>
      <c r="X466" s="144"/>
      <c r="Y466" s="144"/>
      <c r="Z466" s="144"/>
      <c r="AA466" s="144"/>
      <c r="AB466" s="144"/>
      <c r="AC466" s="144"/>
      <c r="AD466" s="144"/>
      <c r="AE466" s="144"/>
      <c r="AF466" s="144"/>
      <c r="AG466" s="144"/>
      <c r="AH466" s="144"/>
      <c r="AI466" s="144"/>
      <c r="AJ466" s="144"/>
      <c r="AK466" s="144"/>
      <c r="AL466" s="144"/>
      <c r="AM466" s="144"/>
      <c r="AN466" s="144"/>
      <c r="AO466" s="144"/>
      <c r="AP466" s="144"/>
      <c r="AQ466" s="144"/>
      <c r="AR466" s="144"/>
      <c r="AS466" s="144"/>
      <c r="AT466" s="144"/>
      <c r="AU466" s="144"/>
      <c r="AV466" s="144"/>
      <c r="AW466" s="144"/>
      <c r="AX466" s="144"/>
      <c r="AY466" s="144"/>
      <c r="AZ466" s="144"/>
      <c r="BA466" s="144"/>
      <c r="BB466" s="144"/>
      <c r="BC466" s="144"/>
      <c r="BD466" s="144"/>
      <c r="BE466" s="144"/>
      <c r="BF466" s="144"/>
      <c r="BG466" s="144"/>
      <c r="BH466" s="144"/>
      <c r="BI466" s="144"/>
      <c r="BJ466" s="144"/>
      <c r="BK466" s="144"/>
      <c r="BL466" s="144"/>
      <c r="BM466" s="144"/>
      <c r="BN466" s="144"/>
      <c r="BO466" s="144"/>
      <c r="BP466" s="144"/>
      <c r="BQ466" s="144"/>
      <c r="BR466" s="144"/>
      <c r="BS466" s="144"/>
      <c r="BT466" s="144"/>
      <c r="BU466" s="144"/>
    </row>
    <row r="467" spans="1:73" ht="12" customHeight="1" x14ac:dyDescent="0.4">
      <c r="A467" s="80" t="s">
        <v>369</v>
      </c>
      <c r="B467" s="278"/>
      <c r="C467" s="507" t="s">
        <v>47</v>
      </c>
      <c r="D467" s="437"/>
      <c r="E467" s="438"/>
      <c r="F467" s="438"/>
      <c r="G467" s="438"/>
      <c r="H467" s="438"/>
      <c r="I467" s="438"/>
      <c r="J467" s="438"/>
      <c r="K467" s="438"/>
      <c r="L467" s="438"/>
      <c r="M467" s="438"/>
      <c r="N467" s="438"/>
      <c r="O467" s="438"/>
      <c r="P467" s="438"/>
      <c r="Q467" s="438"/>
      <c r="R467" s="438"/>
      <c r="S467" s="440"/>
      <c r="T467" s="144"/>
      <c r="U467" s="144"/>
      <c r="V467" s="144"/>
      <c r="W467" s="144"/>
      <c r="X467" s="144"/>
      <c r="Y467" s="144"/>
      <c r="Z467" s="144"/>
      <c r="AA467" s="144"/>
      <c r="AB467" s="144"/>
      <c r="AC467" s="144"/>
      <c r="AD467" s="144"/>
      <c r="AE467" s="144"/>
      <c r="AF467" s="144"/>
      <c r="AG467" s="144"/>
      <c r="AH467" s="144"/>
      <c r="AI467" s="144"/>
      <c r="AJ467" s="144"/>
      <c r="AK467" s="144"/>
      <c r="AL467" s="144"/>
      <c r="AM467" s="144"/>
      <c r="AN467" s="144"/>
      <c r="AO467" s="144"/>
      <c r="AP467" s="144"/>
      <c r="AQ467" s="144"/>
      <c r="AR467" s="144"/>
      <c r="AS467" s="144"/>
      <c r="AT467" s="144"/>
      <c r="AU467" s="144"/>
      <c r="AV467" s="144"/>
      <c r="AW467" s="144"/>
      <c r="AX467" s="144"/>
      <c r="AY467" s="144"/>
      <c r="AZ467" s="144"/>
      <c r="BA467" s="144"/>
      <c r="BB467" s="144"/>
      <c r="BC467" s="144"/>
      <c r="BD467" s="144"/>
      <c r="BE467" s="144"/>
      <c r="BF467" s="144"/>
      <c r="BG467" s="144"/>
      <c r="BH467" s="144"/>
      <c r="BI467" s="144"/>
      <c r="BJ467" s="144"/>
      <c r="BK467" s="144"/>
      <c r="BL467" s="144"/>
      <c r="BM467" s="144"/>
      <c r="BN467" s="144"/>
      <c r="BO467" s="144"/>
      <c r="BP467" s="144"/>
      <c r="BQ467" s="144"/>
      <c r="BR467" s="144"/>
      <c r="BS467" s="144"/>
      <c r="BT467" s="144"/>
      <c r="BU467" s="144"/>
    </row>
    <row r="468" spans="1:73" ht="12" customHeight="1" x14ac:dyDescent="0.4">
      <c r="A468" s="80" t="s">
        <v>369</v>
      </c>
      <c r="B468" s="278"/>
      <c r="C468" s="507" t="s">
        <v>48</v>
      </c>
      <c r="D468" s="447"/>
      <c r="E468" s="187">
        <v>7</v>
      </c>
      <c r="F468" s="187">
        <v>4</v>
      </c>
      <c r="G468" s="187">
        <v>5</v>
      </c>
      <c r="H468" s="187">
        <v>6</v>
      </c>
      <c r="I468" s="187"/>
      <c r="J468" s="187">
        <v>3</v>
      </c>
      <c r="K468" s="187">
        <v>8</v>
      </c>
      <c r="L468" s="187">
        <v>1</v>
      </c>
      <c r="M468" s="187"/>
      <c r="N468" s="187">
        <v>1</v>
      </c>
      <c r="O468" s="187"/>
      <c r="P468" s="187"/>
      <c r="Q468" s="187">
        <v>1</v>
      </c>
      <c r="R468" s="187"/>
      <c r="S468" s="189"/>
      <c r="T468" s="144"/>
      <c r="U468" s="144"/>
      <c r="V468" s="144"/>
      <c r="W468" s="144"/>
      <c r="X468" s="144"/>
      <c r="Y468" s="144"/>
      <c r="Z468" s="144"/>
      <c r="AA468" s="144"/>
      <c r="AB468" s="144"/>
      <c r="AC468" s="144"/>
      <c r="AD468" s="144"/>
      <c r="AE468" s="144"/>
      <c r="AF468" s="144"/>
      <c r="AG468" s="144"/>
      <c r="AH468" s="144"/>
      <c r="AI468" s="144"/>
      <c r="AJ468" s="144"/>
      <c r="AK468" s="144"/>
      <c r="AL468" s="144"/>
      <c r="AM468" s="144"/>
      <c r="AN468" s="144"/>
      <c r="AO468" s="144"/>
      <c r="AP468" s="144"/>
      <c r="AQ468" s="144"/>
      <c r="AR468" s="144"/>
      <c r="AS468" s="144"/>
      <c r="AT468" s="144"/>
      <c r="AU468" s="144"/>
      <c r="AV468" s="144"/>
      <c r="AW468" s="144"/>
      <c r="AX468" s="144"/>
      <c r="AY468" s="144"/>
      <c r="AZ468" s="144"/>
      <c r="BA468" s="144"/>
      <c r="BB468" s="144"/>
      <c r="BC468" s="144"/>
      <c r="BD468" s="144"/>
      <c r="BE468" s="144"/>
      <c r="BF468" s="144"/>
      <c r="BG468" s="144"/>
      <c r="BH468" s="144"/>
      <c r="BI468" s="144"/>
      <c r="BJ468" s="144"/>
      <c r="BK468" s="144"/>
      <c r="BL468" s="144"/>
      <c r="BM468" s="144"/>
      <c r="BN468" s="144"/>
      <c r="BO468" s="144"/>
      <c r="BP468" s="144"/>
      <c r="BQ468" s="144"/>
      <c r="BR468" s="144"/>
      <c r="BS468" s="144"/>
      <c r="BT468" s="144"/>
      <c r="BU468" s="144"/>
    </row>
    <row r="469" spans="1:73" ht="12" customHeight="1" x14ac:dyDescent="0.4">
      <c r="A469" s="80"/>
      <c r="B469" s="523" t="s">
        <v>404</v>
      </c>
      <c r="C469" s="213" t="s">
        <v>180</v>
      </c>
      <c r="D469" s="443">
        <f t="shared" ref="D469:S469" si="3">V469+AN469</f>
        <v>7</v>
      </c>
      <c r="E469" s="144">
        <f t="shared" si="3"/>
        <v>8</v>
      </c>
      <c r="F469" s="144">
        <f t="shared" si="3"/>
        <v>15</v>
      </c>
      <c r="G469" s="144">
        <f t="shared" si="3"/>
        <v>13</v>
      </c>
      <c r="H469" s="144">
        <f t="shared" si="3"/>
        <v>13</v>
      </c>
      <c r="I469" s="144">
        <f t="shared" si="3"/>
        <v>12</v>
      </c>
      <c r="J469" s="144">
        <f t="shared" si="3"/>
        <v>10</v>
      </c>
      <c r="K469" s="144">
        <f t="shared" si="3"/>
        <v>15</v>
      </c>
      <c r="L469" s="144">
        <f t="shared" si="3"/>
        <v>19</v>
      </c>
      <c r="M469" s="144">
        <f t="shared" si="3"/>
        <v>7</v>
      </c>
      <c r="N469" s="144">
        <f t="shared" si="3"/>
        <v>3</v>
      </c>
      <c r="O469" s="144">
        <f t="shared" si="3"/>
        <v>9</v>
      </c>
      <c r="P469" s="144">
        <f t="shared" si="3"/>
        <v>3</v>
      </c>
      <c r="Q469" s="144">
        <f t="shared" si="3"/>
        <v>5</v>
      </c>
      <c r="R469" s="144">
        <f t="shared" si="3"/>
        <v>5</v>
      </c>
      <c r="S469" s="444">
        <f t="shared" si="3"/>
        <v>7</v>
      </c>
      <c r="T469" s="679" t="s">
        <v>405</v>
      </c>
      <c r="U469" s="213" t="s">
        <v>180</v>
      </c>
      <c r="V469" s="214">
        <v>5</v>
      </c>
      <c r="W469" s="184">
        <v>8</v>
      </c>
      <c r="X469" s="184">
        <v>7</v>
      </c>
      <c r="Y469" s="184">
        <v>6</v>
      </c>
      <c r="Z469" s="184">
        <v>9</v>
      </c>
      <c r="AA469" s="184">
        <v>9</v>
      </c>
      <c r="AB469" s="184">
        <v>6</v>
      </c>
      <c r="AC469" s="184">
        <v>10</v>
      </c>
      <c r="AD469" s="184">
        <v>8</v>
      </c>
      <c r="AE469" s="184">
        <v>5</v>
      </c>
      <c r="AF469" s="184">
        <v>1</v>
      </c>
      <c r="AG469" s="184">
        <v>2</v>
      </c>
      <c r="AH469" s="184">
        <v>2</v>
      </c>
      <c r="AI469" s="184">
        <v>1</v>
      </c>
      <c r="AJ469" s="184">
        <v>4</v>
      </c>
      <c r="AK469" s="435">
        <v>5</v>
      </c>
      <c r="AL469" s="675" t="s">
        <v>406</v>
      </c>
      <c r="AM469" s="213" t="s">
        <v>180</v>
      </c>
      <c r="AN469" s="214">
        <v>2</v>
      </c>
      <c r="AO469" s="184"/>
      <c r="AP469" s="184">
        <v>8</v>
      </c>
      <c r="AQ469" s="184">
        <v>7</v>
      </c>
      <c r="AR469" s="184">
        <v>4</v>
      </c>
      <c r="AS469" s="184">
        <v>3</v>
      </c>
      <c r="AT469" s="184">
        <v>4</v>
      </c>
      <c r="AU469" s="184">
        <v>5</v>
      </c>
      <c r="AV469" s="184">
        <v>11</v>
      </c>
      <c r="AW469" s="184">
        <v>2</v>
      </c>
      <c r="AX469" s="184">
        <v>2</v>
      </c>
      <c r="AY469" s="184">
        <v>7</v>
      </c>
      <c r="AZ469" s="184">
        <v>1</v>
      </c>
      <c r="BA469" s="184">
        <v>4</v>
      </c>
      <c r="BB469" s="184">
        <v>1</v>
      </c>
      <c r="BC469" s="435">
        <v>2</v>
      </c>
      <c r="BD469" s="144"/>
      <c r="BE469" s="144"/>
      <c r="BF469" s="144"/>
      <c r="BG469" s="144"/>
      <c r="BH469" s="144"/>
      <c r="BI469" s="144"/>
      <c r="BJ469" s="144"/>
      <c r="BK469" s="144"/>
      <c r="BL469" s="144"/>
      <c r="BM469" s="144"/>
      <c r="BN469" s="144"/>
      <c r="BO469" s="144"/>
      <c r="BP469" s="144"/>
      <c r="BQ469" s="144"/>
      <c r="BR469" s="144"/>
      <c r="BS469" s="144"/>
      <c r="BT469" s="144"/>
      <c r="BU469" s="144"/>
    </row>
    <row r="470" spans="1:73" ht="12" customHeight="1" x14ac:dyDescent="0.4">
      <c r="A470" s="80"/>
      <c r="B470" s="278"/>
      <c r="C470" s="436" t="s">
        <v>398</v>
      </c>
      <c r="D470" s="437">
        <f t="shared" ref="D470:S470" si="4">V470+AN470</f>
        <v>0</v>
      </c>
      <c r="E470" s="279">
        <f t="shared" si="4"/>
        <v>1</v>
      </c>
      <c r="F470" s="279">
        <f t="shared" si="4"/>
        <v>1</v>
      </c>
      <c r="G470" s="279">
        <f t="shared" si="4"/>
        <v>0</v>
      </c>
      <c r="H470" s="279">
        <f t="shared" si="4"/>
        <v>0</v>
      </c>
      <c r="I470" s="279">
        <f t="shared" si="4"/>
        <v>0</v>
      </c>
      <c r="J470" s="279">
        <f t="shared" si="4"/>
        <v>0</v>
      </c>
      <c r="K470" s="279">
        <f t="shared" si="4"/>
        <v>0</v>
      </c>
      <c r="L470" s="279">
        <f t="shared" si="4"/>
        <v>0</v>
      </c>
      <c r="M470" s="279">
        <f t="shared" si="4"/>
        <v>1</v>
      </c>
      <c r="N470" s="279">
        <f t="shared" si="4"/>
        <v>0</v>
      </c>
      <c r="O470" s="279">
        <f t="shared" si="4"/>
        <v>0</v>
      </c>
      <c r="P470" s="279">
        <f t="shared" si="4"/>
        <v>0</v>
      </c>
      <c r="Q470" s="279">
        <f t="shared" si="4"/>
        <v>0</v>
      </c>
      <c r="R470" s="279">
        <f t="shared" si="4"/>
        <v>0</v>
      </c>
      <c r="S470" s="440">
        <f t="shared" si="4"/>
        <v>0</v>
      </c>
      <c r="T470" s="664"/>
      <c r="U470" s="436" t="s">
        <v>398</v>
      </c>
      <c r="V470" s="437"/>
      <c r="W470" s="279">
        <v>1</v>
      </c>
      <c r="X470" s="279">
        <v>1</v>
      </c>
      <c r="Y470" s="279"/>
      <c r="Z470" s="279"/>
      <c r="AA470" s="279"/>
      <c r="AB470" s="279"/>
      <c r="AC470" s="279"/>
      <c r="AD470" s="279"/>
      <c r="AE470" s="279">
        <v>1</v>
      </c>
      <c r="AF470" s="279"/>
      <c r="AG470" s="279"/>
      <c r="AH470" s="279"/>
      <c r="AI470" s="279"/>
      <c r="AJ470" s="279"/>
      <c r="AK470" s="440"/>
      <c r="AL470" s="664"/>
      <c r="AM470" s="436" t="s">
        <v>398</v>
      </c>
      <c r="AN470" s="437"/>
      <c r="AO470" s="279"/>
      <c r="AP470" s="279"/>
      <c r="AQ470" s="279"/>
      <c r="AR470" s="279"/>
      <c r="AS470" s="279"/>
      <c r="AT470" s="279"/>
      <c r="AU470" s="279"/>
      <c r="AV470" s="279"/>
      <c r="AW470" s="279"/>
      <c r="AX470" s="279"/>
      <c r="AY470" s="279"/>
      <c r="AZ470" s="279"/>
      <c r="BA470" s="279"/>
      <c r="BB470" s="279"/>
      <c r="BC470" s="440"/>
      <c r="BD470" s="144"/>
      <c r="BE470" s="144"/>
      <c r="BF470" s="144"/>
      <c r="BG470" s="144"/>
      <c r="BH470" s="144"/>
      <c r="BI470" s="144"/>
      <c r="BJ470" s="144"/>
      <c r="BK470" s="144"/>
      <c r="BL470" s="144"/>
      <c r="BM470" s="144"/>
      <c r="BN470" s="144"/>
      <c r="BO470" s="144"/>
      <c r="BP470" s="144"/>
      <c r="BQ470" s="144"/>
      <c r="BR470" s="144"/>
      <c r="BS470" s="144"/>
      <c r="BT470" s="144"/>
      <c r="BU470" s="144"/>
    </row>
    <row r="471" spans="1:73" ht="12" customHeight="1" x14ac:dyDescent="0.4">
      <c r="A471" s="80"/>
      <c r="B471" s="278"/>
      <c r="C471" s="436" t="s">
        <v>288</v>
      </c>
      <c r="D471" s="437">
        <f t="shared" ref="D471:S471" si="5">V471+AN471</f>
        <v>0</v>
      </c>
      <c r="E471" s="438">
        <f t="shared" si="5"/>
        <v>0</v>
      </c>
      <c r="F471" s="438">
        <f t="shared" si="5"/>
        <v>0</v>
      </c>
      <c r="G471" s="438">
        <f t="shared" si="5"/>
        <v>0</v>
      </c>
      <c r="H471" s="438">
        <f t="shared" si="5"/>
        <v>0</v>
      </c>
      <c r="I471" s="438">
        <f t="shared" si="5"/>
        <v>0</v>
      </c>
      <c r="J471" s="438">
        <f t="shared" si="5"/>
        <v>0</v>
      </c>
      <c r="K471" s="438">
        <f t="shared" si="5"/>
        <v>0</v>
      </c>
      <c r="L471" s="438">
        <f t="shared" si="5"/>
        <v>0</v>
      </c>
      <c r="M471" s="438">
        <f t="shared" si="5"/>
        <v>0</v>
      </c>
      <c r="N471" s="438">
        <f t="shared" si="5"/>
        <v>0</v>
      </c>
      <c r="O471" s="438">
        <f t="shared" si="5"/>
        <v>0</v>
      </c>
      <c r="P471" s="438">
        <f t="shared" si="5"/>
        <v>0</v>
      </c>
      <c r="Q471" s="438">
        <f t="shared" si="5"/>
        <v>0</v>
      </c>
      <c r="R471" s="438">
        <f t="shared" si="5"/>
        <v>0</v>
      </c>
      <c r="S471" s="440">
        <f t="shared" si="5"/>
        <v>0</v>
      </c>
      <c r="T471" s="664"/>
      <c r="U471" s="436" t="s">
        <v>288</v>
      </c>
      <c r="V471" s="437"/>
      <c r="W471" s="438"/>
      <c r="X471" s="438"/>
      <c r="Y471" s="438"/>
      <c r="Z471" s="438"/>
      <c r="AA471" s="438"/>
      <c r="AB471" s="438"/>
      <c r="AC471" s="438"/>
      <c r="AD471" s="438"/>
      <c r="AE471" s="438"/>
      <c r="AF471" s="438"/>
      <c r="AG471" s="438"/>
      <c r="AH471" s="438"/>
      <c r="AI471" s="438"/>
      <c r="AJ471" s="438"/>
      <c r="AK471" s="440"/>
      <c r="AL471" s="664"/>
      <c r="AM471" s="436" t="s">
        <v>288</v>
      </c>
      <c r="AN471" s="437"/>
      <c r="AO471" s="438"/>
      <c r="AP471" s="438"/>
      <c r="AQ471" s="438"/>
      <c r="AR471" s="438"/>
      <c r="AS471" s="438"/>
      <c r="AT471" s="438"/>
      <c r="AU471" s="438"/>
      <c r="AV471" s="438"/>
      <c r="AW471" s="438"/>
      <c r="AX471" s="438"/>
      <c r="AY471" s="438"/>
      <c r="AZ471" s="438"/>
      <c r="BA471" s="438"/>
      <c r="BB471" s="438"/>
      <c r="BC471" s="440"/>
      <c r="BD471" s="144"/>
      <c r="BE471" s="144"/>
      <c r="BF471" s="144"/>
      <c r="BG471" s="144"/>
      <c r="BH471" s="144"/>
      <c r="BI471" s="144"/>
      <c r="BJ471" s="144"/>
      <c r="BK471" s="144"/>
      <c r="BL471" s="144"/>
      <c r="BM471" s="144"/>
      <c r="BN471" s="144"/>
      <c r="BO471" s="144"/>
      <c r="BP471" s="144"/>
      <c r="BQ471" s="144"/>
      <c r="BR471" s="144"/>
      <c r="BS471" s="144"/>
      <c r="BT471" s="144"/>
      <c r="BU471" s="144"/>
    </row>
    <row r="472" spans="1:73" ht="12" customHeight="1" x14ac:dyDescent="0.4">
      <c r="A472" s="80"/>
      <c r="B472" s="278"/>
      <c r="C472" s="436" t="s">
        <v>289</v>
      </c>
      <c r="D472" s="437">
        <f t="shared" ref="D472:S472" si="6">V472+AN472</f>
        <v>3</v>
      </c>
      <c r="E472" s="438">
        <f t="shared" si="6"/>
        <v>1</v>
      </c>
      <c r="F472" s="438">
        <f t="shared" si="6"/>
        <v>0</v>
      </c>
      <c r="G472" s="438">
        <f t="shared" si="6"/>
        <v>1</v>
      </c>
      <c r="H472" s="438">
        <f t="shared" si="6"/>
        <v>0</v>
      </c>
      <c r="I472" s="438">
        <f t="shared" si="6"/>
        <v>0</v>
      </c>
      <c r="J472" s="438">
        <f t="shared" si="6"/>
        <v>0</v>
      </c>
      <c r="K472" s="438">
        <f t="shared" si="6"/>
        <v>1</v>
      </c>
      <c r="L472" s="438">
        <f t="shared" si="6"/>
        <v>0</v>
      </c>
      <c r="M472" s="438">
        <f t="shared" si="6"/>
        <v>0</v>
      </c>
      <c r="N472" s="438">
        <f t="shared" si="6"/>
        <v>1</v>
      </c>
      <c r="O472" s="438">
        <f t="shared" si="6"/>
        <v>1</v>
      </c>
      <c r="P472" s="438">
        <f t="shared" si="6"/>
        <v>0</v>
      </c>
      <c r="Q472" s="438">
        <f t="shared" si="6"/>
        <v>0</v>
      </c>
      <c r="R472" s="438">
        <f t="shared" si="6"/>
        <v>0</v>
      </c>
      <c r="S472" s="440">
        <f t="shared" si="6"/>
        <v>0</v>
      </c>
      <c r="T472" s="664"/>
      <c r="U472" s="436" t="s">
        <v>289</v>
      </c>
      <c r="V472" s="437">
        <v>2</v>
      </c>
      <c r="W472" s="438"/>
      <c r="X472" s="438"/>
      <c r="Y472" s="438">
        <v>1</v>
      </c>
      <c r="Z472" s="438"/>
      <c r="AA472" s="438"/>
      <c r="AB472" s="438"/>
      <c r="AC472" s="438"/>
      <c r="AD472" s="438"/>
      <c r="AE472" s="438"/>
      <c r="AF472" s="438">
        <v>1</v>
      </c>
      <c r="AG472" s="438">
        <v>1</v>
      </c>
      <c r="AH472" s="438"/>
      <c r="AI472" s="438"/>
      <c r="AJ472" s="438"/>
      <c r="AK472" s="440"/>
      <c r="AL472" s="664"/>
      <c r="AM472" s="436" t="s">
        <v>289</v>
      </c>
      <c r="AN472" s="437">
        <v>1</v>
      </c>
      <c r="AO472" s="438">
        <v>1</v>
      </c>
      <c r="AP472" s="438"/>
      <c r="AQ472" s="438"/>
      <c r="AR472" s="438"/>
      <c r="AS472" s="438"/>
      <c r="AT472" s="438"/>
      <c r="AU472" s="438">
        <v>1</v>
      </c>
      <c r="AV472" s="438"/>
      <c r="AW472" s="438"/>
      <c r="AX472" s="438"/>
      <c r="AY472" s="438"/>
      <c r="AZ472" s="438"/>
      <c r="BA472" s="438"/>
      <c r="BB472" s="438"/>
      <c r="BC472" s="440"/>
      <c r="BD472" s="144"/>
      <c r="BE472" s="144"/>
      <c r="BF472" s="144"/>
      <c r="BG472" s="144"/>
      <c r="BH472" s="144"/>
      <c r="BI472" s="144"/>
      <c r="BJ472" s="144"/>
      <c r="BK472" s="144"/>
      <c r="BL472" s="144"/>
      <c r="BM472" s="144"/>
      <c r="BN472" s="144"/>
      <c r="BO472" s="144"/>
      <c r="BP472" s="144"/>
      <c r="BQ472" s="144"/>
      <c r="BR472" s="144"/>
      <c r="BS472" s="144"/>
      <c r="BT472" s="144"/>
      <c r="BU472" s="144"/>
    </row>
    <row r="473" spans="1:73" ht="12" customHeight="1" x14ac:dyDescent="0.4">
      <c r="A473" s="80"/>
      <c r="B473" s="278"/>
      <c r="C473" s="436" t="s">
        <v>290</v>
      </c>
      <c r="D473" s="437">
        <f t="shared" ref="D473:S473" si="7">V473+AN473</f>
        <v>0</v>
      </c>
      <c r="E473" s="438">
        <f t="shared" si="7"/>
        <v>0</v>
      </c>
      <c r="F473" s="438">
        <f t="shared" si="7"/>
        <v>0</v>
      </c>
      <c r="G473" s="438">
        <f t="shared" si="7"/>
        <v>0</v>
      </c>
      <c r="H473" s="438">
        <f t="shared" si="7"/>
        <v>0</v>
      </c>
      <c r="I473" s="438">
        <f t="shared" si="7"/>
        <v>0</v>
      </c>
      <c r="J473" s="438">
        <f t="shared" si="7"/>
        <v>0</v>
      </c>
      <c r="K473" s="438">
        <f t="shared" si="7"/>
        <v>0</v>
      </c>
      <c r="L473" s="438">
        <f t="shared" si="7"/>
        <v>0</v>
      </c>
      <c r="M473" s="438">
        <f t="shared" si="7"/>
        <v>0</v>
      </c>
      <c r="N473" s="438">
        <f t="shared" si="7"/>
        <v>0</v>
      </c>
      <c r="O473" s="438">
        <f t="shared" si="7"/>
        <v>0</v>
      </c>
      <c r="P473" s="438">
        <f t="shared" si="7"/>
        <v>0</v>
      </c>
      <c r="Q473" s="438">
        <f t="shared" si="7"/>
        <v>0</v>
      </c>
      <c r="R473" s="438">
        <f t="shared" si="7"/>
        <v>0</v>
      </c>
      <c r="S473" s="440">
        <f t="shared" si="7"/>
        <v>0</v>
      </c>
      <c r="T473" s="664"/>
      <c r="U473" s="436" t="s">
        <v>290</v>
      </c>
      <c r="V473" s="437"/>
      <c r="W473" s="438"/>
      <c r="X473" s="438"/>
      <c r="Y473" s="438"/>
      <c r="Z473" s="438"/>
      <c r="AA473" s="438"/>
      <c r="AB473" s="438"/>
      <c r="AC473" s="438"/>
      <c r="AD473" s="438"/>
      <c r="AE473" s="438"/>
      <c r="AF473" s="438"/>
      <c r="AG473" s="438"/>
      <c r="AH473" s="438"/>
      <c r="AI473" s="438"/>
      <c r="AJ473" s="438"/>
      <c r="AK473" s="440"/>
      <c r="AL473" s="664"/>
      <c r="AM473" s="436" t="s">
        <v>290</v>
      </c>
      <c r="AN473" s="437"/>
      <c r="AO473" s="438"/>
      <c r="AP473" s="438"/>
      <c r="AQ473" s="438"/>
      <c r="AR473" s="438"/>
      <c r="AS473" s="438"/>
      <c r="AT473" s="438"/>
      <c r="AU473" s="438"/>
      <c r="AV473" s="438"/>
      <c r="AW473" s="438"/>
      <c r="AX473" s="438"/>
      <c r="AY473" s="438"/>
      <c r="AZ473" s="438"/>
      <c r="BA473" s="438"/>
      <c r="BB473" s="438"/>
      <c r="BC473" s="440"/>
      <c r="BD473" s="144"/>
      <c r="BE473" s="144"/>
      <c r="BF473" s="144"/>
      <c r="BG473" s="144"/>
      <c r="BH473" s="144"/>
      <c r="BI473" s="144"/>
      <c r="BJ473" s="144"/>
      <c r="BK473" s="144"/>
      <c r="BL473" s="144"/>
      <c r="BM473" s="144"/>
      <c r="BN473" s="144"/>
      <c r="BO473" s="144"/>
      <c r="BP473" s="144"/>
      <c r="BQ473" s="144"/>
      <c r="BR473" s="144"/>
      <c r="BS473" s="144"/>
      <c r="BT473" s="144"/>
      <c r="BU473" s="144"/>
    </row>
    <row r="474" spans="1:73" ht="12" customHeight="1" x14ac:dyDescent="0.4">
      <c r="A474" s="80"/>
      <c r="B474" s="278"/>
      <c r="C474" s="434" t="s">
        <v>300</v>
      </c>
      <c r="D474" s="443">
        <f t="shared" ref="D474:S474" si="8">V474+AN474</f>
        <v>1</v>
      </c>
      <c r="E474" s="144">
        <f t="shared" si="8"/>
        <v>0</v>
      </c>
      <c r="F474" s="144">
        <f t="shared" si="8"/>
        <v>0</v>
      </c>
      <c r="G474" s="144">
        <f t="shared" si="8"/>
        <v>0</v>
      </c>
      <c r="H474" s="144">
        <f t="shared" si="8"/>
        <v>0</v>
      </c>
      <c r="I474" s="144">
        <f t="shared" si="8"/>
        <v>2</v>
      </c>
      <c r="J474" s="144">
        <f t="shared" si="8"/>
        <v>0</v>
      </c>
      <c r="K474" s="144">
        <f t="shared" si="8"/>
        <v>0</v>
      </c>
      <c r="L474" s="144">
        <f t="shared" si="8"/>
        <v>0</v>
      </c>
      <c r="M474" s="144">
        <f t="shared" si="8"/>
        <v>0</v>
      </c>
      <c r="N474" s="144">
        <f t="shared" si="8"/>
        <v>1</v>
      </c>
      <c r="O474" s="144">
        <f t="shared" si="8"/>
        <v>0</v>
      </c>
      <c r="P474" s="144">
        <f t="shared" si="8"/>
        <v>0</v>
      </c>
      <c r="Q474" s="144">
        <f t="shared" si="8"/>
        <v>1</v>
      </c>
      <c r="R474" s="144">
        <f t="shared" si="8"/>
        <v>0</v>
      </c>
      <c r="S474" s="444">
        <f t="shared" si="8"/>
        <v>0</v>
      </c>
      <c r="T474" s="664"/>
      <c r="U474" s="434" t="s">
        <v>300</v>
      </c>
      <c r="V474" s="443">
        <v>1</v>
      </c>
      <c r="W474" s="144"/>
      <c r="X474" s="144"/>
      <c r="Y474" s="144"/>
      <c r="Z474" s="144"/>
      <c r="AA474" s="144">
        <v>1</v>
      </c>
      <c r="AB474" s="144"/>
      <c r="AC474" s="144"/>
      <c r="AD474" s="144"/>
      <c r="AE474" s="144"/>
      <c r="AF474" s="144">
        <v>1</v>
      </c>
      <c r="AG474" s="144"/>
      <c r="AH474" s="144"/>
      <c r="AI474" s="144">
        <v>1</v>
      </c>
      <c r="AJ474" s="144"/>
      <c r="AK474" s="444"/>
      <c r="AL474" s="664"/>
      <c r="AM474" s="434" t="s">
        <v>300</v>
      </c>
      <c r="AN474" s="443"/>
      <c r="AO474" s="144"/>
      <c r="AP474" s="144"/>
      <c r="AQ474" s="144"/>
      <c r="AR474" s="144"/>
      <c r="AS474" s="144">
        <v>1</v>
      </c>
      <c r="AT474" s="144"/>
      <c r="AU474" s="144"/>
      <c r="AV474" s="144"/>
      <c r="AW474" s="144"/>
      <c r="AX474" s="144"/>
      <c r="AY474" s="144"/>
      <c r="AZ474" s="144"/>
      <c r="BA474" s="144"/>
      <c r="BB474" s="144"/>
      <c r="BC474" s="444"/>
      <c r="BD474" s="144"/>
      <c r="BE474" s="144"/>
      <c r="BF474" s="144"/>
      <c r="BG474" s="144"/>
      <c r="BH474" s="144"/>
      <c r="BI474" s="144"/>
      <c r="BJ474" s="144"/>
      <c r="BK474" s="144"/>
      <c r="BL474" s="144"/>
      <c r="BM474" s="144"/>
      <c r="BN474" s="144"/>
      <c r="BO474" s="144"/>
      <c r="BP474" s="144"/>
      <c r="BQ474" s="144"/>
      <c r="BR474" s="144"/>
      <c r="BS474" s="144"/>
      <c r="BT474" s="144"/>
      <c r="BU474" s="144"/>
    </row>
    <row r="475" spans="1:73" ht="12" customHeight="1" x14ac:dyDescent="0.4">
      <c r="A475" s="80"/>
      <c r="B475" s="278"/>
      <c r="C475" s="434" t="s">
        <v>292</v>
      </c>
      <c r="D475" s="443">
        <f t="shared" ref="D475:S475" si="9">V475+AN475</f>
        <v>0</v>
      </c>
      <c r="E475" s="144">
        <f t="shared" si="9"/>
        <v>0</v>
      </c>
      <c r="F475" s="144">
        <f t="shared" si="9"/>
        <v>0</v>
      </c>
      <c r="G475" s="144">
        <f t="shared" si="9"/>
        <v>0</v>
      </c>
      <c r="H475" s="144">
        <f t="shared" si="9"/>
        <v>1</v>
      </c>
      <c r="I475" s="144">
        <f t="shared" si="9"/>
        <v>0</v>
      </c>
      <c r="J475" s="144">
        <f t="shared" si="9"/>
        <v>0</v>
      </c>
      <c r="K475" s="144">
        <f t="shared" si="9"/>
        <v>0</v>
      </c>
      <c r="L475" s="144">
        <f t="shared" si="9"/>
        <v>0</v>
      </c>
      <c r="M475" s="144">
        <f t="shared" si="9"/>
        <v>0</v>
      </c>
      <c r="N475" s="144">
        <f t="shared" si="9"/>
        <v>0</v>
      </c>
      <c r="O475" s="144">
        <f t="shared" si="9"/>
        <v>0</v>
      </c>
      <c r="P475" s="144">
        <f t="shared" si="9"/>
        <v>0</v>
      </c>
      <c r="Q475" s="144">
        <f t="shared" si="9"/>
        <v>0</v>
      </c>
      <c r="R475" s="144">
        <f t="shared" si="9"/>
        <v>0</v>
      </c>
      <c r="S475" s="444">
        <f t="shared" si="9"/>
        <v>0</v>
      </c>
      <c r="T475" s="664"/>
      <c r="U475" s="434" t="s">
        <v>292</v>
      </c>
      <c r="V475" s="443"/>
      <c r="W475" s="144"/>
      <c r="X475" s="144"/>
      <c r="Y475" s="144"/>
      <c r="Z475" s="144">
        <v>1</v>
      </c>
      <c r="AA475" s="144"/>
      <c r="AB475" s="144"/>
      <c r="AC475" s="144"/>
      <c r="AD475" s="144"/>
      <c r="AE475" s="144"/>
      <c r="AF475" s="144"/>
      <c r="AG475" s="144"/>
      <c r="AH475" s="144"/>
      <c r="AI475" s="144"/>
      <c r="AJ475" s="144"/>
      <c r="AK475" s="444"/>
      <c r="AL475" s="664"/>
      <c r="AM475" s="434" t="s">
        <v>292</v>
      </c>
      <c r="AN475" s="443"/>
      <c r="AO475" s="144"/>
      <c r="AP475" s="144"/>
      <c r="AQ475" s="144"/>
      <c r="AR475" s="144"/>
      <c r="AS475" s="144"/>
      <c r="AT475" s="144"/>
      <c r="AU475" s="144"/>
      <c r="AV475" s="144"/>
      <c r="AW475" s="144"/>
      <c r="AX475" s="144"/>
      <c r="AY475" s="144"/>
      <c r="AZ475" s="144"/>
      <c r="BA475" s="144"/>
      <c r="BB475" s="144"/>
      <c r="BC475" s="444"/>
      <c r="BD475" s="144"/>
      <c r="BE475" s="144"/>
      <c r="BF475" s="144"/>
      <c r="BG475" s="144"/>
      <c r="BH475" s="144"/>
      <c r="BI475" s="144"/>
      <c r="BJ475" s="144"/>
      <c r="BK475" s="144"/>
      <c r="BL475" s="144"/>
      <c r="BM475" s="144"/>
      <c r="BN475" s="144"/>
      <c r="BO475" s="144"/>
      <c r="BP475" s="144"/>
      <c r="BQ475" s="144"/>
      <c r="BR475" s="144"/>
      <c r="BS475" s="144"/>
      <c r="BT475" s="144"/>
      <c r="BU475" s="144"/>
    </row>
    <row r="476" spans="1:73" ht="12" customHeight="1" x14ac:dyDescent="0.4">
      <c r="A476" s="80"/>
      <c r="B476" s="278"/>
      <c r="C476" s="436" t="s">
        <v>407</v>
      </c>
      <c r="D476" s="437">
        <f t="shared" ref="D476:S476" si="10">V476+AN476</f>
        <v>1</v>
      </c>
      <c r="E476" s="279">
        <f t="shared" si="10"/>
        <v>0</v>
      </c>
      <c r="F476" s="279">
        <f t="shared" si="10"/>
        <v>0</v>
      </c>
      <c r="G476" s="279">
        <f t="shared" si="10"/>
        <v>0</v>
      </c>
      <c r="H476" s="279">
        <f t="shared" si="10"/>
        <v>1</v>
      </c>
      <c r="I476" s="279">
        <f t="shared" si="10"/>
        <v>0</v>
      </c>
      <c r="J476" s="279">
        <f t="shared" si="10"/>
        <v>0</v>
      </c>
      <c r="K476" s="279">
        <f t="shared" si="10"/>
        <v>0</v>
      </c>
      <c r="L476" s="279">
        <f t="shared" si="10"/>
        <v>0</v>
      </c>
      <c r="M476" s="279">
        <f t="shared" si="10"/>
        <v>0</v>
      </c>
      <c r="N476" s="279">
        <f t="shared" si="10"/>
        <v>0</v>
      </c>
      <c r="O476" s="279">
        <f t="shared" si="10"/>
        <v>1</v>
      </c>
      <c r="P476" s="279">
        <f t="shared" si="10"/>
        <v>0</v>
      </c>
      <c r="Q476" s="279">
        <f t="shared" si="10"/>
        <v>0</v>
      </c>
      <c r="R476" s="279">
        <f t="shared" si="10"/>
        <v>0</v>
      </c>
      <c r="S476" s="440">
        <f t="shared" si="10"/>
        <v>0</v>
      </c>
      <c r="T476" s="664"/>
      <c r="U476" s="436" t="s">
        <v>407</v>
      </c>
      <c r="V476" s="437">
        <v>1</v>
      </c>
      <c r="W476" s="279"/>
      <c r="X476" s="279"/>
      <c r="Y476" s="279"/>
      <c r="Z476" s="279">
        <v>1</v>
      </c>
      <c r="AA476" s="279"/>
      <c r="AB476" s="279"/>
      <c r="AC476" s="279"/>
      <c r="AD476" s="279"/>
      <c r="AE476" s="279"/>
      <c r="AF476" s="279"/>
      <c r="AG476" s="279">
        <v>1</v>
      </c>
      <c r="AH476" s="279"/>
      <c r="AI476" s="279"/>
      <c r="AJ476" s="279"/>
      <c r="AK476" s="440"/>
      <c r="AL476" s="664"/>
      <c r="AM476" s="436" t="s">
        <v>407</v>
      </c>
      <c r="AN476" s="437"/>
      <c r="AO476" s="279"/>
      <c r="AP476" s="279"/>
      <c r="AQ476" s="279"/>
      <c r="AR476" s="279"/>
      <c r="AS476" s="279"/>
      <c r="AT476" s="279"/>
      <c r="AU476" s="279"/>
      <c r="AV476" s="279"/>
      <c r="AW476" s="279"/>
      <c r="AX476" s="279"/>
      <c r="AY476" s="279"/>
      <c r="AZ476" s="279"/>
      <c r="BA476" s="279"/>
      <c r="BB476" s="279"/>
      <c r="BC476" s="440"/>
      <c r="BD476" s="144"/>
      <c r="BE476" s="144"/>
      <c r="BF476" s="144"/>
      <c r="BG476" s="144"/>
      <c r="BH476" s="144"/>
      <c r="BI476" s="144"/>
      <c r="BJ476" s="144"/>
      <c r="BK476" s="144"/>
      <c r="BL476" s="144"/>
      <c r="BM476" s="144"/>
      <c r="BN476" s="144"/>
      <c r="BO476" s="144"/>
      <c r="BP476" s="144"/>
      <c r="BQ476" s="144"/>
      <c r="BR476" s="144"/>
      <c r="BS476" s="144"/>
      <c r="BT476" s="144"/>
      <c r="BU476" s="144"/>
    </row>
    <row r="477" spans="1:73" ht="12" customHeight="1" x14ac:dyDescent="0.4">
      <c r="A477" s="80"/>
      <c r="B477" s="278"/>
      <c r="C477" s="436" t="s">
        <v>274</v>
      </c>
      <c r="D477" s="437">
        <f t="shared" ref="D477:S477" si="11">V477+AN477</f>
        <v>0</v>
      </c>
      <c r="E477" s="438">
        <f t="shared" si="11"/>
        <v>9</v>
      </c>
      <c r="F477" s="438">
        <f t="shared" si="11"/>
        <v>7</v>
      </c>
      <c r="G477" s="438">
        <f t="shared" si="11"/>
        <v>3</v>
      </c>
      <c r="H477" s="438">
        <f t="shared" si="11"/>
        <v>6</v>
      </c>
      <c r="I477" s="438">
        <f t="shared" si="11"/>
        <v>3</v>
      </c>
      <c r="J477" s="438">
        <f t="shared" si="11"/>
        <v>5</v>
      </c>
      <c r="K477" s="438">
        <f t="shared" si="11"/>
        <v>1</v>
      </c>
      <c r="L477" s="438">
        <f t="shared" si="11"/>
        <v>1</v>
      </c>
      <c r="M477" s="438">
        <f t="shared" si="11"/>
        <v>2</v>
      </c>
      <c r="N477" s="438">
        <f t="shared" si="11"/>
        <v>4</v>
      </c>
      <c r="O477" s="438">
        <f t="shared" si="11"/>
        <v>0</v>
      </c>
      <c r="P477" s="438">
        <f t="shared" si="11"/>
        <v>0</v>
      </c>
      <c r="Q477" s="438">
        <f t="shared" si="11"/>
        <v>1</v>
      </c>
      <c r="R477" s="438">
        <f t="shared" si="11"/>
        <v>0</v>
      </c>
      <c r="S477" s="440">
        <f t="shared" si="11"/>
        <v>0</v>
      </c>
      <c r="T477" s="664"/>
      <c r="U477" s="436" t="s">
        <v>274</v>
      </c>
      <c r="V477" s="437"/>
      <c r="W477" s="438">
        <v>7</v>
      </c>
      <c r="X477" s="438">
        <v>7</v>
      </c>
      <c r="Y477" s="438">
        <v>1</v>
      </c>
      <c r="Z477" s="438">
        <v>6</v>
      </c>
      <c r="AA477" s="438">
        <v>3</v>
      </c>
      <c r="AB477" s="438">
        <v>5</v>
      </c>
      <c r="AC477" s="438">
        <v>1</v>
      </c>
      <c r="AD477" s="438">
        <v>1</v>
      </c>
      <c r="AE477" s="438">
        <v>2</v>
      </c>
      <c r="AF477" s="438">
        <v>4</v>
      </c>
      <c r="AG477" s="438"/>
      <c r="AH477" s="438"/>
      <c r="AI477" s="438">
        <v>1</v>
      </c>
      <c r="AJ477" s="438"/>
      <c r="AK477" s="440"/>
      <c r="AL477" s="664"/>
      <c r="AM477" s="436" t="s">
        <v>274</v>
      </c>
      <c r="AN477" s="437"/>
      <c r="AO477" s="438">
        <v>2</v>
      </c>
      <c r="AP477" s="438"/>
      <c r="AQ477" s="438">
        <v>2</v>
      </c>
      <c r="AR477" s="438"/>
      <c r="AS477" s="438"/>
      <c r="AT477" s="438"/>
      <c r="AU477" s="438"/>
      <c r="AV477" s="438"/>
      <c r="AW477" s="438"/>
      <c r="AX477" s="438"/>
      <c r="AY477" s="438"/>
      <c r="AZ477" s="438"/>
      <c r="BA477" s="438"/>
      <c r="BB477" s="438"/>
      <c r="BC477" s="440"/>
      <c r="BD477" s="144"/>
      <c r="BE477" s="144"/>
      <c r="BF477" s="144"/>
      <c r="BG477" s="144"/>
      <c r="BH477" s="144"/>
      <c r="BI477" s="144"/>
      <c r="BJ477" s="144"/>
      <c r="BK477" s="144"/>
      <c r="BL477" s="144"/>
      <c r="BM477" s="144"/>
      <c r="BN477" s="144"/>
      <c r="BO477" s="144"/>
      <c r="BP477" s="144"/>
      <c r="BQ477" s="144"/>
      <c r="BR477" s="144"/>
      <c r="BS477" s="144"/>
      <c r="BT477" s="144"/>
      <c r="BU477" s="144"/>
    </row>
    <row r="478" spans="1:73" ht="12" customHeight="1" x14ac:dyDescent="0.4">
      <c r="A478" s="80"/>
      <c r="B478" s="278"/>
      <c r="C478" s="436" t="s">
        <v>275</v>
      </c>
      <c r="D478" s="437">
        <f t="shared" ref="D478:S478" si="12">V478+AN478</f>
        <v>0</v>
      </c>
      <c r="E478" s="438">
        <f t="shared" si="12"/>
        <v>0</v>
      </c>
      <c r="F478" s="438">
        <f t="shared" si="12"/>
        <v>0</v>
      </c>
      <c r="G478" s="438">
        <f t="shared" si="12"/>
        <v>0</v>
      </c>
      <c r="H478" s="438">
        <f t="shared" si="12"/>
        <v>0</v>
      </c>
      <c r="I478" s="438">
        <f t="shared" si="12"/>
        <v>0</v>
      </c>
      <c r="J478" s="438">
        <f t="shared" si="12"/>
        <v>0</v>
      </c>
      <c r="K478" s="438">
        <f t="shared" si="12"/>
        <v>0</v>
      </c>
      <c r="L478" s="438">
        <f t="shared" si="12"/>
        <v>0</v>
      </c>
      <c r="M478" s="438">
        <f t="shared" si="12"/>
        <v>0</v>
      </c>
      <c r="N478" s="438">
        <f t="shared" si="12"/>
        <v>0</v>
      </c>
      <c r="O478" s="438">
        <f t="shared" si="12"/>
        <v>0</v>
      </c>
      <c r="P478" s="438">
        <f t="shared" si="12"/>
        <v>0</v>
      </c>
      <c r="Q478" s="438">
        <f t="shared" si="12"/>
        <v>0</v>
      </c>
      <c r="R478" s="438">
        <f t="shared" si="12"/>
        <v>0</v>
      </c>
      <c r="S478" s="440">
        <f t="shared" si="12"/>
        <v>0</v>
      </c>
      <c r="T478" s="664"/>
      <c r="U478" s="436" t="s">
        <v>275</v>
      </c>
      <c r="V478" s="437"/>
      <c r="W478" s="438"/>
      <c r="X478" s="438"/>
      <c r="Y478" s="438"/>
      <c r="Z478" s="438"/>
      <c r="AA478" s="438"/>
      <c r="AB478" s="438"/>
      <c r="AC478" s="438"/>
      <c r="AD478" s="438"/>
      <c r="AE478" s="438"/>
      <c r="AF478" s="438"/>
      <c r="AG478" s="438"/>
      <c r="AH478" s="438"/>
      <c r="AI478" s="438"/>
      <c r="AJ478" s="438"/>
      <c r="AK478" s="440"/>
      <c r="AL478" s="664"/>
      <c r="AM478" s="436" t="s">
        <v>275</v>
      </c>
      <c r="AN478" s="437"/>
      <c r="AO478" s="438"/>
      <c r="AP478" s="438"/>
      <c r="AQ478" s="438"/>
      <c r="AR478" s="438"/>
      <c r="AS478" s="438"/>
      <c r="AT478" s="438"/>
      <c r="AU478" s="438"/>
      <c r="AV478" s="438"/>
      <c r="AW478" s="438"/>
      <c r="AX478" s="438"/>
      <c r="AY478" s="438"/>
      <c r="AZ478" s="438"/>
      <c r="BA478" s="438"/>
      <c r="BB478" s="438"/>
      <c r="BC478" s="440"/>
      <c r="BD478" s="144"/>
      <c r="BE478" s="144"/>
      <c r="BF478" s="144"/>
      <c r="BG478" s="144"/>
      <c r="BH478" s="144"/>
      <c r="BI478" s="144"/>
      <c r="BJ478" s="144"/>
      <c r="BK478" s="144"/>
      <c r="BL478" s="144"/>
      <c r="BM478" s="144"/>
      <c r="BN478" s="144"/>
      <c r="BO478" s="144"/>
      <c r="BP478" s="144"/>
      <c r="BQ478" s="144"/>
      <c r="BR478" s="144"/>
      <c r="BS478" s="144"/>
      <c r="BT478" s="144"/>
      <c r="BU478" s="144"/>
    </row>
    <row r="479" spans="1:73" ht="12" customHeight="1" x14ac:dyDescent="0.4">
      <c r="A479" s="80"/>
      <c r="B479" s="278"/>
      <c r="C479" s="434" t="s">
        <v>373</v>
      </c>
      <c r="D479" s="443">
        <f t="shared" ref="D479:S479" si="13">V479+AN479</f>
        <v>0</v>
      </c>
      <c r="E479" s="144">
        <f t="shared" si="13"/>
        <v>2</v>
      </c>
      <c r="F479" s="144">
        <f t="shared" si="13"/>
        <v>0</v>
      </c>
      <c r="G479" s="144">
        <f t="shared" si="13"/>
        <v>3</v>
      </c>
      <c r="H479" s="144">
        <f t="shared" si="13"/>
        <v>0</v>
      </c>
      <c r="I479" s="144">
        <f t="shared" si="13"/>
        <v>0</v>
      </c>
      <c r="J479" s="144">
        <f t="shared" si="13"/>
        <v>2</v>
      </c>
      <c r="K479" s="144">
        <f t="shared" si="13"/>
        <v>0</v>
      </c>
      <c r="L479" s="144">
        <f t="shared" si="13"/>
        <v>0</v>
      </c>
      <c r="M479" s="144">
        <f t="shared" si="13"/>
        <v>1</v>
      </c>
      <c r="N479" s="144">
        <f t="shared" si="13"/>
        <v>0</v>
      </c>
      <c r="O479" s="144">
        <f t="shared" si="13"/>
        <v>0</v>
      </c>
      <c r="P479" s="144">
        <f t="shared" si="13"/>
        <v>0</v>
      </c>
      <c r="Q479" s="144">
        <f t="shared" si="13"/>
        <v>0</v>
      </c>
      <c r="R479" s="144">
        <f t="shared" si="13"/>
        <v>0</v>
      </c>
      <c r="S479" s="444">
        <f t="shared" si="13"/>
        <v>0</v>
      </c>
      <c r="T479" s="664"/>
      <c r="U479" s="434" t="s">
        <v>373</v>
      </c>
      <c r="V479" s="443"/>
      <c r="W479" s="144">
        <v>2</v>
      </c>
      <c r="X479" s="144"/>
      <c r="Y479" s="144">
        <v>3</v>
      </c>
      <c r="Z479" s="144"/>
      <c r="AA479" s="144"/>
      <c r="AB479" s="144">
        <v>2</v>
      </c>
      <c r="AC479" s="144"/>
      <c r="AD479" s="144"/>
      <c r="AE479" s="144">
        <v>1</v>
      </c>
      <c r="AF479" s="144"/>
      <c r="AG479" s="144"/>
      <c r="AH479" s="144"/>
      <c r="AI479" s="144"/>
      <c r="AJ479" s="144"/>
      <c r="AK479" s="444"/>
      <c r="AL479" s="664"/>
      <c r="AM479" s="434" t="s">
        <v>373</v>
      </c>
      <c r="AN479" s="443"/>
      <c r="AO479" s="144"/>
      <c r="AP479" s="144"/>
      <c r="AQ479" s="144"/>
      <c r="AR479" s="144"/>
      <c r="AS479" s="144"/>
      <c r="AT479" s="144"/>
      <c r="AU479" s="144"/>
      <c r="AV479" s="144"/>
      <c r="AW479" s="144"/>
      <c r="AX479" s="144"/>
      <c r="AY479" s="144"/>
      <c r="AZ479" s="144"/>
      <c r="BA479" s="144"/>
      <c r="BB479" s="144"/>
      <c r="BC479" s="444"/>
      <c r="BD479" s="144"/>
      <c r="BE479" s="144"/>
      <c r="BF479" s="144"/>
      <c r="BG479" s="144"/>
      <c r="BH479" s="144"/>
      <c r="BI479" s="144"/>
      <c r="BJ479" s="144"/>
      <c r="BK479" s="144"/>
      <c r="BL479" s="144"/>
      <c r="BM479" s="144"/>
      <c r="BN479" s="144"/>
      <c r="BO479" s="144"/>
      <c r="BP479" s="144"/>
      <c r="BQ479" s="144"/>
      <c r="BR479" s="144"/>
      <c r="BS479" s="144"/>
      <c r="BT479" s="144"/>
      <c r="BU479" s="144"/>
    </row>
    <row r="480" spans="1:73" ht="12" customHeight="1" x14ac:dyDescent="0.4">
      <c r="A480" s="80"/>
      <c r="B480" s="278"/>
      <c r="C480" s="434" t="s">
        <v>374</v>
      </c>
      <c r="D480" s="443">
        <f t="shared" ref="D480:S480" si="14">V480+AN480</f>
        <v>0</v>
      </c>
      <c r="E480" s="144">
        <f t="shared" si="14"/>
        <v>0</v>
      </c>
      <c r="F480" s="144">
        <f t="shared" si="14"/>
        <v>0</v>
      </c>
      <c r="G480" s="144">
        <f t="shared" si="14"/>
        <v>0</v>
      </c>
      <c r="H480" s="144">
        <f t="shared" si="14"/>
        <v>0</v>
      </c>
      <c r="I480" s="144">
        <f t="shared" si="14"/>
        <v>0</v>
      </c>
      <c r="J480" s="144">
        <f t="shared" si="14"/>
        <v>0</v>
      </c>
      <c r="K480" s="144">
        <f t="shared" si="14"/>
        <v>0</v>
      </c>
      <c r="L480" s="144">
        <f t="shared" si="14"/>
        <v>0</v>
      </c>
      <c r="M480" s="144">
        <f t="shared" si="14"/>
        <v>0</v>
      </c>
      <c r="N480" s="144">
        <f t="shared" si="14"/>
        <v>0</v>
      </c>
      <c r="O480" s="144">
        <f t="shared" si="14"/>
        <v>0</v>
      </c>
      <c r="P480" s="144">
        <f t="shared" si="14"/>
        <v>0</v>
      </c>
      <c r="Q480" s="144">
        <f t="shared" si="14"/>
        <v>0</v>
      </c>
      <c r="R480" s="144">
        <f t="shared" si="14"/>
        <v>0</v>
      </c>
      <c r="S480" s="444">
        <f t="shared" si="14"/>
        <v>0</v>
      </c>
      <c r="T480" s="664"/>
      <c r="U480" s="434" t="s">
        <v>374</v>
      </c>
      <c r="V480" s="443"/>
      <c r="W480" s="144"/>
      <c r="X480" s="144"/>
      <c r="Y480" s="144"/>
      <c r="Z480" s="144"/>
      <c r="AA480" s="144"/>
      <c r="AB480" s="144"/>
      <c r="AC480" s="144"/>
      <c r="AD480" s="144"/>
      <c r="AE480" s="144"/>
      <c r="AF480" s="144"/>
      <c r="AG480" s="144"/>
      <c r="AH480" s="144"/>
      <c r="AI480" s="144"/>
      <c r="AJ480" s="144"/>
      <c r="AK480" s="444"/>
      <c r="AL480" s="664"/>
      <c r="AM480" s="434" t="s">
        <v>374</v>
      </c>
      <c r="AN480" s="443"/>
      <c r="AO480" s="144"/>
      <c r="AP480" s="144"/>
      <c r="AQ480" s="144"/>
      <c r="AR480" s="144"/>
      <c r="AS480" s="144"/>
      <c r="AT480" s="144"/>
      <c r="AU480" s="144"/>
      <c r="AV480" s="144"/>
      <c r="AW480" s="144"/>
      <c r="AX480" s="144"/>
      <c r="AY480" s="144"/>
      <c r="AZ480" s="144"/>
      <c r="BA480" s="144"/>
      <c r="BB480" s="144"/>
      <c r="BC480" s="444"/>
      <c r="BD480" s="144"/>
      <c r="BE480" s="144"/>
      <c r="BF480" s="144"/>
      <c r="BG480" s="144"/>
      <c r="BH480" s="144"/>
      <c r="BI480" s="144"/>
      <c r="BJ480" s="144"/>
      <c r="BK480" s="144"/>
      <c r="BL480" s="144"/>
      <c r="BM480" s="144"/>
      <c r="BN480" s="144"/>
      <c r="BO480" s="144"/>
      <c r="BP480" s="144"/>
      <c r="BQ480" s="144"/>
      <c r="BR480" s="144"/>
      <c r="BS480" s="144"/>
      <c r="BT480" s="144"/>
      <c r="BU480" s="144"/>
    </row>
    <row r="481" spans="1:73" ht="12" customHeight="1" x14ac:dyDescent="0.4">
      <c r="A481" s="80"/>
      <c r="B481" s="278"/>
      <c r="C481" s="436" t="s">
        <v>375</v>
      </c>
      <c r="D481" s="437">
        <f t="shared" ref="D481:S481" si="15">V481+AN481</f>
        <v>84</v>
      </c>
      <c r="E481" s="438">
        <f t="shared" si="15"/>
        <v>160</v>
      </c>
      <c r="F481" s="438">
        <f t="shared" si="15"/>
        <v>125</v>
      </c>
      <c r="G481" s="438">
        <f t="shared" si="15"/>
        <v>70</v>
      </c>
      <c r="H481" s="438">
        <f t="shared" si="15"/>
        <v>62</v>
      </c>
      <c r="I481" s="438">
        <f t="shared" si="15"/>
        <v>44</v>
      </c>
      <c r="J481" s="438">
        <f t="shared" si="15"/>
        <v>62</v>
      </c>
      <c r="K481" s="438">
        <f t="shared" si="15"/>
        <v>79</v>
      </c>
      <c r="L481" s="438">
        <f t="shared" si="15"/>
        <v>32</v>
      </c>
      <c r="M481" s="438">
        <f t="shared" si="15"/>
        <v>28</v>
      </c>
      <c r="N481" s="438">
        <f t="shared" si="15"/>
        <v>65</v>
      </c>
      <c r="O481" s="438">
        <f t="shared" si="15"/>
        <v>35</v>
      </c>
      <c r="P481" s="438">
        <f t="shared" si="15"/>
        <v>47</v>
      </c>
      <c r="Q481" s="438">
        <f t="shared" si="15"/>
        <v>26</v>
      </c>
      <c r="R481" s="438">
        <f t="shared" si="15"/>
        <v>10</v>
      </c>
      <c r="S481" s="440">
        <f t="shared" si="15"/>
        <v>14</v>
      </c>
      <c r="T481" s="664"/>
      <c r="U481" s="436" t="s">
        <v>375</v>
      </c>
      <c r="V481" s="437">
        <v>84</v>
      </c>
      <c r="W481" s="438">
        <v>160</v>
      </c>
      <c r="X481" s="438">
        <v>125</v>
      </c>
      <c r="Y481" s="438">
        <v>70</v>
      </c>
      <c r="Z481" s="438">
        <v>62</v>
      </c>
      <c r="AA481" s="438">
        <v>44</v>
      </c>
      <c r="AB481" s="438">
        <v>62</v>
      </c>
      <c r="AC481" s="438">
        <v>79</v>
      </c>
      <c r="AD481" s="438">
        <v>32</v>
      </c>
      <c r="AE481" s="438">
        <v>28</v>
      </c>
      <c r="AF481" s="438">
        <v>65</v>
      </c>
      <c r="AG481" s="438">
        <v>35</v>
      </c>
      <c r="AH481" s="438">
        <v>47</v>
      </c>
      <c r="AI481" s="438">
        <v>26</v>
      </c>
      <c r="AJ481" s="438">
        <v>10</v>
      </c>
      <c r="AK481" s="440">
        <v>14</v>
      </c>
      <c r="AL481" s="664"/>
      <c r="AM481" s="436" t="s">
        <v>375</v>
      </c>
      <c r="AN481" s="437"/>
      <c r="AO481" s="438"/>
      <c r="AP481" s="438"/>
      <c r="AQ481" s="438"/>
      <c r="AR481" s="438"/>
      <c r="AS481" s="438"/>
      <c r="AT481" s="438"/>
      <c r="AU481" s="438"/>
      <c r="AV481" s="438"/>
      <c r="AW481" s="438"/>
      <c r="AX481" s="438"/>
      <c r="AY481" s="438"/>
      <c r="AZ481" s="438"/>
      <c r="BA481" s="438"/>
      <c r="BB481" s="438"/>
      <c r="BC481" s="440"/>
      <c r="BD481" s="144"/>
      <c r="BE481" s="144"/>
      <c r="BF481" s="144"/>
      <c r="BG481" s="144"/>
      <c r="BH481" s="144"/>
      <c r="BI481" s="144"/>
      <c r="BJ481" s="144"/>
      <c r="BK481" s="144"/>
      <c r="BL481" s="144"/>
      <c r="BM481" s="144"/>
      <c r="BN481" s="144"/>
      <c r="BO481" s="144"/>
      <c r="BP481" s="144"/>
      <c r="BQ481" s="144"/>
      <c r="BR481" s="144"/>
      <c r="BS481" s="144"/>
      <c r="BT481" s="144"/>
      <c r="BU481" s="144"/>
    </row>
    <row r="482" spans="1:73" ht="12" customHeight="1" x14ac:dyDescent="0.4">
      <c r="A482" s="80"/>
      <c r="B482" s="278"/>
      <c r="C482" s="434" t="s">
        <v>309</v>
      </c>
      <c r="D482" s="443">
        <f t="shared" ref="D482:S482" si="16">V482+AN482</f>
        <v>11</v>
      </c>
      <c r="E482" s="144">
        <f t="shared" si="16"/>
        <v>20</v>
      </c>
      <c r="F482" s="144">
        <f t="shared" si="16"/>
        <v>19</v>
      </c>
      <c r="G482" s="144">
        <f t="shared" si="16"/>
        <v>27</v>
      </c>
      <c r="H482" s="144">
        <f t="shared" si="16"/>
        <v>13</v>
      </c>
      <c r="I482" s="144">
        <f t="shared" si="16"/>
        <v>18</v>
      </c>
      <c r="J482" s="144">
        <f t="shared" si="16"/>
        <v>22</v>
      </c>
      <c r="K482" s="144">
        <f t="shared" si="16"/>
        <v>15</v>
      </c>
      <c r="L482" s="144">
        <f t="shared" si="16"/>
        <v>6</v>
      </c>
      <c r="M482" s="144">
        <f t="shared" si="16"/>
        <v>15</v>
      </c>
      <c r="N482" s="144">
        <f t="shared" si="16"/>
        <v>14</v>
      </c>
      <c r="O482" s="144">
        <f t="shared" si="16"/>
        <v>11</v>
      </c>
      <c r="P482" s="144">
        <f t="shared" si="16"/>
        <v>6</v>
      </c>
      <c r="Q482" s="144">
        <f t="shared" si="16"/>
        <v>2</v>
      </c>
      <c r="R482" s="144">
        <f t="shared" si="16"/>
        <v>4</v>
      </c>
      <c r="S482" s="444">
        <f t="shared" si="16"/>
        <v>2</v>
      </c>
      <c r="T482" s="664"/>
      <c r="U482" s="436" t="s">
        <v>309</v>
      </c>
      <c r="V482" s="437">
        <v>11</v>
      </c>
      <c r="W482" s="438">
        <v>20</v>
      </c>
      <c r="X482" s="438">
        <v>19</v>
      </c>
      <c r="Y482" s="438">
        <v>27</v>
      </c>
      <c r="Z482" s="438">
        <v>13</v>
      </c>
      <c r="AA482" s="438">
        <v>18</v>
      </c>
      <c r="AB482" s="438">
        <v>22</v>
      </c>
      <c r="AC482" s="438">
        <v>15</v>
      </c>
      <c r="AD482" s="438">
        <v>6</v>
      </c>
      <c r="AE482" s="438">
        <v>15</v>
      </c>
      <c r="AF482" s="438">
        <v>14</v>
      </c>
      <c r="AG482" s="438">
        <v>11</v>
      </c>
      <c r="AH482" s="438">
        <v>6</v>
      </c>
      <c r="AI482" s="438">
        <v>2</v>
      </c>
      <c r="AJ482" s="438">
        <v>4</v>
      </c>
      <c r="AK482" s="440">
        <v>2</v>
      </c>
      <c r="AL482" s="664"/>
      <c r="AM482" s="434" t="s">
        <v>309</v>
      </c>
      <c r="AN482" s="443"/>
      <c r="AO482" s="144"/>
      <c r="AP482" s="144"/>
      <c r="AQ482" s="144"/>
      <c r="AR482" s="144"/>
      <c r="AS482" s="144"/>
      <c r="AT482" s="144"/>
      <c r="AU482" s="144"/>
      <c r="AV482" s="144"/>
      <c r="AW482" s="144"/>
      <c r="AX482" s="144"/>
      <c r="AY482" s="144"/>
      <c r="AZ482" s="144"/>
      <c r="BA482" s="144"/>
      <c r="BB482" s="144"/>
      <c r="BC482" s="444"/>
      <c r="BD482" s="144"/>
      <c r="BE482" s="144"/>
      <c r="BF482" s="144"/>
      <c r="BG482" s="144"/>
      <c r="BH482" s="144"/>
      <c r="BI482" s="144"/>
      <c r="BJ482" s="144"/>
      <c r="BK482" s="144"/>
      <c r="BL482" s="144"/>
      <c r="BM482" s="144"/>
      <c r="BN482" s="144"/>
      <c r="BO482" s="144"/>
      <c r="BP482" s="144"/>
      <c r="BQ482" s="144"/>
      <c r="BR482" s="144"/>
      <c r="BS482" s="144"/>
      <c r="BT482" s="144"/>
      <c r="BU482" s="144"/>
    </row>
    <row r="483" spans="1:73" ht="12" customHeight="1" x14ac:dyDescent="0.4">
      <c r="A483" s="80"/>
      <c r="B483" s="278"/>
      <c r="C483" s="434" t="s">
        <v>310</v>
      </c>
      <c r="D483" s="443">
        <f t="shared" ref="D483:S483" si="17">V483+AN483</f>
        <v>3</v>
      </c>
      <c r="E483" s="144">
        <f t="shared" si="17"/>
        <v>0</v>
      </c>
      <c r="F483" s="144">
        <f t="shared" si="17"/>
        <v>0</v>
      </c>
      <c r="G483" s="144">
        <f t="shared" si="17"/>
        <v>1</v>
      </c>
      <c r="H483" s="144">
        <f t="shared" si="17"/>
        <v>1</v>
      </c>
      <c r="I483" s="144">
        <f t="shared" si="17"/>
        <v>0</v>
      </c>
      <c r="J483" s="144">
        <f t="shared" si="17"/>
        <v>1</v>
      </c>
      <c r="K483" s="144">
        <f t="shared" si="17"/>
        <v>1</v>
      </c>
      <c r="L483" s="144">
        <f t="shared" si="17"/>
        <v>1</v>
      </c>
      <c r="M483" s="144">
        <f t="shared" si="17"/>
        <v>1</v>
      </c>
      <c r="N483" s="144">
        <f t="shared" si="17"/>
        <v>0</v>
      </c>
      <c r="O483" s="144">
        <f t="shared" si="17"/>
        <v>0</v>
      </c>
      <c r="P483" s="144">
        <f t="shared" si="17"/>
        <v>0</v>
      </c>
      <c r="Q483" s="144">
        <f t="shared" si="17"/>
        <v>0</v>
      </c>
      <c r="R483" s="144">
        <f t="shared" si="17"/>
        <v>0</v>
      </c>
      <c r="S483" s="444">
        <f t="shared" si="17"/>
        <v>0</v>
      </c>
      <c r="T483" s="664"/>
      <c r="U483" s="436" t="s">
        <v>310</v>
      </c>
      <c r="V483" s="437">
        <v>3</v>
      </c>
      <c r="W483" s="438"/>
      <c r="X483" s="438"/>
      <c r="Y483" s="438">
        <v>1</v>
      </c>
      <c r="Z483" s="438">
        <v>1</v>
      </c>
      <c r="AA483" s="438"/>
      <c r="AB483" s="438">
        <v>1</v>
      </c>
      <c r="AC483" s="438">
        <v>1</v>
      </c>
      <c r="AD483" s="438">
        <v>1</v>
      </c>
      <c r="AE483" s="438">
        <v>1</v>
      </c>
      <c r="AF483" s="438"/>
      <c r="AG483" s="438"/>
      <c r="AH483" s="438"/>
      <c r="AI483" s="438"/>
      <c r="AJ483" s="438"/>
      <c r="AK483" s="440"/>
      <c r="AL483" s="664"/>
      <c r="AM483" s="434" t="s">
        <v>310</v>
      </c>
      <c r="AN483" s="443"/>
      <c r="AO483" s="144"/>
      <c r="AP483" s="144"/>
      <c r="AQ483" s="144"/>
      <c r="AR483" s="144"/>
      <c r="AS483" s="144"/>
      <c r="AT483" s="144"/>
      <c r="AU483" s="144"/>
      <c r="AV483" s="144"/>
      <c r="AW483" s="144"/>
      <c r="AX483" s="144"/>
      <c r="AY483" s="144"/>
      <c r="AZ483" s="144"/>
      <c r="BA483" s="144"/>
      <c r="BB483" s="144"/>
      <c r="BC483" s="444"/>
      <c r="BD483" s="144"/>
      <c r="BE483" s="144"/>
      <c r="BF483" s="144"/>
      <c r="BG483" s="144"/>
      <c r="BH483" s="144"/>
      <c r="BI483" s="144"/>
      <c r="BJ483" s="144"/>
      <c r="BK483" s="144"/>
      <c r="BL483" s="144"/>
      <c r="BM483" s="144"/>
      <c r="BN483" s="144"/>
      <c r="BO483" s="144"/>
      <c r="BP483" s="144"/>
      <c r="BQ483" s="144"/>
      <c r="BR483" s="144"/>
      <c r="BS483" s="144"/>
      <c r="BT483" s="144"/>
      <c r="BU483" s="144"/>
    </row>
    <row r="484" spans="1:73" ht="12" customHeight="1" x14ac:dyDescent="0.4">
      <c r="A484" s="80"/>
      <c r="B484" s="278"/>
      <c r="C484" s="434" t="s">
        <v>376</v>
      </c>
      <c r="D484" s="443">
        <f t="shared" ref="D484:S484" si="18">V484+AN484</f>
        <v>0</v>
      </c>
      <c r="E484" s="144">
        <f t="shared" si="18"/>
        <v>0</v>
      </c>
      <c r="F484" s="144">
        <f t="shared" si="18"/>
        <v>0</v>
      </c>
      <c r="G484" s="144">
        <f t="shared" si="18"/>
        <v>0</v>
      </c>
      <c r="H484" s="144">
        <f t="shared" si="18"/>
        <v>0</v>
      </c>
      <c r="I484" s="144">
        <f t="shared" si="18"/>
        <v>1</v>
      </c>
      <c r="J484" s="144">
        <f t="shared" si="18"/>
        <v>0</v>
      </c>
      <c r="K484" s="144">
        <f t="shared" si="18"/>
        <v>0</v>
      </c>
      <c r="L484" s="144">
        <f t="shared" si="18"/>
        <v>1</v>
      </c>
      <c r="M484" s="144">
        <f t="shared" si="18"/>
        <v>0</v>
      </c>
      <c r="N484" s="144">
        <f t="shared" si="18"/>
        <v>0</v>
      </c>
      <c r="O484" s="144">
        <f t="shared" si="18"/>
        <v>0</v>
      </c>
      <c r="P484" s="144">
        <f t="shared" si="18"/>
        <v>0</v>
      </c>
      <c r="Q484" s="144">
        <f t="shared" si="18"/>
        <v>0</v>
      </c>
      <c r="R484" s="144">
        <f t="shared" si="18"/>
        <v>0</v>
      </c>
      <c r="S484" s="444">
        <f t="shared" si="18"/>
        <v>0</v>
      </c>
      <c r="T484" s="664"/>
      <c r="U484" s="436" t="s">
        <v>376</v>
      </c>
      <c r="V484" s="437"/>
      <c r="W484" s="438"/>
      <c r="X484" s="438"/>
      <c r="Y484" s="438"/>
      <c r="Z484" s="438"/>
      <c r="AA484" s="438">
        <v>1</v>
      </c>
      <c r="AB484" s="438"/>
      <c r="AC484" s="438"/>
      <c r="AD484" s="438">
        <v>1</v>
      </c>
      <c r="AE484" s="438"/>
      <c r="AF484" s="438"/>
      <c r="AG484" s="438"/>
      <c r="AH484" s="438"/>
      <c r="AI484" s="438"/>
      <c r="AJ484" s="438"/>
      <c r="AK484" s="440"/>
      <c r="AL484" s="664"/>
      <c r="AM484" s="434" t="s">
        <v>376</v>
      </c>
      <c r="AN484" s="443"/>
      <c r="AO484" s="144"/>
      <c r="AP484" s="144"/>
      <c r="AQ484" s="144"/>
      <c r="AR484" s="144"/>
      <c r="AS484" s="144"/>
      <c r="AT484" s="144"/>
      <c r="AU484" s="144"/>
      <c r="AV484" s="144"/>
      <c r="AW484" s="144"/>
      <c r="AX484" s="144"/>
      <c r="AY484" s="144"/>
      <c r="AZ484" s="144"/>
      <c r="BA484" s="144"/>
      <c r="BB484" s="144"/>
      <c r="BC484" s="444"/>
      <c r="BD484" s="144"/>
      <c r="BE484" s="144"/>
      <c r="BF484" s="144"/>
      <c r="BG484" s="144"/>
      <c r="BH484" s="144"/>
      <c r="BI484" s="144"/>
      <c r="BJ484" s="144"/>
      <c r="BK484" s="144"/>
      <c r="BL484" s="144"/>
      <c r="BM484" s="144"/>
      <c r="BN484" s="144"/>
      <c r="BO484" s="144"/>
      <c r="BP484" s="144"/>
      <c r="BQ484" s="144"/>
      <c r="BR484" s="144"/>
      <c r="BS484" s="144"/>
      <c r="BT484" s="144"/>
      <c r="BU484" s="144"/>
    </row>
    <row r="485" spans="1:73" ht="12" customHeight="1" x14ac:dyDescent="0.4">
      <c r="A485" s="80"/>
      <c r="B485" s="278"/>
      <c r="C485" s="434" t="s">
        <v>377</v>
      </c>
      <c r="D485" s="443">
        <f t="shared" ref="D485:S485" si="19">V485+AN485</f>
        <v>0</v>
      </c>
      <c r="E485" s="144">
        <f t="shared" si="19"/>
        <v>0</v>
      </c>
      <c r="F485" s="144">
        <f t="shared" si="19"/>
        <v>0</v>
      </c>
      <c r="G485" s="144">
        <f t="shared" si="19"/>
        <v>0</v>
      </c>
      <c r="H485" s="144">
        <f t="shared" si="19"/>
        <v>0</v>
      </c>
      <c r="I485" s="144">
        <f t="shared" si="19"/>
        <v>0</v>
      </c>
      <c r="J485" s="144">
        <f t="shared" si="19"/>
        <v>0</v>
      </c>
      <c r="K485" s="144">
        <f t="shared" si="19"/>
        <v>0</v>
      </c>
      <c r="L485" s="144">
        <f t="shared" si="19"/>
        <v>0</v>
      </c>
      <c r="M485" s="144">
        <f t="shared" si="19"/>
        <v>0</v>
      </c>
      <c r="N485" s="144">
        <f t="shared" si="19"/>
        <v>0</v>
      </c>
      <c r="O485" s="144">
        <f t="shared" si="19"/>
        <v>0</v>
      </c>
      <c r="P485" s="144">
        <f t="shared" si="19"/>
        <v>0</v>
      </c>
      <c r="Q485" s="144">
        <f t="shared" si="19"/>
        <v>0</v>
      </c>
      <c r="R485" s="144">
        <f t="shared" si="19"/>
        <v>0</v>
      </c>
      <c r="S485" s="444">
        <f t="shared" si="19"/>
        <v>0</v>
      </c>
      <c r="T485" s="664"/>
      <c r="U485" s="436" t="s">
        <v>377</v>
      </c>
      <c r="V485" s="437"/>
      <c r="W485" s="438"/>
      <c r="X485" s="438"/>
      <c r="Y485" s="438"/>
      <c r="Z485" s="438"/>
      <c r="AA485" s="438"/>
      <c r="AB485" s="438"/>
      <c r="AC485" s="438"/>
      <c r="AD485" s="438"/>
      <c r="AE485" s="438"/>
      <c r="AF485" s="438"/>
      <c r="AG485" s="438"/>
      <c r="AH485" s="438"/>
      <c r="AI485" s="438"/>
      <c r="AJ485" s="438"/>
      <c r="AK485" s="440"/>
      <c r="AL485" s="664"/>
      <c r="AM485" s="434" t="s">
        <v>377</v>
      </c>
      <c r="AN485" s="443"/>
      <c r="AO485" s="144"/>
      <c r="AP485" s="144"/>
      <c r="AQ485" s="144"/>
      <c r="AR485" s="144"/>
      <c r="AS485" s="144"/>
      <c r="AT485" s="144"/>
      <c r="AU485" s="144"/>
      <c r="AV485" s="144"/>
      <c r="AW485" s="144"/>
      <c r="AX485" s="144"/>
      <c r="AY485" s="144"/>
      <c r="AZ485" s="144"/>
      <c r="BA485" s="144"/>
      <c r="BB485" s="144"/>
      <c r="BC485" s="444"/>
      <c r="BD485" s="144"/>
      <c r="BE485" s="144"/>
      <c r="BF485" s="144"/>
      <c r="BG485" s="144"/>
      <c r="BH485" s="144"/>
      <c r="BI485" s="144"/>
      <c r="BJ485" s="144"/>
      <c r="BK485" s="144"/>
      <c r="BL485" s="144"/>
      <c r="BM485" s="144"/>
      <c r="BN485" s="144"/>
      <c r="BO485" s="144"/>
      <c r="BP485" s="144"/>
      <c r="BQ485" s="144"/>
      <c r="BR485" s="144"/>
      <c r="BS485" s="144"/>
      <c r="BT485" s="144"/>
      <c r="BU485" s="144"/>
    </row>
    <row r="486" spans="1:73" ht="12" customHeight="1" x14ac:dyDescent="0.4">
      <c r="A486" s="80"/>
      <c r="B486" s="278"/>
      <c r="C486" s="434" t="s">
        <v>378</v>
      </c>
      <c r="D486" s="443">
        <f t="shared" ref="D486:S486" si="20">V486+AN486</f>
        <v>0</v>
      </c>
      <c r="E486" s="144">
        <f t="shared" si="20"/>
        <v>0</v>
      </c>
      <c r="F486" s="144">
        <f t="shared" si="20"/>
        <v>0</v>
      </c>
      <c r="G486" s="144">
        <f t="shared" si="20"/>
        <v>0</v>
      </c>
      <c r="H486" s="144">
        <f t="shared" si="20"/>
        <v>0</v>
      </c>
      <c r="I486" s="144">
        <f t="shared" si="20"/>
        <v>0</v>
      </c>
      <c r="J486" s="144">
        <f t="shared" si="20"/>
        <v>0</v>
      </c>
      <c r="K486" s="144">
        <f t="shared" si="20"/>
        <v>0</v>
      </c>
      <c r="L486" s="144">
        <f t="shared" si="20"/>
        <v>0</v>
      </c>
      <c r="M486" s="144">
        <f t="shared" si="20"/>
        <v>0</v>
      </c>
      <c r="N486" s="144">
        <f t="shared" si="20"/>
        <v>0</v>
      </c>
      <c r="O486" s="144">
        <f t="shared" si="20"/>
        <v>0</v>
      </c>
      <c r="P486" s="144">
        <f t="shared" si="20"/>
        <v>0</v>
      </c>
      <c r="Q486" s="144">
        <f t="shared" si="20"/>
        <v>0</v>
      </c>
      <c r="R486" s="144">
        <f t="shared" si="20"/>
        <v>0</v>
      </c>
      <c r="S486" s="444">
        <f t="shared" si="20"/>
        <v>0</v>
      </c>
      <c r="T486" s="664"/>
      <c r="U486" s="436" t="s">
        <v>378</v>
      </c>
      <c r="V486" s="437"/>
      <c r="W486" s="438"/>
      <c r="X486" s="438"/>
      <c r="Y486" s="438"/>
      <c r="Z486" s="438"/>
      <c r="AA486" s="438"/>
      <c r="AB486" s="438"/>
      <c r="AC486" s="438"/>
      <c r="AD486" s="438"/>
      <c r="AE486" s="438"/>
      <c r="AF486" s="438"/>
      <c r="AG486" s="438"/>
      <c r="AH486" s="438"/>
      <c r="AI486" s="438"/>
      <c r="AJ486" s="438"/>
      <c r="AK486" s="440"/>
      <c r="AL486" s="664"/>
      <c r="AM486" s="434" t="s">
        <v>378</v>
      </c>
      <c r="AN486" s="443"/>
      <c r="AO486" s="144"/>
      <c r="AP486" s="144"/>
      <c r="AQ486" s="144"/>
      <c r="AR486" s="144"/>
      <c r="AS486" s="144"/>
      <c r="AT486" s="144"/>
      <c r="AU486" s="144"/>
      <c r="AV486" s="144"/>
      <c r="AW486" s="144"/>
      <c r="AX486" s="144"/>
      <c r="AY486" s="144"/>
      <c r="AZ486" s="144"/>
      <c r="BA486" s="144"/>
      <c r="BB486" s="144"/>
      <c r="BC486" s="444"/>
      <c r="BD486" s="144"/>
      <c r="BE486" s="144"/>
      <c r="BF486" s="144"/>
      <c r="BG486" s="144"/>
      <c r="BH486" s="144"/>
      <c r="BI486" s="144"/>
      <c r="BJ486" s="144"/>
      <c r="BK486" s="144"/>
      <c r="BL486" s="144"/>
      <c r="BM486" s="144"/>
      <c r="BN486" s="144"/>
      <c r="BO486" s="144"/>
      <c r="BP486" s="144"/>
      <c r="BQ486" s="144"/>
      <c r="BR486" s="144"/>
      <c r="BS486" s="144"/>
      <c r="BT486" s="144"/>
      <c r="BU486" s="144"/>
    </row>
    <row r="487" spans="1:73" ht="12" customHeight="1" x14ac:dyDescent="0.4">
      <c r="A487" s="80"/>
      <c r="B487" s="278"/>
      <c r="C487" s="434" t="s">
        <v>379</v>
      </c>
      <c r="D487" s="443">
        <f t="shared" ref="D487:S487" si="21">V487+AN487</f>
        <v>0</v>
      </c>
      <c r="E487" s="144">
        <f t="shared" si="21"/>
        <v>0</v>
      </c>
      <c r="F487" s="144">
        <f t="shared" si="21"/>
        <v>0</v>
      </c>
      <c r="G487" s="144">
        <f t="shared" si="21"/>
        <v>0</v>
      </c>
      <c r="H487" s="144">
        <f t="shared" si="21"/>
        <v>0</v>
      </c>
      <c r="I487" s="144">
        <f t="shared" si="21"/>
        <v>0</v>
      </c>
      <c r="J487" s="144">
        <f t="shared" si="21"/>
        <v>0</v>
      </c>
      <c r="K487" s="144">
        <f t="shared" si="21"/>
        <v>0</v>
      </c>
      <c r="L487" s="144">
        <f t="shared" si="21"/>
        <v>0</v>
      </c>
      <c r="M487" s="144">
        <f t="shared" si="21"/>
        <v>0</v>
      </c>
      <c r="N487" s="144">
        <f t="shared" si="21"/>
        <v>0</v>
      </c>
      <c r="O487" s="144">
        <f t="shared" si="21"/>
        <v>0</v>
      </c>
      <c r="P487" s="144">
        <f t="shared" si="21"/>
        <v>0</v>
      </c>
      <c r="Q487" s="144">
        <f t="shared" si="21"/>
        <v>0</v>
      </c>
      <c r="R487" s="144">
        <f t="shared" si="21"/>
        <v>0</v>
      </c>
      <c r="S487" s="444">
        <f t="shared" si="21"/>
        <v>0</v>
      </c>
      <c r="T487" s="664"/>
      <c r="U487" s="436" t="s">
        <v>379</v>
      </c>
      <c r="V487" s="437"/>
      <c r="W487" s="438"/>
      <c r="X487" s="438"/>
      <c r="Y487" s="438"/>
      <c r="Z487" s="438"/>
      <c r="AA487" s="438"/>
      <c r="AB487" s="438"/>
      <c r="AC487" s="438"/>
      <c r="AD487" s="438"/>
      <c r="AE487" s="438"/>
      <c r="AF487" s="438"/>
      <c r="AG487" s="438"/>
      <c r="AH487" s="438"/>
      <c r="AI487" s="438"/>
      <c r="AJ487" s="438"/>
      <c r="AK487" s="440"/>
      <c r="AL487" s="664"/>
      <c r="AM487" s="434" t="s">
        <v>379</v>
      </c>
      <c r="AN487" s="443"/>
      <c r="AO487" s="144"/>
      <c r="AP487" s="144"/>
      <c r="AQ487" s="144"/>
      <c r="AR487" s="144"/>
      <c r="AS487" s="144"/>
      <c r="AT487" s="144"/>
      <c r="AU487" s="144"/>
      <c r="AV487" s="144"/>
      <c r="AW487" s="144"/>
      <c r="AX487" s="144"/>
      <c r="AY487" s="144"/>
      <c r="AZ487" s="144"/>
      <c r="BA487" s="144"/>
      <c r="BB487" s="144"/>
      <c r="BC487" s="444"/>
      <c r="BD487" s="144"/>
      <c r="BE487" s="144"/>
      <c r="BF487" s="144"/>
      <c r="BG487" s="144"/>
      <c r="BH487" s="144"/>
      <c r="BI487" s="144"/>
      <c r="BJ487" s="144"/>
      <c r="BK487" s="144"/>
      <c r="BL487" s="144"/>
      <c r="BM487" s="144"/>
      <c r="BN487" s="144"/>
      <c r="BO487" s="144"/>
      <c r="BP487" s="144"/>
      <c r="BQ487" s="144"/>
      <c r="BR487" s="144"/>
      <c r="BS487" s="144"/>
      <c r="BT487" s="144"/>
      <c r="BU487" s="144"/>
    </row>
    <row r="488" spans="1:73" ht="12" customHeight="1" x14ac:dyDescent="0.4">
      <c r="A488" s="80"/>
      <c r="B488" s="278"/>
      <c r="C488" s="468" t="s">
        <v>380</v>
      </c>
      <c r="D488" s="461">
        <f t="shared" ref="D488:S488" si="22">V488+AN488</f>
        <v>0</v>
      </c>
      <c r="E488" s="462">
        <f t="shared" si="22"/>
        <v>0</v>
      </c>
      <c r="F488" s="462">
        <f t="shared" si="22"/>
        <v>0</v>
      </c>
      <c r="G488" s="462">
        <f t="shared" si="22"/>
        <v>0</v>
      </c>
      <c r="H488" s="462">
        <f t="shared" si="22"/>
        <v>0</v>
      </c>
      <c r="I488" s="462">
        <f t="shared" si="22"/>
        <v>0</v>
      </c>
      <c r="J488" s="462">
        <f t="shared" si="22"/>
        <v>0</v>
      </c>
      <c r="K488" s="462">
        <f t="shared" si="22"/>
        <v>0</v>
      </c>
      <c r="L488" s="462">
        <f t="shared" si="22"/>
        <v>0</v>
      </c>
      <c r="M488" s="462">
        <f t="shared" si="22"/>
        <v>0</v>
      </c>
      <c r="N488" s="462">
        <f t="shared" si="22"/>
        <v>0</v>
      </c>
      <c r="O488" s="462">
        <f t="shared" si="22"/>
        <v>0</v>
      </c>
      <c r="P488" s="462">
        <f t="shared" si="22"/>
        <v>0</v>
      </c>
      <c r="Q488" s="462">
        <f t="shared" si="22"/>
        <v>0</v>
      </c>
      <c r="R488" s="462">
        <f t="shared" si="22"/>
        <v>0</v>
      </c>
      <c r="S488" s="463">
        <f t="shared" si="22"/>
        <v>0</v>
      </c>
      <c r="T488" s="664"/>
      <c r="U488" s="280" t="s">
        <v>380</v>
      </c>
      <c r="V488" s="281"/>
      <c r="W488" s="282"/>
      <c r="X488" s="282"/>
      <c r="Y488" s="282"/>
      <c r="Z488" s="282"/>
      <c r="AA488" s="282"/>
      <c r="AB488" s="282"/>
      <c r="AC488" s="282"/>
      <c r="AD488" s="282"/>
      <c r="AE488" s="282"/>
      <c r="AF488" s="282"/>
      <c r="AG488" s="282"/>
      <c r="AH488" s="282"/>
      <c r="AI488" s="282"/>
      <c r="AJ488" s="282"/>
      <c r="AK488" s="283"/>
      <c r="AL488" s="664"/>
      <c r="AM488" s="468" t="s">
        <v>380</v>
      </c>
      <c r="AN488" s="461"/>
      <c r="AO488" s="462"/>
      <c r="AP488" s="462"/>
      <c r="AQ488" s="462"/>
      <c r="AR488" s="462"/>
      <c r="AS488" s="462"/>
      <c r="AT488" s="462"/>
      <c r="AU488" s="462"/>
      <c r="AV488" s="462"/>
      <c r="AW488" s="462"/>
      <c r="AX488" s="462"/>
      <c r="AY488" s="462"/>
      <c r="AZ488" s="462"/>
      <c r="BA488" s="462"/>
      <c r="BB488" s="462"/>
      <c r="BC488" s="463"/>
      <c r="BD488" s="144"/>
      <c r="BE488" s="144"/>
      <c r="BF488" s="144"/>
      <c r="BG488" s="144"/>
      <c r="BH488" s="144"/>
      <c r="BI488" s="144"/>
      <c r="BJ488" s="144"/>
      <c r="BK488" s="144"/>
      <c r="BL488" s="144"/>
      <c r="BM488" s="144"/>
      <c r="BN488" s="144"/>
      <c r="BO488" s="144"/>
      <c r="BP488" s="144"/>
      <c r="BQ488" s="144"/>
      <c r="BR488" s="144"/>
      <c r="BS488" s="144"/>
      <c r="BT488" s="144"/>
      <c r="BU488" s="144"/>
    </row>
    <row r="489" spans="1:73" ht="12" customHeight="1" x14ac:dyDescent="0.4">
      <c r="A489" s="80"/>
      <c r="B489" s="278"/>
      <c r="C489" s="434" t="s">
        <v>14</v>
      </c>
      <c r="D489" s="443">
        <f t="shared" ref="D489:S489" si="23">V489+AN489</f>
        <v>0</v>
      </c>
      <c r="E489" s="144">
        <f t="shared" si="23"/>
        <v>1</v>
      </c>
      <c r="F489" s="144">
        <f t="shared" si="23"/>
        <v>0</v>
      </c>
      <c r="G489" s="144">
        <f t="shared" si="23"/>
        <v>0</v>
      </c>
      <c r="H489" s="144">
        <f t="shared" si="23"/>
        <v>0</v>
      </c>
      <c r="I489" s="144">
        <f t="shared" si="23"/>
        <v>0</v>
      </c>
      <c r="J489" s="144">
        <f t="shared" si="23"/>
        <v>0</v>
      </c>
      <c r="K489" s="144">
        <f t="shared" si="23"/>
        <v>0</v>
      </c>
      <c r="L489" s="144">
        <f t="shared" si="23"/>
        <v>0</v>
      </c>
      <c r="M489" s="144">
        <f t="shared" si="23"/>
        <v>0</v>
      </c>
      <c r="N489" s="144">
        <f t="shared" si="23"/>
        <v>0</v>
      </c>
      <c r="O489" s="144">
        <f t="shared" si="23"/>
        <v>0</v>
      </c>
      <c r="P489" s="144">
        <f t="shared" si="23"/>
        <v>0</v>
      </c>
      <c r="Q489" s="144">
        <f t="shared" si="23"/>
        <v>0</v>
      </c>
      <c r="R489" s="144">
        <f t="shared" si="23"/>
        <v>0</v>
      </c>
      <c r="S489" s="444">
        <f t="shared" si="23"/>
        <v>0</v>
      </c>
      <c r="T489" s="664"/>
      <c r="U489" s="434" t="s">
        <v>14</v>
      </c>
      <c r="V489" s="443"/>
      <c r="W489" s="144">
        <v>1</v>
      </c>
      <c r="X489" s="144"/>
      <c r="Y489" s="144"/>
      <c r="Z489" s="144"/>
      <c r="AA489" s="144"/>
      <c r="AB489" s="144"/>
      <c r="AC489" s="144"/>
      <c r="AD489" s="144"/>
      <c r="AE489" s="144"/>
      <c r="AF489" s="144"/>
      <c r="AG489" s="144"/>
      <c r="AH489" s="144"/>
      <c r="AI489" s="144"/>
      <c r="AJ489" s="144"/>
      <c r="AK489" s="444"/>
      <c r="AL489" s="664"/>
      <c r="AM489" s="434" t="s">
        <v>14</v>
      </c>
      <c r="AN489" s="443"/>
      <c r="AO489" s="144"/>
      <c r="AP489" s="144"/>
      <c r="AQ489" s="144"/>
      <c r="AR489" s="144"/>
      <c r="AS489" s="144"/>
      <c r="AT489" s="144"/>
      <c r="AU489" s="144"/>
      <c r="AV489" s="144"/>
      <c r="AW489" s="144"/>
      <c r="AX489" s="144"/>
      <c r="AY489" s="144"/>
      <c r="AZ489" s="144"/>
      <c r="BA489" s="144"/>
      <c r="BB489" s="144"/>
      <c r="BC489" s="444"/>
      <c r="BD489" s="144"/>
      <c r="BE489" s="144"/>
      <c r="BF489" s="144"/>
      <c r="BG489" s="144"/>
      <c r="BH489" s="144"/>
      <c r="BI489" s="144"/>
      <c r="BJ489" s="144"/>
      <c r="BK489" s="144"/>
      <c r="BL489" s="144"/>
      <c r="BM489" s="144"/>
      <c r="BN489" s="144"/>
      <c r="BO489" s="144"/>
      <c r="BP489" s="144"/>
      <c r="BQ489" s="144"/>
      <c r="BR489" s="144"/>
      <c r="BS489" s="144"/>
      <c r="BT489" s="144"/>
      <c r="BU489" s="144"/>
    </row>
    <row r="490" spans="1:73" ht="12" customHeight="1" x14ac:dyDescent="0.4">
      <c r="A490" s="80"/>
      <c r="B490" s="278"/>
      <c r="C490" s="434" t="s">
        <v>15</v>
      </c>
      <c r="D490" s="443">
        <f t="shared" ref="D490:S490" si="24">V490+AN490</f>
        <v>3</v>
      </c>
      <c r="E490" s="144">
        <f t="shared" si="24"/>
        <v>6</v>
      </c>
      <c r="F490" s="144">
        <f t="shared" si="24"/>
        <v>7</v>
      </c>
      <c r="G490" s="144">
        <f t="shared" si="24"/>
        <v>1</v>
      </c>
      <c r="H490" s="144">
        <f t="shared" si="24"/>
        <v>6</v>
      </c>
      <c r="I490" s="144">
        <f t="shared" si="24"/>
        <v>2</v>
      </c>
      <c r="J490" s="144">
        <f t="shared" si="24"/>
        <v>3</v>
      </c>
      <c r="K490" s="144">
        <f t="shared" si="24"/>
        <v>7</v>
      </c>
      <c r="L490" s="144">
        <f t="shared" si="24"/>
        <v>4</v>
      </c>
      <c r="M490" s="144">
        <f t="shared" si="24"/>
        <v>10</v>
      </c>
      <c r="N490" s="144">
        <f t="shared" si="24"/>
        <v>6</v>
      </c>
      <c r="O490" s="144">
        <f t="shared" si="24"/>
        <v>4</v>
      </c>
      <c r="P490" s="144">
        <f t="shared" si="24"/>
        <v>2</v>
      </c>
      <c r="Q490" s="144">
        <f t="shared" si="24"/>
        <v>1</v>
      </c>
      <c r="R490" s="144">
        <f t="shared" si="24"/>
        <v>0</v>
      </c>
      <c r="S490" s="444">
        <f t="shared" si="24"/>
        <v>0</v>
      </c>
      <c r="T490" s="664"/>
      <c r="U490" s="434" t="s">
        <v>408</v>
      </c>
      <c r="V490" s="443">
        <v>3</v>
      </c>
      <c r="W490" s="144">
        <v>6</v>
      </c>
      <c r="X490" s="144">
        <v>7</v>
      </c>
      <c r="Y490" s="144">
        <v>1</v>
      </c>
      <c r="Z490" s="144">
        <v>6</v>
      </c>
      <c r="AA490" s="144">
        <v>2</v>
      </c>
      <c r="AB490" s="144">
        <v>3</v>
      </c>
      <c r="AC490" s="144">
        <v>7</v>
      </c>
      <c r="AD490" s="144">
        <v>4</v>
      </c>
      <c r="AE490" s="144">
        <v>10</v>
      </c>
      <c r="AF490" s="144">
        <v>6</v>
      </c>
      <c r="AG490" s="144">
        <v>4</v>
      </c>
      <c r="AH490" s="144">
        <v>2</v>
      </c>
      <c r="AI490" s="144">
        <v>1</v>
      </c>
      <c r="AJ490" s="144"/>
      <c r="AK490" s="444"/>
      <c r="AL490" s="664"/>
      <c r="AM490" s="434" t="s">
        <v>408</v>
      </c>
      <c r="AN490" s="443"/>
      <c r="AO490" s="144"/>
      <c r="AP490" s="144"/>
      <c r="AQ490" s="144"/>
      <c r="AR490" s="144"/>
      <c r="AS490" s="144"/>
      <c r="AT490" s="144"/>
      <c r="AU490" s="144"/>
      <c r="AV490" s="144"/>
      <c r="AW490" s="144"/>
      <c r="AX490" s="144"/>
      <c r="AY490" s="144"/>
      <c r="AZ490" s="144"/>
      <c r="BA490" s="144"/>
      <c r="BB490" s="144"/>
      <c r="BC490" s="444"/>
      <c r="BD490" s="144"/>
      <c r="BE490" s="144"/>
      <c r="BF490" s="144"/>
      <c r="BG490" s="144"/>
      <c r="BH490" s="144"/>
      <c r="BI490" s="144"/>
      <c r="BJ490" s="144"/>
      <c r="BK490" s="144"/>
      <c r="BL490" s="144"/>
      <c r="BM490" s="144"/>
      <c r="BN490" s="144"/>
      <c r="BO490" s="144"/>
      <c r="BP490" s="144"/>
      <c r="BQ490" s="144"/>
      <c r="BR490" s="144"/>
      <c r="BS490" s="144"/>
      <c r="BT490" s="144"/>
      <c r="BU490" s="144"/>
    </row>
    <row r="491" spans="1:73" ht="12" customHeight="1" x14ac:dyDescent="0.4">
      <c r="A491" s="80"/>
      <c r="B491" s="278"/>
      <c r="C491" s="434" t="s">
        <v>381</v>
      </c>
      <c r="D491" s="443">
        <f t="shared" ref="D491:S491" si="25">V491+AN491</f>
        <v>0</v>
      </c>
      <c r="E491" s="144">
        <f t="shared" si="25"/>
        <v>0</v>
      </c>
      <c r="F491" s="144">
        <f t="shared" si="25"/>
        <v>0</v>
      </c>
      <c r="G491" s="144">
        <f t="shared" si="25"/>
        <v>0</v>
      </c>
      <c r="H491" s="144">
        <f t="shared" si="25"/>
        <v>0</v>
      </c>
      <c r="I491" s="144">
        <f t="shared" si="25"/>
        <v>0</v>
      </c>
      <c r="J491" s="144">
        <f t="shared" si="25"/>
        <v>0</v>
      </c>
      <c r="K491" s="144">
        <f t="shared" si="25"/>
        <v>0</v>
      </c>
      <c r="L491" s="144">
        <f t="shared" si="25"/>
        <v>0</v>
      </c>
      <c r="M491" s="144">
        <f t="shared" si="25"/>
        <v>0</v>
      </c>
      <c r="N491" s="144">
        <f t="shared" si="25"/>
        <v>0</v>
      </c>
      <c r="O491" s="144">
        <f t="shared" si="25"/>
        <v>0</v>
      </c>
      <c r="P491" s="144">
        <f t="shared" si="25"/>
        <v>0</v>
      </c>
      <c r="Q491" s="144">
        <f t="shared" si="25"/>
        <v>0</v>
      </c>
      <c r="R491" s="144">
        <f t="shared" si="25"/>
        <v>0</v>
      </c>
      <c r="S491" s="444">
        <f t="shared" si="25"/>
        <v>0</v>
      </c>
      <c r="T491" s="664"/>
      <c r="U491" s="434" t="s">
        <v>381</v>
      </c>
      <c r="V491" s="443"/>
      <c r="W491" s="144"/>
      <c r="X491" s="144"/>
      <c r="Y491" s="144"/>
      <c r="Z491" s="144"/>
      <c r="AA491" s="144"/>
      <c r="AB491" s="144"/>
      <c r="AC491" s="144"/>
      <c r="AD491" s="144"/>
      <c r="AE491" s="144"/>
      <c r="AF491" s="144"/>
      <c r="AG491" s="144"/>
      <c r="AH491" s="144"/>
      <c r="AI491" s="144"/>
      <c r="AJ491" s="144"/>
      <c r="AK491" s="444"/>
      <c r="AL491" s="664"/>
      <c r="AM491" s="434" t="s">
        <v>381</v>
      </c>
      <c r="AN491" s="443"/>
      <c r="AO491" s="144"/>
      <c r="AP491" s="144"/>
      <c r="AQ491" s="144"/>
      <c r="AR491" s="144"/>
      <c r="AS491" s="144"/>
      <c r="AT491" s="144"/>
      <c r="AU491" s="144"/>
      <c r="AV491" s="144"/>
      <c r="AW491" s="144"/>
      <c r="AX491" s="144"/>
      <c r="AY491" s="144"/>
      <c r="AZ491" s="144"/>
      <c r="BA491" s="144"/>
      <c r="BB491" s="144"/>
      <c r="BC491" s="444"/>
      <c r="BD491" s="144"/>
      <c r="BE491" s="144"/>
      <c r="BF491" s="144"/>
      <c r="BG491" s="144"/>
      <c r="BH491" s="144"/>
      <c r="BI491" s="144"/>
      <c r="BJ491" s="144"/>
      <c r="BK491" s="144"/>
      <c r="BL491" s="144"/>
      <c r="BM491" s="144"/>
      <c r="BN491" s="144"/>
      <c r="BO491" s="144"/>
      <c r="BP491" s="144"/>
      <c r="BQ491" s="144"/>
      <c r="BR491" s="144"/>
      <c r="BS491" s="144"/>
      <c r="BT491" s="144"/>
      <c r="BU491" s="144"/>
    </row>
    <row r="492" spans="1:73" ht="12" customHeight="1" x14ac:dyDescent="0.4">
      <c r="A492" s="80"/>
      <c r="B492" s="278"/>
      <c r="C492" s="434" t="s">
        <v>17</v>
      </c>
      <c r="D492" s="443">
        <f t="shared" ref="D492:S492" si="26">V492+AN492</f>
        <v>0</v>
      </c>
      <c r="E492" s="144">
        <f t="shared" si="26"/>
        <v>0</v>
      </c>
      <c r="F492" s="144">
        <f t="shared" si="26"/>
        <v>0</v>
      </c>
      <c r="G492" s="144">
        <f t="shared" si="26"/>
        <v>0</v>
      </c>
      <c r="H492" s="144">
        <f t="shared" si="26"/>
        <v>0</v>
      </c>
      <c r="I492" s="144">
        <f t="shared" si="26"/>
        <v>0</v>
      </c>
      <c r="J492" s="144">
        <f t="shared" si="26"/>
        <v>0</v>
      </c>
      <c r="K492" s="144">
        <f t="shared" si="26"/>
        <v>0</v>
      </c>
      <c r="L492" s="144">
        <f t="shared" si="26"/>
        <v>0</v>
      </c>
      <c r="M492" s="144">
        <f t="shared" si="26"/>
        <v>0</v>
      </c>
      <c r="N492" s="144">
        <f t="shared" si="26"/>
        <v>0</v>
      </c>
      <c r="O492" s="144">
        <f t="shared" si="26"/>
        <v>0</v>
      </c>
      <c r="P492" s="144">
        <f t="shared" si="26"/>
        <v>0</v>
      </c>
      <c r="Q492" s="144">
        <f t="shared" si="26"/>
        <v>0</v>
      </c>
      <c r="R492" s="144">
        <f t="shared" si="26"/>
        <v>0</v>
      </c>
      <c r="S492" s="444">
        <f t="shared" si="26"/>
        <v>0</v>
      </c>
      <c r="T492" s="664"/>
      <c r="U492" s="434" t="s">
        <v>17</v>
      </c>
      <c r="V492" s="443"/>
      <c r="W492" s="144"/>
      <c r="X492" s="144"/>
      <c r="Y492" s="144"/>
      <c r="Z492" s="144"/>
      <c r="AA492" s="144"/>
      <c r="AB492" s="144"/>
      <c r="AC492" s="144"/>
      <c r="AD492" s="144"/>
      <c r="AE492" s="144"/>
      <c r="AF492" s="144"/>
      <c r="AG492" s="144"/>
      <c r="AH492" s="144"/>
      <c r="AI492" s="144"/>
      <c r="AJ492" s="144"/>
      <c r="AK492" s="444"/>
      <c r="AL492" s="664"/>
      <c r="AM492" s="434" t="s">
        <v>17</v>
      </c>
      <c r="AN492" s="443"/>
      <c r="AO492" s="144"/>
      <c r="AP492" s="144"/>
      <c r="AQ492" s="144"/>
      <c r="AR492" s="144"/>
      <c r="AS492" s="144"/>
      <c r="AT492" s="144"/>
      <c r="AU492" s="144"/>
      <c r="AV492" s="144"/>
      <c r="AW492" s="144"/>
      <c r="AX492" s="144"/>
      <c r="AY492" s="144"/>
      <c r="AZ492" s="144"/>
      <c r="BA492" s="144"/>
      <c r="BB492" s="144"/>
      <c r="BC492" s="444"/>
      <c r="BD492" s="144"/>
      <c r="BE492" s="144"/>
      <c r="BF492" s="144"/>
      <c r="BG492" s="144"/>
      <c r="BH492" s="144"/>
      <c r="BI492" s="144"/>
      <c r="BJ492" s="144"/>
      <c r="BK492" s="144"/>
      <c r="BL492" s="144"/>
      <c r="BM492" s="144"/>
      <c r="BN492" s="144"/>
      <c r="BO492" s="144"/>
      <c r="BP492" s="144"/>
      <c r="BQ492" s="144"/>
      <c r="BR492" s="144"/>
      <c r="BS492" s="144"/>
      <c r="BT492" s="144"/>
      <c r="BU492" s="144"/>
    </row>
    <row r="493" spans="1:73" ht="12" customHeight="1" x14ac:dyDescent="0.4">
      <c r="A493" s="80"/>
      <c r="B493" s="278"/>
      <c r="C493" s="434" t="s">
        <v>382</v>
      </c>
      <c r="D493" s="443">
        <f t="shared" ref="D493:S493" si="27">V493+AN493</f>
        <v>2</v>
      </c>
      <c r="E493" s="144">
        <f t="shared" si="27"/>
        <v>0</v>
      </c>
      <c r="F493" s="144">
        <f t="shared" si="27"/>
        <v>1</v>
      </c>
      <c r="G493" s="144">
        <f t="shared" si="27"/>
        <v>0</v>
      </c>
      <c r="H493" s="144">
        <f t="shared" si="27"/>
        <v>1</v>
      </c>
      <c r="I493" s="144">
        <f t="shared" si="27"/>
        <v>1</v>
      </c>
      <c r="J493" s="144">
        <f t="shared" si="27"/>
        <v>0</v>
      </c>
      <c r="K493" s="144">
        <f t="shared" si="27"/>
        <v>1</v>
      </c>
      <c r="L493" s="144">
        <f t="shared" si="27"/>
        <v>0</v>
      </c>
      <c r="M493" s="144">
        <f t="shared" si="27"/>
        <v>1</v>
      </c>
      <c r="N493" s="144">
        <f t="shared" si="27"/>
        <v>0</v>
      </c>
      <c r="O493" s="144">
        <f t="shared" si="27"/>
        <v>0</v>
      </c>
      <c r="P493" s="144">
        <f t="shared" si="27"/>
        <v>0</v>
      </c>
      <c r="Q493" s="144">
        <f t="shared" si="27"/>
        <v>0</v>
      </c>
      <c r="R493" s="144">
        <f t="shared" si="27"/>
        <v>0</v>
      </c>
      <c r="S493" s="444">
        <f t="shared" si="27"/>
        <v>0</v>
      </c>
      <c r="T493" s="664"/>
      <c r="U493" s="434" t="s">
        <v>382</v>
      </c>
      <c r="V493" s="443">
        <v>2</v>
      </c>
      <c r="W493" s="144"/>
      <c r="X493" s="144">
        <v>1</v>
      </c>
      <c r="Y493" s="144"/>
      <c r="Z493" s="144">
        <v>1</v>
      </c>
      <c r="AA493" s="144">
        <v>1</v>
      </c>
      <c r="AB493" s="144"/>
      <c r="AC493" s="144">
        <v>1</v>
      </c>
      <c r="AD493" s="144"/>
      <c r="AE493" s="144">
        <v>1</v>
      </c>
      <c r="AF493" s="144"/>
      <c r="AG493" s="144"/>
      <c r="AH493" s="144"/>
      <c r="AI493" s="144"/>
      <c r="AJ493" s="144"/>
      <c r="AK493" s="444"/>
      <c r="AL493" s="664"/>
      <c r="AM493" s="434" t="s">
        <v>382</v>
      </c>
      <c r="AN493" s="443"/>
      <c r="AO493" s="144"/>
      <c r="AP493" s="144"/>
      <c r="AQ493" s="144"/>
      <c r="AR493" s="144"/>
      <c r="AS493" s="144"/>
      <c r="AT493" s="144"/>
      <c r="AU493" s="144"/>
      <c r="AV493" s="144"/>
      <c r="AW493" s="144"/>
      <c r="AX493" s="144"/>
      <c r="AY493" s="144"/>
      <c r="AZ493" s="144"/>
      <c r="BA493" s="144"/>
      <c r="BB493" s="144"/>
      <c r="BC493" s="444"/>
      <c r="BD493" s="144"/>
      <c r="BE493" s="144"/>
      <c r="BF493" s="144"/>
      <c r="BG493" s="144"/>
      <c r="BH493" s="144"/>
      <c r="BI493" s="144"/>
      <c r="BJ493" s="144"/>
      <c r="BK493" s="144"/>
      <c r="BL493" s="144"/>
      <c r="BM493" s="144"/>
      <c r="BN493" s="144"/>
      <c r="BO493" s="144"/>
      <c r="BP493" s="144"/>
      <c r="BQ493" s="144"/>
      <c r="BR493" s="144"/>
      <c r="BS493" s="144"/>
      <c r="BT493" s="144"/>
      <c r="BU493" s="144"/>
    </row>
    <row r="494" spans="1:73" ht="12" customHeight="1" x14ac:dyDescent="0.4">
      <c r="A494" s="80"/>
      <c r="B494" s="278"/>
      <c r="C494" s="456" t="s">
        <v>383</v>
      </c>
      <c r="D494" s="437">
        <f t="shared" ref="D494:S494" si="28">V494+AN494</f>
        <v>1</v>
      </c>
      <c r="E494" s="438">
        <f t="shared" si="28"/>
        <v>8</v>
      </c>
      <c r="F494" s="438">
        <f t="shared" si="28"/>
        <v>7</v>
      </c>
      <c r="G494" s="438">
        <f t="shared" si="28"/>
        <v>12</v>
      </c>
      <c r="H494" s="438">
        <f t="shared" si="28"/>
        <v>6</v>
      </c>
      <c r="I494" s="438">
        <f t="shared" si="28"/>
        <v>6</v>
      </c>
      <c r="J494" s="438">
        <f t="shared" si="28"/>
        <v>4</v>
      </c>
      <c r="K494" s="438">
        <f t="shared" si="28"/>
        <v>0</v>
      </c>
      <c r="L494" s="438">
        <f t="shared" si="28"/>
        <v>2</v>
      </c>
      <c r="M494" s="438">
        <f t="shared" si="28"/>
        <v>3</v>
      </c>
      <c r="N494" s="438">
        <f t="shared" si="28"/>
        <v>0</v>
      </c>
      <c r="O494" s="438">
        <f t="shared" si="28"/>
        <v>1</v>
      </c>
      <c r="P494" s="438">
        <f t="shared" si="28"/>
        <v>1</v>
      </c>
      <c r="Q494" s="438">
        <f t="shared" si="28"/>
        <v>0</v>
      </c>
      <c r="R494" s="438">
        <f t="shared" si="28"/>
        <v>1</v>
      </c>
      <c r="S494" s="440">
        <f t="shared" si="28"/>
        <v>0</v>
      </c>
      <c r="T494" s="664"/>
      <c r="U494" s="456" t="s">
        <v>383</v>
      </c>
      <c r="V494" s="437">
        <v>1</v>
      </c>
      <c r="W494" s="438">
        <v>8</v>
      </c>
      <c r="X494" s="438">
        <v>7</v>
      </c>
      <c r="Y494" s="438">
        <v>12</v>
      </c>
      <c r="Z494" s="438">
        <v>6</v>
      </c>
      <c r="AA494" s="438">
        <v>6</v>
      </c>
      <c r="AB494" s="438">
        <v>4</v>
      </c>
      <c r="AC494" s="438"/>
      <c r="AD494" s="438">
        <v>2</v>
      </c>
      <c r="AE494" s="438">
        <v>3</v>
      </c>
      <c r="AF494" s="438"/>
      <c r="AG494" s="438">
        <v>1</v>
      </c>
      <c r="AH494" s="438">
        <v>1</v>
      </c>
      <c r="AI494" s="438"/>
      <c r="AJ494" s="438">
        <v>1</v>
      </c>
      <c r="AK494" s="440"/>
      <c r="AL494" s="664"/>
      <c r="AM494" s="456" t="s">
        <v>383</v>
      </c>
      <c r="AN494" s="437"/>
      <c r="AO494" s="438"/>
      <c r="AP494" s="438"/>
      <c r="AQ494" s="438"/>
      <c r="AR494" s="438"/>
      <c r="AS494" s="438"/>
      <c r="AT494" s="438"/>
      <c r="AU494" s="438"/>
      <c r="AV494" s="438"/>
      <c r="AW494" s="438"/>
      <c r="AX494" s="438"/>
      <c r="AY494" s="438"/>
      <c r="AZ494" s="438"/>
      <c r="BA494" s="438"/>
      <c r="BB494" s="438"/>
      <c r="BC494" s="440"/>
      <c r="BD494" s="144"/>
      <c r="BE494" s="144"/>
      <c r="BF494" s="144"/>
      <c r="BG494" s="144"/>
      <c r="BH494" s="144"/>
      <c r="BI494" s="144"/>
      <c r="BJ494" s="144"/>
      <c r="BK494" s="144"/>
      <c r="BL494" s="144"/>
      <c r="BM494" s="144"/>
      <c r="BN494" s="144"/>
      <c r="BO494" s="144"/>
      <c r="BP494" s="144"/>
      <c r="BQ494" s="144"/>
      <c r="BR494" s="144"/>
      <c r="BS494" s="144"/>
      <c r="BT494" s="144"/>
      <c r="BU494" s="144"/>
    </row>
    <row r="495" spans="1:73" ht="12" customHeight="1" x14ac:dyDescent="0.4">
      <c r="A495" s="80"/>
      <c r="B495" s="278"/>
      <c r="C495" s="456" t="s">
        <v>384</v>
      </c>
      <c r="D495" s="437">
        <f t="shared" ref="D495:S495" si="29">V495+AN495</f>
        <v>0</v>
      </c>
      <c r="E495" s="438">
        <f t="shared" si="29"/>
        <v>0</v>
      </c>
      <c r="F495" s="438">
        <f t="shared" si="29"/>
        <v>0</v>
      </c>
      <c r="G495" s="438">
        <f t="shared" si="29"/>
        <v>2</v>
      </c>
      <c r="H495" s="438">
        <f t="shared" si="29"/>
        <v>0</v>
      </c>
      <c r="I495" s="438">
        <f t="shared" si="29"/>
        <v>0</v>
      </c>
      <c r="J495" s="438">
        <f t="shared" si="29"/>
        <v>1</v>
      </c>
      <c r="K495" s="438">
        <f t="shared" si="29"/>
        <v>0</v>
      </c>
      <c r="L495" s="438">
        <f t="shared" si="29"/>
        <v>0</v>
      </c>
      <c r="M495" s="438">
        <f t="shared" si="29"/>
        <v>0</v>
      </c>
      <c r="N495" s="438">
        <f t="shared" si="29"/>
        <v>0</v>
      </c>
      <c r="O495" s="438">
        <f t="shared" si="29"/>
        <v>0</v>
      </c>
      <c r="P495" s="438">
        <f t="shared" si="29"/>
        <v>0</v>
      </c>
      <c r="Q495" s="438">
        <f t="shared" si="29"/>
        <v>0</v>
      </c>
      <c r="R495" s="438">
        <f t="shared" si="29"/>
        <v>0</v>
      </c>
      <c r="S495" s="440">
        <f t="shared" si="29"/>
        <v>0</v>
      </c>
      <c r="T495" s="664"/>
      <c r="U495" s="456" t="s">
        <v>384</v>
      </c>
      <c r="V495" s="437"/>
      <c r="W495" s="438"/>
      <c r="X495" s="438"/>
      <c r="Y495" s="438">
        <v>2</v>
      </c>
      <c r="Z495" s="438"/>
      <c r="AA495" s="438"/>
      <c r="AB495" s="438">
        <v>1</v>
      </c>
      <c r="AC495" s="438"/>
      <c r="AD495" s="438"/>
      <c r="AE495" s="438"/>
      <c r="AF495" s="438"/>
      <c r="AG495" s="438"/>
      <c r="AH495" s="438"/>
      <c r="AI495" s="438"/>
      <c r="AJ495" s="438"/>
      <c r="AK495" s="440"/>
      <c r="AL495" s="664"/>
      <c r="AM495" s="456" t="s">
        <v>384</v>
      </c>
      <c r="AN495" s="437"/>
      <c r="AO495" s="438"/>
      <c r="AP495" s="438"/>
      <c r="AQ495" s="438"/>
      <c r="AR495" s="438"/>
      <c r="AS495" s="438"/>
      <c r="AT495" s="438"/>
      <c r="AU495" s="438"/>
      <c r="AV495" s="438"/>
      <c r="AW495" s="438"/>
      <c r="AX495" s="438"/>
      <c r="AY495" s="438"/>
      <c r="AZ495" s="438"/>
      <c r="BA495" s="438"/>
      <c r="BB495" s="438"/>
      <c r="BC495" s="440"/>
      <c r="BD495" s="144"/>
      <c r="BE495" s="144"/>
      <c r="BF495" s="144"/>
      <c r="BG495" s="144"/>
      <c r="BH495" s="144"/>
      <c r="BI495" s="144"/>
      <c r="BJ495" s="144"/>
      <c r="BK495" s="144"/>
      <c r="BL495" s="144"/>
      <c r="BM495" s="144"/>
      <c r="BN495" s="144"/>
      <c r="BO495" s="144"/>
      <c r="BP495" s="144"/>
      <c r="BQ495" s="144"/>
      <c r="BR495" s="144"/>
      <c r="BS495" s="144"/>
      <c r="BT495" s="144"/>
      <c r="BU495" s="144"/>
    </row>
    <row r="496" spans="1:73" ht="12" customHeight="1" x14ac:dyDescent="0.4">
      <c r="A496" s="80"/>
      <c r="B496" s="278"/>
      <c r="C496" s="456" t="s">
        <v>385</v>
      </c>
      <c r="D496" s="437">
        <f t="shared" ref="D496:S496" si="30">V496+AN496</f>
        <v>0</v>
      </c>
      <c r="E496" s="438">
        <f t="shared" si="30"/>
        <v>0</v>
      </c>
      <c r="F496" s="438">
        <f t="shared" si="30"/>
        <v>0</v>
      </c>
      <c r="G496" s="438">
        <f t="shared" si="30"/>
        <v>0</v>
      </c>
      <c r="H496" s="438">
        <f t="shared" si="30"/>
        <v>0</v>
      </c>
      <c r="I496" s="438">
        <f t="shared" si="30"/>
        <v>0</v>
      </c>
      <c r="J496" s="438">
        <f t="shared" si="30"/>
        <v>0</v>
      </c>
      <c r="K496" s="438">
        <f t="shared" si="30"/>
        <v>0</v>
      </c>
      <c r="L496" s="438">
        <f t="shared" si="30"/>
        <v>0</v>
      </c>
      <c r="M496" s="438">
        <f t="shared" si="30"/>
        <v>0</v>
      </c>
      <c r="N496" s="438">
        <f t="shared" si="30"/>
        <v>0</v>
      </c>
      <c r="O496" s="438">
        <f t="shared" si="30"/>
        <v>0</v>
      </c>
      <c r="P496" s="438">
        <f t="shared" si="30"/>
        <v>0</v>
      </c>
      <c r="Q496" s="438">
        <f t="shared" si="30"/>
        <v>0</v>
      </c>
      <c r="R496" s="438">
        <f t="shared" si="30"/>
        <v>0</v>
      </c>
      <c r="S496" s="440">
        <f t="shared" si="30"/>
        <v>0</v>
      </c>
      <c r="T496" s="664"/>
      <c r="U496" s="456" t="s">
        <v>385</v>
      </c>
      <c r="V496" s="437"/>
      <c r="W496" s="438"/>
      <c r="X496" s="438"/>
      <c r="Y496" s="438"/>
      <c r="Z496" s="438"/>
      <c r="AA496" s="438"/>
      <c r="AB496" s="438"/>
      <c r="AC496" s="438"/>
      <c r="AD496" s="438"/>
      <c r="AE496" s="438"/>
      <c r="AF496" s="438"/>
      <c r="AG496" s="438"/>
      <c r="AH496" s="438"/>
      <c r="AI496" s="438"/>
      <c r="AJ496" s="438"/>
      <c r="AK496" s="440"/>
      <c r="AL496" s="664"/>
      <c r="AM496" s="456" t="s">
        <v>385</v>
      </c>
      <c r="AN496" s="437"/>
      <c r="AO496" s="438"/>
      <c r="AP496" s="438"/>
      <c r="AQ496" s="438"/>
      <c r="AR496" s="438"/>
      <c r="AS496" s="438"/>
      <c r="AT496" s="438"/>
      <c r="AU496" s="438"/>
      <c r="AV496" s="438"/>
      <c r="AW496" s="438"/>
      <c r="AX496" s="438"/>
      <c r="AY496" s="438"/>
      <c r="AZ496" s="438"/>
      <c r="BA496" s="438"/>
      <c r="BB496" s="438"/>
      <c r="BC496" s="440"/>
      <c r="BD496" s="144"/>
      <c r="BE496" s="144"/>
      <c r="BF496" s="144"/>
      <c r="BG496" s="144"/>
      <c r="BH496" s="144"/>
      <c r="BI496" s="144"/>
      <c r="BJ496" s="144"/>
      <c r="BK496" s="144"/>
      <c r="BL496" s="144"/>
      <c r="BM496" s="144"/>
      <c r="BN496" s="144"/>
      <c r="BO496" s="144"/>
      <c r="BP496" s="144"/>
      <c r="BQ496" s="144"/>
      <c r="BR496" s="144"/>
      <c r="BS496" s="144"/>
      <c r="BT496" s="144"/>
      <c r="BU496" s="144"/>
    </row>
    <row r="497" spans="1:73" ht="12" customHeight="1" x14ac:dyDescent="0.4">
      <c r="A497" s="80"/>
      <c r="B497" s="278"/>
      <c r="C497" s="456" t="s">
        <v>386</v>
      </c>
      <c r="D497" s="437">
        <f t="shared" ref="D497:S497" si="31">V497+AN497</f>
        <v>0</v>
      </c>
      <c r="E497" s="438">
        <f t="shared" si="31"/>
        <v>0</v>
      </c>
      <c r="F497" s="438">
        <f t="shared" si="31"/>
        <v>0</v>
      </c>
      <c r="G497" s="438">
        <f t="shared" si="31"/>
        <v>0</v>
      </c>
      <c r="H497" s="438">
        <f t="shared" si="31"/>
        <v>0</v>
      </c>
      <c r="I497" s="438">
        <f t="shared" si="31"/>
        <v>0</v>
      </c>
      <c r="J497" s="438">
        <f t="shared" si="31"/>
        <v>0</v>
      </c>
      <c r="K497" s="438">
        <f t="shared" si="31"/>
        <v>0</v>
      </c>
      <c r="L497" s="438">
        <f t="shared" si="31"/>
        <v>0</v>
      </c>
      <c r="M497" s="438">
        <f t="shared" si="31"/>
        <v>0</v>
      </c>
      <c r="N497" s="438">
        <f t="shared" si="31"/>
        <v>0</v>
      </c>
      <c r="O497" s="438">
        <f t="shared" si="31"/>
        <v>0</v>
      </c>
      <c r="P497" s="438">
        <f t="shared" si="31"/>
        <v>0</v>
      </c>
      <c r="Q497" s="438">
        <f t="shared" si="31"/>
        <v>0</v>
      </c>
      <c r="R497" s="438">
        <f t="shared" si="31"/>
        <v>0</v>
      </c>
      <c r="S497" s="440">
        <f t="shared" si="31"/>
        <v>0</v>
      </c>
      <c r="T497" s="664"/>
      <c r="U497" s="456" t="s">
        <v>386</v>
      </c>
      <c r="V497" s="437"/>
      <c r="W497" s="438"/>
      <c r="X497" s="438"/>
      <c r="Y497" s="438"/>
      <c r="Z497" s="438"/>
      <c r="AA497" s="438"/>
      <c r="AB497" s="438"/>
      <c r="AC497" s="438"/>
      <c r="AD497" s="438"/>
      <c r="AE497" s="438"/>
      <c r="AF497" s="438"/>
      <c r="AG497" s="438"/>
      <c r="AH497" s="438"/>
      <c r="AI497" s="438"/>
      <c r="AJ497" s="438"/>
      <c r="AK497" s="440"/>
      <c r="AL497" s="664"/>
      <c r="AM497" s="456" t="s">
        <v>386</v>
      </c>
      <c r="AN497" s="437"/>
      <c r="AO497" s="438"/>
      <c r="AP497" s="438"/>
      <c r="AQ497" s="438"/>
      <c r="AR497" s="438"/>
      <c r="AS497" s="438"/>
      <c r="AT497" s="438"/>
      <c r="AU497" s="438"/>
      <c r="AV497" s="438"/>
      <c r="AW497" s="438"/>
      <c r="AX497" s="438"/>
      <c r="AY497" s="438"/>
      <c r="AZ497" s="438"/>
      <c r="BA497" s="438"/>
      <c r="BB497" s="438"/>
      <c r="BC497" s="440"/>
      <c r="BD497" s="144"/>
      <c r="BE497" s="144"/>
      <c r="BF497" s="144"/>
      <c r="BG497" s="144"/>
      <c r="BH497" s="144"/>
      <c r="BI497" s="144"/>
      <c r="BJ497" s="144"/>
      <c r="BK497" s="144"/>
      <c r="BL497" s="144"/>
      <c r="BM497" s="144"/>
      <c r="BN497" s="144"/>
      <c r="BO497" s="144"/>
      <c r="BP497" s="144"/>
      <c r="BQ497" s="144"/>
      <c r="BR497" s="144"/>
      <c r="BS497" s="144"/>
      <c r="BT497" s="144"/>
      <c r="BU497" s="144"/>
    </row>
    <row r="498" spans="1:73" ht="12" customHeight="1" x14ac:dyDescent="0.4">
      <c r="A498" s="80"/>
      <c r="B498" s="278"/>
      <c r="C498" s="437" t="s">
        <v>399</v>
      </c>
      <c r="D498" s="437">
        <f t="shared" ref="D498:S498" si="32">V498+AN498</f>
        <v>2</v>
      </c>
      <c r="E498" s="438">
        <f t="shared" si="32"/>
        <v>0</v>
      </c>
      <c r="F498" s="438">
        <f t="shared" si="32"/>
        <v>0</v>
      </c>
      <c r="G498" s="438">
        <f t="shared" si="32"/>
        <v>1</v>
      </c>
      <c r="H498" s="438">
        <f t="shared" si="32"/>
        <v>0</v>
      </c>
      <c r="I498" s="438">
        <f t="shared" si="32"/>
        <v>2</v>
      </c>
      <c r="J498" s="438">
        <f t="shared" si="32"/>
        <v>0</v>
      </c>
      <c r="K498" s="438">
        <f t="shared" si="32"/>
        <v>0</v>
      </c>
      <c r="L498" s="438">
        <f t="shared" si="32"/>
        <v>0</v>
      </c>
      <c r="M498" s="438">
        <f t="shared" si="32"/>
        <v>0</v>
      </c>
      <c r="N498" s="438">
        <f t="shared" si="32"/>
        <v>0</v>
      </c>
      <c r="O498" s="438">
        <f t="shared" si="32"/>
        <v>0</v>
      </c>
      <c r="P498" s="438">
        <f t="shared" si="32"/>
        <v>0</v>
      </c>
      <c r="Q498" s="438">
        <f t="shared" si="32"/>
        <v>0</v>
      </c>
      <c r="R498" s="438">
        <f t="shared" si="32"/>
        <v>0</v>
      </c>
      <c r="S498" s="440">
        <f t="shared" si="32"/>
        <v>0</v>
      </c>
      <c r="T498" s="664"/>
      <c r="U498" s="437" t="s">
        <v>399</v>
      </c>
      <c r="V498" s="437">
        <v>2</v>
      </c>
      <c r="W498" s="438"/>
      <c r="X498" s="438"/>
      <c r="Y498" s="438">
        <v>1</v>
      </c>
      <c r="Z498" s="438"/>
      <c r="AA498" s="438">
        <v>2</v>
      </c>
      <c r="AB498" s="438"/>
      <c r="AC498" s="438"/>
      <c r="AD498" s="438"/>
      <c r="AE498" s="438"/>
      <c r="AF498" s="438"/>
      <c r="AG498" s="438"/>
      <c r="AH498" s="438"/>
      <c r="AI498" s="438"/>
      <c r="AJ498" s="438"/>
      <c r="AK498" s="440"/>
      <c r="AL498" s="664"/>
      <c r="AM498" s="437" t="s">
        <v>399</v>
      </c>
      <c r="AN498" s="437"/>
      <c r="AO498" s="438"/>
      <c r="AP498" s="438"/>
      <c r="AQ498" s="438"/>
      <c r="AR498" s="438"/>
      <c r="AS498" s="438"/>
      <c r="AT498" s="438"/>
      <c r="AU498" s="438"/>
      <c r="AV498" s="438"/>
      <c r="AW498" s="438"/>
      <c r="AX498" s="438"/>
      <c r="AY498" s="438"/>
      <c r="AZ498" s="438"/>
      <c r="BA498" s="438"/>
      <c r="BB498" s="438"/>
      <c r="BC498" s="440"/>
      <c r="BD498" s="144"/>
      <c r="BE498" s="144"/>
      <c r="BF498" s="144"/>
      <c r="BG498" s="144"/>
      <c r="BH498" s="144"/>
      <c r="BI498" s="144"/>
      <c r="BJ498" s="144"/>
      <c r="BK498" s="144"/>
      <c r="BL498" s="144"/>
      <c r="BM498" s="144"/>
      <c r="BN498" s="144"/>
      <c r="BO498" s="144"/>
      <c r="BP498" s="144"/>
      <c r="BQ498" s="144"/>
      <c r="BR498" s="144"/>
      <c r="BS498" s="144"/>
      <c r="BT498" s="144"/>
      <c r="BU498" s="144"/>
    </row>
    <row r="499" spans="1:73" ht="12" customHeight="1" x14ac:dyDescent="0.4">
      <c r="A499" s="80"/>
      <c r="B499" s="278"/>
      <c r="C499" s="456" t="s">
        <v>387</v>
      </c>
      <c r="D499" s="437">
        <f t="shared" ref="D499:S499" si="33">V499+AN499</f>
        <v>0</v>
      </c>
      <c r="E499" s="438">
        <f t="shared" si="33"/>
        <v>0</v>
      </c>
      <c r="F499" s="438">
        <f t="shared" si="33"/>
        <v>0</v>
      </c>
      <c r="G499" s="438">
        <f t="shared" si="33"/>
        <v>0</v>
      </c>
      <c r="H499" s="438">
        <f t="shared" si="33"/>
        <v>0</v>
      </c>
      <c r="I499" s="438">
        <f t="shared" si="33"/>
        <v>0</v>
      </c>
      <c r="J499" s="438">
        <f t="shared" si="33"/>
        <v>0</v>
      </c>
      <c r="K499" s="438">
        <f t="shared" si="33"/>
        <v>0</v>
      </c>
      <c r="L499" s="438">
        <f t="shared" si="33"/>
        <v>0</v>
      </c>
      <c r="M499" s="438">
        <f t="shared" si="33"/>
        <v>0</v>
      </c>
      <c r="N499" s="438">
        <f t="shared" si="33"/>
        <v>0</v>
      </c>
      <c r="O499" s="438">
        <f t="shared" si="33"/>
        <v>0</v>
      </c>
      <c r="P499" s="438">
        <f t="shared" si="33"/>
        <v>0</v>
      </c>
      <c r="Q499" s="438">
        <f t="shared" si="33"/>
        <v>0</v>
      </c>
      <c r="R499" s="438">
        <f t="shared" si="33"/>
        <v>0</v>
      </c>
      <c r="S499" s="440">
        <f t="shared" si="33"/>
        <v>0</v>
      </c>
      <c r="T499" s="664"/>
      <c r="U499" s="456" t="s">
        <v>387</v>
      </c>
      <c r="V499" s="437"/>
      <c r="W499" s="438"/>
      <c r="X499" s="438"/>
      <c r="Y499" s="438"/>
      <c r="Z499" s="438"/>
      <c r="AA499" s="438"/>
      <c r="AB499" s="438"/>
      <c r="AC499" s="438"/>
      <c r="AD499" s="438"/>
      <c r="AE499" s="438"/>
      <c r="AF499" s="438"/>
      <c r="AG499" s="438"/>
      <c r="AH499" s="438"/>
      <c r="AI499" s="438"/>
      <c r="AJ499" s="438"/>
      <c r="AK499" s="440"/>
      <c r="AL499" s="664"/>
      <c r="AM499" s="456" t="s">
        <v>387</v>
      </c>
      <c r="AN499" s="437"/>
      <c r="AO499" s="438"/>
      <c r="AP499" s="438"/>
      <c r="AQ499" s="438"/>
      <c r="AR499" s="438"/>
      <c r="AS499" s="438"/>
      <c r="AT499" s="438"/>
      <c r="AU499" s="438"/>
      <c r="AV499" s="438"/>
      <c r="AW499" s="438"/>
      <c r="AX499" s="438"/>
      <c r="AY499" s="438"/>
      <c r="AZ499" s="438"/>
      <c r="BA499" s="438"/>
      <c r="BB499" s="438"/>
      <c r="BC499" s="440"/>
      <c r="BD499" s="144"/>
      <c r="BE499" s="144"/>
      <c r="BF499" s="144"/>
      <c r="BG499" s="144"/>
      <c r="BH499" s="144"/>
      <c r="BI499" s="144"/>
      <c r="BJ499" s="144"/>
      <c r="BK499" s="144"/>
      <c r="BL499" s="144"/>
      <c r="BM499" s="144"/>
      <c r="BN499" s="144"/>
      <c r="BO499" s="144"/>
      <c r="BP499" s="144"/>
      <c r="BQ499" s="144"/>
      <c r="BR499" s="144"/>
      <c r="BS499" s="144"/>
      <c r="BT499" s="144"/>
      <c r="BU499" s="144"/>
    </row>
    <row r="500" spans="1:73" ht="12" customHeight="1" x14ac:dyDescent="0.4">
      <c r="A500" s="80"/>
      <c r="B500" s="278"/>
      <c r="C500" s="456" t="s">
        <v>388</v>
      </c>
      <c r="D500" s="437">
        <f t="shared" ref="D500:S500" si="34">V500+AN500</f>
        <v>0</v>
      </c>
      <c r="E500" s="438">
        <f t="shared" si="34"/>
        <v>0</v>
      </c>
      <c r="F500" s="438">
        <f t="shared" si="34"/>
        <v>0</v>
      </c>
      <c r="G500" s="438">
        <f t="shared" si="34"/>
        <v>0</v>
      </c>
      <c r="H500" s="438">
        <f t="shared" si="34"/>
        <v>0</v>
      </c>
      <c r="I500" s="438">
        <f t="shared" si="34"/>
        <v>0</v>
      </c>
      <c r="J500" s="438">
        <f t="shared" si="34"/>
        <v>0</v>
      </c>
      <c r="K500" s="438">
        <f t="shared" si="34"/>
        <v>0</v>
      </c>
      <c r="L500" s="438">
        <f t="shared" si="34"/>
        <v>0</v>
      </c>
      <c r="M500" s="438">
        <f t="shared" si="34"/>
        <v>0</v>
      </c>
      <c r="N500" s="438">
        <f t="shared" si="34"/>
        <v>0</v>
      </c>
      <c r="O500" s="438">
        <f t="shared" si="34"/>
        <v>0</v>
      </c>
      <c r="P500" s="438">
        <f t="shared" si="34"/>
        <v>0</v>
      </c>
      <c r="Q500" s="438">
        <f t="shared" si="34"/>
        <v>0</v>
      </c>
      <c r="R500" s="438">
        <f t="shared" si="34"/>
        <v>0</v>
      </c>
      <c r="S500" s="440">
        <f t="shared" si="34"/>
        <v>0</v>
      </c>
      <c r="T500" s="664"/>
      <c r="U500" s="456" t="s">
        <v>388</v>
      </c>
      <c r="V500" s="437"/>
      <c r="W500" s="438"/>
      <c r="X500" s="438"/>
      <c r="Y500" s="438"/>
      <c r="Z500" s="438"/>
      <c r="AA500" s="438"/>
      <c r="AB500" s="438"/>
      <c r="AC500" s="438"/>
      <c r="AD500" s="438"/>
      <c r="AE500" s="438"/>
      <c r="AF500" s="438"/>
      <c r="AG500" s="438"/>
      <c r="AH500" s="438"/>
      <c r="AI500" s="438"/>
      <c r="AJ500" s="438"/>
      <c r="AK500" s="440"/>
      <c r="AL500" s="664"/>
      <c r="AM500" s="456" t="s">
        <v>388</v>
      </c>
      <c r="AN500" s="437"/>
      <c r="AO500" s="438"/>
      <c r="AP500" s="438"/>
      <c r="AQ500" s="438"/>
      <c r="AR500" s="438"/>
      <c r="AS500" s="438"/>
      <c r="AT500" s="438"/>
      <c r="AU500" s="438"/>
      <c r="AV500" s="438"/>
      <c r="AW500" s="438"/>
      <c r="AX500" s="438"/>
      <c r="AY500" s="438"/>
      <c r="AZ500" s="438"/>
      <c r="BA500" s="438"/>
      <c r="BB500" s="438"/>
      <c r="BC500" s="440"/>
      <c r="BD500" s="144"/>
      <c r="BE500" s="144"/>
      <c r="BF500" s="144"/>
      <c r="BG500" s="144"/>
      <c r="BH500" s="144"/>
      <c r="BI500" s="144"/>
      <c r="BJ500" s="144"/>
      <c r="BK500" s="144"/>
      <c r="BL500" s="144"/>
      <c r="BM500" s="144"/>
      <c r="BN500" s="144"/>
      <c r="BO500" s="144"/>
      <c r="BP500" s="144"/>
      <c r="BQ500" s="144"/>
      <c r="BR500" s="144"/>
      <c r="BS500" s="144"/>
      <c r="BT500" s="144"/>
      <c r="BU500" s="144"/>
    </row>
    <row r="501" spans="1:73" ht="12" customHeight="1" x14ac:dyDescent="0.4">
      <c r="A501" s="80"/>
      <c r="B501" s="278"/>
      <c r="C501" s="456" t="s">
        <v>57</v>
      </c>
      <c r="D501" s="437">
        <f t="shared" ref="D501:S501" si="35">V501+AN501</f>
        <v>0</v>
      </c>
      <c r="E501" s="438">
        <f t="shared" si="35"/>
        <v>0</v>
      </c>
      <c r="F501" s="438">
        <f t="shared" si="35"/>
        <v>0</v>
      </c>
      <c r="G501" s="438">
        <f t="shared" si="35"/>
        <v>0</v>
      </c>
      <c r="H501" s="438">
        <f t="shared" si="35"/>
        <v>0</v>
      </c>
      <c r="I501" s="438">
        <f t="shared" si="35"/>
        <v>0</v>
      </c>
      <c r="J501" s="438">
        <f t="shared" si="35"/>
        <v>0</v>
      </c>
      <c r="K501" s="438">
        <f t="shared" si="35"/>
        <v>0</v>
      </c>
      <c r="L501" s="438">
        <f t="shared" si="35"/>
        <v>0</v>
      </c>
      <c r="M501" s="438">
        <f t="shared" si="35"/>
        <v>0</v>
      </c>
      <c r="N501" s="438">
        <f t="shared" si="35"/>
        <v>0</v>
      </c>
      <c r="O501" s="438">
        <f t="shared" si="35"/>
        <v>0</v>
      </c>
      <c r="P501" s="438">
        <f t="shared" si="35"/>
        <v>0</v>
      </c>
      <c r="Q501" s="438">
        <f t="shared" si="35"/>
        <v>0</v>
      </c>
      <c r="R501" s="438">
        <f t="shared" si="35"/>
        <v>0</v>
      </c>
      <c r="S501" s="440">
        <f t="shared" si="35"/>
        <v>0</v>
      </c>
      <c r="T501" s="664"/>
      <c r="U501" s="524" t="s">
        <v>57</v>
      </c>
      <c r="V501" s="525"/>
      <c r="W501" s="438"/>
      <c r="X501" s="438"/>
      <c r="Y501" s="438"/>
      <c r="Z501" s="438"/>
      <c r="AA501" s="438"/>
      <c r="AB501" s="438"/>
      <c r="AC501" s="438"/>
      <c r="AD501" s="438"/>
      <c r="AE501" s="438"/>
      <c r="AF501" s="438"/>
      <c r="AG501" s="438"/>
      <c r="AH501" s="438"/>
      <c r="AI501" s="438"/>
      <c r="AJ501" s="438"/>
      <c r="AK501" s="440"/>
      <c r="AL501" s="664"/>
      <c r="AM501" s="456" t="s">
        <v>57</v>
      </c>
      <c r="AN501" s="437"/>
      <c r="AO501" s="438"/>
      <c r="AP501" s="438"/>
      <c r="AQ501" s="438"/>
      <c r="AR501" s="438"/>
      <c r="AS501" s="438"/>
      <c r="AT501" s="438"/>
      <c r="AU501" s="438"/>
      <c r="AV501" s="438"/>
      <c r="AW501" s="438"/>
      <c r="AX501" s="438"/>
      <c r="AY501" s="438"/>
      <c r="AZ501" s="438"/>
      <c r="BA501" s="438"/>
      <c r="BB501" s="438"/>
      <c r="BC501" s="440"/>
      <c r="BD501" s="144"/>
      <c r="BE501" s="144"/>
      <c r="BF501" s="144"/>
      <c r="BG501" s="144"/>
      <c r="BH501" s="144"/>
      <c r="BI501" s="144"/>
      <c r="BJ501" s="144"/>
      <c r="BK501" s="144"/>
      <c r="BL501" s="144"/>
      <c r="BM501" s="144"/>
      <c r="BN501" s="144"/>
      <c r="BO501" s="144"/>
      <c r="BP501" s="144"/>
      <c r="BQ501" s="144"/>
      <c r="BR501" s="144"/>
      <c r="BS501" s="144"/>
      <c r="BT501" s="144"/>
      <c r="BU501" s="144"/>
    </row>
    <row r="502" spans="1:73" ht="12" customHeight="1" x14ac:dyDescent="0.4">
      <c r="A502" s="80"/>
      <c r="B502" s="278"/>
      <c r="C502" s="456" t="s">
        <v>58</v>
      </c>
      <c r="D502" s="437">
        <f t="shared" ref="D502:S502" si="36">V502+AN502</f>
        <v>0</v>
      </c>
      <c r="E502" s="438">
        <f t="shared" si="36"/>
        <v>0</v>
      </c>
      <c r="F502" s="438">
        <f t="shared" si="36"/>
        <v>0</v>
      </c>
      <c r="G502" s="438">
        <f t="shared" si="36"/>
        <v>0</v>
      </c>
      <c r="H502" s="438">
        <f t="shared" si="36"/>
        <v>0</v>
      </c>
      <c r="I502" s="438">
        <f t="shared" si="36"/>
        <v>0</v>
      </c>
      <c r="J502" s="438">
        <f t="shared" si="36"/>
        <v>0</v>
      </c>
      <c r="K502" s="438">
        <f t="shared" si="36"/>
        <v>0</v>
      </c>
      <c r="L502" s="438">
        <f t="shared" si="36"/>
        <v>0</v>
      </c>
      <c r="M502" s="438">
        <f t="shared" si="36"/>
        <v>0</v>
      </c>
      <c r="N502" s="438">
        <f t="shared" si="36"/>
        <v>0</v>
      </c>
      <c r="O502" s="438">
        <f t="shared" si="36"/>
        <v>0</v>
      </c>
      <c r="P502" s="438">
        <f t="shared" si="36"/>
        <v>0</v>
      </c>
      <c r="Q502" s="438">
        <f t="shared" si="36"/>
        <v>0</v>
      </c>
      <c r="R502" s="438">
        <f t="shared" si="36"/>
        <v>0</v>
      </c>
      <c r="S502" s="440">
        <f t="shared" si="36"/>
        <v>0</v>
      </c>
      <c r="T502" s="664"/>
      <c r="U502" s="456" t="s">
        <v>58</v>
      </c>
      <c r="V502" s="437"/>
      <c r="W502" s="438"/>
      <c r="X502" s="438"/>
      <c r="Y502" s="438"/>
      <c r="Z502" s="438"/>
      <c r="AA502" s="438"/>
      <c r="AB502" s="438"/>
      <c r="AC502" s="438"/>
      <c r="AD502" s="438"/>
      <c r="AE502" s="438"/>
      <c r="AF502" s="438"/>
      <c r="AG502" s="438"/>
      <c r="AH502" s="438"/>
      <c r="AI502" s="438"/>
      <c r="AJ502" s="438"/>
      <c r="AK502" s="440"/>
      <c r="AL502" s="664"/>
      <c r="AM502" s="456" t="s">
        <v>58</v>
      </c>
      <c r="AN502" s="437"/>
      <c r="AO502" s="438"/>
      <c r="AP502" s="438"/>
      <c r="AQ502" s="438"/>
      <c r="AR502" s="438"/>
      <c r="AS502" s="438"/>
      <c r="AT502" s="438"/>
      <c r="AU502" s="438"/>
      <c r="AV502" s="438"/>
      <c r="AW502" s="438"/>
      <c r="AX502" s="438"/>
      <c r="AY502" s="438"/>
      <c r="AZ502" s="438"/>
      <c r="BA502" s="438"/>
      <c r="BB502" s="438"/>
      <c r="BC502" s="440"/>
      <c r="BD502" s="144"/>
      <c r="BE502" s="144"/>
      <c r="BF502" s="144"/>
      <c r="BG502" s="144"/>
      <c r="BH502" s="144"/>
      <c r="BI502" s="144"/>
      <c r="BJ502" s="144"/>
      <c r="BK502" s="144"/>
      <c r="BL502" s="144"/>
      <c r="BM502" s="144"/>
      <c r="BN502" s="144"/>
      <c r="BO502" s="144"/>
      <c r="BP502" s="144"/>
      <c r="BQ502" s="144"/>
      <c r="BR502" s="144"/>
      <c r="BS502" s="144"/>
      <c r="BT502" s="144"/>
      <c r="BU502" s="144"/>
    </row>
    <row r="503" spans="1:73" ht="12" customHeight="1" x14ac:dyDescent="0.4">
      <c r="A503" s="80"/>
      <c r="B503" s="278"/>
      <c r="C503" s="434" t="s">
        <v>389</v>
      </c>
      <c r="D503" s="443">
        <f t="shared" ref="D503:S503" si="37">V503+AN503</f>
        <v>4</v>
      </c>
      <c r="E503" s="144">
        <f t="shared" si="37"/>
        <v>6</v>
      </c>
      <c r="F503" s="144">
        <f t="shared" si="37"/>
        <v>7</v>
      </c>
      <c r="G503" s="144">
        <f t="shared" si="37"/>
        <v>8</v>
      </c>
      <c r="H503" s="144">
        <f t="shared" si="37"/>
        <v>10</v>
      </c>
      <c r="I503" s="144">
        <f t="shared" si="37"/>
        <v>10</v>
      </c>
      <c r="J503" s="144">
        <f t="shared" si="37"/>
        <v>8</v>
      </c>
      <c r="K503" s="144">
        <f t="shared" si="37"/>
        <v>15</v>
      </c>
      <c r="L503" s="144">
        <f t="shared" si="37"/>
        <v>2</v>
      </c>
      <c r="M503" s="144">
        <f t="shared" si="37"/>
        <v>3</v>
      </c>
      <c r="N503" s="144">
        <f t="shared" si="37"/>
        <v>2</v>
      </c>
      <c r="O503" s="144">
        <f t="shared" si="37"/>
        <v>3</v>
      </c>
      <c r="P503" s="144">
        <f t="shared" si="37"/>
        <v>1</v>
      </c>
      <c r="Q503" s="144">
        <f t="shared" si="37"/>
        <v>0</v>
      </c>
      <c r="R503" s="144">
        <f t="shared" si="37"/>
        <v>3</v>
      </c>
      <c r="S503" s="444">
        <f t="shared" si="37"/>
        <v>1</v>
      </c>
      <c r="T503" s="664"/>
      <c r="U503" s="434" t="s">
        <v>389</v>
      </c>
      <c r="V503" s="443">
        <v>4</v>
      </c>
      <c r="W503" s="144">
        <v>6</v>
      </c>
      <c r="X503" s="144">
        <v>7</v>
      </c>
      <c r="Y503" s="144">
        <v>8</v>
      </c>
      <c r="Z503" s="144">
        <v>10</v>
      </c>
      <c r="AA503" s="144">
        <v>10</v>
      </c>
      <c r="AB503" s="144">
        <v>8</v>
      </c>
      <c r="AC503" s="144">
        <v>15</v>
      </c>
      <c r="AD503" s="144">
        <v>2</v>
      </c>
      <c r="AE503" s="144">
        <v>3</v>
      </c>
      <c r="AF503" s="144">
        <v>2</v>
      </c>
      <c r="AG503" s="144">
        <v>3</v>
      </c>
      <c r="AH503" s="144">
        <v>1</v>
      </c>
      <c r="AI503" s="144"/>
      <c r="AJ503" s="144">
        <v>3</v>
      </c>
      <c r="AK503" s="444">
        <v>1</v>
      </c>
      <c r="AL503" s="664"/>
      <c r="AM503" s="434" t="s">
        <v>389</v>
      </c>
      <c r="AN503" s="443"/>
      <c r="AO503" s="144"/>
      <c r="AP503" s="144"/>
      <c r="AQ503" s="144"/>
      <c r="AR503" s="144"/>
      <c r="AS503" s="144"/>
      <c r="AT503" s="144"/>
      <c r="AU503" s="144"/>
      <c r="AV503" s="144"/>
      <c r="AW503" s="144"/>
      <c r="AX503" s="144"/>
      <c r="AY503" s="144"/>
      <c r="AZ503" s="144"/>
      <c r="BA503" s="144"/>
      <c r="BB503" s="144"/>
      <c r="BC503" s="444"/>
      <c r="BD503" s="144"/>
      <c r="BE503" s="144"/>
      <c r="BF503" s="144"/>
      <c r="BG503" s="144"/>
      <c r="BH503" s="144"/>
      <c r="BI503" s="144"/>
      <c r="BJ503" s="144"/>
      <c r="BK503" s="144"/>
      <c r="BL503" s="144"/>
      <c r="BM503" s="144"/>
      <c r="BN503" s="144"/>
      <c r="BO503" s="144"/>
      <c r="BP503" s="144"/>
      <c r="BQ503" s="144"/>
      <c r="BR503" s="144"/>
      <c r="BS503" s="144"/>
      <c r="BT503" s="144"/>
      <c r="BU503" s="144"/>
    </row>
    <row r="504" spans="1:73" ht="12" customHeight="1" x14ac:dyDescent="0.4">
      <c r="A504" s="80"/>
      <c r="B504" s="278"/>
      <c r="C504" s="434" t="s">
        <v>390</v>
      </c>
      <c r="D504" s="443">
        <f t="shared" ref="D504:S504" si="38">V504+AN504</f>
        <v>0</v>
      </c>
      <c r="E504" s="144">
        <f t="shared" si="38"/>
        <v>3</v>
      </c>
      <c r="F504" s="144">
        <f t="shared" si="38"/>
        <v>1</v>
      </c>
      <c r="G504" s="144">
        <f t="shared" si="38"/>
        <v>3</v>
      </c>
      <c r="H504" s="144">
        <f t="shared" si="38"/>
        <v>2</v>
      </c>
      <c r="I504" s="144">
        <f t="shared" si="38"/>
        <v>2</v>
      </c>
      <c r="J504" s="144">
        <f t="shared" si="38"/>
        <v>3</v>
      </c>
      <c r="K504" s="144">
        <f t="shared" si="38"/>
        <v>3</v>
      </c>
      <c r="L504" s="144">
        <f t="shared" si="38"/>
        <v>1</v>
      </c>
      <c r="M504" s="144">
        <f t="shared" si="38"/>
        <v>1</v>
      </c>
      <c r="N504" s="144">
        <f t="shared" si="38"/>
        <v>1</v>
      </c>
      <c r="O504" s="144">
        <f t="shared" si="38"/>
        <v>0</v>
      </c>
      <c r="P504" s="144">
        <f t="shared" si="38"/>
        <v>0</v>
      </c>
      <c r="Q504" s="144">
        <f t="shared" si="38"/>
        <v>0</v>
      </c>
      <c r="R504" s="144">
        <f t="shared" si="38"/>
        <v>0</v>
      </c>
      <c r="S504" s="444">
        <f t="shared" si="38"/>
        <v>0</v>
      </c>
      <c r="T504" s="664"/>
      <c r="U504" s="434" t="s">
        <v>390</v>
      </c>
      <c r="V504" s="443"/>
      <c r="W504" s="144">
        <v>3</v>
      </c>
      <c r="X504" s="144">
        <v>1</v>
      </c>
      <c r="Y504" s="144">
        <v>3</v>
      </c>
      <c r="Z504" s="144">
        <v>2</v>
      </c>
      <c r="AA504" s="144">
        <v>2</v>
      </c>
      <c r="AB504" s="144">
        <v>3</v>
      </c>
      <c r="AC504" s="144">
        <v>3</v>
      </c>
      <c r="AD504" s="144">
        <v>1</v>
      </c>
      <c r="AE504" s="144">
        <v>1</v>
      </c>
      <c r="AF504" s="144">
        <v>1</v>
      </c>
      <c r="AG504" s="144"/>
      <c r="AH504" s="144"/>
      <c r="AI504" s="144"/>
      <c r="AJ504" s="144"/>
      <c r="AK504" s="444"/>
      <c r="AL504" s="664"/>
      <c r="AM504" s="434" t="s">
        <v>390</v>
      </c>
      <c r="AN504" s="443"/>
      <c r="AO504" s="144"/>
      <c r="AP504" s="144"/>
      <c r="AQ504" s="144"/>
      <c r="AR504" s="144"/>
      <c r="AS504" s="144"/>
      <c r="AT504" s="144"/>
      <c r="AU504" s="144"/>
      <c r="AV504" s="144"/>
      <c r="AW504" s="144"/>
      <c r="AX504" s="144"/>
      <c r="AY504" s="144"/>
      <c r="AZ504" s="144"/>
      <c r="BA504" s="144"/>
      <c r="BB504" s="144"/>
      <c r="BC504" s="444"/>
      <c r="BD504" s="144"/>
      <c r="BE504" s="144"/>
      <c r="BF504" s="144"/>
      <c r="BG504" s="144"/>
      <c r="BH504" s="144"/>
      <c r="BI504" s="144"/>
      <c r="BJ504" s="144"/>
      <c r="BK504" s="144"/>
      <c r="BL504" s="144"/>
      <c r="BM504" s="144"/>
      <c r="BN504" s="144"/>
      <c r="BO504" s="144"/>
      <c r="BP504" s="144"/>
      <c r="BQ504" s="144"/>
      <c r="BR504" s="144"/>
      <c r="BS504" s="144"/>
      <c r="BT504" s="144"/>
      <c r="BU504" s="144"/>
    </row>
    <row r="505" spans="1:73" ht="12" customHeight="1" x14ac:dyDescent="0.4">
      <c r="A505" s="80"/>
      <c r="B505" s="278"/>
      <c r="C505" s="434" t="s">
        <v>391</v>
      </c>
      <c r="D505" s="443">
        <f t="shared" ref="D505:S505" si="39">V505+AN505</f>
        <v>0</v>
      </c>
      <c r="E505" s="144">
        <f t="shared" si="39"/>
        <v>0</v>
      </c>
      <c r="F505" s="144">
        <f t="shared" si="39"/>
        <v>1</v>
      </c>
      <c r="G505" s="144">
        <f t="shared" si="39"/>
        <v>0</v>
      </c>
      <c r="H505" s="144">
        <f t="shared" si="39"/>
        <v>0</v>
      </c>
      <c r="I505" s="144">
        <f t="shared" si="39"/>
        <v>0</v>
      </c>
      <c r="J505" s="144">
        <f t="shared" si="39"/>
        <v>0</v>
      </c>
      <c r="K505" s="144">
        <f t="shared" si="39"/>
        <v>0</v>
      </c>
      <c r="L505" s="144">
        <f t="shared" si="39"/>
        <v>0</v>
      </c>
      <c r="M505" s="144">
        <f t="shared" si="39"/>
        <v>0</v>
      </c>
      <c r="N505" s="144">
        <f t="shared" si="39"/>
        <v>0</v>
      </c>
      <c r="O505" s="144">
        <f t="shared" si="39"/>
        <v>0</v>
      </c>
      <c r="P505" s="144">
        <f t="shared" si="39"/>
        <v>0</v>
      </c>
      <c r="Q505" s="144">
        <f t="shared" si="39"/>
        <v>0</v>
      </c>
      <c r="R505" s="144">
        <f t="shared" si="39"/>
        <v>0</v>
      </c>
      <c r="S505" s="444">
        <f t="shared" si="39"/>
        <v>0</v>
      </c>
      <c r="T505" s="664"/>
      <c r="U505" s="434" t="s">
        <v>391</v>
      </c>
      <c r="V505" s="443"/>
      <c r="W505" s="144"/>
      <c r="X505" s="144">
        <v>1</v>
      </c>
      <c r="Y505" s="144"/>
      <c r="Z505" s="144"/>
      <c r="AA505" s="144"/>
      <c r="AB505" s="144"/>
      <c r="AC505" s="144"/>
      <c r="AD505" s="144"/>
      <c r="AE505" s="144"/>
      <c r="AF505" s="144"/>
      <c r="AG505" s="144"/>
      <c r="AH505" s="144"/>
      <c r="AI505" s="144"/>
      <c r="AJ505" s="144"/>
      <c r="AK505" s="444"/>
      <c r="AL505" s="664"/>
      <c r="AM505" s="434" t="s">
        <v>391</v>
      </c>
      <c r="AN505" s="443"/>
      <c r="AO505" s="144"/>
      <c r="AP505" s="144"/>
      <c r="AQ505" s="144"/>
      <c r="AR505" s="144"/>
      <c r="AS505" s="144"/>
      <c r="AT505" s="144"/>
      <c r="AU505" s="144"/>
      <c r="AV505" s="144"/>
      <c r="AW505" s="144"/>
      <c r="AX505" s="144"/>
      <c r="AY505" s="144"/>
      <c r="AZ505" s="144"/>
      <c r="BA505" s="144"/>
      <c r="BB505" s="144"/>
      <c r="BC505" s="444"/>
      <c r="BD505" s="144"/>
      <c r="BE505" s="144"/>
      <c r="BF505" s="144"/>
      <c r="BG505" s="144"/>
      <c r="BH505" s="144"/>
      <c r="BI505" s="144"/>
      <c r="BJ505" s="144"/>
      <c r="BK505" s="144"/>
      <c r="BL505" s="144"/>
      <c r="BM505" s="144"/>
      <c r="BN505" s="144"/>
      <c r="BO505" s="144"/>
      <c r="BP505" s="144"/>
      <c r="BQ505" s="144"/>
      <c r="BR505" s="144"/>
      <c r="BS505" s="144"/>
      <c r="BT505" s="144"/>
      <c r="BU505" s="144"/>
    </row>
    <row r="506" spans="1:73" ht="12" customHeight="1" x14ac:dyDescent="0.4">
      <c r="A506" s="80"/>
      <c r="B506" s="278"/>
      <c r="C506" s="468" t="s">
        <v>392</v>
      </c>
      <c r="D506" s="461">
        <f t="shared" ref="D506:S506" si="40">V506+AN506</f>
        <v>0</v>
      </c>
      <c r="E506" s="462">
        <f t="shared" si="40"/>
        <v>0</v>
      </c>
      <c r="F506" s="462">
        <f t="shared" si="40"/>
        <v>0</v>
      </c>
      <c r="G506" s="462">
        <f t="shared" si="40"/>
        <v>0</v>
      </c>
      <c r="H506" s="462">
        <f t="shared" si="40"/>
        <v>0</v>
      </c>
      <c r="I506" s="462">
        <f t="shared" si="40"/>
        <v>1</v>
      </c>
      <c r="J506" s="462">
        <f t="shared" si="40"/>
        <v>0</v>
      </c>
      <c r="K506" s="462">
        <f t="shared" si="40"/>
        <v>0</v>
      </c>
      <c r="L506" s="462">
        <f t="shared" si="40"/>
        <v>0</v>
      </c>
      <c r="M506" s="462">
        <f t="shared" si="40"/>
        <v>0</v>
      </c>
      <c r="N506" s="462">
        <f t="shared" si="40"/>
        <v>0</v>
      </c>
      <c r="O506" s="462">
        <f t="shared" si="40"/>
        <v>0</v>
      </c>
      <c r="P506" s="462">
        <f t="shared" si="40"/>
        <v>0</v>
      </c>
      <c r="Q506" s="462">
        <f t="shared" si="40"/>
        <v>0</v>
      </c>
      <c r="R506" s="462">
        <f t="shared" si="40"/>
        <v>0</v>
      </c>
      <c r="S506" s="463">
        <f t="shared" si="40"/>
        <v>0</v>
      </c>
      <c r="T506" s="664"/>
      <c r="U506" s="468" t="s">
        <v>392</v>
      </c>
      <c r="V506" s="461"/>
      <c r="W506" s="462"/>
      <c r="X506" s="462"/>
      <c r="Y506" s="462"/>
      <c r="Z506" s="462"/>
      <c r="AA506" s="462">
        <v>1</v>
      </c>
      <c r="AB506" s="462"/>
      <c r="AC506" s="462"/>
      <c r="AD506" s="462"/>
      <c r="AE506" s="462"/>
      <c r="AF506" s="462"/>
      <c r="AG506" s="462"/>
      <c r="AH506" s="462"/>
      <c r="AI506" s="462"/>
      <c r="AJ506" s="462"/>
      <c r="AK506" s="463"/>
      <c r="AL506" s="664"/>
      <c r="AM506" s="468" t="s">
        <v>392</v>
      </c>
      <c r="AN506" s="461"/>
      <c r="AO506" s="462"/>
      <c r="AP506" s="462"/>
      <c r="AQ506" s="462"/>
      <c r="AR506" s="462"/>
      <c r="AS506" s="462"/>
      <c r="AT506" s="462"/>
      <c r="AU506" s="462"/>
      <c r="AV506" s="462"/>
      <c r="AW506" s="462"/>
      <c r="AX506" s="462"/>
      <c r="AY506" s="462"/>
      <c r="AZ506" s="462"/>
      <c r="BA506" s="462"/>
      <c r="BB506" s="462"/>
      <c r="BC506" s="463"/>
      <c r="BD506" s="144"/>
      <c r="BE506" s="144"/>
      <c r="BF506" s="144"/>
      <c r="BG506" s="144"/>
      <c r="BH506" s="144"/>
      <c r="BI506" s="144"/>
      <c r="BJ506" s="144"/>
      <c r="BK506" s="144"/>
      <c r="BL506" s="144"/>
      <c r="BM506" s="144"/>
      <c r="BN506" s="144"/>
      <c r="BO506" s="144"/>
      <c r="BP506" s="144"/>
      <c r="BQ506" s="144"/>
      <c r="BR506" s="144"/>
      <c r="BS506" s="144"/>
      <c r="BT506" s="144"/>
      <c r="BU506" s="144"/>
    </row>
    <row r="507" spans="1:73" ht="12" customHeight="1" x14ac:dyDescent="0.4">
      <c r="A507" s="80"/>
      <c r="B507" s="278"/>
      <c r="C507" s="526" t="s">
        <v>44</v>
      </c>
      <c r="D507" s="527">
        <f t="shared" ref="D507:S507" si="41">V507+AN507</f>
        <v>0</v>
      </c>
      <c r="E507" s="528">
        <f t="shared" si="41"/>
        <v>1</v>
      </c>
      <c r="F507" s="528">
        <f t="shared" si="41"/>
        <v>0</v>
      </c>
      <c r="G507" s="528">
        <f t="shared" si="41"/>
        <v>0</v>
      </c>
      <c r="H507" s="528">
        <f t="shared" si="41"/>
        <v>0</v>
      </c>
      <c r="I507" s="528">
        <f t="shared" si="41"/>
        <v>0</v>
      </c>
      <c r="J507" s="528">
        <f t="shared" si="41"/>
        <v>0</v>
      </c>
      <c r="K507" s="528">
        <f t="shared" si="41"/>
        <v>0</v>
      </c>
      <c r="L507" s="528">
        <f t="shared" si="41"/>
        <v>0</v>
      </c>
      <c r="M507" s="528">
        <f t="shared" si="41"/>
        <v>0</v>
      </c>
      <c r="N507" s="528">
        <f t="shared" si="41"/>
        <v>0</v>
      </c>
      <c r="O507" s="528">
        <f t="shared" si="41"/>
        <v>0</v>
      </c>
      <c r="P507" s="528">
        <f t="shared" si="41"/>
        <v>0</v>
      </c>
      <c r="Q507" s="528">
        <f t="shared" si="41"/>
        <v>0</v>
      </c>
      <c r="R507" s="528">
        <f t="shared" si="41"/>
        <v>0</v>
      </c>
      <c r="S507" s="529">
        <f t="shared" si="41"/>
        <v>0</v>
      </c>
      <c r="T507" s="664"/>
      <c r="U507" s="526" t="s">
        <v>44</v>
      </c>
      <c r="V507" s="527"/>
      <c r="W507" s="528">
        <v>1</v>
      </c>
      <c r="X507" s="528"/>
      <c r="Y507" s="528"/>
      <c r="Z507" s="528"/>
      <c r="AA507" s="528"/>
      <c r="AB507" s="528"/>
      <c r="AC507" s="528"/>
      <c r="AD507" s="528"/>
      <c r="AE507" s="528"/>
      <c r="AF507" s="528"/>
      <c r="AG507" s="528"/>
      <c r="AH507" s="528"/>
      <c r="AI507" s="528"/>
      <c r="AJ507" s="528"/>
      <c r="AK507" s="528"/>
      <c r="AL507" s="664"/>
      <c r="AM507" s="526" t="s">
        <v>44</v>
      </c>
      <c r="AN507" s="527"/>
      <c r="AO507" s="528"/>
      <c r="AP507" s="528"/>
      <c r="AQ507" s="528"/>
      <c r="AR507" s="528"/>
      <c r="AS507" s="528"/>
      <c r="AT507" s="528"/>
      <c r="AU507" s="528"/>
      <c r="AV507" s="528"/>
      <c r="AW507" s="528"/>
      <c r="AX507" s="528"/>
      <c r="AY507" s="528"/>
      <c r="AZ507" s="528"/>
      <c r="BA507" s="528"/>
      <c r="BB507" s="528"/>
      <c r="BC507" s="529"/>
      <c r="BD507" s="144"/>
      <c r="BE507" s="144"/>
      <c r="BF507" s="144"/>
      <c r="BG507" s="144"/>
      <c r="BH507" s="144"/>
      <c r="BI507" s="144"/>
      <c r="BJ507" s="144"/>
      <c r="BK507" s="144"/>
      <c r="BL507" s="144"/>
      <c r="BM507" s="144"/>
      <c r="BN507" s="144"/>
      <c r="BO507" s="144"/>
      <c r="BP507" s="144"/>
      <c r="BQ507" s="144"/>
      <c r="BR507" s="144"/>
      <c r="BS507" s="144"/>
      <c r="BT507" s="144"/>
      <c r="BU507" s="144"/>
    </row>
    <row r="508" spans="1:73" ht="12" customHeight="1" x14ac:dyDescent="0.4">
      <c r="A508" s="80"/>
      <c r="B508" s="278"/>
      <c r="C508" s="526" t="s">
        <v>45</v>
      </c>
      <c r="D508" s="527">
        <f t="shared" ref="D508:S508" si="42">V508+AN508</f>
        <v>19</v>
      </c>
      <c r="E508" s="528">
        <f t="shared" si="42"/>
        <v>28</v>
      </c>
      <c r="F508" s="528">
        <f t="shared" si="42"/>
        <v>7</v>
      </c>
      <c r="G508" s="528">
        <f t="shared" si="42"/>
        <v>1</v>
      </c>
      <c r="H508" s="528">
        <f t="shared" si="42"/>
        <v>7</v>
      </c>
      <c r="I508" s="528">
        <f t="shared" si="42"/>
        <v>2</v>
      </c>
      <c r="J508" s="528">
        <f t="shared" si="42"/>
        <v>3</v>
      </c>
      <c r="K508" s="528">
        <f t="shared" si="42"/>
        <v>0</v>
      </c>
      <c r="L508" s="528">
        <f t="shared" si="42"/>
        <v>0</v>
      </c>
      <c r="M508" s="528">
        <f t="shared" si="42"/>
        <v>11</v>
      </c>
      <c r="N508" s="528">
        <f t="shared" si="42"/>
        <v>6</v>
      </c>
      <c r="O508" s="528">
        <f t="shared" si="42"/>
        <v>4</v>
      </c>
      <c r="P508" s="528">
        <f t="shared" si="42"/>
        <v>2</v>
      </c>
      <c r="Q508" s="528">
        <f t="shared" si="42"/>
        <v>0</v>
      </c>
      <c r="R508" s="528">
        <f t="shared" si="42"/>
        <v>0</v>
      </c>
      <c r="S508" s="529">
        <f t="shared" si="42"/>
        <v>0</v>
      </c>
      <c r="T508" s="664"/>
      <c r="U508" s="526" t="s">
        <v>45</v>
      </c>
      <c r="V508" s="527">
        <v>19</v>
      </c>
      <c r="W508" s="528">
        <f>8+1+4+6+1+8</f>
        <v>28</v>
      </c>
      <c r="X508" s="528">
        <v>7</v>
      </c>
      <c r="Y508" s="528">
        <v>1</v>
      </c>
      <c r="Z508" s="528">
        <v>7</v>
      </c>
      <c r="AA508" s="528">
        <v>2</v>
      </c>
      <c r="AB508" s="528">
        <v>3</v>
      </c>
      <c r="AC508" s="528"/>
      <c r="AD508" s="528"/>
      <c r="AE508" s="528">
        <v>11</v>
      </c>
      <c r="AF508" s="528">
        <v>6</v>
      </c>
      <c r="AG508" s="528">
        <v>4</v>
      </c>
      <c r="AH508" s="528">
        <v>2</v>
      </c>
      <c r="AI508" s="528"/>
      <c r="AJ508" s="528"/>
      <c r="AK508" s="529"/>
      <c r="AL508" s="664"/>
      <c r="AM508" s="526" t="s">
        <v>45</v>
      </c>
      <c r="AN508" s="527"/>
      <c r="AO508" s="528"/>
      <c r="AP508" s="528"/>
      <c r="AQ508" s="528"/>
      <c r="AR508" s="528"/>
      <c r="AS508" s="528"/>
      <c r="AT508" s="528"/>
      <c r="AU508" s="528"/>
      <c r="AV508" s="528"/>
      <c r="AW508" s="528"/>
      <c r="AX508" s="528"/>
      <c r="AY508" s="528"/>
      <c r="AZ508" s="528"/>
      <c r="BA508" s="528"/>
      <c r="BB508" s="528"/>
      <c r="BC508" s="529"/>
      <c r="BD508" s="144"/>
      <c r="BE508" s="144"/>
      <c r="BF508" s="144"/>
      <c r="BG508" s="144"/>
      <c r="BH508" s="144"/>
      <c r="BI508" s="144"/>
      <c r="BJ508" s="144"/>
      <c r="BK508" s="144"/>
      <c r="BL508" s="144"/>
      <c r="BM508" s="144"/>
      <c r="BN508" s="144"/>
      <c r="BO508" s="144"/>
      <c r="BP508" s="144"/>
      <c r="BQ508" s="144"/>
      <c r="BR508" s="144"/>
      <c r="BS508" s="144"/>
      <c r="BT508" s="144"/>
      <c r="BU508" s="144"/>
    </row>
    <row r="509" spans="1:73" ht="12" customHeight="1" x14ac:dyDescent="0.4">
      <c r="A509" s="80"/>
      <c r="B509" s="278"/>
      <c r="C509" s="526" t="s">
        <v>46</v>
      </c>
      <c r="D509" s="527">
        <f t="shared" ref="D509:S509" si="43">V509+AN509</f>
        <v>0</v>
      </c>
      <c r="E509" s="528">
        <f t="shared" si="43"/>
        <v>0</v>
      </c>
      <c r="F509" s="528">
        <f t="shared" si="43"/>
        <v>0</v>
      </c>
      <c r="G509" s="528">
        <f t="shared" si="43"/>
        <v>0</v>
      </c>
      <c r="H509" s="528">
        <f t="shared" si="43"/>
        <v>0</v>
      </c>
      <c r="I509" s="528">
        <f t="shared" si="43"/>
        <v>0</v>
      </c>
      <c r="J509" s="528">
        <f t="shared" si="43"/>
        <v>0</v>
      </c>
      <c r="K509" s="528">
        <f t="shared" si="43"/>
        <v>0</v>
      </c>
      <c r="L509" s="528">
        <f t="shared" si="43"/>
        <v>0</v>
      </c>
      <c r="M509" s="528">
        <f t="shared" si="43"/>
        <v>0</v>
      </c>
      <c r="N509" s="528">
        <f t="shared" si="43"/>
        <v>0</v>
      </c>
      <c r="O509" s="528">
        <f t="shared" si="43"/>
        <v>0</v>
      </c>
      <c r="P509" s="528">
        <f t="shared" si="43"/>
        <v>0</v>
      </c>
      <c r="Q509" s="528">
        <f t="shared" si="43"/>
        <v>0</v>
      </c>
      <c r="R509" s="528">
        <f t="shared" si="43"/>
        <v>0</v>
      </c>
      <c r="S509" s="529">
        <f t="shared" si="43"/>
        <v>0</v>
      </c>
      <c r="T509" s="664"/>
      <c r="U509" s="526" t="s">
        <v>46</v>
      </c>
      <c r="V509" s="527"/>
      <c r="W509" s="528"/>
      <c r="X509" s="528"/>
      <c r="Y509" s="528"/>
      <c r="Z509" s="528"/>
      <c r="AA509" s="528"/>
      <c r="AB509" s="528"/>
      <c r="AC509" s="528"/>
      <c r="AD509" s="528"/>
      <c r="AE509" s="528"/>
      <c r="AF509" s="528"/>
      <c r="AG509" s="528"/>
      <c r="AH509" s="528"/>
      <c r="AI509" s="528"/>
      <c r="AJ509" s="528"/>
      <c r="AK509" s="528"/>
      <c r="AL509" s="664"/>
      <c r="AM509" s="526" t="s">
        <v>46</v>
      </c>
      <c r="AN509" s="527"/>
      <c r="AO509" s="528"/>
      <c r="AP509" s="528"/>
      <c r="AQ509" s="528"/>
      <c r="AR509" s="528"/>
      <c r="AS509" s="528"/>
      <c r="AT509" s="528"/>
      <c r="AU509" s="528"/>
      <c r="AV509" s="528"/>
      <c r="AW509" s="528"/>
      <c r="AX509" s="528"/>
      <c r="AY509" s="528"/>
      <c r="AZ509" s="528"/>
      <c r="BA509" s="528"/>
      <c r="BB509" s="528"/>
      <c r="BC509" s="529"/>
      <c r="BD509" s="144"/>
      <c r="BE509" s="144"/>
      <c r="BF509" s="144"/>
      <c r="BG509" s="144"/>
      <c r="BH509" s="144"/>
      <c r="BI509" s="144"/>
      <c r="BJ509" s="144"/>
      <c r="BK509" s="144"/>
      <c r="BL509" s="144"/>
      <c r="BM509" s="144"/>
      <c r="BN509" s="144"/>
      <c r="BO509" s="144"/>
      <c r="BP509" s="144"/>
      <c r="BQ509" s="144"/>
      <c r="BR509" s="144"/>
      <c r="BS509" s="144"/>
      <c r="BT509" s="144"/>
      <c r="BU509" s="144"/>
    </row>
    <row r="510" spans="1:73" ht="12" customHeight="1" x14ac:dyDescent="0.4">
      <c r="A510" s="80"/>
      <c r="B510" s="278"/>
      <c r="C510" s="526" t="s">
        <v>47</v>
      </c>
      <c r="D510" s="527">
        <f t="shared" ref="D510:S510" si="44">V510+AN510</f>
        <v>0</v>
      </c>
      <c r="E510" s="528">
        <f t="shared" si="44"/>
        <v>0</v>
      </c>
      <c r="F510" s="528">
        <f t="shared" si="44"/>
        <v>0</v>
      </c>
      <c r="G510" s="528">
        <f t="shared" si="44"/>
        <v>0</v>
      </c>
      <c r="H510" s="528">
        <f t="shared" si="44"/>
        <v>0</v>
      </c>
      <c r="I510" s="528">
        <f t="shared" si="44"/>
        <v>0</v>
      </c>
      <c r="J510" s="528">
        <f t="shared" si="44"/>
        <v>0</v>
      </c>
      <c r="K510" s="528">
        <f t="shared" si="44"/>
        <v>0</v>
      </c>
      <c r="L510" s="528">
        <f t="shared" si="44"/>
        <v>0</v>
      </c>
      <c r="M510" s="528">
        <f t="shared" si="44"/>
        <v>0</v>
      </c>
      <c r="N510" s="528">
        <f t="shared" si="44"/>
        <v>0</v>
      </c>
      <c r="O510" s="528">
        <f t="shared" si="44"/>
        <v>0</v>
      </c>
      <c r="P510" s="528">
        <f t="shared" si="44"/>
        <v>0</v>
      </c>
      <c r="Q510" s="528">
        <f t="shared" si="44"/>
        <v>0</v>
      </c>
      <c r="R510" s="528">
        <f t="shared" si="44"/>
        <v>0</v>
      </c>
      <c r="S510" s="529">
        <f t="shared" si="44"/>
        <v>0</v>
      </c>
      <c r="T510" s="664"/>
      <c r="U510" s="526" t="s">
        <v>47</v>
      </c>
      <c r="V510" s="527"/>
      <c r="W510" s="528"/>
      <c r="X510" s="528"/>
      <c r="Y510" s="528"/>
      <c r="Z510" s="528"/>
      <c r="AA510" s="528"/>
      <c r="AB510" s="528"/>
      <c r="AC510" s="528"/>
      <c r="AD510" s="528"/>
      <c r="AE510" s="528"/>
      <c r="AF510" s="528"/>
      <c r="AG510" s="528"/>
      <c r="AH510" s="528"/>
      <c r="AI510" s="528"/>
      <c r="AJ510" s="528"/>
      <c r="AK510" s="528"/>
      <c r="AL510" s="664"/>
      <c r="AM510" s="526" t="s">
        <v>47</v>
      </c>
      <c r="AN510" s="527"/>
      <c r="AO510" s="528"/>
      <c r="AP510" s="528"/>
      <c r="AQ510" s="528"/>
      <c r="AR510" s="528"/>
      <c r="AS510" s="528"/>
      <c r="AT510" s="528"/>
      <c r="AU510" s="528"/>
      <c r="AV510" s="528"/>
      <c r="AW510" s="528"/>
      <c r="AX510" s="528"/>
      <c r="AY510" s="528"/>
      <c r="AZ510" s="528"/>
      <c r="BA510" s="528"/>
      <c r="BB510" s="528"/>
      <c r="BC510" s="529"/>
      <c r="BD510" s="144"/>
      <c r="BE510" s="144"/>
      <c r="BF510" s="144"/>
      <c r="BG510" s="144"/>
      <c r="BH510" s="144"/>
      <c r="BI510" s="144"/>
      <c r="BJ510" s="144"/>
      <c r="BK510" s="144"/>
      <c r="BL510" s="144"/>
      <c r="BM510" s="144"/>
      <c r="BN510" s="144"/>
      <c r="BO510" s="144"/>
      <c r="BP510" s="144"/>
      <c r="BQ510" s="144"/>
      <c r="BR510" s="144"/>
      <c r="BS510" s="144"/>
      <c r="BT510" s="144"/>
      <c r="BU510" s="144"/>
    </row>
    <row r="511" spans="1:73" ht="12" customHeight="1" x14ac:dyDescent="0.4">
      <c r="A511" s="80"/>
      <c r="B511" s="278"/>
      <c r="C511" s="526" t="s">
        <v>48</v>
      </c>
      <c r="D511" s="527">
        <f t="shared" ref="D511:S511" si="45">V511+AN511</f>
        <v>4</v>
      </c>
      <c r="E511" s="528">
        <f t="shared" si="45"/>
        <v>0</v>
      </c>
      <c r="F511" s="528">
        <f t="shared" si="45"/>
        <v>2</v>
      </c>
      <c r="G511" s="528">
        <f t="shared" si="45"/>
        <v>0</v>
      </c>
      <c r="H511" s="528">
        <f t="shared" si="45"/>
        <v>2</v>
      </c>
      <c r="I511" s="528">
        <f t="shared" si="45"/>
        <v>2</v>
      </c>
      <c r="J511" s="528">
        <f t="shared" si="45"/>
        <v>0</v>
      </c>
      <c r="K511" s="528">
        <f t="shared" si="45"/>
        <v>2</v>
      </c>
      <c r="L511" s="528">
        <f t="shared" si="45"/>
        <v>0</v>
      </c>
      <c r="M511" s="528">
        <f t="shared" si="45"/>
        <v>2</v>
      </c>
      <c r="N511" s="528">
        <f t="shared" si="45"/>
        <v>0</v>
      </c>
      <c r="O511" s="528">
        <f t="shared" si="45"/>
        <v>0</v>
      </c>
      <c r="P511" s="528">
        <f t="shared" si="45"/>
        <v>0</v>
      </c>
      <c r="Q511" s="528">
        <f t="shared" si="45"/>
        <v>0</v>
      </c>
      <c r="R511" s="528">
        <f t="shared" si="45"/>
        <v>0</v>
      </c>
      <c r="S511" s="529">
        <f t="shared" si="45"/>
        <v>0</v>
      </c>
      <c r="T511" s="665"/>
      <c r="U511" s="530" t="s">
        <v>48</v>
      </c>
      <c r="V511" s="531">
        <v>4</v>
      </c>
      <c r="W511" s="284"/>
      <c r="X511" s="284">
        <v>2</v>
      </c>
      <c r="Y511" s="284"/>
      <c r="Z511" s="284">
        <v>2</v>
      </c>
      <c r="AA511" s="284">
        <v>2</v>
      </c>
      <c r="AB511" s="284"/>
      <c r="AC511" s="284">
        <v>2</v>
      </c>
      <c r="AD511" s="284"/>
      <c r="AE511" s="284">
        <v>2</v>
      </c>
      <c r="AF511" s="284"/>
      <c r="AG511" s="284"/>
      <c r="AH511" s="284"/>
      <c r="AI511" s="284"/>
      <c r="AJ511" s="284"/>
      <c r="AK511" s="284"/>
      <c r="AL511" s="665"/>
      <c r="AM511" s="530" t="s">
        <v>48</v>
      </c>
      <c r="AN511" s="531"/>
      <c r="AO511" s="284"/>
      <c r="AP511" s="284"/>
      <c r="AQ511" s="284"/>
      <c r="AR511" s="284"/>
      <c r="AS511" s="284"/>
      <c r="AT511" s="284"/>
      <c r="AU511" s="284"/>
      <c r="AV511" s="284"/>
      <c r="AW511" s="284"/>
      <c r="AX511" s="284"/>
      <c r="AY511" s="284"/>
      <c r="AZ511" s="284"/>
      <c r="BA511" s="284"/>
      <c r="BB511" s="284"/>
      <c r="BC511" s="285"/>
      <c r="BD511" s="144"/>
      <c r="BE511" s="144"/>
      <c r="BF511" s="144"/>
      <c r="BG511" s="144"/>
      <c r="BH511" s="144"/>
      <c r="BI511" s="144"/>
      <c r="BJ511" s="144"/>
      <c r="BK511" s="144"/>
      <c r="BL511" s="144"/>
      <c r="BM511" s="144"/>
      <c r="BN511" s="144"/>
      <c r="BO511" s="144"/>
      <c r="BP511" s="144"/>
      <c r="BQ511" s="144"/>
      <c r="BR511" s="144"/>
      <c r="BS511" s="144"/>
      <c r="BT511" s="144"/>
      <c r="BU511" s="144"/>
    </row>
    <row r="512" spans="1:73" ht="12" customHeight="1" x14ac:dyDescent="0.4">
      <c r="A512" s="80" t="s">
        <v>369</v>
      </c>
      <c r="B512" s="427" t="s">
        <v>129</v>
      </c>
      <c r="C512" s="213" t="s">
        <v>180</v>
      </c>
      <c r="D512" s="214">
        <v>37</v>
      </c>
      <c r="E512" s="184">
        <v>5</v>
      </c>
      <c r="F512" s="184">
        <v>7</v>
      </c>
      <c r="G512" s="184">
        <v>29</v>
      </c>
      <c r="H512" s="184">
        <v>11</v>
      </c>
      <c r="I512" s="184">
        <v>28</v>
      </c>
      <c r="J512" s="184">
        <v>46</v>
      </c>
      <c r="K512" s="184">
        <v>62</v>
      </c>
      <c r="L512" s="184">
        <v>18</v>
      </c>
      <c r="M512" s="184">
        <v>30</v>
      </c>
      <c r="N512" s="184">
        <v>30</v>
      </c>
      <c r="O512" s="184">
        <v>9</v>
      </c>
      <c r="P512" s="184">
        <v>2</v>
      </c>
      <c r="Q512" s="184">
        <v>0</v>
      </c>
      <c r="R512" s="184">
        <v>0</v>
      </c>
      <c r="S512" s="435">
        <v>0</v>
      </c>
      <c r="T512" s="144"/>
      <c r="U512" s="144"/>
      <c r="V512" s="144"/>
      <c r="W512" s="144"/>
      <c r="X512" s="144"/>
      <c r="Y512" s="144"/>
      <c r="Z512" s="144"/>
      <c r="AA512" s="144"/>
      <c r="AB512" s="144"/>
      <c r="AC512" s="144"/>
      <c r="AD512" s="144"/>
      <c r="AE512" s="144"/>
      <c r="AF512" s="144"/>
      <c r="AG512" s="144"/>
      <c r="AH512" s="144"/>
      <c r="AI512" s="144"/>
      <c r="AJ512" s="144"/>
      <c r="AK512" s="144"/>
      <c r="AL512" s="144"/>
      <c r="AM512" s="144"/>
      <c r="AN512" s="144"/>
      <c r="AO512" s="144"/>
      <c r="AP512" s="144"/>
      <c r="AQ512" s="144"/>
      <c r="AR512" s="144"/>
      <c r="AS512" s="144"/>
      <c r="AT512" s="144"/>
      <c r="AU512" s="144"/>
      <c r="AV512" s="144"/>
      <c r="AW512" s="144"/>
      <c r="AX512" s="144"/>
      <c r="AY512" s="144"/>
      <c r="AZ512" s="144"/>
      <c r="BA512" s="144"/>
      <c r="BB512" s="144"/>
      <c r="BC512" s="144"/>
      <c r="BD512" s="144"/>
      <c r="BE512" s="144"/>
      <c r="BF512" s="144"/>
      <c r="BG512" s="144"/>
      <c r="BH512" s="144"/>
      <c r="BI512" s="144"/>
      <c r="BJ512" s="144"/>
      <c r="BK512" s="144"/>
      <c r="BL512" s="144"/>
      <c r="BM512" s="144"/>
      <c r="BN512" s="144"/>
      <c r="BO512" s="144"/>
      <c r="BP512" s="144"/>
      <c r="BQ512" s="144"/>
      <c r="BR512" s="144"/>
      <c r="BS512" s="144"/>
      <c r="BT512" s="144"/>
      <c r="BU512" s="144"/>
    </row>
    <row r="513" spans="1:73" ht="12" customHeight="1" x14ac:dyDescent="0.4">
      <c r="A513" s="80" t="s">
        <v>369</v>
      </c>
      <c r="B513" s="278"/>
      <c r="C513" s="436" t="s">
        <v>288</v>
      </c>
      <c r="D513" s="437"/>
      <c r="E513" s="438"/>
      <c r="F513" s="438"/>
      <c r="G513" s="438"/>
      <c r="H513" s="438"/>
      <c r="I513" s="438"/>
      <c r="J513" s="438"/>
      <c r="K513" s="438"/>
      <c r="L513" s="438"/>
      <c r="M513" s="438"/>
      <c r="N513" s="438"/>
      <c r="O513" s="438"/>
      <c r="P513" s="438"/>
      <c r="Q513" s="438"/>
      <c r="R513" s="438"/>
      <c r="S513" s="440"/>
      <c r="T513" s="144"/>
      <c r="U513" s="144"/>
      <c r="V513" s="144"/>
      <c r="W513" s="144"/>
      <c r="X513" s="144"/>
      <c r="Y513" s="144"/>
      <c r="Z513" s="144"/>
      <c r="AA513" s="144"/>
      <c r="AB513" s="144"/>
      <c r="AC513" s="144"/>
      <c r="AD513" s="144"/>
      <c r="AE513" s="144"/>
      <c r="AF513" s="144"/>
      <c r="AG513" s="144"/>
      <c r="AH513" s="144"/>
      <c r="AI513" s="144"/>
      <c r="AJ513" s="144"/>
      <c r="AK513" s="144"/>
      <c r="AL513" s="144"/>
      <c r="AM513" s="144"/>
      <c r="AN513" s="144"/>
      <c r="AO513" s="144"/>
      <c r="AP513" s="144"/>
      <c r="AQ513" s="144"/>
      <c r="AR513" s="144"/>
      <c r="AS513" s="144"/>
      <c r="AT513" s="144"/>
      <c r="AU513" s="144"/>
      <c r="AV513" s="144"/>
      <c r="AW513" s="144"/>
      <c r="AX513" s="144"/>
      <c r="AY513" s="144"/>
      <c r="AZ513" s="144"/>
      <c r="BA513" s="144"/>
      <c r="BB513" s="144"/>
      <c r="BC513" s="144"/>
      <c r="BD513" s="144"/>
      <c r="BE513" s="144"/>
      <c r="BF513" s="144"/>
      <c r="BG513" s="144"/>
      <c r="BH513" s="144"/>
      <c r="BI513" s="144"/>
      <c r="BJ513" s="144"/>
      <c r="BK513" s="144"/>
      <c r="BL513" s="144"/>
      <c r="BM513" s="144"/>
      <c r="BN513" s="144"/>
      <c r="BO513" s="144"/>
      <c r="BP513" s="144"/>
      <c r="BQ513" s="144"/>
      <c r="BR513" s="144"/>
      <c r="BS513" s="144"/>
      <c r="BT513" s="144"/>
      <c r="BU513" s="144"/>
    </row>
    <row r="514" spans="1:73" ht="12" customHeight="1" x14ac:dyDescent="0.4">
      <c r="A514" s="80" t="s">
        <v>369</v>
      </c>
      <c r="B514" s="278"/>
      <c r="C514" s="436" t="s">
        <v>289</v>
      </c>
      <c r="D514" s="437">
        <v>3</v>
      </c>
      <c r="E514" s="438">
        <v>1</v>
      </c>
      <c r="F514" s="438">
        <v>0</v>
      </c>
      <c r="G514" s="438">
        <v>1</v>
      </c>
      <c r="H514" s="438">
        <v>2</v>
      </c>
      <c r="I514" s="438">
        <v>1</v>
      </c>
      <c r="J514" s="438">
        <v>8</v>
      </c>
      <c r="K514" s="438">
        <v>10</v>
      </c>
      <c r="L514" s="438">
        <v>0</v>
      </c>
      <c r="M514" s="438">
        <v>1</v>
      </c>
      <c r="N514" s="438">
        <v>2</v>
      </c>
      <c r="O514" s="438">
        <v>1</v>
      </c>
      <c r="P514" s="438">
        <v>0</v>
      </c>
      <c r="Q514" s="438">
        <v>1</v>
      </c>
      <c r="R514" s="438">
        <v>0</v>
      </c>
      <c r="S514" s="440">
        <v>0</v>
      </c>
      <c r="T514" s="144"/>
      <c r="U514" s="144"/>
      <c r="V514" s="144"/>
      <c r="W514" s="144"/>
      <c r="X514" s="144"/>
      <c r="Y514" s="144"/>
      <c r="Z514" s="144"/>
      <c r="AA514" s="144"/>
      <c r="AB514" s="144"/>
      <c r="AC514" s="144"/>
      <c r="AD514" s="144"/>
      <c r="AE514" s="144"/>
      <c r="AF514" s="144"/>
      <c r="AG514" s="144"/>
      <c r="AH514" s="144"/>
      <c r="AI514" s="144"/>
      <c r="AJ514" s="144"/>
      <c r="AK514" s="144"/>
      <c r="AL514" s="144"/>
      <c r="AM514" s="144"/>
      <c r="AN514" s="144"/>
      <c r="AO514" s="144"/>
      <c r="AP514" s="144"/>
      <c r="AQ514" s="144"/>
      <c r="AR514" s="144"/>
      <c r="AS514" s="144"/>
      <c r="AT514" s="144"/>
      <c r="AU514" s="144"/>
      <c r="AV514" s="144"/>
      <c r="AW514" s="144"/>
      <c r="AX514" s="144"/>
      <c r="AY514" s="144"/>
      <c r="AZ514" s="144"/>
      <c r="BA514" s="144"/>
      <c r="BB514" s="144"/>
      <c r="BC514" s="144"/>
      <c r="BD514" s="144"/>
      <c r="BE514" s="144"/>
      <c r="BF514" s="144"/>
      <c r="BG514" s="144"/>
      <c r="BH514" s="144"/>
      <c r="BI514" s="144"/>
      <c r="BJ514" s="144"/>
      <c r="BK514" s="144"/>
      <c r="BL514" s="144"/>
      <c r="BM514" s="144"/>
      <c r="BN514" s="144"/>
      <c r="BO514" s="144"/>
      <c r="BP514" s="144"/>
      <c r="BQ514" s="144"/>
      <c r="BR514" s="144"/>
      <c r="BS514" s="144"/>
      <c r="BT514" s="144"/>
      <c r="BU514" s="144"/>
    </row>
    <row r="515" spans="1:73" ht="12" customHeight="1" x14ac:dyDescent="0.4">
      <c r="A515" s="80" t="s">
        <v>369</v>
      </c>
      <c r="B515" s="278"/>
      <c r="C515" s="436" t="s">
        <v>290</v>
      </c>
      <c r="D515" s="437">
        <v>2</v>
      </c>
      <c r="E515" s="438">
        <v>0</v>
      </c>
      <c r="F515" s="438">
        <v>0</v>
      </c>
      <c r="G515" s="438">
        <v>0</v>
      </c>
      <c r="H515" s="438">
        <v>0</v>
      </c>
      <c r="I515" s="438">
        <v>0</v>
      </c>
      <c r="J515" s="438">
        <v>0</v>
      </c>
      <c r="K515" s="438">
        <v>0</v>
      </c>
      <c r="L515" s="438">
        <v>0</v>
      </c>
      <c r="M515" s="438">
        <v>0</v>
      </c>
      <c r="N515" s="438">
        <v>0</v>
      </c>
      <c r="O515" s="438">
        <v>0</v>
      </c>
      <c r="P515" s="438">
        <v>0</v>
      </c>
      <c r="Q515" s="438">
        <v>0</v>
      </c>
      <c r="R515" s="438">
        <v>0</v>
      </c>
      <c r="S515" s="440">
        <v>0</v>
      </c>
      <c r="T515" s="144"/>
      <c r="U515" s="144"/>
      <c r="V515" s="144"/>
      <c r="W515" s="144"/>
      <c r="X515" s="144"/>
      <c r="Y515" s="144"/>
      <c r="Z515" s="144"/>
      <c r="AA515" s="144"/>
      <c r="AB515" s="144"/>
      <c r="AC515" s="144"/>
      <c r="AD515" s="144"/>
      <c r="AE515" s="144"/>
      <c r="AF515" s="144"/>
      <c r="AG515" s="144"/>
      <c r="AH515" s="144"/>
      <c r="AI515" s="144"/>
      <c r="AJ515" s="144"/>
      <c r="AK515" s="144"/>
      <c r="AL515" s="144"/>
      <c r="AM515" s="144"/>
      <c r="AN515" s="144"/>
      <c r="AO515" s="144"/>
      <c r="AP515" s="144"/>
      <c r="AQ515" s="144"/>
      <c r="AR515" s="144"/>
      <c r="AS515" s="144"/>
      <c r="AT515" s="144"/>
      <c r="AU515" s="144"/>
      <c r="AV515" s="144"/>
      <c r="AW515" s="144"/>
      <c r="AX515" s="144"/>
      <c r="AY515" s="144"/>
      <c r="AZ515" s="144"/>
      <c r="BA515" s="144"/>
      <c r="BB515" s="144"/>
      <c r="BC515" s="144"/>
      <c r="BD515" s="144"/>
      <c r="BE515" s="144"/>
      <c r="BF515" s="144"/>
      <c r="BG515" s="144"/>
      <c r="BH515" s="144"/>
      <c r="BI515" s="144"/>
      <c r="BJ515" s="144"/>
      <c r="BK515" s="144"/>
      <c r="BL515" s="144"/>
      <c r="BM515" s="144"/>
      <c r="BN515" s="144"/>
      <c r="BO515" s="144"/>
      <c r="BP515" s="144"/>
      <c r="BQ515" s="144"/>
      <c r="BR515" s="144"/>
      <c r="BS515" s="144"/>
      <c r="BT515" s="144"/>
      <c r="BU515" s="144"/>
    </row>
    <row r="516" spans="1:73" ht="12" customHeight="1" x14ac:dyDescent="0.4">
      <c r="A516" s="80" t="s">
        <v>369</v>
      </c>
      <c r="B516" s="278"/>
      <c r="C516" s="434" t="s">
        <v>300</v>
      </c>
      <c r="D516" s="443">
        <v>0</v>
      </c>
      <c r="E516" s="144">
        <v>0</v>
      </c>
      <c r="F516" s="144">
        <v>0</v>
      </c>
      <c r="G516" s="144">
        <v>0</v>
      </c>
      <c r="H516" s="144">
        <v>0</v>
      </c>
      <c r="I516" s="144">
        <v>0</v>
      </c>
      <c r="J516" s="144">
        <v>2</v>
      </c>
      <c r="K516" s="144">
        <v>1</v>
      </c>
      <c r="L516" s="144">
        <v>0</v>
      </c>
      <c r="M516" s="144">
        <v>0</v>
      </c>
      <c r="N516" s="144">
        <v>0</v>
      </c>
      <c r="O516" s="144">
        <v>0</v>
      </c>
      <c r="P516" s="144">
        <v>0</v>
      </c>
      <c r="Q516" s="144">
        <v>0</v>
      </c>
      <c r="R516" s="144">
        <v>0</v>
      </c>
      <c r="S516" s="444">
        <v>0</v>
      </c>
      <c r="T516" s="144"/>
      <c r="U516" s="144"/>
      <c r="V516" s="144"/>
      <c r="W516" s="144"/>
      <c r="X516" s="144"/>
      <c r="Y516" s="144"/>
      <c r="Z516" s="144"/>
      <c r="AA516" s="144"/>
      <c r="AB516" s="144"/>
      <c r="AC516" s="144"/>
      <c r="AD516" s="144"/>
      <c r="AE516" s="144"/>
      <c r="AF516" s="144"/>
      <c r="AG516" s="144"/>
      <c r="AH516" s="144"/>
      <c r="AI516" s="144"/>
      <c r="AJ516" s="144"/>
      <c r="AK516" s="144"/>
      <c r="AL516" s="144"/>
      <c r="AM516" s="144"/>
      <c r="AN516" s="144"/>
      <c r="AO516" s="144"/>
      <c r="AP516" s="144"/>
      <c r="AQ516" s="144"/>
      <c r="AR516" s="144"/>
      <c r="AS516" s="144"/>
      <c r="AT516" s="144"/>
      <c r="AU516" s="144"/>
      <c r="AV516" s="144"/>
      <c r="AW516" s="144"/>
      <c r="AX516" s="144"/>
      <c r="AY516" s="144"/>
      <c r="AZ516" s="144"/>
      <c r="BA516" s="144"/>
      <c r="BB516" s="144"/>
      <c r="BC516" s="144"/>
      <c r="BD516" s="144"/>
      <c r="BE516" s="144"/>
      <c r="BF516" s="144"/>
      <c r="BG516" s="144"/>
      <c r="BH516" s="144"/>
      <c r="BI516" s="144"/>
      <c r="BJ516" s="144"/>
      <c r="BK516" s="144"/>
      <c r="BL516" s="144"/>
      <c r="BM516" s="144"/>
      <c r="BN516" s="144"/>
      <c r="BO516" s="144"/>
      <c r="BP516" s="144"/>
      <c r="BQ516" s="144"/>
      <c r="BR516" s="144"/>
      <c r="BS516" s="144"/>
      <c r="BT516" s="144"/>
      <c r="BU516" s="144"/>
    </row>
    <row r="517" spans="1:73" ht="12" customHeight="1" x14ac:dyDescent="0.4">
      <c r="A517" s="80" t="s">
        <v>369</v>
      </c>
      <c r="B517" s="278"/>
      <c r="C517" s="434" t="s">
        <v>292</v>
      </c>
      <c r="D517" s="443">
        <v>2</v>
      </c>
      <c r="E517" s="144">
        <v>0</v>
      </c>
      <c r="F517" s="144">
        <v>0</v>
      </c>
      <c r="G517" s="144">
        <v>0</v>
      </c>
      <c r="H517" s="144">
        <v>0</v>
      </c>
      <c r="I517" s="144">
        <v>0</v>
      </c>
      <c r="J517" s="144">
        <v>0</v>
      </c>
      <c r="K517" s="144">
        <v>0</v>
      </c>
      <c r="L517" s="144">
        <v>0</v>
      </c>
      <c r="M517" s="144">
        <v>0</v>
      </c>
      <c r="N517" s="144">
        <v>0</v>
      </c>
      <c r="O517" s="144">
        <v>0</v>
      </c>
      <c r="P517" s="144">
        <v>0</v>
      </c>
      <c r="Q517" s="144">
        <v>0</v>
      </c>
      <c r="R517" s="144">
        <v>0</v>
      </c>
      <c r="S517" s="444">
        <v>0</v>
      </c>
      <c r="T517" s="144"/>
      <c r="U517" s="144"/>
      <c r="V517" s="144"/>
      <c r="W517" s="144"/>
      <c r="X517" s="144"/>
      <c r="Y517" s="144"/>
      <c r="Z517" s="144"/>
      <c r="AA517" s="144"/>
      <c r="AB517" s="144"/>
      <c r="AC517" s="144"/>
      <c r="AD517" s="144"/>
      <c r="AE517" s="144"/>
      <c r="AF517" s="144"/>
      <c r="AG517" s="144"/>
      <c r="AH517" s="144"/>
      <c r="AI517" s="144"/>
      <c r="AJ517" s="144"/>
      <c r="AK517" s="144"/>
      <c r="AL517" s="144"/>
      <c r="AM517" s="144"/>
      <c r="AN517" s="144"/>
      <c r="AO517" s="144"/>
      <c r="AP517" s="144"/>
      <c r="AQ517" s="144"/>
      <c r="AR517" s="144"/>
      <c r="AS517" s="144"/>
      <c r="AT517" s="144"/>
      <c r="AU517" s="144"/>
      <c r="AV517" s="144"/>
      <c r="AW517" s="144"/>
      <c r="AX517" s="144"/>
      <c r="AY517" s="144"/>
      <c r="AZ517" s="144"/>
      <c r="BA517" s="144"/>
      <c r="BB517" s="144"/>
      <c r="BC517" s="144"/>
      <c r="BD517" s="144"/>
      <c r="BE517" s="144"/>
      <c r="BF517" s="144"/>
      <c r="BG517" s="144"/>
      <c r="BH517" s="144"/>
      <c r="BI517" s="144"/>
      <c r="BJ517" s="144"/>
      <c r="BK517" s="144"/>
      <c r="BL517" s="144"/>
      <c r="BM517" s="144"/>
      <c r="BN517" s="144"/>
      <c r="BO517" s="144"/>
      <c r="BP517" s="144"/>
      <c r="BQ517" s="144"/>
      <c r="BR517" s="144"/>
      <c r="BS517" s="144"/>
      <c r="BT517" s="144"/>
      <c r="BU517" s="144"/>
    </row>
    <row r="518" spans="1:73" ht="12" customHeight="1" x14ac:dyDescent="0.4">
      <c r="A518" s="80" t="s">
        <v>369</v>
      </c>
      <c r="B518" s="278"/>
      <c r="C518" s="436" t="s">
        <v>409</v>
      </c>
      <c r="D518" s="437">
        <v>0</v>
      </c>
      <c r="E518" s="438">
        <v>0</v>
      </c>
      <c r="F518" s="438">
        <v>0</v>
      </c>
      <c r="G518" s="438">
        <v>0</v>
      </c>
      <c r="H518" s="438">
        <v>0</v>
      </c>
      <c r="I518" s="438">
        <v>0</v>
      </c>
      <c r="J518" s="438">
        <v>0</v>
      </c>
      <c r="K518" s="438">
        <v>0</v>
      </c>
      <c r="L518" s="438">
        <v>0</v>
      </c>
      <c r="M518" s="438">
        <v>0</v>
      </c>
      <c r="N518" s="438">
        <v>0</v>
      </c>
      <c r="O518" s="438">
        <v>0</v>
      </c>
      <c r="P518" s="438">
        <v>0</v>
      </c>
      <c r="Q518" s="438">
        <v>0</v>
      </c>
      <c r="R518" s="438">
        <v>0</v>
      </c>
      <c r="S518" s="440">
        <v>0</v>
      </c>
      <c r="T518" s="144"/>
      <c r="U518" s="144"/>
      <c r="V518" s="144"/>
      <c r="W518" s="144"/>
      <c r="X518" s="144"/>
      <c r="Y518" s="144"/>
      <c r="Z518" s="144"/>
      <c r="AA518" s="144"/>
      <c r="AB518" s="144"/>
      <c r="AC518" s="144"/>
      <c r="AD518" s="144"/>
      <c r="AE518" s="144"/>
      <c r="AF518" s="144"/>
      <c r="AG518" s="144"/>
      <c r="AH518" s="144"/>
      <c r="AI518" s="144"/>
      <c r="AJ518" s="144"/>
      <c r="AK518" s="144"/>
      <c r="AL518" s="144"/>
      <c r="AM518" s="144"/>
      <c r="AN518" s="144"/>
      <c r="AO518" s="144"/>
      <c r="AP518" s="144"/>
      <c r="AQ518" s="144"/>
      <c r="AR518" s="144"/>
      <c r="AS518" s="144"/>
      <c r="AT518" s="144"/>
      <c r="AU518" s="144"/>
      <c r="AV518" s="144"/>
      <c r="AW518" s="144"/>
      <c r="AX518" s="144"/>
      <c r="AY518" s="144"/>
      <c r="AZ518" s="144"/>
      <c r="BA518" s="144"/>
      <c r="BB518" s="144"/>
      <c r="BC518" s="144"/>
      <c r="BD518" s="144"/>
      <c r="BE518" s="144"/>
      <c r="BF518" s="144"/>
      <c r="BG518" s="144"/>
      <c r="BH518" s="144"/>
      <c r="BI518" s="144"/>
      <c r="BJ518" s="144"/>
      <c r="BK518" s="144"/>
      <c r="BL518" s="144"/>
      <c r="BM518" s="144"/>
      <c r="BN518" s="144"/>
      <c r="BO518" s="144"/>
      <c r="BP518" s="144"/>
      <c r="BQ518" s="144"/>
      <c r="BR518" s="144"/>
      <c r="BS518" s="144"/>
      <c r="BT518" s="144"/>
      <c r="BU518" s="144"/>
    </row>
    <row r="519" spans="1:73" ht="12" customHeight="1" x14ac:dyDescent="0.4">
      <c r="A519" s="80" t="s">
        <v>369</v>
      </c>
      <c r="B519" s="278"/>
      <c r="C519" s="436" t="s">
        <v>274</v>
      </c>
      <c r="D519" s="437">
        <v>1</v>
      </c>
      <c r="E519" s="438">
        <v>1</v>
      </c>
      <c r="F519" s="438">
        <v>0</v>
      </c>
      <c r="G519" s="438">
        <v>7</v>
      </c>
      <c r="H519" s="438">
        <v>0</v>
      </c>
      <c r="I519" s="438">
        <v>2</v>
      </c>
      <c r="J519" s="438">
        <v>8</v>
      </c>
      <c r="K519" s="438">
        <v>15</v>
      </c>
      <c r="L519" s="438">
        <v>0</v>
      </c>
      <c r="M519" s="438">
        <v>0</v>
      </c>
      <c r="N519" s="438">
        <v>0</v>
      </c>
      <c r="O519" s="438">
        <v>0</v>
      </c>
      <c r="P519" s="438">
        <v>2</v>
      </c>
      <c r="Q519" s="438">
        <v>0</v>
      </c>
      <c r="R519" s="438">
        <v>0</v>
      </c>
      <c r="S519" s="440">
        <v>0</v>
      </c>
      <c r="T519" s="144"/>
      <c r="U519" s="144"/>
      <c r="V519" s="144"/>
      <c r="W519" s="144"/>
      <c r="X519" s="144"/>
      <c r="Y519" s="144"/>
      <c r="Z519" s="144"/>
      <c r="AA519" s="144"/>
      <c r="AB519" s="144"/>
      <c r="AC519" s="144"/>
      <c r="AD519" s="144"/>
      <c r="AE519" s="144"/>
      <c r="AF519" s="144"/>
      <c r="AG519" s="144"/>
      <c r="AH519" s="144"/>
      <c r="AI519" s="144"/>
      <c r="AJ519" s="144"/>
      <c r="AK519" s="144"/>
      <c r="AL519" s="144"/>
      <c r="AM519" s="144"/>
      <c r="AN519" s="144"/>
      <c r="AO519" s="144"/>
      <c r="AP519" s="144"/>
      <c r="AQ519" s="144"/>
      <c r="AR519" s="144"/>
      <c r="AS519" s="144"/>
      <c r="AT519" s="144"/>
      <c r="AU519" s="144"/>
      <c r="AV519" s="144"/>
      <c r="AW519" s="144"/>
      <c r="AX519" s="144"/>
      <c r="AY519" s="144"/>
      <c r="AZ519" s="144"/>
      <c r="BA519" s="144"/>
      <c r="BB519" s="144"/>
      <c r="BC519" s="144"/>
      <c r="BD519" s="144"/>
      <c r="BE519" s="144"/>
      <c r="BF519" s="144"/>
      <c r="BG519" s="144"/>
      <c r="BH519" s="144"/>
      <c r="BI519" s="144"/>
      <c r="BJ519" s="144"/>
      <c r="BK519" s="144"/>
      <c r="BL519" s="144"/>
      <c r="BM519" s="144"/>
      <c r="BN519" s="144"/>
      <c r="BO519" s="144"/>
      <c r="BP519" s="144"/>
      <c r="BQ519" s="144"/>
      <c r="BR519" s="144"/>
      <c r="BS519" s="144"/>
      <c r="BT519" s="144"/>
      <c r="BU519" s="144"/>
    </row>
    <row r="520" spans="1:73" ht="12" customHeight="1" x14ac:dyDescent="0.4">
      <c r="A520" s="80" t="s">
        <v>369</v>
      </c>
      <c r="B520" s="278"/>
      <c r="C520" s="436" t="s">
        <v>275</v>
      </c>
      <c r="D520" s="437">
        <v>0</v>
      </c>
      <c r="E520" s="438">
        <v>0</v>
      </c>
      <c r="F520" s="438">
        <v>0</v>
      </c>
      <c r="G520" s="438">
        <v>0</v>
      </c>
      <c r="H520" s="438">
        <v>0</v>
      </c>
      <c r="I520" s="438">
        <v>0</v>
      </c>
      <c r="J520" s="438">
        <v>0</v>
      </c>
      <c r="K520" s="438">
        <v>0</v>
      </c>
      <c r="L520" s="438">
        <v>0</v>
      </c>
      <c r="M520" s="438">
        <v>0</v>
      </c>
      <c r="N520" s="438">
        <v>0</v>
      </c>
      <c r="O520" s="438">
        <v>0</v>
      </c>
      <c r="P520" s="438">
        <v>0</v>
      </c>
      <c r="Q520" s="438">
        <v>0</v>
      </c>
      <c r="R520" s="438">
        <v>0</v>
      </c>
      <c r="S520" s="440">
        <v>0</v>
      </c>
      <c r="T520" s="144"/>
      <c r="U520" s="144"/>
      <c r="V520" s="144"/>
      <c r="W520" s="144"/>
      <c r="X520" s="144"/>
      <c r="Y520" s="144"/>
      <c r="Z520" s="144"/>
      <c r="AA520" s="144"/>
      <c r="AB520" s="144"/>
      <c r="AC520" s="144"/>
      <c r="AD520" s="144"/>
      <c r="AE520" s="144"/>
      <c r="AF520" s="144"/>
      <c r="AG520" s="144"/>
      <c r="AH520" s="144"/>
      <c r="AI520" s="144"/>
      <c r="AJ520" s="144"/>
      <c r="AK520" s="144"/>
      <c r="AL520" s="144"/>
      <c r="AM520" s="144"/>
      <c r="AN520" s="144"/>
      <c r="AO520" s="144"/>
      <c r="AP520" s="144"/>
      <c r="AQ520" s="144"/>
      <c r="AR520" s="144"/>
      <c r="AS520" s="144"/>
      <c r="AT520" s="144"/>
      <c r="AU520" s="144"/>
      <c r="AV520" s="144"/>
      <c r="AW520" s="144"/>
      <c r="AX520" s="144"/>
      <c r="AY520" s="144"/>
      <c r="AZ520" s="144"/>
      <c r="BA520" s="144"/>
      <c r="BB520" s="144"/>
      <c r="BC520" s="144"/>
      <c r="BD520" s="144"/>
      <c r="BE520" s="144"/>
      <c r="BF520" s="144"/>
      <c r="BG520" s="144"/>
      <c r="BH520" s="144"/>
      <c r="BI520" s="144"/>
      <c r="BJ520" s="144"/>
      <c r="BK520" s="144"/>
      <c r="BL520" s="144"/>
      <c r="BM520" s="144"/>
      <c r="BN520" s="144"/>
      <c r="BO520" s="144"/>
      <c r="BP520" s="144"/>
      <c r="BQ520" s="144"/>
      <c r="BR520" s="144"/>
      <c r="BS520" s="144"/>
      <c r="BT520" s="144"/>
      <c r="BU520" s="144"/>
    </row>
    <row r="521" spans="1:73" ht="12" customHeight="1" x14ac:dyDescent="0.4">
      <c r="A521" s="80" t="s">
        <v>369</v>
      </c>
      <c r="B521" s="278"/>
      <c r="C521" s="434" t="s">
        <v>373</v>
      </c>
      <c r="D521" s="443">
        <v>1</v>
      </c>
      <c r="E521" s="144"/>
      <c r="F521" s="144">
        <v>1</v>
      </c>
      <c r="G521" s="144">
        <v>5</v>
      </c>
      <c r="H521" s="144">
        <v>2</v>
      </c>
      <c r="I521" s="144">
        <v>1</v>
      </c>
      <c r="J521" s="144">
        <v>3</v>
      </c>
      <c r="K521" s="144">
        <v>0</v>
      </c>
      <c r="L521" s="144">
        <v>1</v>
      </c>
      <c r="M521" s="144">
        <v>0</v>
      </c>
      <c r="N521" s="144">
        <v>1</v>
      </c>
      <c r="O521" s="144">
        <v>0</v>
      </c>
      <c r="P521" s="144">
        <v>0</v>
      </c>
      <c r="Q521" s="144">
        <v>0</v>
      </c>
      <c r="R521" s="144">
        <v>0</v>
      </c>
      <c r="S521" s="444">
        <v>0</v>
      </c>
      <c r="T521" s="144"/>
      <c r="U521" s="144"/>
      <c r="V521" s="144"/>
      <c r="W521" s="144"/>
      <c r="X521" s="144"/>
      <c r="Y521" s="144"/>
      <c r="Z521" s="144"/>
      <c r="AA521" s="144"/>
      <c r="AB521" s="144"/>
      <c r="AC521" s="144"/>
      <c r="AD521" s="144"/>
      <c r="AE521" s="144"/>
      <c r="AF521" s="144"/>
      <c r="AG521" s="144"/>
      <c r="AH521" s="144"/>
      <c r="AI521" s="144"/>
      <c r="AJ521" s="144"/>
      <c r="AK521" s="144"/>
      <c r="AL521" s="144"/>
      <c r="AM521" s="144"/>
      <c r="AN521" s="144"/>
      <c r="AO521" s="144"/>
      <c r="AP521" s="144"/>
      <c r="AQ521" s="144"/>
      <c r="AR521" s="144"/>
      <c r="AS521" s="144"/>
      <c r="AT521" s="144"/>
      <c r="AU521" s="144"/>
      <c r="AV521" s="144"/>
      <c r="AW521" s="144"/>
      <c r="AX521" s="144"/>
      <c r="AY521" s="144"/>
      <c r="AZ521" s="144"/>
      <c r="BA521" s="144"/>
      <c r="BB521" s="144"/>
      <c r="BC521" s="144"/>
      <c r="BD521" s="144"/>
      <c r="BE521" s="144"/>
      <c r="BF521" s="144"/>
      <c r="BG521" s="144"/>
      <c r="BH521" s="144"/>
      <c r="BI521" s="144"/>
      <c r="BJ521" s="144"/>
      <c r="BK521" s="144"/>
      <c r="BL521" s="144"/>
      <c r="BM521" s="144"/>
      <c r="BN521" s="144"/>
      <c r="BO521" s="144"/>
      <c r="BP521" s="144"/>
      <c r="BQ521" s="144"/>
      <c r="BR521" s="144"/>
      <c r="BS521" s="144"/>
      <c r="BT521" s="144"/>
      <c r="BU521" s="144"/>
    </row>
    <row r="522" spans="1:73" ht="12" customHeight="1" x14ac:dyDescent="0.4">
      <c r="A522" s="80" t="s">
        <v>369</v>
      </c>
      <c r="B522" s="278"/>
      <c r="C522" s="434" t="s">
        <v>374</v>
      </c>
      <c r="D522" s="443"/>
      <c r="E522" s="144"/>
      <c r="F522" s="144"/>
      <c r="G522" s="144"/>
      <c r="H522" s="144"/>
      <c r="I522" s="144"/>
      <c r="J522" s="144"/>
      <c r="K522" s="144"/>
      <c r="L522" s="144"/>
      <c r="M522" s="144"/>
      <c r="N522" s="144"/>
      <c r="O522" s="144"/>
      <c r="P522" s="144"/>
      <c r="Q522" s="144"/>
      <c r="R522" s="144"/>
      <c r="S522" s="444"/>
      <c r="T522" s="144"/>
      <c r="U522" s="144"/>
      <c r="V522" s="144"/>
      <c r="W522" s="144"/>
      <c r="X522" s="144"/>
      <c r="Y522" s="144"/>
      <c r="Z522" s="144"/>
      <c r="AA522" s="144"/>
      <c r="AB522" s="144"/>
      <c r="AC522" s="144"/>
      <c r="AD522" s="144"/>
      <c r="AE522" s="144"/>
      <c r="AF522" s="144"/>
      <c r="AG522" s="144"/>
      <c r="AH522" s="144"/>
      <c r="AI522" s="144"/>
      <c r="AJ522" s="144"/>
      <c r="AK522" s="144"/>
      <c r="AL522" s="144"/>
      <c r="AM522" s="144"/>
      <c r="AN522" s="144"/>
      <c r="AO522" s="144"/>
      <c r="AP522" s="144"/>
      <c r="AQ522" s="144"/>
      <c r="AR522" s="144"/>
      <c r="AS522" s="144"/>
      <c r="AT522" s="144"/>
      <c r="AU522" s="144"/>
      <c r="AV522" s="144"/>
      <c r="AW522" s="144"/>
      <c r="AX522" s="144"/>
      <c r="AY522" s="144"/>
      <c r="AZ522" s="144"/>
      <c r="BA522" s="144"/>
      <c r="BB522" s="144"/>
      <c r="BC522" s="144"/>
      <c r="BD522" s="144"/>
      <c r="BE522" s="144"/>
      <c r="BF522" s="144"/>
      <c r="BG522" s="144"/>
      <c r="BH522" s="144"/>
      <c r="BI522" s="144"/>
      <c r="BJ522" s="144"/>
      <c r="BK522" s="144"/>
      <c r="BL522" s="144"/>
      <c r="BM522" s="144"/>
      <c r="BN522" s="144"/>
      <c r="BO522" s="144"/>
      <c r="BP522" s="144"/>
      <c r="BQ522" s="144"/>
      <c r="BR522" s="144"/>
      <c r="BS522" s="144"/>
      <c r="BT522" s="144"/>
      <c r="BU522" s="144"/>
    </row>
    <row r="523" spans="1:73" ht="12" customHeight="1" x14ac:dyDescent="0.4">
      <c r="A523" s="80" t="s">
        <v>369</v>
      </c>
      <c r="B523" s="278"/>
      <c r="C523" s="436" t="s">
        <v>375</v>
      </c>
      <c r="D523" s="437">
        <v>303</v>
      </c>
      <c r="E523" s="438">
        <v>417</v>
      </c>
      <c r="F523" s="438">
        <v>335</v>
      </c>
      <c r="G523" s="438">
        <v>378</v>
      </c>
      <c r="H523" s="438">
        <v>287</v>
      </c>
      <c r="I523" s="438">
        <v>193</v>
      </c>
      <c r="J523" s="438">
        <v>227</v>
      </c>
      <c r="K523" s="438">
        <v>221</v>
      </c>
      <c r="L523" s="438">
        <v>199</v>
      </c>
      <c r="M523" s="438">
        <v>141</v>
      </c>
      <c r="N523" s="438">
        <v>215</v>
      </c>
      <c r="O523" s="438">
        <v>146</v>
      </c>
      <c r="P523" s="438">
        <v>229</v>
      </c>
      <c r="Q523" s="438">
        <v>150</v>
      </c>
      <c r="R523" s="438">
        <v>91</v>
      </c>
      <c r="S523" s="440">
        <v>46</v>
      </c>
      <c r="T523" s="144"/>
      <c r="U523" s="144"/>
      <c r="V523" s="144"/>
      <c r="W523" s="144"/>
      <c r="X523" s="144"/>
      <c r="Y523" s="144"/>
      <c r="Z523" s="144"/>
      <c r="AA523" s="144"/>
      <c r="AB523" s="144"/>
      <c r="AC523" s="144"/>
      <c r="AD523" s="144"/>
      <c r="AE523" s="144"/>
      <c r="AF523" s="144"/>
      <c r="AG523" s="144"/>
      <c r="AH523" s="144"/>
      <c r="AI523" s="144"/>
      <c r="AJ523" s="144"/>
      <c r="AK523" s="144"/>
      <c r="AL523" s="144"/>
      <c r="AM523" s="144"/>
      <c r="AN523" s="144"/>
      <c r="AO523" s="144"/>
      <c r="AP523" s="144"/>
      <c r="AQ523" s="144"/>
      <c r="AR523" s="144"/>
      <c r="AS523" s="144"/>
      <c r="AT523" s="144"/>
      <c r="AU523" s="144"/>
      <c r="AV523" s="144"/>
      <c r="AW523" s="144"/>
      <c r="AX523" s="144"/>
      <c r="AY523" s="144"/>
      <c r="AZ523" s="144"/>
      <c r="BA523" s="144"/>
      <c r="BB523" s="144"/>
      <c r="BC523" s="144"/>
      <c r="BD523" s="144"/>
      <c r="BE523" s="144"/>
      <c r="BF523" s="144"/>
      <c r="BG523" s="144"/>
      <c r="BH523" s="144"/>
      <c r="BI523" s="144"/>
      <c r="BJ523" s="144"/>
      <c r="BK523" s="144"/>
      <c r="BL523" s="144"/>
      <c r="BM523" s="144"/>
      <c r="BN523" s="144"/>
      <c r="BO523" s="144"/>
      <c r="BP523" s="144"/>
      <c r="BQ523" s="144"/>
      <c r="BR523" s="144"/>
      <c r="BS523" s="144"/>
      <c r="BT523" s="144"/>
      <c r="BU523" s="144"/>
    </row>
    <row r="524" spans="1:73" ht="12" customHeight="1" x14ac:dyDescent="0.4">
      <c r="A524" s="80" t="s">
        <v>369</v>
      </c>
      <c r="B524" s="278"/>
      <c r="C524" s="434" t="s">
        <v>309</v>
      </c>
      <c r="D524" s="443">
        <v>21</v>
      </c>
      <c r="E524" s="144">
        <v>42</v>
      </c>
      <c r="F524" s="144">
        <v>45</v>
      </c>
      <c r="G524" s="144">
        <v>54</v>
      </c>
      <c r="H524" s="144">
        <v>54</v>
      </c>
      <c r="I524" s="144">
        <v>38</v>
      </c>
      <c r="J524" s="144">
        <v>62</v>
      </c>
      <c r="K524" s="144">
        <v>64</v>
      </c>
      <c r="L524" s="144">
        <v>61</v>
      </c>
      <c r="M524" s="144">
        <v>26</v>
      </c>
      <c r="N524" s="144">
        <v>44</v>
      </c>
      <c r="O524" s="144">
        <v>16</v>
      </c>
      <c r="P524" s="144">
        <v>25</v>
      </c>
      <c r="Q524" s="144">
        <v>64</v>
      </c>
      <c r="R524" s="144">
        <v>26</v>
      </c>
      <c r="S524" s="444">
        <v>12</v>
      </c>
      <c r="T524" s="144"/>
      <c r="U524" s="144"/>
      <c r="V524" s="144"/>
      <c r="W524" s="144"/>
      <c r="X524" s="144"/>
      <c r="Y524" s="144"/>
      <c r="Z524" s="144"/>
      <c r="AA524" s="144"/>
      <c r="AB524" s="144"/>
      <c r="AC524" s="144"/>
      <c r="AD524" s="144"/>
      <c r="AE524" s="144"/>
      <c r="AF524" s="144"/>
      <c r="AG524" s="144"/>
      <c r="AH524" s="144"/>
      <c r="AI524" s="144"/>
      <c r="AJ524" s="144"/>
      <c r="AK524" s="144"/>
      <c r="AL524" s="144"/>
      <c r="AM524" s="144"/>
      <c r="AN524" s="144"/>
      <c r="AO524" s="144"/>
      <c r="AP524" s="144"/>
      <c r="AQ524" s="144"/>
      <c r="AR524" s="144"/>
      <c r="AS524" s="144"/>
      <c r="AT524" s="144"/>
      <c r="AU524" s="144"/>
      <c r="AV524" s="144"/>
      <c r="AW524" s="144"/>
      <c r="AX524" s="144"/>
      <c r="AY524" s="144"/>
      <c r="AZ524" s="144"/>
      <c r="BA524" s="144"/>
      <c r="BB524" s="144"/>
      <c r="BC524" s="144"/>
      <c r="BD524" s="144"/>
      <c r="BE524" s="144"/>
      <c r="BF524" s="144"/>
      <c r="BG524" s="144"/>
      <c r="BH524" s="144"/>
      <c r="BI524" s="144"/>
      <c r="BJ524" s="144"/>
      <c r="BK524" s="144"/>
      <c r="BL524" s="144"/>
      <c r="BM524" s="144"/>
      <c r="BN524" s="144"/>
      <c r="BO524" s="144"/>
      <c r="BP524" s="144"/>
      <c r="BQ524" s="144"/>
      <c r="BR524" s="144"/>
      <c r="BS524" s="144"/>
      <c r="BT524" s="144"/>
      <c r="BU524" s="144"/>
    </row>
    <row r="525" spans="1:73" ht="12" customHeight="1" x14ac:dyDescent="0.4">
      <c r="A525" s="80" t="s">
        <v>369</v>
      </c>
      <c r="B525" s="278"/>
      <c r="C525" s="434" t="s">
        <v>310</v>
      </c>
      <c r="D525" s="443">
        <v>1</v>
      </c>
      <c r="E525" s="144">
        <v>2</v>
      </c>
      <c r="F525" s="144">
        <v>0</v>
      </c>
      <c r="G525" s="144">
        <v>2</v>
      </c>
      <c r="H525" s="144">
        <v>0</v>
      </c>
      <c r="I525" s="144">
        <v>0</v>
      </c>
      <c r="J525" s="144">
        <v>0</v>
      </c>
      <c r="K525" s="144">
        <v>0</v>
      </c>
      <c r="L525" s="144">
        <v>1</v>
      </c>
      <c r="M525" s="144">
        <v>0</v>
      </c>
      <c r="N525" s="144">
        <v>0</v>
      </c>
      <c r="O525" s="144">
        <v>0</v>
      </c>
      <c r="P525" s="144">
        <v>0</v>
      </c>
      <c r="Q525" s="144">
        <v>0</v>
      </c>
      <c r="R525" s="144">
        <v>0</v>
      </c>
      <c r="S525" s="444">
        <v>0</v>
      </c>
      <c r="T525" s="144"/>
      <c r="U525" s="144"/>
      <c r="V525" s="144"/>
      <c r="W525" s="144"/>
      <c r="X525" s="144"/>
      <c r="Y525" s="144"/>
      <c r="Z525" s="144"/>
      <c r="AA525" s="144"/>
      <c r="AB525" s="144"/>
      <c r="AC525" s="144"/>
      <c r="AD525" s="144"/>
      <c r="AE525" s="144"/>
      <c r="AF525" s="144"/>
      <c r="AG525" s="144"/>
      <c r="AH525" s="144"/>
      <c r="AI525" s="144"/>
      <c r="AJ525" s="144"/>
      <c r="AK525" s="144"/>
      <c r="AL525" s="144"/>
      <c r="AM525" s="144"/>
      <c r="AN525" s="144"/>
      <c r="AO525" s="144"/>
      <c r="AP525" s="144"/>
      <c r="AQ525" s="144"/>
      <c r="AR525" s="144"/>
      <c r="AS525" s="144"/>
      <c r="AT525" s="144"/>
      <c r="AU525" s="144"/>
      <c r="AV525" s="144"/>
      <c r="AW525" s="144"/>
      <c r="AX525" s="144"/>
      <c r="AY525" s="144"/>
      <c r="AZ525" s="144"/>
      <c r="BA525" s="144"/>
      <c r="BB525" s="144"/>
      <c r="BC525" s="144"/>
      <c r="BD525" s="144"/>
      <c r="BE525" s="144"/>
      <c r="BF525" s="144"/>
      <c r="BG525" s="144"/>
      <c r="BH525" s="144"/>
      <c r="BI525" s="144"/>
      <c r="BJ525" s="144"/>
      <c r="BK525" s="144"/>
      <c r="BL525" s="144"/>
      <c r="BM525" s="144"/>
      <c r="BN525" s="144"/>
      <c r="BO525" s="144"/>
      <c r="BP525" s="144"/>
      <c r="BQ525" s="144"/>
      <c r="BR525" s="144"/>
      <c r="BS525" s="144"/>
      <c r="BT525" s="144"/>
      <c r="BU525" s="144"/>
    </row>
    <row r="526" spans="1:73" ht="12" customHeight="1" x14ac:dyDescent="0.4">
      <c r="A526" s="80" t="s">
        <v>369</v>
      </c>
      <c r="B526" s="278"/>
      <c r="C526" s="434" t="s">
        <v>376</v>
      </c>
      <c r="D526" s="443"/>
      <c r="E526" s="144"/>
      <c r="F526" s="144">
        <v>1</v>
      </c>
      <c r="G526" s="144"/>
      <c r="H526" s="144"/>
      <c r="I526" s="144"/>
      <c r="J526" s="144"/>
      <c r="K526" s="144"/>
      <c r="L526" s="144"/>
      <c r="M526" s="144"/>
      <c r="N526" s="144"/>
      <c r="O526" s="144"/>
      <c r="P526" s="144"/>
      <c r="Q526" s="144"/>
      <c r="R526" s="144"/>
      <c r="S526" s="444"/>
      <c r="T526" s="144"/>
      <c r="U526" s="144"/>
      <c r="V526" s="144"/>
      <c r="W526" s="144"/>
      <c r="X526" s="144"/>
      <c r="Y526" s="144"/>
      <c r="Z526" s="144"/>
      <c r="AA526" s="144"/>
      <c r="AB526" s="144"/>
      <c r="AC526" s="144"/>
      <c r="AD526" s="144"/>
      <c r="AE526" s="144"/>
      <c r="AF526" s="144"/>
      <c r="AG526" s="144"/>
      <c r="AH526" s="144"/>
      <c r="AI526" s="144"/>
      <c r="AJ526" s="144"/>
      <c r="AK526" s="144"/>
      <c r="AL526" s="144"/>
      <c r="AM526" s="144"/>
      <c r="AN526" s="144"/>
      <c r="AO526" s="144"/>
      <c r="AP526" s="144"/>
      <c r="AQ526" s="144"/>
      <c r="AR526" s="144"/>
      <c r="AS526" s="144"/>
      <c r="AT526" s="144"/>
      <c r="AU526" s="144"/>
      <c r="AV526" s="144"/>
      <c r="AW526" s="144"/>
      <c r="AX526" s="144"/>
      <c r="AY526" s="144"/>
      <c r="AZ526" s="144"/>
      <c r="BA526" s="144"/>
      <c r="BB526" s="144"/>
      <c r="BC526" s="144"/>
      <c r="BD526" s="144"/>
      <c r="BE526" s="144"/>
      <c r="BF526" s="144"/>
      <c r="BG526" s="144"/>
      <c r="BH526" s="144"/>
      <c r="BI526" s="144"/>
      <c r="BJ526" s="144"/>
      <c r="BK526" s="144"/>
      <c r="BL526" s="144"/>
      <c r="BM526" s="144"/>
      <c r="BN526" s="144"/>
      <c r="BO526" s="144"/>
      <c r="BP526" s="144"/>
      <c r="BQ526" s="144"/>
      <c r="BR526" s="144"/>
      <c r="BS526" s="144"/>
      <c r="BT526" s="144"/>
      <c r="BU526" s="144"/>
    </row>
    <row r="527" spans="1:73" ht="12" customHeight="1" x14ac:dyDescent="0.4">
      <c r="A527" s="80" t="s">
        <v>369</v>
      </c>
      <c r="B527" s="278"/>
      <c r="C527" s="434" t="s">
        <v>377</v>
      </c>
      <c r="D527" s="443"/>
      <c r="E527" s="144"/>
      <c r="F527" s="144"/>
      <c r="G527" s="144"/>
      <c r="H527" s="144"/>
      <c r="I527" s="144"/>
      <c r="J527" s="144"/>
      <c r="K527" s="144"/>
      <c r="L527" s="144"/>
      <c r="M527" s="144"/>
      <c r="N527" s="144"/>
      <c r="O527" s="144"/>
      <c r="P527" s="144"/>
      <c r="Q527" s="144"/>
      <c r="R527" s="144"/>
      <c r="S527" s="444"/>
      <c r="T527" s="144"/>
      <c r="U527" s="144"/>
      <c r="V527" s="144"/>
      <c r="W527" s="144"/>
      <c r="X527" s="144"/>
      <c r="Y527" s="144"/>
      <c r="Z527" s="144"/>
      <c r="AA527" s="144"/>
      <c r="AB527" s="144"/>
      <c r="AC527" s="144"/>
      <c r="AD527" s="144"/>
      <c r="AE527" s="144"/>
      <c r="AF527" s="144"/>
      <c r="AG527" s="144"/>
      <c r="AH527" s="144"/>
      <c r="AI527" s="144"/>
      <c r="AJ527" s="144"/>
      <c r="AK527" s="144"/>
      <c r="AL527" s="144"/>
      <c r="AM527" s="144"/>
      <c r="AN527" s="144"/>
      <c r="AO527" s="144"/>
      <c r="AP527" s="144"/>
      <c r="AQ527" s="144"/>
      <c r="AR527" s="144"/>
      <c r="AS527" s="144"/>
      <c r="AT527" s="144"/>
      <c r="AU527" s="144"/>
      <c r="AV527" s="144"/>
      <c r="AW527" s="144"/>
      <c r="AX527" s="144"/>
      <c r="AY527" s="144"/>
      <c r="AZ527" s="144"/>
      <c r="BA527" s="144"/>
      <c r="BB527" s="144"/>
      <c r="BC527" s="144"/>
      <c r="BD527" s="144"/>
      <c r="BE527" s="144"/>
      <c r="BF527" s="144"/>
      <c r="BG527" s="144"/>
      <c r="BH527" s="144"/>
      <c r="BI527" s="144"/>
      <c r="BJ527" s="144"/>
      <c r="BK527" s="144"/>
      <c r="BL527" s="144"/>
      <c r="BM527" s="144"/>
      <c r="BN527" s="144"/>
      <c r="BO527" s="144"/>
      <c r="BP527" s="144"/>
      <c r="BQ527" s="144"/>
      <c r="BR527" s="144"/>
      <c r="BS527" s="144"/>
      <c r="BT527" s="144"/>
      <c r="BU527" s="144"/>
    </row>
    <row r="528" spans="1:73" ht="12" customHeight="1" x14ac:dyDescent="0.4">
      <c r="A528" s="80" t="s">
        <v>369</v>
      </c>
      <c r="B528" s="278"/>
      <c r="C528" s="434" t="s">
        <v>378</v>
      </c>
      <c r="D528" s="443"/>
      <c r="E528" s="144"/>
      <c r="F528" s="144"/>
      <c r="G528" s="144"/>
      <c r="H528" s="144"/>
      <c r="I528" s="144"/>
      <c r="J528" s="144"/>
      <c r="K528" s="144"/>
      <c r="L528" s="144"/>
      <c r="M528" s="144"/>
      <c r="N528" s="144"/>
      <c r="O528" s="144"/>
      <c r="P528" s="144"/>
      <c r="Q528" s="144"/>
      <c r="R528" s="144"/>
      <c r="S528" s="444"/>
      <c r="T528" s="144"/>
      <c r="U528" s="144"/>
      <c r="V528" s="144"/>
      <c r="W528" s="144"/>
      <c r="X528" s="144"/>
      <c r="Y528" s="144"/>
      <c r="Z528" s="144"/>
      <c r="AA528" s="144"/>
      <c r="AB528" s="144"/>
      <c r="AC528" s="144"/>
      <c r="AD528" s="144"/>
      <c r="AE528" s="144"/>
      <c r="AF528" s="144"/>
      <c r="AG528" s="144"/>
      <c r="AH528" s="144"/>
      <c r="AI528" s="144"/>
      <c r="AJ528" s="144"/>
      <c r="AK528" s="144"/>
      <c r="AL528" s="144"/>
      <c r="AM528" s="144"/>
      <c r="AN528" s="144"/>
      <c r="AO528" s="144"/>
      <c r="AP528" s="144"/>
      <c r="AQ528" s="144"/>
      <c r="AR528" s="144"/>
      <c r="AS528" s="144"/>
      <c r="AT528" s="144"/>
      <c r="AU528" s="144"/>
      <c r="AV528" s="144"/>
      <c r="AW528" s="144"/>
      <c r="AX528" s="144"/>
      <c r="AY528" s="144"/>
      <c r="AZ528" s="144"/>
      <c r="BA528" s="144"/>
      <c r="BB528" s="144"/>
      <c r="BC528" s="144"/>
      <c r="BD528" s="144"/>
      <c r="BE528" s="144"/>
      <c r="BF528" s="144"/>
      <c r="BG528" s="144"/>
      <c r="BH528" s="144"/>
      <c r="BI528" s="144"/>
      <c r="BJ528" s="144"/>
      <c r="BK528" s="144"/>
      <c r="BL528" s="144"/>
      <c r="BM528" s="144"/>
      <c r="BN528" s="144"/>
      <c r="BO528" s="144"/>
      <c r="BP528" s="144"/>
      <c r="BQ528" s="144"/>
      <c r="BR528" s="144"/>
      <c r="BS528" s="144"/>
      <c r="BT528" s="144"/>
      <c r="BU528" s="144"/>
    </row>
    <row r="529" spans="1:73" ht="12" customHeight="1" x14ac:dyDescent="0.4">
      <c r="A529" s="80" t="s">
        <v>369</v>
      </c>
      <c r="B529" s="278"/>
      <c r="C529" s="434" t="s">
        <v>379</v>
      </c>
      <c r="D529" s="443"/>
      <c r="E529" s="144"/>
      <c r="F529" s="144"/>
      <c r="G529" s="144"/>
      <c r="H529" s="144"/>
      <c r="I529" s="144"/>
      <c r="J529" s="144"/>
      <c r="K529" s="144"/>
      <c r="L529" s="144"/>
      <c r="M529" s="144"/>
      <c r="N529" s="144"/>
      <c r="O529" s="144"/>
      <c r="P529" s="144"/>
      <c r="Q529" s="144"/>
      <c r="R529" s="144"/>
      <c r="S529" s="444"/>
      <c r="T529" s="144"/>
      <c r="U529" s="144"/>
      <c r="V529" s="144"/>
      <c r="W529" s="144"/>
      <c r="X529" s="144"/>
      <c r="Y529" s="144"/>
      <c r="Z529" s="144"/>
      <c r="AA529" s="144"/>
      <c r="AB529" s="144"/>
      <c r="AC529" s="144"/>
      <c r="AD529" s="144"/>
      <c r="AE529" s="144"/>
      <c r="AF529" s="144"/>
      <c r="AG529" s="144"/>
      <c r="AH529" s="144"/>
      <c r="AI529" s="144"/>
      <c r="AJ529" s="144"/>
      <c r="AK529" s="144"/>
      <c r="AL529" s="144"/>
      <c r="AM529" s="144"/>
      <c r="AN529" s="144"/>
      <c r="AO529" s="144"/>
      <c r="AP529" s="144"/>
      <c r="AQ529" s="144"/>
      <c r="AR529" s="144"/>
      <c r="AS529" s="144"/>
      <c r="AT529" s="144"/>
      <c r="AU529" s="144"/>
      <c r="AV529" s="144"/>
      <c r="AW529" s="144"/>
      <c r="AX529" s="144"/>
      <c r="AY529" s="144"/>
      <c r="AZ529" s="144"/>
      <c r="BA529" s="144"/>
      <c r="BB529" s="144"/>
      <c r="BC529" s="144"/>
      <c r="BD529" s="144"/>
      <c r="BE529" s="144"/>
      <c r="BF529" s="144"/>
      <c r="BG529" s="144"/>
      <c r="BH529" s="144"/>
      <c r="BI529" s="144"/>
      <c r="BJ529" s="144"/>
      <c r="BK529" s="144"/>
      <c r="BL529" s="144"/>
      <c r="BM529" s="144"/>
      <c r="BN529" s="144"/>
      <c r="BO529" s="144"/>
      <c r="BP529" s="144"/>
      <c r="BQ529" s="144"/>
      <c r="BR529" s="144"/>
      <c r="BS529" s="144"/>
      <c r="BT529" s="144"/>
      <c r="BU529" s="144"/>
    </row>
    <row r="530" spans="1:73" ht="12" customHeight="1" x14ac:dyDescent="0.4">
      <c r="A530" s="80" t="s">
        <v>369</v>
      </c>
      <c r="B530" s="278"/>
      <c r="C530" s="468" t="s">
        <v>380</v>
      </c>
      <c r="D530" s="461"/>
      <c r="E530" s="462"/>
      <c r="F530" s="462"/>
      <c r="G530" s="462"/>
      <c r="H530" s="462"/>
      <c r="I530" s="462"/>
      <c r="J530" s="462"/>
      <c r="K530" s="462"/>
      <c r="L530" s="462"/>
      <c r="M530" s="462"/>
      <c r="N530" s="462"/>
      <c r="O530" s="462"/>
      <c r="P530" s="462"/>
      <c r="Q530" s="462"/>
      <c r="R530" s="462"/>
      <c r="S530" s="463"/>
      <c r="T530" s="144"/>
      <c r="U530" s="144"/>
      <c r="V530" s="144"/>
      <c r="W530" s="144"/>
      <c r="X530" s="144"/>
      <c r="Y530" s="144"/>
      <c r="Z530" s="144"/>
      <c r="AA530" s="144"/>
      <c r="AB530" s="144"/>
      <c r="AC530" s="144"/>
      <c r="AD530" s="144"/>
      <c r="AE530" s="144"/>
      <c r="AF530" s="144"/>
      <c r="AG530" s="144"/>
      <c r="AH530" s="144"/>
      <c r="AI530" s="144"/>
      <c r="AJ530" s="144"/>
      <c r="AK530" s="144"/>
      <c r="AL530" s="144"/>
      <c r="AM530" s="144"/>
      <c r="AN530" s="144"/>
      <c r="AO530" s="144"/>
      <c r="AP530" s="144"/>
      <c r="AQ530" s="144"/>
      <c r="AR530" s="144"/>
      <c r="AS530" s="144"/>
      <c r="AT530" s="144"/>
      <c r="AU530" s="144"/>
      <c r="AV530" s="144"/>
      <c r="AW530" s="144"/>
      <c r="AX530" s="144"/>
      <c r="AY530" s="144"/>
      <c r="AZ530" s="144"/>
      <c r="BA530" s="144"/>
      <c r="BB530" s="144"/>
      <c r="BC530" s="144"/>
      <c r="BD530" s="144"/>
      <c r="BE530" s="144"/>
      <c r="BF530" s="144"/>
      <c r="BG530" s="144"/>
      <c r="BH530" s="144"/>
      <c r="BI530" s="144"/>
      <c r="BJ530" s="144"/>
      <c r="BK530" s="144"/>
      <c r="BL530" s="144"/>
      <c r="BM530" s="144"/>
      <c r="BN530" s="144"/>
      <c r="BO530" s="144"/>
      <c r="BP530" s="144"/>
      <c r="BQ530" s="144"/>
      <c r="BR530" s="144"/>
      <c r="BS530" s="144"/>
      <c r="BT530" s="144"/>
      <c r="BU530" s="144"/>
    </row>
    <row r="531" spans="1:73" ht="12" customHeight="1" x14ac:dyDescent="0.25">
      <c r="A531" s="277" t="s">
        <v>369</v>
      </c>
      <c r="B531" s="532"/>
      <c r="C531" s="434" t="s">
        <v>14</v>
      </c>
      <c r="D531" s="443">
        <v>17</v>
      </c>
      <c r="E531" s="144">
        <v>14</v>
      </c>
      <c r="F531" s="144">
        <v>20</v>
      </c>
      <c r="G531" s="144">
        <v>24</v>
      </c>
      <c r="H531" s="144">
        <v>16</v>
      </c>
      <c r="I531" s="144">
        <v>18</v>
      </c>
      <c r="J531" s="144">
        <v>14</v>
      </c>
      <c r="K531" s="144">
        <v>19</v>
      </c>
      <c r="L531" s="144">
        <v>34</v>
      </c>
      <c r="M531" s="144">
        <v>16</v>
      </c>
      <c r="N531" s="144">
        <v>33</v>
      </c>
      <c r="O531" s="144">
        <v>11</v>
      </c>
      <c r="P531" s="144">
        <v>21</v>
      </c>
      <c r="Q531" s="144">
        <v>16</v>
      </c>
      <c r="R531" s="144">
        <v>12</v>
      </c>
      <c r="S531" s="444">
        <v>8</v>
      </c>
      <c r="T531" s="286"/>
      <c r="U531" s="144"/>
      <c r="V531" s="144"/>
      <c r="W531" s="144"/>
      <c r="X531" s="144"/>
      <c r="Y531" s="144"/>
      <c r="Z531" s="144"/>
      <c r="AA531" s="144"/>
      <c r="AB531" s="144"/>
      <c r="AC531" s="144"/>
      <c r="AD531" s="144"/>
      <c r="AE531" s="144"/>
      <c r="AF531" s="144"/>
      <c r="AG531" s="144"/>
      <c r="AH531" s="144"/>
      <c r="AI531" s="144"/>
      <c r="AJ531" s="144"/>
      <c r="AK531" s="144"/>
      <c r="AL531" s="144"/>
      <c r="AM531" s="144"/>
      <c r="AN531" s="144"/>
      <c r="AO531" s="144"/>
      <c r="AP531" s="144"/>
      <c r="AQ531" s="144"/>
      <c r="AR531" s="144"/>
      <c r="AS531" s="144"/>
      <c r="AT531" s="144"/>
      <c r="AU531" s="144"/>
      <c r="AV531" s="144"/>
      <c r="AW531" s="144"/>
      <c r="AX531" s="144"/>
      <c r="AY531" s="144"/>
      <c r="AZ531" s="144"/>
      <c r="BA531" s="144"/>
      <c r="BB531" s="144"/>
      <c r="BC531" s="144"/>
      <c r="BD531" s="144"/>
      <c r="BE531" s="144"/>
      <c r="BF531" s="144"/>
      <c r="BG531" s="144"/>
      <c r="BH531" s="144"/>
      <c r="BI531" s="144"/>
      <c r="BJ531" s="144"/>
      <c r="BK531" s="144"/>
      <c r="BL531" s="144"/>
      <c r="BM531" s="144"/>
      <c r="BN531" s="144"/>
      <c r="BO531" s="144"/>
      <c r="BP531" s="144"/>
      <c r="BQ531" s="144"/>
      <c r="BR531" s="144"/>
      <c r="BS531" s="144"/>
      <c r="BT531" s="144"/>
      <c r="BU531" s="144"/>
    </row>
    <row r="532" spans="1:73" ht="12" customHeight="1" x14ac:dyDescent="0.25">
      <c r="A532" s="277" t="s">
        <v>369</v>
      </c>
      <c r="B532" s="532"/>
      <c r="C532" s="434" t="s">
        <v>15</v>
      </c>
      <c r="D532" s="443">
        <v>6</v>
      </c>
      <c r="E532" s="144">
        <v>9</v>
      </c>
      <c r="F532" s="144">
        <v>12</v>
      </c>
      <c r="G532" s="144">
        <v>5</v>
      </c>
      <c r="H532" s="144">
        <v>4</v>
      </c>
      <c r="I532" s="144">
        <v>2</v>
      </c>
      <c r="J532" s="144">
        <v>3</v>
      </c>
      <c r="K532" s="144">
        <v>5</v>
      </c>
      <c r="L532" s="144">
        <v>11</v>
      </c>
      <c r="M532" s="144">
        <v>6</v>
      </c>
      <c r="N532" s="144">
        <v>12</v>
      </c>
      <c r="O532" s="144">
        <v>6</v>
      </c>
      <c r="P532" s="144">
        <v>3</v>
      </c>
      <c r="Q532" s="144">
        <v>2</v>
      </c>
      <c r="R532" s="144">
        <v>0</v>
      </c>
      <c r="S532" s="444">
        <v>0</v>
      </c>
      <c r="T532" s="286"/>
      <c r="U532" s="144"/>
      <c r="V532" s="144"/>
      <c r="W532" s="144"/>
      <c r="X532" s="144"/>
      <c r="Y532" s="144"/>
      <c r="Z532" s="144"/>
      <c r="AA532" s="144"/>
      <c r="AB532" s="144"/>
      <c r="AC532" s="144"/>
      <c r="AD532" s="144"/>
      <c r="AE532" s="144"/>
      <c r="AF532" s="144"/>
      <c r="AG532" s="144"/>
      <c r="AH532" s="144"/>
      <c r="AI532" s="144"/>
      <c r="AJ532" s="144"/>
      <c r="AK532" s="144"/>
      <c r="AL532" s="144"/>
      <c r="AM532" s="144"/>
      <c r="AN532" s="144"/>
      <c r="AO532" s="144"/>
      <c r="AP532" s="144"/>
      <c r="AQ532" s="144"/>
      <c r="AR532" s="144"/>
      <c r="AS532" s="144"/>
      <c r="AT532" s="144"/>
      <c r="AU532" s="144"/>
      <c r="AV532" s="144"/>
      <c r="AW532" s="144"/>
      <c r="AX532" s="144"/>
      <c r="AY532" s="144"/>
      <c r="AZ532" s="144"/>
      <c r="BA532" s="144"/>
      <c r="BB532" s="144"/>
      <c r="BC532" s="144"/>
      <c r="BD532" s="144"/>
      <c r="BE532" s="144"/>
      <c r="BF532" s="144"/>
      <c r="BG532" s="144"/>
      <c r="BH532" s="144"/>
      <c r="BI532" s="144"/>
      <c r="BJ532" s="144"/>
      <c r="BK532" s="144"/>
      <c r="BL532" s="144"/>
      <c r="BM532" s="144"/>
      <c r="BN532" s="144"/>
      <c r="BO532" s="144"/>
      <c r="BP532" s="144"/>
      <c r="BQ532" s="144"/>
      <c r="BR532" s="144"/>
      <c r="BS532" s="144"/>
      <c r="BT532" s="144"/>
      <c r="BU532" s="144"/>
    </row>
    <row r="533" spans="1:73" ht="12" customHeight="1" x14ac:dyDescent="0.4">
      <c r="A533" s="80" t="s">
        <v>369</v>
      </c>
      <c r="B533" s="278"/>
      <c r="C533" s="434" t="s">
        <v>381</v>
      </c>
      <c r="D533" s="443"/>
      <c r="E533" s="144"/>
      <c r="F533" s="144"/>
      <c r="G533" s="144"/>
      <c r="H533" s="144"/>
      <c r="I533" s="144"/>
      <c r="J533" s="144"/>
      <c r="K533" s="144"/>
      <c r="L533" s="144"/>
      <c r="M533" s="144"/>
      <c r="N533" s="144"/>
      <c r="O533" s="144"/>
      <c r="P533" s="144"/>
      <c r="Q533" s="144"/>
      <c r="R533" s="144"/>
      <c r="S533" s="444"/>
      <c r="T533" s="144"/>
      <c r="U533" s="144"/>
      <c r="V533" s="144"/>
      <c r="W533" s="144"/>
      <c r="X533" s="144"/>
      <c r="Y533" s="144"/>
      <c r="Z533" s="144"/>
      <c r="AA533" s="144"/>
      <c r="AB533" s="144"/>
      <c r="AC533" s="144"/>
      <c r="AD533" s="144"/>
      <c r="AE533" s="144"/>
      <c r="AF533" s="144"/>
      <c r="AG533" s="144"/>
      <c r="AH533" s="144"/>
      <c r="AI533" s="144"/>
      <c r="AJ533" s="144"/>
      <c r="AK533" s="144"/>
      <c r="AL533" s="144"/>
      <c r="AM533" s="144"/>
      <c r="AN533" s="144"/>
      <c r="AO533" s="144"/>
      <c r="AP533" s="144"/>
      <c r="AQ533" s="144"/>
      <c r="AR533" s="144"/>
      <c r="AS533" s="144"/>
      <c r="AT533" s="144"/>
      <c r="AU533" s="144"/>
      <c r="AV533" s="144"/>
      <c r="AW533" s="144"/>
      <c r="AX533" s="144"/>
      <c r="AY533" s="144"/>
      <c r="AZ533" s="144"/>
      <c r="BA533" s="144"/>
      <c r="BB533" s="144"/>
      <c r="BC533" s="144"/>
      <c r="BD533" s="144"/>
      <c r="BE533" s="144"/>
      <c r="BF533" s="144"/>
      <c r="BG533" s="144"/>
      <c r="BH533" s="144"/>
      <c r="BI533" s="144"/>
      <c r="BJ533" s="144"/>
      <c r="BK533" s="144"/>
      <c r="BL533" s="144"/>
      <c r="BM533" s="144"/>
      <c r="BN533" s="144"/>
      <c r="BO533" s="144"/>
      <c r="BP533" s="144"/>
      <c r="BQ533" s="144"/>
      <c r="BR533" s="144"/>
      <c r="BS533" s="144"/>
      <c r="BT533" s="144"/>
      <c r="BU533" s="144"/>
    </row>
    <row r="534" spans="1:73" ht="12" customHeight="1" x14ac:dyDescent="0.4">
      <c r="A534" s="80" t="s">
        <v>369</v>
      </c>
      <c r="B534" s="278"/>
      <c r="C534" s="434" t="s">
        <v>17</v>
      </c>
      <c r="D534" s="443"/>
      <c r="E534" s="144"/>
      <c r="F534" s="144"/>
      <c r="G534" s="144"/>
      <c r="H534" s="144"/>
      <c r="I534" s="144"/>
      <c r="J534" s="144"/>
      <c r="K534" s="144"/>
      <c r="L534" s="144"/>
      <c r="M534" s="144"/>
      <c r="N534" s="144"/>
      <c r="O534" s="144"/>
      <c r="P534" s="144"/>
      <c r="Q534" s="144"/>
      <c r="R534" s="144"/>
      <c r="S534" s="444"/>
      <c r="T534" s="144"/>
      <c r="U534" s="144"/>
      <c r="V534" s="144"/>
      <c r="W534" s="144"/>
      <c r="X534" s="144"/>
      <c r="Y534" s="144"/>
      <c r="Z534" s="144"/>
      <c r="AA534" s="144"/>
      <c r="AB534" s="144"/>
      <c r="AC534" s="144"/>
      <c r="AD534" s="144"/>
      <c r="AE534" s="144"/>
      <c r="AF534" s="144"/>
      <c r="AG534" s="144"/>
      <c r="AH534" s="144"/>
      <c r="AI534" s="144"/>
      <c r="AJ534" s="144"/>
      <c r="AK534" s="144"/>
      <c r="AL534" s="144"/>
      <c r="AM534" s="144"/>
      <c r="AN534" s="144"/>
      <c r="AO534" s="144"/>
      <c r="AP534" s="144"/>
      <c r="AQ534" s="144"/>
      <c r="AR534" s="144"/>
      <c r="AS534" s="144"/>
      <c r="AT534" s="144"/>
      <c r="AU534" s="144"/>
      <c r="AV534" s="144"/>
      <c r="AW534" s="144"/>
      <c r="AX534" s="144"/>
      <c r="AY534" s="144"/>
      <c r="AZ534" s="144"/>
      <c r="BA534" s="144"/>
      <c r="BB534" s="144"/>
      <c r="BC534" s="144"/>
      <c r="BD534" s="144"/>
      <c r="BE534" s="144"/>
      <c r="BF534" s="144"/>
      <c r="BG534" s="144"/>
      <c r="BH534" s="144"/>
      <c r="BI534" s="144"/>
      <c r="BJ534" s="144"/>
      <c r="BK534" s="144"/>
      <c r="BL534" s="144"/>
      <c r="BM534" s="144"/>
      <c r="BN534" s="144"/>
      <c r="BO534" s="144"/>
      <c r="BP534" s="144"/>
      <c r="BQ534" s="144"/>
      <c r="BR534" s="144"/>
      <c r="BS534" s="144"/>
      <c r="BT534" s="144"/>
      <c r="BU534" s="144"/>
    </row>
    <row r="535" spans="1:73" ht="12" customHeight="1" x14ac:dyDescent="0.4">
      <c r="A535" s="80" t="s">
        <v>369</v>
      </c>
      <c r="B535" s="278"/>
      <c r="C535" s="434" t="s">
        <v>382</v>
      </c>
      <c r="D535" s="443">
        <v>1</v>
      </c>
      <c r="E535" s="144">
        <v>0</v>
      </c>
      <c r="F535" s="144">
        <v>0</v>
      </c>
      <c r="G535" s="144">
        <v>0</v>
      </c>
      <c r="H535" s="144">
        <v>1</v>
      </c>
      <c r="I535" s="144">
        <v>0</v>
      </c>
      <c r="J535" s="144">
        <v>1</v>
      </c>
      <c r="K535" s="144">
        <v>0</v>
      </c>
      <c r="L535" s="144">
        <v>2</v>
      </c>
      <c r="M535" s="144">
        <v>0</v>
      </c>
      <c r="N535" s="144">
        <v>0</v>
      </c>
      <c r="O535" s="144">
        <v>0</v>
      </c>
      <c r="P535" s="144">
        <v>0</v>
      </c>
      <c r="Q535" s="144">
        <v>0</v>
      </c>
      <c r="R535" s="144">
        <v>0</v>
      </c>
      <c r="S535" s="444">
        <v>0</v>
      </c>
      <c r="T535" s="144"/>
      <c r="U535" s="144"/>
      <c r="V535" s="144"/>
      <c r="W535" s="144"/>
      <c r="X535" s="144"/>
      <c r="Y535" s="144"/>
      <c r="Z535" s="144"/>
      <c r="AA535" s="144"/>
      <c r="AB535" s="144"/>
      <c r="AC535" s="144"/>
      <c r="AD535" s="144"/>
      <c r="AE535" s="144"/>
      <c r="AF535" s="144"/>
      <c r="AG535" s="144"/>
      <c r="AH535" s="144"/>
      <c r="AI535" s="144"/>
      <c r="AJ535" s="144"/>
      <c r="AK535" s="144"/>
      <c r="AL535" s="144"/>
      <c r="AM535" s="144"/>
      <c r="AN535" s="144"/>
      <c r="AO535" s="144"/>
      <c r="AP535" s="144"/>
      <c r="AQ535" s="144"/>
      <c r="AR535" s="144"/>
      <c r="AS535" s="144"/>
      <c r="AT535" s="144"/>
      <c r="AU535" s="144"/>
      <c r="AV535" s="144"/>
      <c r="AW535" s="144"/>
      <c r="AX535" s="144"/>
      <c r="AY535" s="144"/>
      <c r="AZ535" s="144"/>
      <c r="BA535" s="144"/>
      <c r="BB535" s="144"/>
      <c r="BC535" s="144"/>
      <c r="BD535" s="144"/>
      <c r="BE535" s="144"/>
      <c r="BF535" s="144"/>
      <c r="BG535" s="144"/>
      <c r="BH535" s="144"/>
      <c r="BI535" s="144"/>
      <c r="BJ535" s="144"/>
      <c r="BK535" s="144"/>
      <c r="BL535" s="144"/>
      <c r="BM535" s="144"/>
      <c r="BN535" s="144"/>
      <c r="BO535" s="144"/>
      <c r="BP535" s="144"/>
      <c r="BQ535" s="144"/>
      <c r="BR535" s="144"/>
      <c r="BS535" s="144"/>
      <c r="BT535" s="144"/>
      <c r="BU535" s="144"/>
    </row>
    <row r="536" spans="1:73" ht="12" customHeight="1" x14ac:dyDescent="0.4">
      <c r="A536" s="80" t="s">
        <v>369</v>
      </c>
      <c r="B536" s="278"/>
      <c r="C536" s="456" t="s">
        <v>383</v>
      </c>
      <c r="D536" s="437">
        <v>9</v>
      </c>
      <c r="E536" s="438">
        <v>11</v>
      </c>
      <c r="F536" s="438">
        <v>7</v>
      </c>
      <c r="G536" s="438">
        <v>16</v>
      </c>
      <c r="H536" s="438">
        <v>17</v>
      </c>
      <c r="I536" s="438">
        <v>7</v>
      </c>
      <c r="J536" s="438">
        <v>9</v>
      </c>
      <c r="K536" s="438">
        <v>1</v>
      </c>
      <c r="L536" s="438">
        <v>6</v>
      </c>
      <c r="M536" s="438">
        <v>0</v>
      </c>
      <c r="N536" s="438">
        <v>4</v>
      </c>
      <c r="O536" s="438">
        <v>1</v>
      </c>
      <c r="P536" s="438">
        <v>1</v>
      </c>
      <c r="Q536" s="438">
        <v>0</v>
      </c>
      <c r="R536" s="438">
        <v>1</v>
      </c>
      <c r="S536" s="440">
        <v>0</v>
      </c>
      <c r="T536" s="144"/>
      <c r="U536" s="144"/>
      <c r="V536" s="144"/>
      <c r="W536" s="144"/>
      <c r="X536" s="144"/>
      <c r="Y536" s="144"/>
      <c r="Z536" s="144"/>
      <c r="AA536" s="144"/>
      <c r="AB536" s="144"/>
      <c r="AC536" s="144"/>
      <c r="AD536" s="144"/>
      <c r="AE536" s="144"/>
      <c r="AF536" s="144"/>
      <c r="AG536" s="144"/>
      <c r="AH536" s="144"/>
      <c r="AI536" s="144"/>
      <c r="AJ536" s="144"/>
      <c r="AK536" s="144"/>
      <c r="AL536" s="144"/>
      <c r="AM536" s="144"/>
      <c r="AN536" s="144"/>
      <c r="AO536" s="144"/>
      <c r="AP536" s="144"/>
      <c r="AQ536" s="144"/>
      <c r="AR536" s="144"/>
      <c r="AS536" s="144"/>
      <c r="AT536" s="144"/>
      <c r="AU536" s="144"/>
      <c r="AV536" s="144"/>
      <c r="AW536" s="144"/>
      <c r="AX536" s="144"/>
      <c r="AY536" s="144"/>
      <c r="AZ536" s="144"/>
      <c r="BA536" s="144"/>
      <c r="BB536" s="144"/>
      <c r="BC536" s="144"/>
      <c r="BD536" s="144"/>
      <c r="BE536" s="144"/>
      <c r="BF536" s="144"/>
      <c r="BG536" s="144"/>
      <c r="BH536" s="144"/>
      <c r="BI536" s="144"/>
      <c r="BJ536" s="144"/>
      <c r="BK536" s="144"/>
      <c r="BL536" s="144"/>
      <c r="BM536" s="144"/>
      <c r="BN536" s="144"/>
      <c r="BO536" s="144"/>
      <c r="BP536" s="144"/>
      <c r="BQ536" s="144"/>
      <c r="BR536" s="144"/>
      <c r="BS536" s="144"/>
      <c r="BT536" s="144"/>
      <c r="BU536" s="144"/>
    </row>
    <row r="537" spans="1:73" ht="12" customHeight="1" x14ac:dyDescent="0.4">
      <c r="A537" s="80" t="s">
        <v>369</v>
      </c>
      <c r="B537" s="278"/>
      <c r="C537" s="456" t="s">
        <v>384</v>
      </c>
      <c r="D537" s="437">
        <v>2</v>
      </c>
      <c r="E537" s="438">
        <v>0</v>
      </c>
      <c r="F537" s="438">
        <v>1</v>
      </c>
      <c r="G537" s="438">
        <v>5</v>
      </c>
      <c r="H537" s="438">
        <v>3</v>
      </c>
      <c r="I537" s="438">
        <v>2</v>
      </c>
      <c r="J537" s="438">
        <v>0</v>
      </c>
      <c r="K537" s="438">
        <v>0</v>
      </c>
      <c r="L537" s="438">
        <v>1</v>
      </c>
      <c r="M537" s="438">
        <v>2</v>
      </c>
      <c r="N537" s="438">
        <v>0</v>
      </c>
      <c r="O537" s="438">
        <v>1</v>
      </c>
      <c r="P537" s="438">
        <v>1</v>
      </c>
      <c r="Q537" s="438">
        <v>0</v>
      </c>
      <c r="R537" s="438">
        <v>0</v>
      </c>
      <c r="S537" s="440">
        <v>0</v>
      </c>
      <c r="T537" s="144"/>
      <c r="U537" s="144"/>
      <c r="V537" s="144"/>
      <c r="W537" s="144"/>
      <c r="X537" s="144"/>
      <c r="Y537" s="144"/>
      <c r="Z537" s="144"/>
      <c r="AA537" s="144"/>
      <c r="AB537" s="144"/>
      <c r="AC537" s="144"/>
      <c r="AD537" s="144"/>
      <c r="AE537" s="144"/>
      <c r="AF537" s="144"/>
      <c r="AG537" s="144"/>
      <c r="AH537" s="144"/>
      <c r="AI537" s="144"/>
      <c r="AJ537" s="144"/>
      <c r="AK537" s="144"/>
      <c r="AL537" s="144"/>
      <c r="AM537" s="144"/>
      <c r="AN537" s="144"/>
      <c r="AO537" s="144"/>
      <c r="AP537" s="144"/>
      <c r="AQ537" s="144"/>
      <c r="AR537" s="144"/>
      <c r="AS537" s="144"/>
      <c r="AT537" s="144"/>
      <c r="AU537" s="144"/>
      <c r="AV537" s="144"/>
      <c r="AW537" s="144"/>
      <c r="AX537" s="144"/>
      <c r="AY537" s="144"/>
      <c r="AZ537" s="144"/>
      <c r="BA537" s="144"/>
      <c r="BB537" s="144"/>
      <c r="BC537" s="144"/>
      <c r="BD537" s="144"/>
      <c r="BE537" s="144"/>
      <c r="BF537" s="144"/>
      <c r="BG537" s="144"/>
      <c r="BH537" s="144"/>
      <c r="BI537" s="144"/>
      <c r="BJ537" s="144"/>
      <c r="BK537" s="144"/>
      <c r="BL537" s="144"/>
      <c r="BM537" s="144"/>
      <c r="BN537" s="144"/>
      <c r="BO537" s="144"/>
      <c r="BP537" s="144"/>
      <c r="BQ537" s="144"/>
      <c r="BR537" s="144"/>
      <c r="BS537" s="144"/>
      <c r="BT537" s="144"/>
      <c r="BU537" s="144"/>
    </row>
    <row r="538" spans="1:73" ht="12" customHeight="1" x14ac:dyDescent="0.4">
      <c r="A538" s="80" t="s">
        <v>369</v>
      </c>
      <c r="B538" s="278"/>
      <c r="C538" s="456" t="s">
        <v>385</v>
      </c>
      <c r="D538" s="437"/>
      <c r="E538" s="438"/>
      <c r="F538" s="438"/>
      <c r="G538" s="438"/>
      <c r="H538" s="438"/>
      <c r="I538" s="438"/>
      <c r="J538" s="438"/>
      <c r="K538" s="438"/>
      <c r="L538" s="438"/>
      <c r="M538" s="438"/>
      <c r="N538" s="438"/>
      <c r="O538" s="438"/>
      <c r="P538" s="438"/>
      <c r="Q538" s="438"/>
      <c r="R538" s="438"/>
      <c r="S538" s="440"/>
      <c r="T538" s="144"/>
      <c r="U538" s="144"/>
      <c r="V538" s="144"/>
      <c r="W538" s="144"/>
      <c r="X538" s="144"/>
      <c r="Y538" s="144"/>
      <c r="Z538" s="144"/>
      <c r="AA538" s="144"/>
      <c r="AB538" s="144"/>
      <c r="AC538" s="144"/>
      <c r="AD538" s="144"/>
      <c r="AE538" s="144"/>
      <c r="AF538" s="144"/>
      <c r="AG538" s="144"/>
      <c r="AH538" s="144"/>
      <c r="AI538" s="144"/>
      <c r="AJ538" s="144"/>
      <c r="AK538" s="144"/>
      <c r="AL538" s="144"/>
      <c r="AM538" s="144"/>
      <c r="AN538" s="144"/>
      <c r="AO538" s="144"/>
      <c r="AP538" s="144"/>
      <c r="AQ538" s="144"/>
      <c r="AR538" s="144"/>
      <c r="AS538" s="144"/>
      <c r="AT538" s="144"/>
      <c r="AU538" s="144"/>
      <c r="AV538" s="144"/>
      <c r="AW538" s="144"/>
      <c r="AX538" s="144"/>
      <c r="AY538" s="144"/>
      <c r="AZ538" s="144"/>
      <c r="BA538" s="144"/>
      <c r="BB538" s="144"/>
      <c r="BC538" s="144"/>
      <c r="BD538" s="144"/>
      <c r="BE538" s="144"/>
      <c r="BF538" s="144"/>
      <c r="BG538" s="144"/>
      <c r="BH538" s="144"/>
      <c r="BI538" s="144"/>
      <c r="BJ538" s="144"/>
      <c r="BK538" s="144"/>
      <c r="BL538" s="144"/>
      <c r="BM538" s="144"/>
      <c r="BN538" s="144"/>
      <c r="BO538" s="144"/>
      <c r="BP538" s="144"/>
      <c r="BQ538" s="144"/>
      <c r="BR538" s="144"/>
      <c r="BS538" s="144"/>
      <c r="BT538" s="144"/>
      <c r="BU538" s="144"/>
    </row>
    <row r="539" spans="1:73" ht="12" customHeight="1" x14ac:dyDescent="0.4">
      <c r="A539" s="277" t="s">
        <v>369</v>
      </c>
      <c r="B539" s="278"/>
      <c r="C539" s="456" t="s">
        <v>386</v>
      </c>
      <c r="D539" s="437"/>
      <c r="E539" s="438"/>
      <c r="F539" s="438"/>
      <c r="G539" s="438"/>
      <c r="H539" s="438"/>
      <c r="I539" s="438"/>
      <c r="J539" s="438"/>
      <c r="K539" s="438"/>
      <c r="L539" s="438"/>
      <c r="M539" s="438"/>
      <c r="N539" s="438"/>
      <c r="O539" s="438"/>
      <c r="P539" s="438"/>
      <c r="Q539" s="438"/>
      <c r="R539" s="438"/>
      <c r="S539" s="440"/>
      <c r="T539" s="144"/>
      <c r="U539" s="144"/>
      <c r="V539" s="144"/>
      <c r="W539" s="144"/>
      <c r="X539" s="144"/>
      <c r="Y539" s="144"/>
      <c r="Z539" s="144"/>
      <c r="AA539" s="144"/>
      <c r="AB539" s="144"/>
      <c r="AC539" s="144"/>
      <c r="AD539" s="144"/>
      <c r="AE539" s="144"/>
      <c r="AF539" s="144"/>
      <c r="AG539" s="144"/>
      <c r="AH539" s="144"/>
      <c r="AI539" s="144"/>
      <c r="AJ539" s="144"/>
      <c r="AK539" s="144"/>
      <c r="AL539" s="144"/>
      <c r="AM539" s="144"/>
      <c r="AN539" s="144"/>
      <c r="AO539" s="144"/>
      <c r="AP539" s="144"/>
      <c r="AQ539" s="144"/>
      <c r="AR539" s="144"/>
      <c r="AS539" s="144"/>
      <c r="AT539" s="144"/>
      <c r="AU539" s="144"/>
      <c r="AV539" s="144"/>
      <c r="AW539" s="144"/>
      <c r="AX539" s="144"/>
      <c r="AY539" s="144"/>
      <c r="AZ539" s="144"/>
      <c r="BA539" s="144"/>
      <c r="BB539" s="144"/>
      <c r="BC539" s="144"/>
      <c r="BD539" s="144"/>
      <c r="BE539" s="144"/>
      <c r="BF539" s="144"/>
      <c r="BG539" s="144"/>
      <c r="BH539" s="144"/>
      <c r="BI539" s="144"/>
      <c r="BJ539" s="144"/>
      <c r="BK539" s="144"/>
      <c r="BL539" s="144"/>
      <c r="BM539" s="144"/>
      <c r="BN539" s="144"/>
      <c r="BO539" s="144"/>
      <c r="BP539" s="144"/>
      <c r="BQ539" s="144"/>
      <c r="BR539" s="144"/>
      <c r="BS539" s="144"/>
      <c r="BT539" s="144"/>
      <c r="BU539" s="144"/>
    </row>
    <row r="540" spans="1:73" ht="12" customHeight="1" x14ac:dyDescent="0.4">
      <c r="A540" s="80" t="s">
        <v>369</v>
      </c>
      <c r="B540" s="278"/>
      <c r="C540" s="456" t="s">
        <v>399</v>
      </c>
      <c r="D540" s="437">
        <v>17</v>
      </c>
      <c r="E540" s="438">
        <v>4</v>
      </c>
      <c r="F540" s="438">
        <v>1</v>
      </c>
      <c r="G540" s="438">
        <v>0</v>
      </c>
      <c r="H540" s="438">
        <v>1</v>
      </c>
      <c r="I540" s="438">
        <v>0</v>
      </c>
      <c r="J540" s="438">
        <v>3</v>
      </c>
      <c r="K540" s="438">
        <v>3</v>
      </c>
      <c r="L540" s="438">
        <v>6</v>
      </c>
      <c r="M540" s="438">
        <v>1</v>
      </c>
      <c r="N540" s="438">
        <v>0</v>
      </c>
      <c r="O540" s="438">
        <v>0</v>
      </c>
      <c r="P540" s="438">
        <v>0</v>
      </c>
      <c r="Q540" s="438">
        <v>2</v>
      </c>
      <c r="R540" s="438">
        <v>1</v>
      </c>
      <c r="S540" s="440">
        <v>0</v>
      </c>
      <c r="T540" s="144"/>
      <c r="U540" s="144"/>
      <c r="V540" s="144"/>
      <c r="W540" s="144"/>
      <c r="X540" s="144"/>
      <c r="Y540" s="144"/>
      <c r="Z540" s="144"/>
      <c r="AA540" s="144"/>
      <c r="AB540" s="144"/>
      <c r="AC540" s="144"/>
      <c r="AD540" s="144"/>
      <c r="AE540" s="144"/>
      <c r="AF540" s="144"/>
      <c r="AG540" s="144"/>
      <c r="AH540" s="144"/>
      <c r="AI540" s="144"/>
      <c r="AJ540" s="144"/>
      <c r="AK540" s="144"/>
      <c r="AL540" s="144"/>
      <c r="AM540" s="144"/>
      <c r="AN540" s="144"/>
      <c r="AO540" s="144"/>
      <c r="AP540" s="144"/>
      <c r="AQ540" s="144"/>
      <c r="AR540" s="144"/>
      <c r="AS540" s="144"/>
      <c r="AT540" s="144"/>
      <c r="AU540" s="144"/>
      <c r="AV540" s="144"/>
      <c r="AW540" s="144"/>
      <c r="AX540" s="144"/>
      <c r="AY540" s="144"/>
      <c r="AZ540" s="144"/>
      <c r="BA540" s="144"/>
      <c r="BB540" s="144"/>
      <c r="BC540" s="144"/>
      <c r="BD540" s="144"/>
      <c r="BE540" s="144"/>
      <c r="BF540" s="144"/>
      <c r="BG540" s="144"/>
      <c r="BH540" s="144"/>
      <c r="BI540" s="144"/>
      <c r="BJ540" s="144"/>
      <c r="BK540" s="144"/>
      <c r="BL540" s="144"/>
      <c r="BM540" s="144"/>
      <c r="BN540" s="144"/>
      <c r="BO540" s="144"/>
      <c r="BP540" s="144"/>
      <c r="BQ540" s="144"/>
      <c r="BR540" s="144"/>
      <c r="BS540" s="144"/>
      <c r="BT540" s="144"/>
      <c r="BU540" s="144"/>
    </row>
    <row r="541" spans="1:73" ht="12" customHeight="1" x14ac:dyDescent="0.4">
      <c r="A541" s="80" t="s">
        <v>369</v>
      </c>
      <c r="B541" s="278"/>
      <c r="C541" s="456" t="s">
        <v>387</v>
      </c>
      <c r="D541" s="437"/>
      <c r="E541" s="438"/>
      <c r="F541" s="438"/>
      <c r="G541" s="438"/>
      <c r="H541" s="438"/>
      <c r="I541" s="533"/>
      <c r="J541" s="438"/>
      <c r="K541" s="438"/>
      <c r="L541" s="438"/>
      <c r="M541" s="438"/>
      <c r="N541" s="438"/>
      <c r="O541" s="438"/>
      <c r="P541" s="438"/>
      <c r="Q541" s="438"/>
      <c r="R541" s="438"/>
      <c r="S541" s="440"/>
      <c r="T541" s="144"/>
      <c r="U541" s="144"/>
      <c r="V541" s="144"/>
      <c r="W541" s="144"/>
      <c r="X541" s="144"/>
      <c r="Y541" s="144"/>
      <c r="Z541" s="144"/>
      <c r="AA541" s="144"/>
      <c r="AB541" s="144"/>
      <c r="AC541" s="144"/>
      <c r="AD541" s="144"/>
      <c r="AE541" s="144"/>
      <c r="AF541" s="144"/>
      <c r="AG541" s="144"/>
      <c r="AH541" s="144"/>
      <c r="AI541" s="144"/>
      <c r="AJ541" s="144"/>
      <c r="AK541" s="144"/>
      <c r="AL541" s="144"/>
      <c r="AM541" s="144"/>
      <c r="AN541" s="144"/>
      <c r="AO541" s="144"/>
      <c r="AP541" s="144"/>
      <c r="AQ541" s="144"/>
      <c r="AR541" s="144"/>
      <c r="AS541" s="144"/>
      <c r="AT541" s="144"/>
      <c r="AU541" s="144"/>
      <c r="AV541" s="144"/>
      <c r="AW541" s="144"/>
      <c r="AX541" s="144"/>
      <c r="AY541" s="144"/>
      <c r="AZ541" s="144"/>
      <c r="BA541" s="144"/>
      <c r="BB541" s="144"/>
      <c r="BC541" s="144"/>
      <c r="BD541" s="144"/>
      <c r="BE541" s="144"/>
      <c r="BF541" s="144"/>
      <c r="BG541" s="144"/>
      <c r="BH541" s="144"/>
      <c r="BI541" s="144"/>
      <c r="BJ541" s="144"/>
      <c r="BK541" s="144"/>
      <c r="BL541" s="144"/>
      <c r="BM541" s="144"/>
      <c r="BN541" s="144"/>
      <c r="BO541" s="144"/>
      <c r="BP541" s="144"/>
      <c r="BQ541" s="144"/>
      <c r="BR541" s="144"/>
      <c r="BS541" s="144"/>
      <c r="BT541" s="144"/>
      <c r="BU541" s="144"/>
    </row>
    <row r="542" spans="1:73" ht="12" customHeight="1" x14ac:dyDescent="0.4">
      <c r="A542" s="80" t="s">
        <v>369</v>
      </c>
      <c r="B542" s="278"/>
      <c r="C542" s="456" t="s">
        <v>388</v>
      </c>
      <c r="D542" s="437"/>
      <c r="E542" s="438"/>
      <c r="F542" s="438"/>
      <c r="G542" s="438"/>
      <c r="H542" s="438"/>
      <c r="I542" s="438"/>
      <c r="J542" s="438"/>
      <c r="K542" s="438"/>
      <c r="L542" s="438"/>
      <c r="M542" s="438"/>
      <c r="N542" s="438"/>
      <c r="O542" s="438"/>
      <c r="P542" s="438"/>
      <c r="Q542" s="438"/>
      <c r="R542" s="438"/>
      <c r="S542" s="440"/>
      <c r="T542" s="144"/>
      <c r="U542" s="144"/>
      <c r="V542" s="144"/>
      <c r="W542" s="144"/>
      <c r="X542" s="144"/>
      <c r="Y542" s="144"/>
      <c r="Z542" s="144"/>
      <c r="AA542" s="144"/>
      <c r="AB542" s="144"/>
      <c r="AC542" s="144"/>
      <c r="AD542" s="144"/>
      <c r="AE542" s="144"/>
      <c r="AF542" s="144"/>
      <c r="AG542" s="144"/>
      <c r="AH542" s="144"/>
      <c r="AI542" s="144"/>
      <c r="AJ542" s="144"/>
      <c r="AK542" s="144"/>
      <c r="AL542" s="144"/>
      <c r="AM542" s="144"/>
      <c r="AN542" s="144"/>
      <c r="AO542" s="144"/>
      <c r="AP542" s="144"/>
      <c r="AQ542" s="144"/>
      <c r="AR542" s="144"/>
      <c r="AS542" s="144"/>
      <c r="AT542" s="144"/>
      <c r="AU542" s="144"/>
      <c r="AV542" s="144"/>
      <c r="AW542" s="144"/>
      <c r="AX542" s="144"/>
      <c r="AY542" s="144"/>
      <c r="AZ542" s="144"/>
      <c r="BA542" s="144"/>
      <c r="BB542" s="144"/>
      <c r="BC542" s="144"/>
      <c r="BD542" s="144"/>
      <c r="BE542" s="144"/>
      <c r="BF542" s="144"/>
      <c r="BG542" s="144"/>
      <c r="BH542" s="144"/>
      <c r="BI542" s="144"/>
      <c r="BJ542" s="144"/>
      <c r="BK542" s="144"/>
      <c r="BL542" s="144"/>
      <c r="BM542" s="144"/>
      <c r="BN542" s="144"/>
      <c r="BO542" s="144"/>
      <c r="BP542" s="144"/>
      <c r="BQ542" s="144"/>
      <c r="BR542" s="144"/>
      <c r="BS542" s="144"/>
      <c r="BT542" s="144"/>
      <c r="BU542" s="144"/>
    </row>
    <row r="543" spans="1:73" ht="12" customHeight="1" x14ac:dyDescent="0.4">
      <c r="A543" s="80" t="s">
        <v>369</v>
      </c>
      <c r="B543" s="278"/>
      <c r="C543" s="456" t="s">
        <v>57</v>
      </c>
      <c r="D543" s="437"/>
      <c r="E543" s="438"/>
      <c r="F543" s="438"/>
      <c r="G543" s="438"/>
      <c r="H543" s="438"/>
      <c r="I543" s="438"/>
      <c r="J543" s="438"/>
      <c r="K543" s="438"/>
      <c r="L543" s="438"/>
      <c r="M543" s="438"/>
      <c r="N543" s="438"/>
      <c r="O543" s="438"/>
      <c r="P543" s="438"/>
      <c r="Q543" s="438"/>
      <c r="R543" s="438"/>
      <c r="S543" s="440"/>
      <c r="T543" s="144"/>
      <c r="U543" s="144"/>
      <c r="V543" s="144"/>
      <c r="W543" s="144"/>
      <c r="X543" s="144"/>
      <c r="Y543" s="144"/>
      <c r="Z543" s="144"/>
      <c r="AA543" s="144"/>
      <c r="AB543" s="144"/>
      <c r="AC543" s="144"/>
      <c r="AD543" s="144"/>
      <c r="AE543" s="144"/>
      <c r="AF543" s="144"/>
      <c r="AG543" s="144"/>
      <c r="AH543" s="144"/>
      <c r="AI543" s="144"/>
      <c r="AJ543" s="144"/>
      <c r="AK543" s="144"/>
      <c r="AL543" s="144"/>
      <c r="AM543" s="144"/>
      <c r="AN543" s="144"/>
      <c r="AO543" s="144"/>
      <c r="AP543" s="144"/>
      <c r="AQ543" s="144"/>
      <c r="AR543" s="144"/>
      <c r="AS543" s="144"/>
      <c r="AT543" s="144"/>
      <c r="AU543" s="144"/>
      <c r="AV543" s="144"/>
      <c r="AW543" s="144"/>
      <c r="AX543" s="144"/>
      <c r="AY543" s="144"/>
      <c r="AZ543" s="144"/>
      <c r="BA543" s="144"/>
      <c r="BB543" s="144"/>
      <c r="BC543" s="144"/>
      <c r="BD543" s="144"/>
      <c r="BE543" s="144"/>
      <c r="BF543" s="144"/>
      <c r="BG543" s="144"/>
      <c r="BH543" s="144"/>
      <c r="BI543" s="144"/>
      <c r="BJ543" s="144"/>
      <c r="BK543" s="144"/>
      <c r="BL543" s="144"/>
      <c r="BM543" s="144"/>
      <c r="BN543" s="144"/>
      <c r="BO543" s="144"/>
      <c r="BP543" s="144"/>
      <c r="BQ543" s="144"/>
      <c r="BR543" s="144"/>
      <c r="BS543" s="144"/>
      <c r="BT543" s="144"/>
      <c r="BU543" s="144"/>
    </row>
    <row r="544" spans="1:73" ht="12" customHeight="1" x14ac:dyDescent="0.4">
      <c r="A544" s="80" t="s">
        <v>369</v>
      </c>
      <c r="B544" s="278"/>
      <c r="C544" s="456" t="s">
        <v>58</v>
      </c>
      <c r="D544" s="437"/>
      <c r="E544" s="438"/>
      <c r="F544" s="438"/>
      <c r="G544" s="438"/>
      <c r="H544" s="438"/>
      <c r="I544" s="438"/>
      <c r="J544" s="438"/>
      <c r="K544" s="438"/>
      <c r="L544" s="438"/>
      <c r="M544" s="438"/>
      <c r="N544" s="438"/>
      <c r="O544" s="438"/>
      <c r="P544" s="438"/>
      <c r="Q544" s="438"/>
      <c r="R544" s="438"/>
      <c r="S544" s="440"/>
      <c r="T544" s="144"/>
      <c r="U544" s="144"/>
      <c r="V544" s="144"/>
      <c r="W544" s="144"/>
      <c r="X544" s="144"/>
      <c r="Y544" s="144"/>
      <c r="Z544" s="144"/>
      <c r="AA544" s="144"/>
      <c r="AB544" s="144"/>
      <c r="AC544" s="144"/>
      <c r="AD544" s="144"/>
      <c r="AE544" s="144"/>
      <c r="AF544" s="144"/>
      <c r="AG544" s="144"/>
      <c r="AH544" s="144"/>
      <c r="AI544" s="144"/>
      <c r="AJ544" s="144"/>
      <c r="AK544" s="144"/>
      <c r="AL544" s="144"/>
      <c r="AM544" s="144"/>
      <c r="AN544" s="144"/>
      <c r="AO544" s="144"/>
      <c r="AP544" s="144"/>
      <c r="AQ544" s="144"/>
      <c r="AR544" s="144"/>
      <c r="AS544" s="144"/>
      <c r="AT544" s="144"/>
      <c r="AU544" s="144"/>
      <c r="AV544" s="144"/>
      <c r="AW544" s="144"/>
      <c r="AX544" s="144"/>
      <c r="AY544" s="144"/>
      <c r="AZ544" s="144"/>
      <c r="BA544" s="144"/>
      <c r="BB544" s="144"/>
      <c r="BC544" s="144"/>
      <c r="BD544" s="144"/>
      <c r="BE544" s="144"/>
      <c r="BF544" s="144"/>
      <c r="BG544" s="144"/>
      <c r="BH544" s="144"/>
      <c r="BI544" s="144"/>
      <c r="BJ544" s="144"/>
      <c r="BK544" s="144"/>
      <c r="BL544" s="144"/>
      <c r="BM544" s="144"/>
      <c r="BN544" s="144"/>
      <c r="BO544" s="144"/>
      <c r="BP544" s="144"/>
      <c r="BQ544" s="144"/>
      <c r="BR544" s="144"/>
      <c r="BS544" s="144"/>
      <c r="BT544" s="144"/>
      <c r="BU544" s="144"/>
    </row>
    <row r="545" spans="1:73" ht="12" customHeight="1" x14ac:dyDescent="0.4">
      <c r="A545" s="80" t="s">
        <v>369</v>
      </c>
      <c r="B545" s="278"/>
      <c r="C545" s="434" t="s">
        <v>389</v>
      </c>
      <c r="D545" s="443">
        <v>1</v>
      </c>
      <c r="E545" s="144">
        <v>0</v>
      </c>
      <c r="F545" s="144">
        <v>3</v>
      </c>
      <c r="G545" s="144">
        <v>3</v>
      </c>
      <c r="H545" s="144">
        <v>3</v>
      </c>
      <c r="I545" s="144">
        <v>3</v>
      </c>
      <c r="J545" s="144">
        <v>2</v>
      </c>
      <c r="K545" s="144">
        <v>1</v>
      </c>
      <c r="L545" s="144">
        <v>0</v>
      </c>
      <c r="M545" s="144">
        <v>0</v>
      </c>
      <c r="N545" s="144">
        <v>3</v>
      </c>
      <c r="O545" s="144">
        <v>0</v>
      </c>
      <c r="P545" s="144">
        <v>0</v>
      </c>
      <c r="Q545" s="144">
        <v>0</v>
      </c>
      <c r="R545" s="144">
        <v>0</v>
      </c>
      <c r="S545" s="444">
        <v>0</v>
      </c>
      <c r="T545" s="144"/>
      <c r="U545" s="144"/>
      <c r="V545" s="144"/>
      <c r="W545" s="144"/>
      <c r="X545" s="144"/>
      <c r="Y545" s="144"/>
      <c r="Z545" s="144"/>
      <c r="AA545" s="144"/>
      <c r="AB545" s="144"/>
      <c r="AC545" s="144"/>
      <c r="AD545" s="144"/>
      <c r="AE545" s="144"/>
      <c r="AF545" s="144"/>
      <c r="AG545" s="144"/>
      <c r="AH545" s="144"/>
      <c r="AI545" s="144"/>
      <c r="AJ545" s="144"/>
      <c r="AK545" s="144"/>
      <c r="AL545" s="144"/>
      <c r="AM545" s="144"/>
      <c r="AN545" s="144"/>
      <c r="AO545" s="144"/>
      <c r="AP545" s="144"/>
      <c r="AQ545" s="144"/>
      <c r="AR545" s="144"/>
      <c r="AS545" s="144"/>
      <c r="AT545" s="144"/>
      <c r="AU545" s="144"/>
      <c r="AV545" s="144"/>
      <c r="AW545" s="144"/>
      <c r="AX545" s="144"/>
      <c r="AY545" s="144"/>
      <c r="AZ545" s="144"/>
      <c r="BA545" s="144"/>
      <c r="BB545" s="144"/>
      <c r="BC545" s="144"/>
      <c r="BD545" s="144"/>
      <c r="BE545" s="144"/>
      <c r="BF545" s="144"/>
      <c r="BG545" s="144"/>
      <c r="BH545" s="144"/>
      <c r="BI545" s="144"/>
      <c r="BJ545" s="144"/>
      <c r="BK545" s="144"/>
      <c r="BL545" s="144"/>
      <c r="BM545" s="144"/>
      <c r="BN545" s="144"/>
      <c r="BO545" s="144"/>
      <c r="BP545" s="144"/>
      <c r="BQ545" s="144"/>
      <c r="BR545" s="144"/>
      <c r="BS545" s="144"/>
      <c r="BT545" s="144"/>
      <c r="BU545" s="144"/>
    </row>
    <row r="546" spans="1:73" ht="12" customHeight="1" x14ac:dyDescent="0.4">
      <c r="A546" s="80" t="s">
        <v>369</v>
      </c>
      <c r="B546" s="278"/>
      <c r="C546" s="434" t="s">
        <v>390</v>
      </c>
      <c r="D546" s="443">
        <v>1</v>
      </c>
      <c r="E546" s="144">
        <v>0</v>
      </c>
      <c r="F546" s="144">
        <v>1</v>
      </c>
      <c r="G546" s="144">
        <v>1</v>
      </c>
      <c r="H546" s="144">
        <v>0</v>
      </c>
      <c r="I546" s="144">
        <v>1</v>
      </c>
      <c r="J546" s="144">
        <v>1</v>
      </c>
      <c r="K546" s="144">
        <v>2</v>
      </c>
      <c r="L546" s="144">
        <v>0</v>
      </c>
      <c r="M546" s="144">
        <v>0</v>
      </c>
      <c r="N546" s="144">
        <v>0</v>
      </c>
      <c r="O546" s="144">
        <v>0</v>
      </c>
      <c r="P546" s="144">
        <v>0</v>
      </c>
      <c r="Q546" s="144">
        <v>0</v>
      </c>
      <c r="R546" s="144">
        <v>0</v>
      </c>
      <c r="S546" s="444">
        <v>0</v>
      </c>
      <c r="T546" s="144"/>
      <c r="U546" s="144"/>
      <c r="V546" s="144"/>
      <c r="W546" s="144"/>
      <c r="X546" s="144"/>
      <c r="Y546" s="144"/>
      <c r="Z546" s="144"/>
      <c r="AA546" s="144"/>
      <c r="AB546" s="144"/>
      <c r="AC546" s="144"/>
      <c r="AD546" s="144"/>
      <c r="AE546" s="144"/>
      <c r="AF546" s="144"/>
      <c r="AG546" s="144"/>
      <c r="AH546" s="144"/>
      <c r="AI546" s="144"/>
      <c r="AJ546" s="144"/>
      <c r="AK546" s="144"/>
      <c r="AL546" s="144"/>
      <c r="AM546" s="144"/>
      <c r="AN546" s="144"/>
      <c r="AO546" s="144"/>
      <c r="AP546" s="144"/>
      <c r="AQ546" s="144"/>
      <c r="AR546" s="144"/>
      <c r="AS546" s="144"/>
      <c r="AT546" s="144"/>
      <c r="AU546" s="144"/>
      <c r="AV546" s="144"/>
      <c r="AW546" s="144"/>
      <c r="AX546" s="144"/>
      <c r="AY546" s="144"/>
      <c r="AZ546" s="144"/>
      <c r="BA546" s="144"/>
      <c r="BB546" s="144"/>
      <c r="BC546" s="144"/>
      <c r="BD546" s="144"/>
      <c r="BE546" s="144"/>
      <c r="BF546" s="144"/>
      <c r="BG546" s="144"/>
      <c r="BH546" s="144"/>
      <c r="BI546" s="144"/>
      <c r="BJ546" s="144"/>
      <c r="BK546" s="144"/>
      <c r="BL546" s="144"/>
      <c r="BM546" s="144"/>
      <c r="BN546" s="144"/>
      <c r="BO546" s="144"/>
      <c r="BP546" s="144"/>
      <c r="BQ546" s="144"/>
      <c r="BR546" s="144"/>
      <c r="BS546" s="144"/>
      <c r="BT546" s="144"/>
      <c r="BU546" s="144"/>
    </row>
    <row r="547" spans="1:73" ht="12" customHeight="1" x14ac:dyDescent="0.4">
      <c r="A547" s="80" t="s">
        <v>369</v>
      </c>
      <c r="B547" s="278"/>
      <c r="C547" s="434" t="s">
        <v>391</v>
      </c>
      <c r="D547" s="443"/>
      <c r="E547" s="144"/>
      <c r="F547" s="144"/>
      <c r="G547" s="144"/>
      <c r="H547" s="144"/>
      <c r="I547" s="144"/>
      <c r="J547" s="144"/>
      <c r="K547" s="144"/>
      <c r="L547" s="144"/>
      <c r="M547" s="144"/>
      <c r="N547" s="144"/>
      <c r="O547" s="144"/>
      <c r="P547" s="144"/>
      <c r="Q547" s="144"/>
      <c r="R547" s="144"/>
      <c r="S547" s="444"/>
      <c r="T547" s="144"/>
      <c r="U547" s="144"/>
      <c r="V547" s="144"/>
      <c r="W547" s="144"/>
      <c r="X547" s="144"/>
      <c r="Y547" s="144"/>
      <c r="Z547" s="144"/>
      <c r="AA547" s="144"/>
      <c r="AB547" s="144"/>
      <c r="AC547" s="144"/>
      <c r="AD547" s="144"/>
      <c r="AE547" s="144"/>
      <c r="AF547" s="144"/>
      <c r="AG547" s="144"/>
      <c r="AH547" s="144"/>
      <c r="AI547" s="144"/>
      <c r="AJ547" s="144"/>
      <c r="AK547" s="144"/>
      <c r="AL547" s="144"/>
      <c r="AM547" s="144"/>
      <c r="AN547" s="144"/>
      <c r="AO547" s="144"/>
      <c r="AP547" s="144"/>
      <c r="AQ547" s="144"/>
      <c r="AR547" s="144"/>
      <c r="AS547" s="144"/>
      <c r="AT547" s="144"/>
      <c r="AU547" s="144"/>
      <c r="AV547" s="144"/>
      <c r="AW547" s="144"/>
      <c r="AX547" s="144"/>
      <c r="AY547" s="144"/>
      <c r="AZ547" s="144"/>
      <c r="BA547" s="144"/>
      <c r="BB547" s="144"/>
      <c r="BC547" s="144"/>
      <c r="BD547" s="144"/>
      <c r="BE547" s="144"/>
      <c r="BF547" s="144"/>
      <c r="BG547" s="144"/>
      <c r="BH547" s="144"/>
      <c r="BI547" s="144"/>
      <c r="BJ547" s="144"/>
      <c r="BK547" s="144"/>
      <c r="BL547" s="144"/>
      <c r="BM547" s="144"/>
      <c r="BN547" s="144"/>
      <c r="BO547" s="144"/>
      <c r="BP547" s="144"/>
      <c r="BQ547" s="144"/>
      <c r="BR547" s="144"/>
      <c r="BS547" s="144"/>
      <c r="BT547" s="144"/>
      <c r="BU547" s="144"/>
    </row>
    <row r="548" spans="1:73" ht="12" customHeight="1" x14ac:dyDescent="0.4">
      <c r="A548" s="80" t="s">
        <v>369</v>
      </c>
      <c r="B548" s="278"/>
      <c r="C548" s="468" t="s">
        <v>392</v>
      </c>
      <c r="D548" s="461"/>
      <c r="E548" s="462"/>
      <c r="F548" s="462"/>
      <c r="G548" s="462"/>
      <c r="H548" s="462"/>
      <c r="I548" s="462"/>
      <c r="J548" s="462"/>
      <c r="K548" s="462"/>
      <c r="L548" s="462"/>
      <c r="M548" s="462"/>
      <c r="N548" s="462"/>
      <c r="O548" s="462"/>
      <c r="P548" s="462"/>
      <c r="Q548" s="462"/>
      <c r="R548" s="462"/>
      <c r="S548" s="463"/>
      <c r="T548" s="144"/>
      <c r="U548" s="144"/>
      <c r="V548" s="144"/>
      <c r="W548" s="144"/>
      <c r="X548" s="144"/>
      <c r="Y548" s="144"/>
      <c r="Z548" s="144"/>
      <c r="AA548" s="144"/>
      <c r="AB548" s="144"/>
      <c r="AC548" s="144"/>
      <c r="AD548" s="144"/>
      <c r="AE548" s="144"/>
      <c r="AF548" s="144"/>
      <c r="AG548" s="144"/>
      <c r="AH548" s="144"/>
      <c r="AI548" s="144"/>
      <c r="AJ548" s="144"/>
      <c r="AK548" s="144"/>
      <c r="AL548" s="144"/>
      <c r="AM548" s="144"/>
      <c r="AN548" s="144"/>
      <c r="AO548" s="144"/>
      <c r="AP548" s="144"/>
      <c r="AQ548" s="144"/>
      <c r="AR548" s="144"/>
      <c r="AS548" s="144"/>
      <c r="AT548" s="144"/>
      <c r="AU548" s="144"/>
      <c r="AV548" s="144"/>
      <c r="AW548" s="144"/>
      <c r="AX548" s="144"/>
      <c r="AY548" s="144"/>
      <c r="AZ548" s="144"/>
      <c r="BA548" s="144"/>
      <c r="BB548" s="144"/>
      <c r="BC548" s="144"/>
      <c r="BD548" s="144"/>
      <c r="BE548" s="144"/>
      <c r="BF548" s="144"/>
      <c r="BG548" s="144"/>
      <c r="BH548" s="144"/>
      <c r="BI548" s="144"/>
      <c r="BJ548" s="144"/>
      <c r="BK548" s="144"/>
      <c r="BL548" s="144"/>
      <c r="BM548" s="144"/>
      <c r="BN548" s="144"/>
      <c r="BO548" s="144"/>
      <c r="BP548" s="144"/>
      <c r="BQ548" s="144"/>
      <c r="BR548" s="144"/>
      <c r="BS548" s="144"/>
      <c r="BT548" s="144"/>
      <c r="BU548" s="144"/>
    </row>
    <row r="549" spans="1:73" ht="12" customHeight="1" x14ac:dyDescent="0.4">
      <c r="A549" s="80" t="s">
        <v>369</v>
      </c>
      <c r="B549" s="278"/>
      <c r="C549" s="436" t="s">
        <v>44</v>
      </c>
      <c r="D549" s="437">
        <v>34</v>
      </c>
      <c r="E549" s="438">
        <v>29</v>
      </c>
      <c r="F549" s="438">
        <v>40</v>
      </c>
      <c r="G549" s="438">
        <v>48</v>
      </c>
      <c r="H549" s="438">
        <v>32</v>
      </c>
      <c r="I549" s="438">
        <v>36</v>
      </c>
      <c r="J549" s="438">
        <v>28</v>
      </c>
      <c r="K549" s="438">
        <v>38</v>
      </c>
      <c r="L549" s="438">
        <v>68</v>
      </c>
      <c r="M549" s="438">
        <v>32</v>
      </c>
      <c r="N549" s="438">
        <v>66</v>
      </c>
      <c r="O549" s="438">
        <v>22</v>
      </c>
      <c r="P549" s="438">
        <v>41</v>
      </c>
      <c r="Q549" s="438">
        <v>32</v>
      </c>
      <c r="R549" s="438">
        <v>24</v>
      </c>
      <c r="S549" s="440">
        <v>16</v>
      </c>
      <c r="T549" s="144"/>
      <c r="U549" s="144"/>
      <c r="V549" s="144"/>
      <c r="W549" s="144"/>
      <c r="X549" s="144"/>
      <c r="Y549" s="144"/>
      <c r="Z549" s="144"/>
      <c r="AA549" s="144"/>
      <c r="AB549" s="144"/>
      <c r="AC549" s="144"/>
      <c r="AD549" s="144"/>
      <c r="AE549" s="144"/>
      <c r="AF549" s="144"/>
      <c r="AG549" s="144"/>
      <c r="AH549" s="144"/>
      <c r="AI549" s="144"/>
      <c r="AJ549" s="144"/>
      <c r="AK549" s="144"/>
      <c r="AL549" s="144"/>
      <c r="AM549" s="144"/>
      <c r="AN549" s="144"/>
      <c r="AO549" s="144"/>
      <c r="AP549" s="144"/>
      <c r="AQ549" s="144"/>
      <c r="AR549" s="144"/>
      <c r="AS549" s="144"/>
      <c r="AT549" s="144"/>
      <c r="AU549" s="144"/>
      <c r="AV549" s="144"/>
      <c r="AW549" s="144"/>
      <c r="AX549" s="144"/>
      <c r="AY549" s="144"/>
      <c r="AZ549" s="144"/>
      <c r="BA549" s="144"/>
      <c r="BB549" s="144"/>
      <c r="BC549" s="144"/>
      <c r="BD549" s="144"/>
      <c r="BE549" s="144"/>
      <c r="BF549" s="144"/>
      <c r="BG549" s="144"/>
      <c r="BH549" s="144"/>
      <c r="BI549" s="144"/>
      <c r="BJ549" s="144"/>
      <c r="BK549" s="144"/>
      <c r="BL549" s="144"/>
      <c r="BM549" s="144"/>
      <c r="BN549" s="144"/>
      <c r="BO549" s="144"/>
      <c r="BP549" s="144"/>
      <c r="BQ549" s="144"/>
      <c r="BR549" s="144"/>
      <c r="BS549" s="144"/>
      <c r="BT549" s="144"/>
      <c r="BU549" s="144"/>
    </row>
    <row r="550" spans="1:73" ht="12" customHeight="1" x14ac:dyDescent="0.4">
      <c r="A550" s="80" t="s">
        <v>369</v>
      </c>
      <c r="B550" s="278"/>
      <c r="C550" s="436" t="s">
        <v>45</v>
      </c>
      <c r="D550" s="437">
        <v>12</v>
      </c>
      <c r="E550" s="438">
        <v>18</v>
      </c>
      <c r="F550" s="438">
        <v>24</v>
      </c>
      <c r="G550" s="438">
        <v>10</v>
      </c>
      <c r="H550" s="438">
        <v>8</v>
      </c>
      <c r="I550" s="438">
        <v>4</v>
      </c>
      <c r="J550" s="438">
        <v>6</v>
      </c>
      <c r="K550" s="438">
        <v>10</v>
      </c>
      <c r="L550" s="438">
        <v>22</v>
      </c>
      <c r="M550" s="438">
        <v>12</v>
      </c>
      <c r="N550" s="438">
        <v>24</v>
      </c>
      <c r="O550" s="438">
        <v>12</v>
      </c>
      <c r="P550" s="438">
        <v>6</v>
      </c>
      <c r="Q550" s="438">
        <v>4</v>
      </c>
      <c r="R550" s="438"/>
      <c r="S550" s="440"/>
      <c r="T550" s="144"/>
      <c r="U550" s="144"/>
      <c r="V550" s="144"/>
      <c r="W550" s="144"/>
      <c r="X550" s="144"/>
      <c r="Y550" s="144"/>
      <c r="Z550" s="144"/>
      <c r="AA550" s="144"/>
      <c r="AB550" s="144"/>
      <c r="AC550" s="144"/>
      <c r="AD550" s="144"/>
      <c r="AE550" s="144"/>
      <c r="AF550" s="144"/>
      <c r="AG550" s="144"/>
      <c r="AH550" s="144"/>
      <c r="AI550" s="144"/>
      <c r="AJ550" s="144"/>
      <c r="AK550" s="144"/>
      <c r="AL550" s="144"/>
      <c r="AM550" s="144"/>
      <c r="AN550" s="144"/>
      <c r="AO550" s="144"/>
      <c r="AP550" s="144"/>
      <c r="AQ550" s="144"/>
      <c r="AR550" s="144"/>
      <c r="AS550" s="144"/>
      <c r="AT550" s="144"/>
      <c r="AU550" s="144"/>
      <c r="AV550" s="144"/>
      <c r="AW550" s="144"/>
      <c r="AX550" s="144"/>
      <c r="AY550" s="144"/>
      <c r="AZ550" s="144"/>
      <c r="BA550" s="144"/>
      <c r="BB550" s="144"/>
      <c r="BC550" s="144"/>
      <c r="BD550" s="144"/>
      <c r="BE550" s="144"/>
      <c r="BF550" s="144"/>
      <c r="BG550" s="144"/>
      <c r="BH550" s="144"/>
      <c r="BI550" s="144"/>
      <c r="BJ550" s="144"/>
      <c r="BK550" s="144"/>
      <c r="BL550" s="144"/>
      <c r="BM550" s="144"/>
      <c r="BN550" s="144"/>
      <c r="BO550" s="144"/>
      <c r="BP550" s="144"/>
      <c r="BQ550" s="144"/>
      <c r="BR550" s="144"/>
      <c r="BS550" s="144"/>
      <c r="BT550" s="144"/>
      <c r="BU550" s="144"/>
    </row>
    <row r="551" spans="1:73" ht="12" customHeight="1" x14ac:dyDescent="0.4">
      <c r="A551" s="80" t="s">
        <v>369</v>
      </c>
      <c r="B551" s="278"/>
      <c r="C551" s="436" t="s">
        <v>46</v>
      </c>
      <c r="D551" s="437"/>
      <c r="E551" s="438"/>
      <c r="F551" s="438"/>
      <c r="G551" s="438"/>
      <c r="H551" s="438"/>
      <c r="I551" s="438"/>
      <c r="J551" s="438"/>
      <c r="K551" s="438"/>
      <c r="L551" s="438"/>
      <c r="M551" s="438"/>
      <c r="N551" s="438"/>
      <c r="O551" s="438"/>
      <c r="P551" s="438"/>
      <c r="Q551" s="438"/>
      <c r="R551" s="438"/>
      <c r="S551" s="440"/>
      <c r="T551" s="144"/>
      <c r="U551" s="144"/>
      <c r="V551" s="144"/>
      <c r="W551" s="144"/>
      <c r="X551" s="144"/>
      <c r="Y551" s="144"/>
      <c r="Z551" s="144"/>
      <c r="AA551" s="144"/>
      <c r="AB551" s="144"/>
      <c r="AC551" s="144"/>
      <c r="AD551" s="144"/>
      <c r="AE551" s="144"/>
      <c r="AF551" s="144"/>
      <c r="AG551" s="144"/>
      <c r="AH551" s="144"/>
      <c r="AI551" s="144"/>
      <c r="AJ551" s="144"/>
      <c r="AK551" s="144"/>
      <c r="AL551" s="144"/>
      <c r="AM551" s="144"/>
      <c r="AN551" s="144"/>
      <c r="AO551" s="144"/>
      <c r="AP551" s="144"/>
      <c r="AQ551" s="144"/>
      <c r="AR551" s="144"/>
      <c r="AS551" s="144"/>
      <c r="AT551" s="144"/>
      <c r="AU551" s="144"/>
      <c r="AV551" s="144"/>
      <c r="AW551" s="144"/>
      <c r="AX551" s="144"/>
      <c r="AY551" s="144"/>
      <c r="AZ551" s="144"/>
      <c r="BA551" s="144"/>
      <c r="BB551" s="144"/>
      <c r="BC551" s="144"/>
      <c r="BD551" s="144"/>
      <c r="BE551" s="144"/>
      <c r="BF551" s="144"/>
      <c r="BG551" s="144"/>
      <c r="BH551" s="144"/>
      <c r="BI551" s="144"/>
      <c r="BJ551" s="144"/>
      <c r="BK551" s="144"/>
      <c r="BL551" s="144"/>
      <c r="BM551" s="144"/>
      <c r="BN551" s="144"/>
      <c r="BO551" s="144"/>
      <c r="BP551" s="144"/>
      <c r="BQ551" s="144"/>
      <c r="BR551" s="144"/>
      <c r="BS551" s="144"/>
      <c r="BT551" s="144"/>
      <c r="BU551" s="144"/>
    </row>
    <row r="552" spans="1:73" ht="12" customHeight="1" x14ac:dyDescent="0.4">
      <c r="A552" s="80" t="s">
        <v>369</v>
      </c>
      <c r="B552" s="278"/>
      <c r="C552" s="436" t="s">
        <v>47</v>
      </c>
      <c r="D552" s="437"/>
      <c r="E552" s="438"/>
      <c r="F552" s="438"/>
      <c r="G552" s="438"/>
      <c r="H552" s="438"/>
      <c r="I552" s="438"/>
      <c r="J552" s="438"/>
      <c r="K552" s="438"/>
      <c r="L552" s="438"/>
      <c r="M552" s="438"/>
      <c r="N552" s="438"/>
      <c r="O552" s="438"/>
      <c r="P552" s="438"/>
      <c r="Q552" s="438"/>
      <c r="R552" s="438"/>
      <c r="S552" s="440"/>
      <c r="T552" s="144"/>
      <c r="U552" s="144"/>
      <c r="V552" s="144"/>
      <c r="W552" s="144"/>
      <c r="X552" s="144"/>
      <c r="Y552" s="144"/>
      <c r="Z552" s="144"/>
      <c r="AA552" s="144"/>
      <c r="AB552" s="144"/>
      <c r="AC552" s="144"/>
      <c r="AD552" s="144"/>
      <c r="AE552" s="144"/>
      <c r="AF552" s="144"/>
      <c r="AG552" s="144"/>
      <c r="AH552" s="144"/>
      <c r="AI552" s="144"/>
      <c r="AJ552" s="144"/>
      <c r="AK552" s="144"/>
      <c r="AL552" s="144"/>
      <c r="AM552" s="144"/>
      <c r="AN552" s="144"/>
      <c r="AO552" s="144"/>
      <c r="AP552" s="144"/>
      <c r="AQ552" s="144"/>
      <c r="AR552" s="144"/>
      <c r="AS552" s="144"/>
      <c r="AT552" s="144"/>
      <c r="AU552" s="144"/>
      <c r="AV552" s="144"/>
      <c r="AW552" s="144"/>
      <c r="AX552" s="144"/>
      <c r="AY552" s="144"/>
      <c r="AZ552" s="144"/>
      <c r="BA552" s="144"/>
      <c r="BB552" s="144"/>
      <c r="BC552" s="144"/>
      <c r="BD552" s="144"/>
      <c r="BE552" s="144"/>
      <c r="BF552" s="144"/>
      <c r="BG552" s="144"/>
      <c r="BH552" s="144"/>
      <c r="BI552" s="144"/>
      <c r="BJ552" s="144"/>
      <c r="BK552" s="144"/>
      <c r="BL552" s="144"/>
      <c r="BM552" s="144"/>
      <c r="BN552" s="144"/>
      <c r="BO552" s="144"/>
      <c r="BP552" s="144"/>
      <c r="BQ552" s="144"/>
      <c r="BR552" s="144"/>
      <c r="BS552" s="144"/>
      <c r="BT552" s="144"/>
      <c r="BU552" s="144"/>
    </row>
    <row r="553" spans="1:73" ht="12" customHeight="1" x14ac:dyDescent="0.4">
      <c r="A553" s="80" t="s">
        <v>369</v>
      </c>
      <c r="B553" s="278"/>
      <c r="C553" s="436" t="s">
        <v>48</v>
      </c>
      <c r="D553" s="437">
        <v>2</v>
      </c>
      <c r="E553" s="438">
        <v>0</v>
      </c>
      <c r="F553" s="438">
        <v>0</v>
      </c>
      <c r="G553" s="438">
        <v>0</v>
      </c>
      <c r="H553" s="438">
        <v>2</v>
      </c>
      <c r="I553" s="438">
        <v>0</v>
      </c>
      <c r="J553" s="438">
        <v>2</v>
      </c>
      <c r="K553" s="438">
        <v>0</v>
      </c>
      <c r="L553" s="438">
        <v>3</v>
      </c>
      <c r="M553" s="438">
        <v>0</v>
      </c>
      <c r="N553" s="438">
        <v>0</v>
      </c>
      <c r="O553" s="438">
        <v>0</v>
      </c>
      <c r="P553" s="438">
        <v>0</v>
      </c>
      <c r="Q553" s="438">
        <v>0</v>
      </c>
      <c r="R553" s="438">
        <v>0</v>
      </c>
      <c r="S553" s="440">
        <v>0</v>
      </c>
      <c r="T553" s="274"/>
      <c r="U553" s="274"/>
      <c r="V553" s="144"/>
      <c r="W553" s="144"/>
      <c r="X553" s="144"/>
      <c r="Y553" s="144"/>
      <c r="Z553" s="144"/>
      <c r="AA553" s="144"/>
      <c r="AB553" s="144"/>
      <c r="AC553" s="144"/>
      <c r="AD553" s="144"/>
      <c r="AE553" s="144"/>
      <c r="AF553" s="144"/>
      <c r="AG553" s="144"/>
      <c r="AH553" s="144"/>
      <c r="AI553" s="144"/>
      <c r="AJ553" s="144"/>
      <c r="AK553" s="144"/>
      <c r="AL553" s="144"/>
      <c r="AM553" s="144"/>
      <c r="AN553" s="144"/>
      <c r="AO553" s="144"/>
      <c r="AP553" s="144"/>
      <c r="AQ553" s="144"/>
      <c r="AR553" s="144"/>
      <c r="AS553" s="144"/>
      <c r="AT553" s="144"/>
      <c r="AU553" s="144"/>
      <c r="AV553" s="144"/>
      <c r="AW553" s="144"/>
      <c r="AX553" s="144"/>
      <c r="AY553" s="144"/>
      <c r="AZ553" s="144"/>
      <c r="BA553" s="144"/>
      <c r="BB553" s="144"/>
      <c r="BC553" s="144"/>
      <c r="BD553" s="144"/>
      <c r="BE553" s="144"/>
      <c r="BF553" s="144"/>
      <c r="BG553" s="144"/>
      <c r="BH553" s="144"/>
      <c r="BI553" s="144"/>
      <c r="BJ553" s="144"/>
      <c r="BK553" s="144"/>
      <c r="BL553" s="144"/>
      <c r="BM553" s="144"/>
      <c r="BN553" s="144"/>
      <c r="BO553" s="144"/>
      <c r="BP553" s="144"/>
      <c r="BQ553" s="144"/>
      <c r="BR553" s="144"/>
      <c r="BS553" s="144"/>
      <c r="BT553" s="144"/>
      <c r="BU553" s="144"/>
    </row>
    <row r="554" spans="1:73" ht="12" customHeight="1" x14ac:dyDescent="0.4">
      <c r="A554" s="80" t="s">
        <v>369</v>
      </c>
      <c r="B554" s="427" t="s">
        <v>141</v>
      </c>
      <c r="C554" s="213" t="s">
        <v>180</v>
      </c>
      <c r="D554" s="214">
        <v>7</v>
      </c>
      <c r="E554" s="184">
        <v>17</v>
      </c>
      <c r="F554" s="184">
        <v>30</v>
      </c>
      <c r="G554" s="184">
        <v>39</v>
      </c>
      <c r="H554" s="184">
        <v>10</v>
      </c>
      <c r="I554" s="184">
        <v>11</v>
      </c>
      <c r="J554" s="184">
        <v>15</v>
      </c>
      <c r="K554" s="184">
        <v>14</v>
      </c>
      <c r="L554" s="184">
        <v>12</v>
      </c>
      <c r="M554" s="184">
        <v>3</v>
      </c>
      <c r="N554" s="184">
        <v>4</v>
      </c>
      <c r="O554" s="184">
        <v>0</v>
      </c>
      <c r="P554" s="184">
        <v>0</v>
      </c>
      <c r="Q554" s="184">
        <v>4</v>
      </c>
      <c r="R554" s="184">
        <v>1</v>
      </c>
      <c r="S554" s="435">
        <v>0</v>
      </c>
      <c r="T554" s="144"/>
      <c r="U554" s="144"/>
      <c r="V554" s="144"/>
      <c r="W554" s="144"/>
      <c r="X554" s="144"/>
      <c r="Y554" s="144"/>
      <c r="Z554" s="144"/>
      <c r="AA554" s="144"/>
      <c r="AB554" s="144"/>
      <c r="AC554" s="144"/>
      <c r="AD554" s="144"/>
      <c r="AE554" s="144"/>
      <c r="AF554" s="144"/>
      <c r="AG554" s="144"/>
      <c r="AH554" s="144"/>
      <c r="AI554" s="144"/>
      <c r="AJ554" s="144"/>
      <c r="AK554" s="144"/>
      <c r="AL554" s="144"/>
      <c r="AM554" s="144"/>
      <c r="AN554" s="144"/>
      <c r="AO554" s="144"/>
      <c r="AP554" s="144"/>
      <c r="AQ554" s="144"/>
      <c r="AR554" s="144"/>
      <c r="AS554" s="144"/>
      <c r="AT554" s="144"/>
      <c r="AU554" s="144"/>
      <c r="AV554" s="144"/>
      <c r="AW554" s="144"/>
      <c r="AX554" s="144"/>
      <c r="AY554" s="144"/>
      <c r="AZ554" s="144"/>
      <c r="BA554" s="144"/>
      <c r="BB554" s="144"/>
      <c r="BC554" s="144"/>
      <c r="BD554" s="144"/>
      <c r="BE554" s="144"/>
      <c r="BF554" s="144"/>
      <c r="BG554" s="144"/>
      <c r="BH554" s="144"/>
      <c r="BI554" s="144"/>
      <c r="BJ554" s="144"/>
      <c r="BK554" s="144"/>
      <c r="BL554" s="144"/>
      <c r="BM554" s="144"/>
      <c r="BN554" s="144"/>
      <c r="BO554" s="144"/>
      <c r="BP554" s="144"/>
      <c r="BQ554" s="144"/>
      <c r="BR554" s="144"/>
      <c r="BS554" s="144"/>
      <c r="BT554" s="144"/>
      <c r="BU554" s="144"/>
    </row>
    <row r="555" spans="1:73" ht="12" customHeight="1" x14ac:dyDescent="0.4">
      <c r="A555" s="80" t="s">
        <v>369</v>
      </c>
      <c r="B555" s="278"/>
      <c r="C555" s="436" t="s">
        <v>288</v>
      </c>
      <c r="D555" s="437"/>
      <c r="E555" s="438"/>
      <c r="F555" s="438"/>
      <c r="G555" s="438"/>
      <c r="H555" s="438"/>
      <c r="I555" s="438"/>
      <c r="J555" s="438"/>
      <c r="K555" s="438"/>
      <c r="L555" s="438"/>
      <c r="M555" s="438"/>
      <c r="N555" s="438"/>
      <c r="O555" s="438"/>
      <c r="P555" s="438"/>
      <c r="Q555" s="438"/>
      <c r="R555" s="438"/>
      <c r="S555" s="440"/>
      <c r="T555" s="144"/>
      <c r="U555" s="144"/>
      <c r="V555" s="144"/>
      <c r="W555" s="144"/>
      <c r="X555" s="144"/>
      <c r="Y555" s="144"/>
      <c r="Z555" s="144"/>
      <c r="AA555" s="144"/>
      <c r="AB555" s="144"/>
      <c r="AC555" s="144"/>
      <c r="AD555" s="144"/>
      <c r="AE555" s="144"/>
      <c r="AF555" s="144"/>
      <c r="AG555" s="144"/>
      <c r="AH555" s="144"/>
      <c r="AI555" s="144"/>
      <c r="AJ555" s="144"/>
      <c r="AK555" s="144"/>
      <c r="AL555" s="144"/>
      <c r="AM555" s="144"/>
      <c r="AN555" s="144"/>
      <c r="AO555" s="144"/>
      <c r="AP555" s="144"/>
      <c r="AQ555" s="144"/>
      <c r="AR555" s="144"/>
      <c r="AS555" s="144"/>
      <c r="AT555" s="144"/>
      <c r="AU555" s="144"/>
      <c r="AV555" s="144"/>
      <c r="AW555" s="144"/>
      <c r="AX555" s="144"/>
      <c r="AY555" s="144"/>
      <c r="AZ555" s="144"/>
      <c r="BA555" s="144"/>
      <c r="BB555" s="144"/>
      <c r="BC555" s="144"/>
      <c r="BD555" s="144"/>
      <c r="BE555" s="144"/>
      <c r="BF555" s="144"/>
      <c r="BG555" s="144"/>
      <c r="BH555" s="144"/>
      <c r="BI555" s="144"/>
      <c r="BJ555" s="144"/>
      <c r="BK555" s="144"/>
      <c r="BL555" s="144"/>
      <c r="BM555" s="144"/>
      <c r="BN555" s="144"/>
      <c r="BO555" s="144"/>
      <c r="BP555" s="144"/>
      <c r="BQ555" s="144"/>
      <c r="BR555" s="144"/>
      <c r="BS555" s="144"/>
      <c r="BT555" s="144"/>
      <c r="BU555" s="144"/>
    </row>
    <row r="556" spans="1:73" ht="12" customHeight="1" x14ac:dyDescent="0.4">
      <c r="A556" s="80" t="s">
        <v>369</v>
      </c>
      <c r="B556" s="278"/>
      <c r="C556" s="436" t="s">
        <v>289</v>
      </c>
      <c r="D556" s="437">
        <v>4</v>
      </c>
      <c r="E556" s="438">
        <v>3</v>
      </c>
      <c r="F556" s="438">
        <v>4</v>
      </c>
      <c r="G556" s="438">
        <v>2</v>
      </c>
      <c r="H556" s="438">
        <v>3</v>
      </c>
      <c r="I556" s="438">
        <v>4</v>
      </c>
      <c r="J556" s="438">
        <v>4</v>
      </c>
      <c r="K556" s="438">
        <v>1</v>
      </c>
      <c r="L556" s="438">
        <v>7</v>
      </c>
      <c r="M556" s="438">
        <v>3</v>
      </c>
      <c r="N556" s="438">
        <v>1</v>
      </c>
      <c r="O556" s="438">
        <v>1</v>
      </c>
      <c r="P556" s="438">
        <v>1</v>
      </c>
      <c r="Q556" s="438">
        <v>0</v>
      </c>
      <c r="R556" s="438">
        <v>0</v>
      </c>
      <c r="S556" s="440">
        <v>0</v>
      </c>
      <c r="T556" s="144"/>
      <c r="U556" s="144"/>
      <c r="V556" s="144"/>
      <c r="W556" s="144"/>
      <c r="X556" s="144"/>
      <c r="Y556" s="144"/>
      <c r="Z556" s="144"/>
      <c r="AA556" s="144"/>
      <c r="AB556" s="144"/>
      <c r="AC556" s="144"/>
      <c r="AD556" s="144"/>
      <c r="AE556" s="144"/>
      <c r="AF556" s="144"/>
      <c r="AG556" s="144"/>
      <c r="AH556" s="144"/>
      <c r="AI556" s="144"/>
      <c r="AJ556" s="144"/>
      <c r="AK556" s="144"/>
      <c r="AL556" s="144"/>
      <c r="AM556" s="144"/>
      <c r="AN556" s="144"/>
      <c r="AO556" s="144"/>
      <c r="AP556" s="144"/>
      <c r="AQ556" s="144"/>
      <c r="AR556" s="144"/>
      <c r="AS556" s="144"/>
      <c r="AT556" s="144"/>
      <c r="AU556" s="144"/>
      <c r="AV556" s="144"/>
      <c r="AW556" s="144"/>
      <c r="AX556" s="144"/>
      <c r="AY556" s="144"/>
      <c r="AZ556" s="144"/>
      <c r="BA556" s="144"/>
      <c r="BB556" s="144"/>
      <c r="BC556" s="144"/>
      <c r="BD556" s="144"/>
      <c r="BE556" s="144"/>
      <c r="BF556" s="144"/>
      <c r="BG556" s="144"/>
      <c r="BH556" s="144"/>
      <c r="BI556" s="144"/>
      <c r="BJ556" s="144"/>
      <c r="BK556" s="144"/>
      <c r="BL556" s="144"/>
      <c r="BM556" s="144"/>
      <c r="BN556" s="144"/>
      <c r="BO556" s="144"/>
      <c r="BP556" s="144"/>
      <c r="BQ556" s="144"/>
      <c r="BR556" s="144"/>
      <c r="BS556" s="144"/>
      <c r="BT556" s="144"/>
      <c r="BU556" s="144"/>
    </row>
    <row r="557" spans="1:73" ht="12" customHeight="1" x14ac:dyDescent="0.4">
      <c r="A557" s="80" t="s">
        <v>369</v>
      </c>
      <c r="B557" s="278"/>
      <c r="C557" s="436" t="s">
        <v>290</v>
      </c>
      <c r="D557" s="437">
        <v>0</v>
      </c>
      <c r="E557" s="438">
        <v>0</v>
      </c>
      <c r="F557" s="438">
        <v>0</v>
      </c>
      <c r="G557" s="438">
        <v>0</v>
      </c>
      <c r="H557" s="438">
        <v>0</v>
      </c>
      <c r="I557" s="438">
        <v>4</v>
      </c>
      <c r="J557" s="438">
        <v>2</v>
      </c>
      <c r="K557" s="438">
        <v>0</v>
      </c>
      <c r="L557" s="438">
        <v>0</v>
      </c>
      <c r="M557" s="438">
        <v>0</v>
      </c>
      <c r="N557" s="438">
        <v>0</v>
      </c>
      <c r="O557" s="438">
        <v>0</v>
      </c>
      <c r="P557" s="438">
        <v>0</v>
      </c>
      <c r="Q557" s="438">
        <v>0</v>
      </c>
      <c r="R557" s="438">
        <v>0</v>
      </c>
      <c r="S557" s="440">
        <v>0</v>
      </c>
      <c r="T557" s="144"/>
      <c r="U557" s="144"/>
      <c r="V557" s="144"/>
      <c r="W557" s="144"/>
      <c r="X557" s="144"/>
      <c r="Y557" s="144"/>
      <c r="Z557" s="144"/>
      <c r="AA557" s="144"/>
      <c r="AB557" s="144"/>
      <c r="AC557" s="144"/>
      <c r="AD557" s="144"/>
      <c r="AE557" s="144"/>
      <c r="AF557" s="144"/>
      <c r="AG557" s="144"/>
      <c r="AH557" s="144"/>
      <c r="AI557" s="144"/>
      <c r="AJ557" s="144"/>
      <c r="AK557" s="144"/>
      <c r="AL557" s="144"/>
      <c r="AM557" s="144"/>
      <c r="AN557" s="144"/>
      <c r="AO557" s="144"/>
      <c r="AP557" s="144"/>
      <c r="AQ557" s="144"/>
      <c r="AR557" s="144"/>
      <c r="AS557" s="144"/>
      <c r="AT557" s="144"/>
      <c r="AU557" s="144"/>
      <c r="AV557" s="144"/>
      <c r="AW557" s="144"/>
      <c r="AX557" s="144"/>
      <c r="AY557" s="144"/>
      <c r="AZ557" s="144"/>
      <c r="BA557" s="144"/>
      <c r="BB557" s="144"/>
      <c r="BC557" s="144"/>
      <c r="BD557" s="144"/>
      <c r="BE557" s="144"/>
      <c r="BF557" s="144"/>
      <c r="BG557" s="144"/>
      <c r="BH557" s="144"/>
      <c r="BI557" s="144"/>
      <c r="BJ557" s="144"/>
      <c r="BK557" s="144"/>
      <c r="BL557" s="144"/>
      <c r="BM557" s="144"/>
      <c r="BN557" s="144"/>
      <c r="BO557" s="144"/>
      <c r="BP557" s="144"/>
      <c r="BQ557" s="144"/>
      <c r="BR557" s="144"/>
      <c r="BS557" s="144"/>
      <c r="BT557" s="144"/>
      <c r="BU557" s="144"/>
    </row>
    <row r="558" spans="1:73" ht="12" customHeight="1" x14ac:dyDescent="0.4">
      <c r="A558" s="80" t="s">
        <v>369</v>
      </c>
      <c r="B558" s="278"/>
      <c r="C558" s="434" t="s">
        <v>300</v>
      </c>
      <c r="D558" s="443"/>
      <c r="E558" s="144"/>
      <c r="F558" s="144">
        <v>1</v>
      </c>
      <c r="G558" s="144">
        <v>2</v>
      </c>
      <c r="H558" s="144"/>
      <c r="I558" s="144"/>
      <c r="J558" s="144"/>
      <c r="K558" s="144"/>
      <c r="L558" s="144"/>
      <c r="M558" s="144"/>
      <c r="N558" s="144"/>
      <c r="O558" s="144"/>
      <c r="P558" s="144"/>
      <c r="Q558" s="144"/>
      <c r="R558" s="144"/>
      <c r="S558" s="444"/>
      <c r="T558" s="144"/>
      <c r="U558" s="144"/>
      <c r="V558" s="144"/>
      <c r="W558" s="144"/>
      <c r="X558" s="144"/>
      <c r="Y558" s="144"/>
      <c r="Z558" s="144"/>
      <c r="AA558" s="144"/>
      <c r="AB558" s="144"/>
      <c r="AC558" s="144"/>
      <c r="AD558" s="144"/>
      <c r="AE558" s="144"/>
      <c r="AF558" s="144"/>
      <c r="AG558" s="144"/>
      <c r="AH558" s="144"/>
      <c r="AI558" s="144"/>
      <c r="AJ558" s="144"/>
      <c r="AK558" s="144"/>
      <c r="AL558" s="144"/>
      <c r="AM558" s="144"/>
      <c r="AN558" s="144"/>
      <c r="AO558" s="144"/>
      <c r="AP558" s="144"/>
      <c r="AQ558" s="144"/>
      <c r="AR558" s="144"/>
      <c r="AS558" s="144"/>
      <c r="AT558" s="144"/>
      <c r="AU558" s="144"/>
      <c r="AV558" s="144"/>
      <c r="AW558" s="144"/>
      <c r="AX558" s="144"/>
      <c r="AY558" s="144"/>
      <c r="AZ558" s="144"/>
      <c r="BA558" s="144"/>
      <c r="BB558" s="144"/>
      <c r="BC558" s="144"/>
      <c r="BD558" s="144"/>
      <c r="BE558" s="144"/>
      <c r="BF558" s="144"/>
      <c r="BG558" s="144"/>
      <c r="BH558" s="144"/>
      <c r="BI558" s="144"/>
      <c r="BJ558" s="144"/>
      <c r="BK558" s="144"/>
      <c r="BL558" s="144"/>
      <c r="BM558" s="144"/>
      <c r="BN558" s="144"/>
      <c r="BO558" s="144"/>
      <c r="BP558" s="144"/>
      <c r="BQ558" s="144"/>
      <c r="BR558" s="144"/>
      <c r="BS558" s="144"/>
      <c r="BT558" s="144"/>
      <c r="BU558" s="144"/>
    </row>
    <row r="559" spans="1:73" ht="12" customHeight="1" x14ac:dyDescent="0.4">
      <c r="A559" s="80" t="s">
        <v>369</v>
      </c>
      <c r="B559" s="278"/>
      <c r="C559" s="434" t="s">
        <v>292</v>
      </c>
      <c r="D559" s="443"/>
      <c r="E559" s="144"/>
      <c r="F559" s="144"/>
      <c r="G559" s="144"/>
      <c r="H559" s="144"/>
      <c r="I559" s="144"/>
      <c r="J559" s="144"/>
      <c r="K559" s="144"/>
      <c r="L559" s="144"/>
      <c r="M559" s="144"/>
      <c r="N559" s="144"/>
      <c r="O559" s="144"/>
      <c r="P559" s="144"/>
      <c r="Q559" s="144"/>
      <c r="R559" s="144"/>
      <c r="S559" s="444"/>
      <c r="T559" s="144"/>
      <c r="U559" s="144"/>
      <c r="V559" s="144"/>
      <c r="W559" s="144"/>
      <c r="X559" s="144"/>
      <c r="Y559" s="144"/>
      <c r="Z559" s="144"/>
      <c r="AA559" s="144"/>
      <c r="AB559" s="144"/>
      <c r="AC559" s="144"/>
      <c r="AD559" s="144"/>
      <c r="AE559" s="144"/>
      <c r="AF559" s="144"/>
      <c r="AG559" s="144"/>
      <c r="AH559" s="144"/>
      <c r="AI559" s="144"/>
      <c r="AJ559" s="144"/>
      <c r="AK559" s="144"/>
      <c r="AL559" s="144"/>
      <c r="AM559" s="144"/>
      <c r="AN559" s="144"/>
      <c r="AO559" s="144"/>
      <c r="AP559" s="144"/>
      <c r="AQ559" s="144"/>
      <c r="AR559" s="144"/>
      <c r="AS559" s="144"/>
      <c r="AT559" s="144"/>
      <c r="AU559" s="144"/>
      <c r="AV559" s="144"/>
      <c r="AW559" s="144"/>
      <c r="AX559" s="144"/>
      <c r="AY559" s="144"/>
      <c r="AZ559" s="144"/>
      <c r="BA559" s="144"/>
      <c r="BB559" s="144"/>
      <c r="BC559" s="144"/>
      <c r="BD559" s="144"/>
      <c r="BE559" s="144"/>
      <c r="BF559" s="144"/>
      <c r="BG559" s="144"/>
      <c r="BH559" s="144"/>
      <c r="BI559" s="144"/>
      <c r="BJ559" s="144"/>
      <c r="BK559" s="144"/>
      <c r="BL559" s="144"/>
      <c r="BM559" s="144"/>
      <c r="BN559" s="144"/>
      <c r="BO559" s="144"/>
      <c r="BP559" s="144"/>
      <c r="BQ559" s="144"/>
      <c r="BR559" s="144"/>
      <c r="BS559" s="144"/>
      <c r="BT559" s="144"/>
      <c r="BU559" s="144"/>
    </row>
    <row r="560" spans="1:73" ht="12" customHeight="1" x14ac:dyDescent="0.4">
      <c r="A560" s="80" t="s">
        <v>369</v>
      </c>
      <c r="B560" s="278"/>
      <c r="C560" s="436" t="s">
        <v>274</v>
      </c>
      <c r="D560" s="437">
        <v>2</v>
      </c>
      <c r="E560" s="438">
        <v>5</v>
      </c>
      <c r="F560" s="438">
        <v>3</v>
      </c>
      <c r="G560" s="438">
        <v>8</v>
      </c>
      <c r="H560" s="438">
        <v>7</v>
      </c>
      <c r="I560" s="438">
        <v>8</v>
      </c>
      <c r="J560" s="438">
        <v>0</v>
      </c>
      <c r="K560" s="438">
        <v>5</v>
      </c>
      <c r="L560" s="438">
        <v>1</v>
      </c>
      <c r="M560" s="438">
        <v>2</v>
      </c>
      <c r="N560" s="438">
        <v>2</v>
      </c>
      <c r="O560" s="438">
        <v>4</v>
      </c>
      <c r="P560" s="438">
        <v>0</v>
      </c>
      <c r="Q560" s="438">
        <v>0</v>
      </c>
      <c r="R560" s="438">
        <v>0</v>
      </c>
      <c r="S560" s="440">
        <v>0</v>
      </c>
      <c r="T560" s="144"/>
      <c r="U560" s="144"/>
      <c r="V560" s="144"/>
      <c r="W560" s="144"/>
      <c r="X560" s="144"/>
      <c r="Y560" s="144"/>
      <c r="Z560" s="144"/>
      <c r="AA560" s="144"/>
      <c r="AB560" s="144"/>
      <c r="AC560" s="144"/>
      <c r="AD560" s="144"/>
      <c r="AE560" s="144"/>
      <c r="AF560" s="144"/>
      <c r="AG560" s="144"/>
      <c r="AH560" s="144"/>
      <c r="AI560" s="144"/>
      <c r="AJ560" s="144"/>
      <c r="AK560" s="144"/>
      <c r="AL560" s="144"/>
      <c r="AM560" s="144"/>
      <c r="AN560" s="144"/>
      <c r="AO560" s="144"/>
      <c r="AP560" s="144"/>
      <c r="AQ560" s="144"/>
      <c r="AR560" s="144"/>
      <c r="AS560" s="144"/>
      <c r="AT560" s="144"/>
      <c r="AU560" s="144"/>
      <c r="AV560" s="144"/>
      <c r="AW560" s="144"/>
      <c r="AX560" s="144"/>
      <c r="AY560" s="144"/>
      <c r="AZ560" s="144"/>
      <c r="BA560" s="144"/>
      <c r="BB560" s="144"/>
      <c r="BC560" s="144"/>
      <c r="BD560" s="144"/>
      <c r="BE560" s="144"/>
      <c r="BF560" s="144"/>
      <c r="BG560" s="144"/>
      <c r="BH560" s="144"/>
      <c r="BI560" s="144"/>
      <c r="BJ560" s="144"/>
      <c r="BK560" s="144"/>
      <c r="BL560" s="144"/>
      <c r="BM560" s="144"/>
      <c r="BN560" s="144"/>
      <c r="BO560" s="144"/>
      <c r="BP560" s="144"/>
      <c r="BQ560" s="144"/>
      <c r="BR560" s="144"/>
      <c r="BS560" s="144"/>
      <c r="BT560" s="144"/>
      <c r="BU560" s="144"/>
    </row>
    <row r="561" spans="1:73" ht="12" customHeight="1" x14ac:dyDescent="0.4">
      <c r="A561" s="80" t="s">
        <v>369</v>
      </c>
      <c r="B561" s="278"/>
      <c r="C561" s="436" t="s">
        <v>275</v>
      </c>
      <c r="D561" s="437"/>
      <c r="E561" s="438"/>
      <c r="F561" s="438"/>
      <c r="G561" s="438"/>
      <c r="H561" s="438"/>
      <c r="I561" s="438"/>
      <c r="J561" s="438"/>
      <c r="K561" s="438"/>
      <c r="L561" s="438"/>
      <c r="M561" s="438"/>
      <c r="N561" s="438"/>
      <c r="O561" s="438"/>
      <c r="P561" s="438"/>
      <c r="Q561" s="438"/>
      <c r="R561" s="438"/>
      <c r="S561" s="440"/>
      <c r="T561" s="144"/>
      <c r="U561" s="144"/>
      <c r="V561" s="144"/>
      <c r="W561" s="144"/>
      <c r="X561" s="144"/>
      <c r="Y561" s="144"/>
      <c r="Z561" s="144"/>
      <c r="AA561" s="144"/>
      <c r="AB561" s="144"/>
      <c r="AC561" s="144"/>
      <c r="AD561" s="144"/>
      <c r="AE561" s="144"/>
      <c r="AF561" s="144"/>
      <c r="AG561" s="144"/>
      <c r="AH561" s="144"/>
      <c r="AI561" s="144"/>
      <c r="AJ561" s="144"/>
      <c r="AK561" s="144"/>
      <c r="AL561" s="144"/>
      <c r="AM561" s="144"/>
      <c r="AN561" s="144"/>
      <c r="AO561" s="144"/>
      <c r="AP561" s="144"/>
      <c r="AQ561" s="144"/>
      <c r="AR561" s="144"/>
      <c r="AS561" s="144"/>
      <c r="AT561" s="144"/>
      <c r="AU561" s="144"/>
      <c r="AV561" s="144"/>
      <c r="AW561" s="144"/>
      <c r="AX561" s="144"/>
      <c r="AY561" s="144"/>
      <c r="AZ561" s="144"/>
      <c r="BA561" s="144"/>
      <c r="BB561" s="144"/>
      <c r="BC561" s="144"/>
      <c r="BD561" s="144"/>
      <c r="BE561" s="144"/>
      <c r="BF561" s="144"/>
      <c r="BG561" s="144"/>
      <c r="BH561" s="144"/>
      <c r="BI561" s="144"/>
      <c r="BJ561" s="144"/>
      <c r="BK561" s="144"/>
      <c r="BL561" s="144"/>
      <c r="BM561" s="144"/>
      <c r="BN561" s="144"/>
      <c r="BO561" s="144"/>
      <c r="BP561" s="144"/>
      <c r="BQ561" s="144"/>
      <c r="BR561" s="144"/>
      <c r="BS561" s="144"/>
      <c r="BT561" s="144"/>
      <c r="BU561" s="144"/>
    </row>
    <row r="562" spans="1:73" ht="12" customHeight="1" x14ac:dyDescent="0.4">
      <c r="A562" s="80" t="s">
        <v>369</v>
      </c>
      <c r="B562" s="278"/>
      <c r="C562" s="434" t="s">
        <v>373</v>
      </c>
      <c r="D562" s="443">
        <v>0</v>
      </c>
      <c r="E562" s="144">
        <v>2</v>
      </c>
      <c r="F562" s="144">
        <v>1</v>
      </c>
      <c r="G562" s="144">
        <v>0</v>
      </c>
      <c r="H562" s="144">
        <v>3</v>
      </c>
      <c r="I562" s="144">
        <v>0</v>
      </c>
      <c r="J562" s="144">
        <v>0</v>
      </c>
      <c r="K562" s="144">
        <v>1</v>
      </c>
      <c r="L562" s="144">
        <v>1</v>
      </c>
      <c r="M562" s="144">
        <v>0</v>
      </c>
      <c r="N562" s="144">
        <v>1</v>
      </c>
      <c r="O562" s="144">
        <v>0</v>
      </c>
      <c r="P562" s="144">
        <v>0</v>
      </c>
      <c r="Q562" s="144">
        <v>0</v>
      </c>
      <c r="R562" s="144">
        <v>0</v>
      </c>
      <c r="S562" s="444">
        <v>0</v>
      </c>
      <c r="T562" s="144"/>
      <c r="U562" s="144"/>
      <c r="V562" s="144"/>
      <c r="W562" s="144"/>
      <c r="X562" s="144"/>
      <c r="Y562" s="144"/>
      <c r="Z562" s="144"/>
      <c r="AA562" s="144"/>
      <c r="AB562" s="144"/>
      <c r="AC562" s="144"/>
      <c r="AD562" s="144"/>
      <c r="AE562" s="144"/>
      <c r="AF562" s="144"/>
      <c r="AG562" s="144"/>
      <c r="AH562" s="144"/>
      <c r="AI562" s="144"/>
      <c r="AJ562" s="144"/>
      <c r="AK562" s="144"/>
      <c r="AL562" s="144"/>
      <c r="AM562" s="144"/>
      <c r="AN562" s="144"/>
      <c r="AO562" s="144"/>
      <c r="AP562" s="144"/>
      <c r="AQ562" s="144"/>
      <c r="AR562" s="144"/>
      <c r="AS562" s="144"/>
      <c r="AT562" s="144"/>
      <c r="AU562" s="144"/>
      <c r="AV562" s="144"/>
      <c r="AW562" s="144"/>
      <c r="AX562" s="144"/>
      <c r="AY562" s="144"/>
      <c r="AZ562" s="144"/>
      <c r="BA562" s="144"/>
      <c r="BB562" s="144"/>
      <c r="BC562" s="144"/>
      <c r="BD562" s="144"/>
      <c r="BE562" s="144"/>
      <c r="BF562" s="144"/>
      <c r="BG562" s="144"/>
      <c r="BH562" s="144"/>
      <c r="BI562" s="144"/>
      <c r="BJ562" s="144"/>
      <c r="BK562" s="144"/>
      <c r="BL562" s="144"/>
      <c r="BM562" s="144"/>
      <c r="BN562" s="144"/>
      <c r="BO562" s="144"/>
      <c r="BP562" s="144"/>
      <c r="BQ562" s="144"/>
      <c r="BR562" s="144"/>
      <c r="BS562" s="144"/>
      <c r="BT562" s="144"/>
      <c r="BU562" s="144"/>
    </row>
    <row r="563" spans="1:73" ht="12" customHeight="1" x14ac:dyDescent="0.4">
      <c r="A563" s="80" t="s">
        <v>369</v>
      </c>
      <c r="B563" s="278"/>
      <c r="C563" s="434" t="s">
        <v>374</v>
      </c>
      <c r="D563" s="443"/>
      <c r="E563" s="144"/>
      <c r="F563" s="144"/>
      <c r="G563" s="144"/>
      <c r="H563" s="144"/>
      <c r="I563" s="144"/>
      <c r="J563" s="144"/>
      <c r="K563" s="144"/>
      <c r="L563" s="144"/>
      <c r="M563" s="144"/>
      <c r="N563" s="144"/>
      <c r="O563" s="144"/>
      <c r="P563" s="144"/>
      <c r="Q563" s="144"/>
      <c r="R563" s="144"/>
      <c r="S563" s="444"/>
      <c r="T563" s="144"/>
      <c r="U563" s="144"/>
      <c r="V563" s="144"/>
      <c r="W563" s="144"/>
      <c r="X563" s="144"/>
      <c r="Y563" s="144"/>
      <c r="Z563" s="144"/>
      <c r="AA563" s="144"/>
      <c r="AB563" s="144"/>
      <c r="AC563" s="144"/>
      <c r="AD563" s="144"/>
      <c r="AE563" s="144"/>
      <c r="AF563" s="144"/>
      <c r="AG563" s="144"/>
      <c r="AH563" s="144"/>
      <c r="AI563" s="144"/>
      <c r="AJ563" s="144"/>
      <c r="AK563" s="144"/>
      <c r="AL563" s="144"/>
      <c r="AM563" s="144"/>
      <c r="AN563" s="144"/>
      <c r="AO563" s="144"/>
      <c r="AP563" s="144"/>
      <c r="AQ563" s="144"/>
      <c r="AR563" s="144"/>
      <c r="AS563" s="144"/>
      <c r="AT563" s="144"/>
      <c r="AU563" s="144"/>
      <c r="AV563" s="144"/>
      <c r="AW563" s="144"/>
      <c r="AX563" s="144"/>
      <c r="AY563" s="144"/>
      <c r="AZ563" s="144"/>
      <c r="BA563" s="144"/>
      <c r="BB563" s="144"/>
      <c r="BC563" s="144"/>
      <c r="BD563" s="144"/>
      <c r="BE563" s="144"/>
      <c r="BF563" s="144"/>
      <c r="BG563" s="144"/>
      <c r="BH563" s="144"/>
      <c r="BI563" s="144"/>
      <c r="BJ563" s="144"/>
      <c r="BK563" s="144"/>
      <c r="BL563" s="144"/>
      <c r="BM563" s="144"/>
      <c r="BN563" s="144"/>
      <c r="BO563" s="144"/>
      <c r="BP563" s="144"/>
      <c r="BQ563" s="144"/>
      <c r="BR563" s="144"/>
      <c r="BS563" s="144"/>
      <c r="BT563" s="144"/>
      <c r="BU563" s="144"/>
    </row>
    <row r="564" spans="1:73" ht="12" customHeight="1" x14ac:dyDescent="0.4">
      <c r="A564" s="80" t="s">
        <v>369</v>
      </c>
      <c r="B564" s="278"/>
      <c r="C564" s="436" t="s">
        <v>375</v>
      </c>
      <c r="D564" s="437">
        <v>183</v>
      </c>
      <c r="E564" s="438">
        <v>623</v>
      </c>
      <c r="F564" s="438">
        <v>605</v>
      </c>
      <c r="G564" s="438">
        <v>278</v>
      </c>
      <c r="H564" s="438">
        <v>175</v>
      </c>
      <c r="I564" s="438">
        <v>178</v>
      </c>
      <c r="J564" s="438">
        <v>221</v>
      </c>
      <c r="K564" s="438">
        <v>168</v>
      </c>
      <c r="L564" s="438">
        <v>106</v>
      </c>
      <c r="M564" s="438">
        <v>101</v>
      </c>
      <c r="N564" s="438">
        <v>157</v>
      </c>
      <c r="O564" s="438">
        <v>139</v>
      </c>
      <c r="P564" s="438">
        <v>134</v>
      </c>
      <c r="Q564" s="438">
        <v>74</v>
      </c>
      <c r="R564" s="438">
        <v>51</v>
      </c>
      <c r="S564" s="440">
        <v>31</v>
      </c>
      <c r="T564" s="144"/>
      <c r="U564" s="144"/>
      <c r="V564" s="144"/>
      <c r="W564" s="144"/>
      <c r="X564" s="144"/>
      <c r="Y564" s="144"/>
      <c r="Z564" s="144"/>
      <c r="AA564" s="144"/>
      <c r="AB564" s="144"/>
      <c r="AC564" s="144"/>
      <c r="AD564" s="144"/>
      <c r="AE564" s="144"/>
      <c r="AF564" s="144"/>
      <c r="AG564" s="144"/>
      <c r="AH564" s="144"/>
      <c r="AI564" s="144"/>
      <c r="AJ564" s="144"/>
      <c r="AK564" s="144"/>
      <c r="AL564" s="144"/>
      <c r="AM564" s="144"/>
      <c r="AN564" s="144"/>
      <c r="AO564" s="144"/>
      <c r="AP564" s="144"/>
      <c r="AQ564" s="144"/>
      <c r="AR564" s="144"/>
      <c r="AS564" s="144"/>
      <c r="AT564" s="144"/>
      <c r="AU564" s="144"/>
      <c r="AV564" s="144"/>
      <c r="AW564" s="144"/>
      <c r="AX564" s="144"/>
      <c r="AY564" s="144"/>
      <c r="AZ564" s="144"/>
      <c r="BA564" s="144"/>
      <c r="BB564" s="144"/>
      <c r="BC564" s="144"/>
      <c r="BD564" s="144"/>
      <c r="BE564" s="144"/>
      <c r="BF564" s="144"/>
      <c r="BG564" s="144"/>
      <c r="BH564" s="144"/>
      <c r="BI564" s="144"/>
      <c r="BJ564" s="144"/>
      <c r="BK564" s="144"/>
      <c r="BL564" s="144"/>
      <c r="BM564" s="144"/>
      <c r="BN564" s="144"/>
      <c r="BO564" s="144"/>
      <c r="BP564" s="144"/>
      <c r="BQ564" s="144"/>
      <c r="BR564" s="144"/>
      <c r="BS564" s="144"/>
      <c r="BT564" s="144"/>
      <c r="BU564" s="144"/>
    </row>
    <row r="565" spans="1:73" ht="12" customHeight="1" x14ac:dyDescent="0.4">
      <c r="A565" s="80" t="s">
        <v>369</v>
      </c>
      <c r="B565" s="278"/>
      <c r="C565" s="434" t="s">
        <v>309</v>
      </c>
      <c r="D565" s="443">
        <v>21</v>
      </c>
      <c r="E565" s="144">
        <v>69</v>
      </c>
      <c r="F565" s="144">
        <v>95</v>
      </c>
      <c r="G565" s="144">
        <v>77</v>
      </c>
      <c r="H565" s="144">
        <v>52</v>
      </c>
      <c r="I565" s="144">
        <v>49</v>
      </c>
      <c r="J565" s="144">
        <v>46</v>
      </c>
      <c r="K565" s="144">
        <v>37</v>
      </c>
      <c r="L565" s="144">
        <v>34</v>
      </c>
      <c r="M565" s="144">
        <v>22</v>
      </c>
      <c r="N565" s="144">
        <v>42</v>
      </c>
      <c r="O565" s="144">
        <v>24</v>
      </c>
      <c r="P565" s="144">
        <v>55</v>
      </c>
      <c r="Q565" s="144">
        <v>46</v>
      </c>
      <c r="R565" s="144">
        <v>11</v>
      </c>
      <c r="S565" s="444">
        <v>13</v>
      </c>
      <c r="T565" s="144"/>
      <c r="U565" s="144"/>
      <c r="V565" s="144"/>
      <c r="W565" s="144"/>
      <c r="X565" s="144"/>
      <c r="Y565" s="144"/>
      <c r="Z565" s="144"/>
      <c r="AA565" s="144"/>
      <c r="AB565" s="144"/>
      <c r="AC565" s="144"/>
      <c r="AD565" s="144"/>
      <c r="AE565" s="144"/>
      <c r="AF565" s="144"/>
      <c r="AG565" s="144"/>
      <c r="AH565" s="144"/>
      <c r="AI565" s="144"/>
      <c r="AJ565" s="144"/>
      <c r="AK565" s="144"/>
      <c r="AL565" s="144"/>
      <c r="AM565" s="144"/>
      <c r="AN565" s="144"/>
      <c r="AO565" s="144"/>
      <c r="AP565" s="144"/>
      <c r="AQ565" s="144"/>
      <c r="AR565" s="144"/>
      <c r="AS565" s="144"/>
      <c r="AT565" s="144"/>
      <c r="AU565" s="144"/>
      <c r="AV565" s="144"/>
      <c r="AW565" s="144"/>
      <c r="AX565" s="144"/>
      <c r="AY565" s="144"/>
      <c r="AZ565" s="144"/>
      <c r="BA565" s="144"/>
      <c r="BB565" s="144"/>
      <c r="BC565" s="144"/>
      <c r="BD565" s="144"/>
      <c r="BE565" s="144"/>
      <c r="BF565" s="144"/>
      <c r="BG565" s="144"/>
      <c r="BH565" s="144"/>
      <c r="BI565" s="144"/>
      <c r="BJ565" s="144"/>
      <c r="BK565" s="144"/>
      <c r="BL565" s="144"/>
      <c r="BM565" s="144"/>
      <c r="BN565" s="144"/>
      <c r="BO565" s="144"/>
      <c r="BP565" s="144"/>
      <c r="BQ565" s="144"/>
      <c r="BR565" s="144"/>
      <c r="BS565" s="144"/>
      <c r="BT565" s="144"/>
      <c r="BU565" s="144"/>
    </row>
    <row r="566" spans="1:73" ht="12" customHeight="1" x14ac:dyDescent="0.4">
      <c r="A566" s="80" t="s">
        <v>369</v>
      </c>
      <c r="B566" s="278"/>
      <c r="C566" s="434" t="s">
        <v>310</v>
      </c>
      <c r="D566" s="443">
        <v>0</v>
      </c>
      <c r="E566" s="144">
        <v>4</v>
      </c>
      <c r="F566" s="144">
        <v>4</v>
      </c>
      <c r="G566" s="144">
        <v>6</v>
      </c>
      <c r="H566" s="144">
        <v>7</v>
      </c>
      <c r="I566" s="144">
        <v>2</v>
      </c>
      <c r="J566" s="144">
        <v>7</v>
      </c>
      <c r="K566" s="144">
        <v>7</v>
      </c>
      <c r="L566" s="144">
        <v>5</v>
      </c>
      <c r="M566" s="144">
        <v>4</v>
      </c>
      <c r="N566" s="144">
        <v>2</v>
      </c>
      <c r="O566" s="144">
        <v>0</v>
      </c>
      <c r="P566" s="144">
        <v>0</v>
      </c>
      <c r="Q566" s="144">
        <v>0</v>
      </c>
      <c r="R566" s="144">
        <v>0</v>
      </c>
      <c r="S566" s="444">
        <v>0</v>
      </c>
      <c r="T566" s="144"/>
      <c r="U566" s="144"/>
      <c r="V566" s="144"/>
      <c r="W566" s="144"/>
      <c r="X566" s="144"/>
      <c r="Y566" s="144"/>
      <c r="Z566" s="144"/>
      <c r="AA566" s="144"/>
      <c r="AB566" s="144"/>
      <c r="AC566" s="144"/>
      <c r="AD566" s="144"/>
      <c r="AE566" s="144"/>
      <c r="AF566" s="144"/>
      <c r="AG566" s="144"/>
      <c r="AH566" s="144"/>
      <c r="AI566" s="144"/>
      <c r="AJ566" s="144"/>
      <c r="AK566" s="144"/>
      <c r="AL566" s="144"/>
      <c r="AM566" s="144"/>
      <c r="AN566" s="144"/>
      <c r="AO566" s="144"/>
      <c r="AP566" s="144"/>
      <c r="AQ566" s="144"/>
      <c r="AR566" s="144"/>
      <c r="AS566" s="144"/>
      <c r="AT566" s="144"/>
      <c r="AU566" s="144"/>
      <c r="AV566" s="144"/>
      <c r="AW566" s="144"/>
      <c r="AX566" s="144"/>
      <c r="AY566" s="144"/>
      <c r="AZ566" s="144"/>
      <c r="BA566" s="144"/>
      <c r="BB566" s="144"/>
      <c r="BC566" s="144"/>
      <c r="BD566" s="144"/>
      <c r="BE566" s="144"/>
      <c r="BF566" s="144"/>
      <c r="BG566" s="144"/>
      <c r="BH566" s="144"/>
      <c r="BI566" s="144"/>
      <c r="BJ566" s="144"/>
      <c r="BK566" s="144"/>
      <c r="BL566" s="144"/>
      <c r="BM566" s="144"/>
      <c r="BN566" s="144"/>
      <c r="BO566" s="144"/>
      <c r="BP566" s="144"/>
      <c r="BQ566" s="144"/>
      <c r="BR566" s="144"/>
      <c r="BS566" s="144"/>
      <c r="BT566" s="144"/>
      <c r="BU566" s="144"/>
    </row>
    <row r="567" spans="1:73" ht="12" customHeight="1" x14ac:dyDescent="0.4">
      <c r="A567" s="80" t="s">
        <v>369</v>
      </c>
      <c r="B567" s="278"/>
      <c r="C567" s="434" t="s">
        <v>376</v>
      </c>
      <c r="D567" s="443">
        <v>0</v>
      </c>
      <c r="E567" s="144">
        <v>0</v>
      </c>
      <c r="F567" s="144">
        <v>0</v>
      </c>
      <c r="G567" s="144">
        <v>1</v>
      </c>
      <c r="H567" s="144">
        <v>1</v>
      </c>
      <c r="I567" s="144">
        <v>0</v>
      </c>
      <c r="J567" s="144">
        <v>1</v>
      </c>
      <c r="K567" s="144">
        <v>0</v>
      </c>
      <c r="L567" s="144">
        <v>0</v>
      </c>
      <c r="M567" s="144">
        <v>0</v>
      </c>
      <c r="N567" s="144">
        <v>1</v>
      </c>
      <c r="O567" s="144">
        <v>1</v>
      </c>
      <c r="P567" s="144">
        <v>0</v>
      </c>
      <c r="Q567" s="144">
        <v>0</v>
      </c>
      <c r="R567" s="144">
        <v>0</v>
      </c>
      <c r="S567" s="444">
        <v>1</v>
      </c>
      <c r="T567" s="144"/>
      <c r="U567" s="144"/>
      <c r="V567" s="144"/>
      <c r="W567" s="144"/>
      <c r="X567" s="144"/>
      <c r="Y567" s="144"/>
      <c r="Z567" s="144"/>
      <c r="AA567" s="144"/>
      <c r="AB567" s="144"/>
      <c r="AC567" s="144"/>
      <c r="AD567" s="144"/>
      <c r="AE567" s="144"/>
      <c r="AF567" s="144"/>
      <c r="AG567" s="144"/>
      <c r="AH567" s="144"/>
      <c r="AI567" s="144"/>
      <c r="AJ567" s="144"/>
      <c r="AK567" s="144"/>
      <c r="AL567" s="144"/>
      <c r="AM567" s="144"/>
      <c r="AN567" s="144"/>
      <c r="AO567" s="144"/>
      <c r="AP567" s="144"/>
      <c r="AQ567" s="144"/>
      <c r="AR567" s="144"/>
      <c r="AS567" s="144"/>
      <c r="AT567" s="144"/>
      <c r="AU567" s="144"/>
      <c r="AV567" s="144"/>
      <c r="AW567" s="144"/>
      <c r="AX567" s="144"/>
      <c r="AY567" s="144"/>
      <c r="AZ567" s="144"/>
      <c r="BA567" s="144"/>
      <c r="BB567" s="144"/>
      <c r="BC567" s="144"/>
      <c r="BD567" s="144"/>
      <c r="BE567" s="144"/>
      <c r="BF567" s="144"/>
      <c r="BG567" s="144"/>
      <c r="BH567" s="144"/>
      <c r="BI567" s="144"/>
      <c r="BJ567" s="144"/>
      <c r="BK567" s="144"/>
      <c r="BL567" s="144"/>
      <c r="BM567" s="144"/>
      <c r="BN567" s="144"/>
      <c r="BO567" s="144"/>
      <c r="BP567" s="144"/>
      <c r="BQ567" s="144"/>
      <c r="BR567" s="144"/>
      <c r="BS567" s="144"/>
      <c r="BT567" s="144"/>
      <c r="BU567" s="144"/>
    </row>
    <row r="568" spans="1:73" ht="12" customHeight="1" x14ac:dyDescent="0.4">
      <c r="A568" s="80" t="s">
        <v>369</v>
      </c>
      <c r="B568" s="278"/>
      <c r="C568" s="434" t="s">
        <v>377</v>
      </c>
      <c r="D568" s="443"/>
      <c r="E568" s="144"/>
      <c r="F568" s="144"/>
      <c r="G568" s="144"/>
      <c r="H568" s="144"/>
      <c r="I568" s="144"/>
      <c r="J568" s="144"/>
      <c r="K568" s="144"/>
      <c r="L568" s="144"/>
      <c r="M568" s="144"/>
      <c r="N568" s="144"/>
      <c r="O568" s="144"/>
      <c r="P568" s="144"/>
      <c r="Q568" s="144"/>
      <c r="R568" s="144"/>
      <c r="S568" s="444"/>
      <c r="T568" s="144"/>
      <c r="U568" s="144"/>
      <c r="V568" s="144"/>
      <c r="W568" s="144"/>
      <c r="X568" s="144"/>
      <c r="Y568" s="144"/>
      <c r="Z568" s="144"/>
      <c r="AA568" s="144"/>
      <c r="AB568" s="144"/>
      <c r="AC568" s="144"/>
      <c r="AD568" s="144"/>
      <c r="AE568" s="144"/>
      <c r="AF568" s="144"/>
      <c r="AG568" s="144"/>
      <c r="AH568" s="144"/>
      <c r="AI568" s="144"/>
      <c r="AJ568" s="144"/>
      <c r="AK568" s="144"/>
      <c r="AL568" s="144"/>
      <c r="AM568" s="144"/>
      <c r="AN568" s="144"/>
      <c r="AO568" s="144"/>
      <c r="AP568" s="144"/>
      <c r="AQ568" s="144"/>
      <c r="AR568" s="144"/>
      <c r="AS568" s="144"/>
      <c r="AT568" s="144"/>
      <c r="AU568" s="144"/>
      <c r="AV568" s="144"/>
      <c r="AW568" s="144"/>
      <c r="AX568" s="144"/>
      <c r="AY568" s="144"/>
      <c r="AZ568" s="144"/>
      <c r="BA568" s="144"/>
      <c r="BB568" s="144"/>
      <c r="BC568" s="144"/>
      <c r="BD568" s="144"/>
      <c r="BE568" s="144"/>
      <c r="BF568" s="144"/>
      <c r="BG568" s="144"/>
      <c r="BH568" s="144"/>
      <c r="BI568" s="144"/>
      <c r="BJ568" s="144"/>
      <c r="BK568" s="144"/>
      <c r="BL568" s="144"/>
      <c r="BM568" s="144"/>
      <c r="BN568" s="144"/>
      <c r="BO568" s="144"/>
      <c r="BP568" s="144"/>
      <c r="BQ568" s="144"/>
      <c r="BR568" s="144"/>
      <c r="BS568" s="144"/>
      <c r="BT568" s="144"/>
      <c r="BU568" s="144"/>
    </row>
    <row r="569" spans="1:73" ht="12" customHeight="1" x14ac:dyDescent="0.4">
      <c r="A569" s="80" t="s">
        <v>369</v>
      </c>
      <c r="B569" s="278"/>
      <c r="C569" s="434" t="s">
        <v>378</v>
      </c>
      <c r="D569" s="443"/>
      <c r="E569" s="144"/>
      <c r="F569" s="144"/>
      <c r="G569" s="144"/>
      <c r="H569" s="144"/>
      <c r="I569" s="144"/>
      <c r="J569" s="144"/>
      <c r="K569" s="144"/>
      <c r="L569" s="144"/>
      <c r="M569" s="144"/>
      <c r="N569" s="144"/>
      <c r="O569" s="144"/>
      <c r="P569" s="144"/>
      <c r="Q569" s="144"/>
      <c r="R569" s="144"/>
      <c r="S569" s="444"/>
      <c r="T569" s="144"/>
      <c r="U569" s="144"/>
      <c r="V569" s="144"/>
      <c r="W569" s="144"/>
      <c r="X569" s="144"/>
      <c r="Y569" s="144"/>
      <c r="Z569" s="144"/>
      <c r="AA569" s="144"/>
      <c r="AB569" s="144"/>
      <c r="AC569" s="144"/>
      <c r="AD569" s="144"/>
      <c r="AE569" s="144"/>
      <c r="AF569" s="144"/>
      <c r="AG569" s="144"/>
      <c r="AH569" s="144"/>
      <c r="AI569" s="144"/>
      <c r="AJ569" s="144"/>
      <c r="AK569" s="144"/>
      <c r="AL569" s="144"/>
      <c r="AM569" s="144"/>
      <c r="AN569" s="144"/>
      <c r="AO569" s="144"/>
      <c r="AP569" s="144"/>
      <c r="AQ569" s="144"/>
      <c r="AR569" s="144"/>
      <c r="AS569" s="144"/>
      <c r="AT569" s="144"/>
      <c r="AU569" s="144"/>
      <c r="AV569" s="144"/>
      <c r="AW569" s="144"/>
      <c r="AX569" s="144"/>
      <c r="AY569" s="144"/>
      <c r="AZ569" s="144"/>
      <c r="BA569" s="144"/>
      <c r="BB569" s="144"/>
      <c r="BC569" s="144"/>
      <c r="BD569" s="144"/>
      <c r="BE569" s="144"/>
      <c r="BF569" s="144"/>
      <c r="BG569" s="144"/>
      <c r="BH569" s="144"/>
      <c r="BI569" s="144"/>
      <c r="BJ569" s="144"/>
      <c r="BK569" s="144"/>
      <c r="BL569" s="144"/>
      <c r="BM569" s="144"/>
      <c r="BN569" s="144"/>
      <c r="BO569" s="144"/>
      <c r="BP569" s="144"/>
      <c r="BQ569" s="144"/>
      <c r="BR569" s="144"/>
      <c r="BS569" s="144"/>
      <c r="BT569" s="144"/>
      <c r="BU569" s="144"/>
    </row>
    <row r="570" spans="1:73" ht="12" customHeight="1" x14ac:dyDescent="0.4">
      <c r="A570" s="80" t="s">
        <v>369</v>
      </c>
      <c r="B570" s="278"/>
      <c r="C570" s="434" t="s">
        <v>379</v>
      </c>
      <c r="D570" s="443"/>
      <c r="E570" s="144"/>
      <c r="F570" s="144"/>
      <c r="G570" s="144"/>
      <c r="H570" s="144"/>
      <c r="I570" s="144"/>
      <c r="J570" s="144"/>
      <c r="K570" s="144"/>
      <c r="L570" s="144"/>
      <c r="M570" s="144"/>
      <c r="N570" s="144"/>
      <c r="O570" s="144"/>
      <c r="P570" s="144"/>
      <c r="Q570" s="144"/>
      <c r="R570" s="144"/>
      <c r="S570" s="444"/>
      <c r="T570" s="144"/>
      <c r="U570" s="144"/>
      <c r="V570" s="144"/>
      <c r="W570" s="144"/>
      <c r="X570" s="144"/>
      <c r="Y570" s="144"/>
      <c r="Z570" s="144"/>
      <c r="AA570" s="144"/>
      <c r="AB570" s="144"/>
      <c r="AC570" s="144"/>
      <c r="AD570" s="144"/>
      <c r="AE570" s="144"/>
      <c r="AF570" s="144"/>
      <c r="AG570" s="144"/>
      <c r="AH570" s="144"/>
      <c r="AI570" s="144"/>
      <c r="AJ570" s="144"/>
      <c r="AK570" s="144"/>
      <c r="AL570" s="144"/>
      <c r="AM570" s="144"/>
      <c r="AN570" s="144"/>
      <c r="AO570" s="144"/>
      <c r="AP570" s="144"/>
      <c r="AQ570" s="144"/>
      <c r="AR570" s="144"/>
      <c r="AS570" s="144"/>
      <c r="AT570" s="144"/>
      <c r="AU570" s="144"/>
      <c r="AV570" s="144"/>
      <c r="AW570" s="144"/>
      <c r="AX570" s="144"/>
      <c r="AY570" s="144"/>
      <c r="AZ570" s="144"/>
      <c r="BA570" s="144"/>
      <c r="BB570" s="144"/>
      <c r="BC570" s="144"/>
      <c r="BD570" s="144"/>
      <c r="BE570" s="144"/>
      <c r="BF570" s="144"/>
      <c r="BG570" s="144"/>
      <c r="BH570" s="144"/>
      <c r="BI570" s="144"/>
      <c r="BJ570" s="144"/>
      <c r="BK570" s="144"/>
      <c r="BL570" s="144"/>
      <c r="BM570" s="144"/>
      <c r="BN570" s="144"/>
      <c r="BO570" s="144"/>
      <c r="BP570" s="144"/>
      <c r="BQ570" s="144"/>
      <c r="BR570" s="144"/>
      <c r="BS570" s="144"/>
      <c r="BT570" s="144"/>
      <c r="BU570" s="144"/>
    </row>
    <row r="571" spans="1:73" ht="12" customHeight="1" x14ac:dyDescent="0.4">
      <c r="A571" s="80" t="s">
        <v>369</v>
      </c>
      <c r="B571" s="278"/>
      <c r="C571" s="468" t="s">
        <v>380</v>
      </c>
      <c r="D571" s="461"/>
      <c r="E571" s="462"/>
      <c r="F571" s="462"/>
      <c r="G571" s="462"/>
      <c r="H571" s="462"/>
      <c r="I571" s="462"/>
      <c r="J571" s="462"/>
      <c r="K571" s="462"/>
      <c r="L571" s="462"/>
      <c r="M571" s="462"/>
      <c r="N571" s="462"/>
      <c r="O571" s="462"/>
      <c r="P571" s="462"/>
      <c r="Q571" s="462"/>
      <c r="R571" s="462"/>
      <c r="S571" s="463"/>
      <c r="T571" s="144"/>
      <c r="U571" s="144"/>
      <c r="V571" s="144"/>
      <c r="W571" s="144"/>
      <c r="X571" s="144"/>
      <c r="Y571" s="144"/>
      <c r="Z571" s="144"/>
      <c r="AA571" s="144"/>
      <c r="AB571" s="144"/>
      <c r="AC571" s="144"/>
      <c r="AD571" s="144"/>
      <c r="AE571" s="144"/>
      <c r="AF571" s="144"/>
      <c r="AG571" s="144"/>
      <c r="AH571" s="144"/>
      <c r="AI571" s="144"/>
      <c r="AJ571" s="144"/>
      <c r="AK571" s="144"/>
      <c r="AL571" s="144"/>
      <c r="AM571" s="144"/>
      <c r="AN571" s="144"/>
      <c r="AO571" s="144"/>
      <c r="AP571" s="144"/>
      <c r="AQ571" s="144"/>
      <c r="AR571" s="144"/>
      <c r="AS571" s="144"/>
      <c r="AT571" s="144"/>
      <c r="AU571" s="144"/>
      <c r="AV571" s="144"/>
      <c r="AW571" s="144"/>
      <c r="AX571" s="144"/>
      <c r="AY571" s="144"/>
      <c r="AZ571" s="144"/>
      <c r="BA571" s="144"/>
      <c r="BB571" s="144"/>
      <c r="BC571" s="144"/>
      <c r="BD571" s="144"/>
      <c r="BE571" s="144"/>
      <c r="BF571" s="144"/>
      <c r="BG571" s="144"/>
      <c r="BH571" s="144"/>
      <c r="BI571" s="144"/>
      <c r="BJ571" s="144"/>
      <c r="BK571" s="144"/>
      <c r="BL571" s="144"/>
      <c r="BM571" s="144"/>
      <c r="BN571" s="144"/>
      <c r="BO571" s="144"/>
      <c r="BP571" s="144"/>
      <c r="BQ571" s="144"/>
      <c r="BR571" s="144"/>
      <c r="BS571" s="144"/>
      <c r="BT571" s="144"/>
      <c r="BU571" s="144"/>
    </row>
    <row r="572" spans="1:73" ht="12" customHeight="1" x14ac:dyDescent="0.4">
      <c r="A572" s="277" t="s">
        <v>369</v>
      </c>
      <c r="B572" s="532"/>
      <c r="C572" s="434" t="s">
        <v>14</v>
      </c>
      <c r="D572" s="443">
        <v>8</v>
      </c>
      <c r="E572" s="144">
        <v>0</v>
      </c>
      <c r="F572" s="144"/>
      <c r="G572" s="144">
        <v>21</v>
      </c>
      <c r="H572" s="144">
        <v>16</v>
      </c>
      <c r="I572" s="144">
        <v>16</v>
      </c>
      <c r="J572" s="144">
        <v>12</v>
      </c>
      <c r="K572" s="144">
        <v>2</v>
      </c>
      <c r="L572" s="144">
        <v>8</v>
      </c>
      <c r="M572" s="144">
        <v>12</v>
      </c>
      <c r="N572" s="144">
        <v>16</v>
      </c>
      <c r="O572" s="144">
        <v>10</v>
      </c>
      <c r="P572" s="144">
        <v>14</v>
      </c>
      <c r="Q572" s="144">
        <v>9</v>
      </c>
      <c r="R572" s="144">
        <v>5</v>
      </c>
      <c r="S572" s="444">
        <v>5</v>
      </c>
      <c r="T572" s="144"/>
      <c r="U572" s="144"/>
      <c r="V572" s="144"/>
      <c r="W572" s="144"/>
      <c r="X572" s="144"/>
      <c r="Y572" s="144"/>
      <c r="Z572" s="144"/>
      <c r="AA572" s="144"/>
      <c r="AB572" s="144"/>
      <c r="AC572" s="144"/>
      <c r="AD572" s="144"/>
      <c r="AE572" s="144"/>
      <c r="AF572" s="144"/>
      <c r="AG572" s="144"/>
      <c r="AH572" s="144"/>
      <c r="AI572" s="144"/>
      <c r="AJ572" s="144"/>
      <c r="AK572" s="144"/>
      <c r="AL572" s="144"/>
      <c r="AM572" s="144"/>
      <c r="AN572" s="144"/>
      <c r="AO572" s="144"/>
      <c r="AP572" s="144"/>
      <c r="AQ572" s="144"/>
      <c r="AR572" s="144"/>
      <c r="AS572" s="144"/>
      <c r="AT572" s="144"/>
      <c r="AU572" s="144"/>
      <c r="AV572" s="144"/>
      <c r="AW572" s="144"/>
      <c r="AX572" s="144"/>
      <c r="AY572" s="144"/>
      <c r="AZ572" s="144"/>
      <c r="BA572" s="144"/>
      <c r="BB572" s="144"/>
      <c r="BC572" s="144"/>
      <c r="BD572" s="144"/>
      <c r="BE572" s="144"/>
      <c r="BF572" s="144"/>
      <c r="BG572" s="144"/>
      <c r="BH572" s="144"/>
      <c r="BI572" s="144"/>
      <c r="BJ572" s="144"/>
      <c r="BK572" s="144"/>
      <c r="BL572" s="144"/>
      <c r="BM572" s="144"/>
      <c r="BN572" s="144"/>
      <c r="BO572" s="144"/>
      <c r="BP572" s="144"/>
      <c r="BQ572" s="144"/>
      <c r="BR572" s="144"/>
      <c r="BS572" s="144"/>
      <c r="BT572" s="144"/>
      <c r="BU572" s="144"/>
    </row>
    <row r="573" spans="1:73" ht="12" customHeight="1" x14ac:dyDescent="0.4">
      <c r="A573" s="80" t="s">
        <v>369</v>
      </c>
      <c r="B573" s="532"/>
      <c r="C573" s="434" t="s">
        <v>15</v>
      </c>
      <c r="D573" s="443">
        <v>1</v>
      </c>
      <c r="E573" s="144">
        <v>0</v>
      </c>
      <c r="F573" s="144">
        <v>0</v>
      </c>
      <c r="G573" s="144">
        <v>0</v>
      </c>
      <c r="H573" s="144">
        <v>0</v>
      </c>
      <c r="I573" s="144">
        <v>1</v>
      </c>
      <c r="J573" s="144">
        <v>0</v>
      </c>
      <c r="K573" s="144">
        <v>1</v>
      </c>
      <c r="L573" s="144">
        <v>1</v>
      </c>
      <c r="M573" s="144">
        <v>1</v>
      </c>
      <c r="N573" s="144">
        <v>0</v>
      </c>
      <c r="O573" s="144">
        <v>1</v>
      </c>
      <c r="P573" s="144">
        <v>11</v>
      </c>
      <c r="Q573" s="144">
        <v>6</v>
      </c>
      <c r="R573" s="144">
        <v>3</v>
      </c>
      <c r="S573" s="444">
        <v>0</v>
      </c>
      <c r="T573" s="144"/>
      <c r="U573" s="144"/>
      <c r="V573" s="144"/>
      <c r="W573" s="144"/>
      <c r="X573" s="144"/>
      <c r="Y573" s="144"/>
      <c r="Z573" s="144"/>
      <c r="AA573" s="144"/>
      <c r="AB573" s="144"/>
      <c r="AC573" s="144"/>
      <c r="AD573" s="144"/>
      <c r="AE573" s="144"/>
      <c r="AF573" s="144"/>
      <c r="AG573" s="144"/>
      <c r="AH573" s="144"/>
      <c r="AI573" s="144"/>
      <c r="AJ573" s="144"/>
      <c r="AK573" s="144"/>
      <c r="AL573" s="144"/>
      <c r="AM573" s="144"/>
      <c r="AN573" s="144"/>
      <c r="AO573" s="144"/>
      <c r="AP573" s="144"/>
      <c r="AQ573" s="144"/>
      <c r="AR573" s="144"/>
      <c r="AS573" s="144"/>
      <c r="AT573" s="144"/>
      <c r="AU573" s="144"/>
      <c r="AV573" s="144"/>
      <c r="AW573" s="144"/>
      <c r="AX573" s="144"/>
      <c r="AY573" s="144"/>
      <c r="AZ573" s="144"/>
      <c r="BA573" s="144"/>
      <c r="BB573" s="144"/>
      <c r="BC573" s="144"/>
      <c r="BD573" s="144"/>
      <c r="BE573" s="144"/>
      <c r="BF573" s="144"/>
      <c r="BG573" s="144"/>
      <c r="BH573" s="144"/>
      <c r="BI573" s="144"/>
      <c r="BJ573" s="144"/>
      <c r="BK573" s="144"/>
      <c r="BL573" s="144"/>
      <c r="BM573" s="144"/>
      <c r="BN573" s="144"/>
      <c r="BO573" s="144"/>
      <c r="BP573" s="144"/>
      <c r="BQ573" s="144"/>
      <c r="BR573" s="144"/>
      <c r="BS573" s="144"/>
      <c r="BT573" s="144"/>
      <c r="BU573" s="144"/>
    </row>
    <row r="574" spans="1:73" ht="12" customHeight="1" x14ac:dyDescent="0.4">
      <c r="A574" s="80" t="s">
        <v>369</v>
      </c>
      <c r="B574" s="532"/>
      <c r="C574" s="434" t="s">
        <v>381</v>
      </c>
      <c r="D574" s="443"/>
      <c r="E574" s="144"/>
      <c r="F574" s="144"/>
      <c r="G574" s="144"/>
      <c r="H574" s="144"/>
      <c r="I574" s="144"/>
      <c r="J574" s="144"/>
      <c r="K574" s="144"/>
      <c r="L574" s="144"/>
      <c r="M574" s="144"/>
      <c r="N574" s="144"/>
      <c r="O574" s="144"/>
      <c r="P574" s="144"/>
      <c r="Q574" s="144"/>
      <c r="R574" s="144"/>
      <c r="S574" s="444"/>
      <c r="T574" s="144"/>
      <c r="U574" s="144"/>
      <c r="V574" s="144"/>
      <c r="W574" s="144"/>
      <c r="X574" s="144"/>
      <c r="Y574" s="144"/>
      <c r="Z574" s="144"/>
      <c r="AA574" s="144"/>
      <c r="AB574" s="144"/>
      <c r="AC574" s="144"/>
      <c r="AD574" s="144"/>
      <c r="AE574" s="144"/>
      <c r="AF574" s="144"/>
      <c r="AG574" s="144"/>
      <c r="AH574" s="144"/>
      <c r="AI574" s="144"/>
      <c r="AJ574" s="144"/>
      <c r="AK574" s="144"/>
      <c r="AL574" s="144"/>
      <c r="AM574" s="144"/>
      <c r="AN574" s="144"/>
      <c r="AO574" s="144"/>
      <c r="AP574" s="144"/>
      <c r="AQ574" s="144"/>
      <c r="AR574" s="144"/>
      <c r="AS574" s="144"/>
      <c r="AT574" s="144"/>
      <c r="AU574" s="144"/>
      <c r="AV574" s="144"/>
      <c r="AW574" s="144"/>
      <c r="AX574" s="144"/>
      <c r="AY574" s="144"/>
      <c r="AZ574" s="144"/>
      <c r="BA574" s="144"/>
      <c r="BB574" s="144"/>
      <c r="BC574" s="144"/>
      <c r="BD574" s="144"/>
      <c r="BE574" s="144"/>
      <c r="BF574" s="144"/>
      <c r="BG574" s="144"/>
      <c r="BH574" s="144"/>
      <c r="BI574" s="144"/>
      <c r="BJ574" s="144"/>
      <c r="BK574" s="144"/>
      <c r="BL574" s="144"/>
      <c r="BM574" s="144"/>
      <c r="BN574" s="144"/>
      <c r="BO574" s="144"/>
      <c r="BP574" s="144"/>
      <c r="BQ574" s="144"/>
      <c r="BR574" s="144"/>
      <c r="BS574" s="144"/>
      <c r="BT574" s="144"/>
      <c r="BU574" s="144"/>
    </row>
    <row r="575" spans="1:73" ht="12" customHeight="1" x14ac:dyDescent="0.4">
      <c r="A575" s="80" t="s">
        <v>369</v>
      </c>
      <c r="B575" s="532"/>
      <c r="C575" s="434" t="s">
        <v>17</v>
      </c>
      <c r="D575" s="443"/>
      <c r="E575" s="144"/>
      <c r="F575" s="144"/>
      <c r="G575" s="144"/>
      <c r="H575" s="144"/>
      <c r="I575" s="144"/>
      <c r="J575" s="144"/>
      <c r="K575" s="144"/>
      <c r="L575" s="144"/>
      <c r="M575" s="144"/>
      <c r="N575" s="144"/>
      <c r="O575" s="144"/>
      <c r="P575" s="144"/>
      <c r="Q575" s="144"/>
      <c r="R575" s="144"/>
      <c r="S575" s="444"/>
      <c r="T575" s="144"/>
      <c r="U575" s="144"/>
      <c r="V575" s="144"/>
      <c r="W575" s="144"/>
      <c r="X575" s="144"/>
      <c r="Y575" s="144"/>
      <c r="Z575" s="144"/>
      <c r="AA575" s="144"/>
      <c r="AB575" s="144"/>
      <c r="AC575" s="144"/>
      <c r="AD575" s="144"/>
      <c r="AE575" s="144"/>
      <c r="AF575" s="144"/>
      <c r="AG575" s="144"/>
      <c r="AH575" s="144"/>
      <c r="AI575" s="144"/>
      <c r="AJ575" s="144"/>
      <c r="AK575" s="144"/>
      <c r="AL575" s="144"/>
      <c r="AM575" s="144"/>
      <c r="AN575" s="144"/>
      <c r="AO575" s="144"/>
      <c r="AP575" s="144"/>
      <c r="AQ575" s="144"/>
      <c r="AR575" s="144"/>
      <c r="AS575" s="144"/>
      <c r="AT575" s="144"/>
      <c r="AU575" s="144"/>
      <c r="AV575" s="144"/>
      <c r="AW575" s="144"/>
      <c r="AX575" s="144"/>
      <c r="AY575" s="144"/>
      <c r="AZ575" s="144"/>
      <c r="BA575" s="144"/>
      <c r="BB575" s="144"/>
      <c r="BC575" s="144"/>
      <c r="BD575" s="144"/>
      <c r="BE575" s="144"/>
      <c r="BF575" s="144"/>
      <c r="BG575" s="144"/>
      <c r="BH575" s="144"/>
      <c r="BI575" s="144"/>
      <c r="BJ575" s="144"/>
      <c r="BK575" s="144"/>
      <c r="BL575" s="144"/>
      <c r="BM575" s="144"/>
      <c r="BN575" s="144"/>
      <c r="BO575" s="144"/>
      <c r="BP575" s="144"/>
      <c r="BQ575" s="144"/>
      <c r="BR575" s="144"/>
      <c r="BS575" s="144"/>
      <c r="BT575" s="144"/>
      <c r="BU575" s="144"/>
    </row>
    <row r="576" spans="1:73" ht="12" customHeight="1" x14ac:dyDescent="0.4">
      <c r="A576" s="80" t="s">
        <v>369</v>
      </c>
      <c r="B576" s="532"/>
      <c r="C576" s="434" t="s">
        <v>382</v>
      </c>
      <c r="D576" s="443">
        <v>0</v>
      </c>
      <c r="E576" s="144">
        <v>3</v>
      </c>
      <c r="F576" s="144">
        <v>0</v>
      </c>
      <c r="G576" s="144">
        <v>1</v>
      </c>
      <c r="H576" s="144">
        <v>0</v>
      </c>
      <c r="I576" s="144">
        <v>2</v>
      </c>
      <c r="J576" s="144">
        <v>1</v>
      </c>
      <c r="K576" s="144">
        <v>5</v>
      </c>
      <c r="L576" s="144">
        <v>1</v>
      </c>
      <c r="M576" s="144">
        <v>4</v>
      </c>
      <c r="N576" s="144">
        <v>2</v>
      </c>
      <c r="O576" s="144">
        <v>1</v>
      </c>
      <c r="P576" s="144">
        <v>0</v>
      </c>
      <c r="Q576" s="144">
        <v>0</v>
      </c>
      <c r="R576" s="144">
        <v>0</v>
      </c>
      <c r="S576" s="444">
        <v>1</v>
      </c>
      <c r="T576" s="144"/>
      <c r="U576" s="144"/>
      <c r="V576" s="144"/>
      <c r="W576" s="144"/>
      <c r="X576" s="144"/>
      <c r="Y576" s="144"/>
      <c r="Z576" s="144"/>
      <c r="AA576" s="144"/>
      <c r="AB576" s="144"/>
      <c r="AC576" s="144"/>
      <c r="AD576" s="144"/>
      <c r="AE576" s="144"/>
      <c r="AF576" s="144"/>
      <c r="AG576" s="144"/>
      <c r="AH576" s="144"/>
      <c r="AI576" s="144"/>
      <c r="AJ576" s="144"/>
      <c r="AK576" s="144"/>
      <c r="AL576" s="144"/>
      <c r="AM576" s="144"/>
      <c r="AN576" s="144"/>
      <c r="AO576" s="144"/>
      <c r="AP576" s="144"/>
      <c r="AQ576" s="144"/>
      <c r="AR576" s="144"/>
      <c r="AS576" s="144"/>
      <c r="AT576" s="144"/>
      <c r="AU576" s="144"/>
      <c r="AV576" s="144"/>
      <c r="AW576" s="144"/>
      <c r="AX576" s="144"/>
      <c r="AY576" s="144"/>
      <c r="AZ576" s="144"/>
      <c r="BA576" s="144"/>
      <c r="BB576" s="144"/>
      <c r="BC576" s="144"/>
      <c r="BD576" s="144"/>
      <c r="BE576" s="144"/>
      <c r="BF576" s="144"/>
      <c r="BG576" s="144"/>
      <c r="BH576" s="144"/>
      <c r="BI576" s="144"/>
      <c r="BJ576" s="144"/>
      <c r="BK576" s="144"/>
      <c r="BL576" s="144"/>
      <c r="BM576" s="144"/>
      <c r="BN576" s="144"/>
      <c r="BO576" s="144"/>
      <c r="BP576" s="144"/>
      <c r="BQ576" s="144"/>
      <c r="BR576" s="144"/>
      <c r="BS576" s="144"/>
      <c r="BT576" s="144"/>
      <c r="BU576" s="144"/>
    </row>
    <row r="577" spans="1:73" ht="12" customHeight="1" x14ac:dyDescent="0.4">
      <c r="A577" s="80" t="s">
        <v>369</v>
      </c>
      <c r="B577" s="532"/>
      <c r="C577" s="436" t="s">
        <v>383</v>
      </c>
      <c r="D577" s="437">
        <v>6</v>
      </c>
      <c r="E577" s="438">
        <v>7</v>
      </c>
      <c r="F577" s="438">
        <v>9</v>
      </c>
      <c r="G577" s="438">
        <v>8</v>
      </c>
      <c r="H577" s="438">
        <v>10</v>
      </c>
      <c r="I577" s="438">
        <v>2</v>
      </c>
      <c r="J577" s="438">
        <v>2</v>
      </c>
      <c r="K577" s="438">
        <v>2</v>
      </c>
      <c r="L577" s="438">
        <v>4</v>
      </c>
      <c r="M577" s="438">
        <v>1</v>
      </c>
      <c r="N577" s="438">
        <v>1</v>
      </c>
      <c r="O577" s="438">
        <v>1</v>
      </c>
      <c r="P577" s="438">
        <v>1</v>
      </c>
      <c r="Q577" s="438">
        <v>1</v>
      </c>
      <c r="R577" s="438">
        <v>0</v>
      </c>
      <c r="S577" s="440">
        <v>0</v>
      </c>
      <c r="T577" s="144"/>
      <c r="U577" s="144"/>
      <c r="V577" s="144"/>
      <c r="W577" s="144"/>
      <c r="X577" s="144"/>
      <c r="Y577" s="144"/>
      <c r="Z577" s="144"/>
      <c r="AA577" s="144"/>
      <c r="AB577" s="144"/>
      <c r="AC577" s="144"/>
      <c r="AD577" s="144"/>
      <c r="AE577" s="144"/>
      <c r="AF577" s="144"/>
      <c r="AG577" s="144"/>
      <c r="AH577" s="144"/>
      <c r="AI577" s="144"/>
      <c r="AJ577" s="144"/>
      <c r="AK577" s="144"/>
      <c r="AL577" s="144"/>
      <c r="AM577" s="144"/>
      <c r="AN577" s="144"/>
      <c r="AO577" s="144"/>
      <c r="AP577" s="144"/>
      <c r="AQ577" s="144"/>
      <c r="AR577" s="144"/>
      <c r="AS577" s="144"/>
      <c r="AT577" s="144"/>
      <c r="AU577" s="144"/>
      <c r="AV577" s="144"/>
      <c r="AW577" s="144"/>
      <c r="AX577" s="144"/>
      <c r="AY577" s="144"/>
      <c r="AZ577" s="144"/>
      <c r="BA577" s="144"/>
      <c r="BB577" s="144"/>
      <c r="BC577" s="144"/>
      <c r="BD577" s="144"/>
      <c r="BE577" s="144"/>
      <c r="BF577" s="144"/>
      <c r="BG577" s="144"/>
      <c r="BH577" s="144"/>
      <c r="BI577" s="144"/>
      <c r="BJ577" s="144"/>
      <c r="BK577" s="144"/>
      <c r="BL577" s="144"/>
      <c r="BM577" s="144"/>
      <c r="BN577" s="144"/>
      <c r="BO577" s="144"/>
      <c r="BP577" s="144"/>
      <c r="BQ577" s="144"/>
      <c r="BR577" s="144"/>
      <c r="BS577" s="144"/>
      <c r="BT577" s="144"/>
      <c r="BU577" s="144"/>
    </row>
    <row r="578" spans="1:73" ht="12" customHeight="1" x14ac:dyDescent="0.4">
      <c r="A578" s="80" t="s">
        <v>369</v>
      </c>
      <c r="B578" s="532"/>
      <c r="C578" s="436" t="s">
        <v>384</v>
      </c>
      <c r="D578" s="437">
        <v>0</v>
      </c>
      <c r="E578" s="438">
        <v>0</v>
      </c>
      <c r="F578" s="438">
        <v>0</v>
      </c>
      <c r="G578" s="438">
        <v>1</v>
      </c>
      <c r="H578" s="438">
        <v>2</v>
      </c>
      <c r="I578" s="438">
        <v>1</v>
      </c>
      <c r="J578" s="438">
        <v>0</v>
      </c>
      <c r="K578" s="438">
        <v>0</v>
      </c>
      <c r="L578" s="438">
        <v>0</v>
      </c>
      <c r="M578" s="438">
        <v>0</v>
      </c>
      <c r="N578" s="438">
        <v>1</v>
      </c>
      <c r="O578" s="438">
        <v>0</v>
      </c>
      <c r="P578" s="438">
        <v>0</v>
      </c>
      <c r="Q578" s="438">
        <v>0</v>
      </c>
      <c r="R578" s="438">
        <v>0</v>
      </c>
      <c r="S578" s="440">
        <v>0</v>
      </c>
      <c r="T578" s="144"/>
      <c r="U578" s="144"/>
      <c r="V578" s="144"/>
      <c r="W578" s="144"/>
      <c r="X578" s="144"/>
      <c r="Y578" s="144"/>
      <c r="Z578" s="144"/>
      <c r="AA578" s="144"/>
      <c r="AB578" s="144"/>
      <c r="AC578" s="144"/>
      <c r="AD578" s="144"/>
      <c r="AE578" s="144"/>
      <c r="AF578" s="144"/>
      <c r="AG578" s="144"/>
      <c r="AH578" s="144"/>
      <c r="AI578" s="144"/>
      <c r="AJ578" s="144"/>
      <c r="AK578" s="144"/>
      <c r="AL578" s="144"/>
      <c r="AM578" s="144"/>
      <c r="AN578" s="144"/>
      <c r="AO578" s="144"/>
      <c r="AP578" s="144"/>
      <c r="AQ578" s="144"/>
      <c r="AR578" s="144"/>
      <c r="AS578" s="144"/>
      <c r="AT578" s="144"/>
      <c r="AU578" s="144"/>
      <c r="AV578" s="144"/>
      <c r="AW578" s="144"/>
      <c r="AX578" s="144"/>
      <c r="AY578" s="144"/>
      <c r="AZ578" s="144"/>
      <c r="BA578" s="144"/>
      <c r="BB578" s="144"/>
      <c r="BC578" s="144"/>
      <c r="BD578" s="144"/>
      <c r="BE578" s="144"/>
      <c r="BF578" s="144"/>
      <c r="BG578" s="144"/>
      <c r="BH578" s="144"/>
      <c r="BI578" s="144"/>
      <c r="BJ578" s="144"/>
      <c r="BK578" s="144"/>
      <c r="BL578" s="144"/>
      <c r="BM578" s="144"/>
      <c r="BN578" s="144"/>
      <c r="BO578" s="144"/>
      <c r="BP578" s="144"/>
      <c r="BQ578" s="144"/>
      <c r="BR578" s="144"/>
      <c r="BS578" s="144"/>
      <c r="BT578" s="144"/>
      <c r="BU578" s="144"/>
    </row>
    <row r="579" spans="1:73" ht="12" customHeight="1" x14ac:dyDescent="0.4">
      <c r="A579" s="80" t="s">
        <v>369</v>
      </c>
      <c r="B579" s="532"/>
      <c r="C579" s="436" t="s">
        <v>385</v>
      </c>
      <c r="D579" s="437"/>
      <c r="E579" s="438">
        <v>1</v>
      </c>
      <c r="F579" s="438"/>
      <c r="G579" s="438"/>
      <c r="H579" s="438"/>
      <c r="I579" s="438"/>
      <c r="J579" s="438"/>
      <c r="K579" s="438"/>
      <c r="L579" s="438"/>
      <c r="M579" s="438"/>
      <c r="N579" s="438"/>
      <c r="O579" s="438"/>
      <c r="P579" s="438"/>
      <c r="Q579" s="438"/>
      <c r="R579" s="438"/>
      <c r="S579" s="440"/>
      <c r="T579" s="144"/>
      <c r="U579" s="144"/>
      <c r="V579" s="144"/>
      <c r="W579" s="144"/>
      <c r="X579" s="144"/>
      <c r="Y579" s="144"/>
      <c r="Z579" s="144"/>
      <c r="AA579" s="144"/>
      <c r="AB579" s="144"/>
      <c r="AC579" s="144"/>
      <c r="AD579" s="144"/>
      <c r="AE579" s="144"/>
      <c r="AF579" s="144"/>
      <c r="AG579" s="144"/>
      <c r="AH579" s="144"/>
      <c r="AI579" s="144"/>
      <c r="AJ579" s="144"/>
      <c r="AK579" s="144"/>
      <c r="AL579" s="144"/>
      <c r="AM579" s="144"/>
      <c r="AN579" s="144"/>
      <c r="AO579" s="144"/>
      <c r="AP579" s="144"/>
      <c r="AQ579" s="144"/>
      <c r="AR579" s="144"/>
      <c r="AS579" s="144"/>
      <c r="AT579" s="144"/>
      <c r="AU579" s="144"/>
      <c r="AV579" s="144"/>
      <c r="AW579" s="144"/>
      <c r="AX579" s="144"/>
      <c r="AY579" s="144"/>
      <c r="AZ579" s="144"/>
      <c r="BA579" s="144"/>
      <c r="BB579" s="144"/>
      <c r="BC579" s="144"/>
      <c r="BD579" s="144"/>
      <c r="BE579" s="144"/>
      <c r="BF579" s="144"/>
      <c r="BG579" s="144"/>
      <c r="BH579" s="144"/>
      <c r="BI579" s="144"/>
      <c r="BJ579" s="144"/>
      <c r="BK579" s="144"/>
      <c r="BL579" s="144"/>
      <c r="BM579" s="144"/>
      <c r="BN579" s="144"/>
      <c r="BO579" s="144"/>
      <c r="BP579" s="144"/>
      <c r="BQ579" s="144"/>
      <c r="BR579" s="144"/>
      <c r="BS579" s="144"/>
      <c r="BT579" s="144"/>
      <c r="BU579" s="144"/>
    </row>
    <row r="580" spans="1:73" ht="12" customHeight="1" x14ac:dyDescent="0.4">
      <c r="A580" s="277" t="s">
        <v>369</v>
      </c>
      <c r="B580" s="532"/>
      <c r="C580" s="436" t="s">
        <v>386</v>
      </c>
      <c r="D580" s="437"/>
      <c r="E580" s="438"/>
      <c r="F580" s="438"/>
      <c r="G580" s="438"/>
      <c r="H580" s="438"/>
      <c r="I580" s="438"/>
      <c r="J580" s="438"/>
      <c r="K580" s="438"/>
      <c r="L580" s="438"/>
      <c r="M580" s="438"/>
      <c r="N580" s="438"/>
      <c r="O580" s="438"/>
      <c r="P580" s="438"/>
      <c r="Q580" s="438"/>
      <c r="R580" s="438"/>
      <c r="S580" s="440"/>
      <c r="T580" s="144"/>
      <c r="U580" s="144"/>
      <c r="V580" s="144"/>
      <c r="W580" s="144"/>
      <c r="X580" s="144"/>
      <c r="Y580" s="144"/>
      <c r="Z580" s="144"/>
      <c r="AA580" s="144"/>
      <c r="AB580" s="144"/>
      <c r="AC580" s="144"/>
      <c r="AD580" s="144"/>
      <c r="AE580" s="144"/>
      <c r="AF580" s="144"/>
      <c r="AG580" s="144"/>
      <c r="AH580" s="144"/>
      <c r="AI580" s="144"/>
      <c r="AJ580" s="144"/>
      <c r="AK580" s="144"/>
      <c r="AL580" s="144"/>
      <c r="AM580" s="144"/>
      <c r="AN580" s="144"/>
      <c r="AO580" s="144"/>
      <c r="AP580" s="144"/>
      <c r="AQ580" s="144"/>
      <c r="AR580" s="144"/>
      <c r="AS580" s="144"/>
      <c r="AT580" s="144"/>
      <c r="AU580" s="144"/>
      <c r="AV580" s="144"/>
      <c r="AW580" s="144"/>
      <c r="AX580" s="144"/>
      <c r="AY580" s="144"/>
      <c r="AZ580" s="144"/>
      <c r="BA580" s="144"/>
      <c r="BB580" s="144"/>
      <c r="BC580" s="144"/>
      <c r="BD580" s="144"/>
      <c r="BE580" s="144"/>
      <c r="BF580" s="144"/>
      <c r="BG580" s="144"/>
      <c r="BH580" s="144"/>
      <c r="BI580" s="144"/>
      <c r="BJ580" s="144"/>
      <c r="BK580" s="144"/>
      <c r="BL580" s="144"/>
      <c r="BM580" s="144"/>
      <c r="BN580" s="144"/>
      <c r="BO580" s="144"/>
      <c r="BP580" s="144"/>
      <c r="BQ580" s="144"/>
      <c r="BR580" s="144"/>
      <c r="BS580" s="144"/>
      <c r="BT580" s="144"/>
      <c r="BU580" s="144"/>
    </row>
    <row r="581" spans="1:73" ht="12" customHeight="1" x14ac:dyDescent="0.4">
      <c r="A581" s="80" t="s">
        <v>369</v>
      </c>
      <c r="B581" s="532"/>
      <c r="C581" s="436" t="s">
        <v>399</v>
      </c>
      <c r="D581" s="437">
        <v>18</v>
      </c>
      <c r="E581" s="438">
        <v>7</v>
      </c>
      <c r="F581" s="438"/>
      <c r="G581" s="438">
        <v>4</v>
      </c>
      <c r="H581" s="438">
        <v>13</v>
      </c>
      <c r="I581" s="438">
        <v>7</v>
      </c>
      <c r="J581" s="438">
        <v>2</v>
      </c>
      <c r="K581" s="438">
        <v>1</v>
      </c>
      <c r="L581" s="438">
        <v>1</v>
      </c>
      <c r="M581" s="438">
        <v>1</v>
      </c>
      <c r="N581" s="438"/>
      <c r="O581" s="438"/>
      <c r="P581" s="438"/>
      <c r="Q581" s="438"/>
      <c r="R581" s="438"/>
      <c r="S581" s="440"/>
      <c r="T581" s="144"/>
      <c r="U581" s="144"/>
      <c r="V581" s="144"/>
      <c r="W581" s="144"/>
      <c r="X581" s="144"/>
      <c r="Y581" s="144"/>
      <c r="Z581" s="144"/>
      <c r="AA581" s="144"/>
      <c r="AB581" s="144"/>
      <c r="AC581" s="144"/>
      <c r="AD581" s="144"/>
      <c r="AE581" s="144"/>
      <c r="AF581" s="144"/>
      <c r="AG581" s="144"/>
      <c r="AH581" s="144"/>
      <c r="AI581" s="144"/>
      <c r="AJ581" s="144"/>
      <c r="AK581" s="144"/>
      <c r="AL581" s="144"/>
      <c r="AM581" s="144"/>
      <c r="AN581" s="144"/>
      <c r="AO581" s="144"/>
      <c r="AP581" s="144"/>
      <c r="AQ581" s="144"/>
      <c r="AR581" s="144"/>
      <c r="AS581" s="144"/>
      <c r="AT581" s="144"/>
      <c r="AU581" s="144"/>
      <c r="AV581" s="144"/>
      <c r="AW581" s="144"/>
      <c r="AX581" s="144"/>
      <c r="AY581" s="144"/>
      <c r="AZ581" s="144"/>
      <c r="BA581" s="144"/>
      <c r="BB581" s="144"/>
      <c r="BC581" s="144"/>
      <c r="BD581" s="144"/>
      <c r="BE581" s="144"/>
      <c r="BF581" s="144"/>
      <c r="BG581" s="144"/>
      <c r="BH581" s="144"/>
      <c r="BI581" s="144"/>
      <c r="BJ581" s="144"/>
      <c r="BK581" s="144"/>
      <c r="BL581" s="144"/>
      <c r="BM581" s="144"/>
      <c r="BN581" s="144"/>
      <c r="BO581" s="144"/>
      <c r="BP581" s="144"/>
      <c r="BQ581" s="144"/>
      <c r="BR581" s="144"/>
      <c r="BS581" s="144"/>
      <c r="BT581" s="144"/>
      <c r="BU581" s="144"/>
    </row>
    <row r="582" spans="1:73" ht="12" customHeight="1" x14ac:dyDescent="0.4">
      <c r="A582" s="277" t="s">
        <v>369</v>
      </c>
      <c r="B582" s="532"/>
      <c r="C582" s="436" t="s">
        <v>387</v>
      </c>
      <c r="D582" s="437"/>
      <c r="E582" s="438"/>
      <c r="F582" s="438"/>
      <c r="G582" s="438"/>
      <c r="H582" s="438"/>
      <c r="I582" s="438"/>
      <c r="J582" s="438"/>
      <c r="K582" s="438"/>
      <c r="L582" s="438"/>
      <c r="M582" s="438"/>
      <c r="N582" s="438"/>
      <c r="O582" s="438"/>
      <c r="P582" s="438"/>
      <c r="Q582" s="438"/>
      <c r="R582" s="438"/>
      <c r="S582" s="440"/>
      <c r="T582" s="144"/>
      <c r="U582" s="144"/>
      <c r="V582" s="144"/>
      <c r="W582" s="144"/>
      <c r="X582" s="144"/>
      <c r="Y582" s="144"/>
      <c r="Z582" s="144"/>
      <c r="AA582" s="144"/>
      <c r="AB582" s="144"/>
      <c r="AC582" s="144"/>
      <c r="AD582" s="144"/>
      <c r="AE582" s="144"/>
      <c r="AF582" s="144"/>
      <c r="AG582" s="144"/>
      <c r="AH582" s="144"/>
      <c r="AI582" s="144"/>
      <c r="AJ582" s="144"/>
      <c r="AK582" s="144"/>
      <c r="AL582" s="144"/>
      <c r="AM582" s="144"/>
      <c r="AN582" s="144"/>
      <c r="AO582" s="144"/>
      <c r="AP582" s="144"/>
      <c r="AQ582" s="144"/>
      <c r="AR582" s="144"/>
      <c r="AS582" s="144"/>
      <c r="AT582" s="144"/>
      <c r="AU582" s="144"/>
      <c r="AV582" s="144"/>
      <c r="AW582" s="144"/>
      <c r="AX582" s="144"/>
      <c r="AY582" s="144"/>
      <c r="AZ582" s="144"/>
      <c r="BA582" s="144"/>
      <c r="BB582" s="144"/>
      <c r="BC582" s="144"/>
      <c r="BD582" s="144"/>
      <c r="BE582" s="144"/>
      <c r="BF582" s="144"/>
      <c r="BG582" s="144"/>
      <c r="BH582" s="144"/>
      <c r="BI582" s="144"/>
      <c r="BJ582" s="144"/>
      <c r="BK582" s="144"/>
      <c r="BL582" s="144"/>
      <c r="BM582" s="144"/>
      <c r="BN582" s="144"/>
      <c r="BO582" s="144"/>
      <c r="BP582" s="144"/>
      <c r="BQ582" s="144"/>
      <c r="BR582" s="144"/>
      <c r="BS582" s="144"/>
      <c r="BT582" s="144"/>
      <c r="BU582" s="144"/>
    </row>
    <row r="583" spans="1:73" ht="12" customHeight="1" x14ac:dyDescent="0.4">
      <c r="A583" s="80" t="s">
        <v>369</v>
      </c>
      <c r="B583" s="532"/>
      <c r="C583" s="436" t="s">
        <v>410</v>
      </c>
      <c r="D583" s="437"/>
      <c r="E583" s="438"/>
      <c r="F583" s="438"/>
      <c r="G583" s="438"/>
      <c r="H583" s="438"/>
      <c r="I583" s="438"/>
      <c r="J583" s="438"/>
      <c r="K583" s="438"/>
      <c r="L583" s="438"/>
      <c r="M583" s="438"/>
      <c r="N583" s="438">
        <v>2</v>
      </c>
      <c r="O583" s="438"/>
      <c r="P583" s="438"/>
      <c r="Q583" s="438"/>
      <c r="R583" s="438"/>
      <c r="S583" s="440"/>
      <c r="T583" s="144"/>
      <c r="U583" s="144"/>
      <c r="V583" s="144"/>
      <c r="W583" s="144"/>
      <c r="X583" s="144"/>
      <c r="Y583" s="144"/>
      <c r="Z583" s="144"/>
      <c r="AA583" s="144"/>
      <c r="AB583" s="144"/>
      <c r="AC583" s="144"/>
      <c r="AD583" s="144"/>
      <c r="AE583" s="144"/>
      <c r="AF583" s="144"/>
      <c r="AG583" s="144"/>
      <c r="AH583" s="144"/>
      <c r="AI583" s="144"/>
      <c r="AJ583" s="144"/>
      <c r="AK583" s="144"/>
      <c r="AL583" s="144"/>
      <c r="AM583" s="144"/>
      <c r="AN583" s="144"/>
      <c r="AO583" s="144"/>
      <c r="AP583" s="144"/>
      <c r="AQ583" s="144"/>
      <c r="AR583" s="144"/>
      <c r="AS583" s="144"/>
      <c r="AT583" s="144"/>
      <c r="AU583" s="144"/>
      <c r="AV583" s="144"/>
      <c r="AW583" s="144"/>
      <c r="AX583" s="144"/>
      <c r="AY583" s="144"/>
      <c r="AZ583" s="144"/>
      <c r="BA583" s="144"/>
      <c r="BB583" s="144"/>
      <c r="BC583" s="144"/>
      <c r="BD583" s="144"/>
      <c r="BE583" s="144"/>
      <c r="BF583" s="144"/>
      <c r="BG583" s="144"/>
      <c r="BH583" s="144"/>
      <c r="BI583" s="144"/>
      <c r="BJ583" s="144"/>
      <c r="BK583" s="144"/>
      <c r="BL583" s="144"/>
      <c r="BM583" s="144"/>
      <c r="BN583" s="144"/>
      <c r="BO583" s="144"/>
      <c r="BP583" s="144"/>
      <c r="BQ583" s="144"/>
      <c r="BR583" s="144"/>
      <c r="BS583" s="144"/>
      <c r="BT583" s="144"/>
      <c r="BU583" s="144"/>
    </row>
    <row r="584" spans="1:73" ht="12" customHeight="1" x14ac:dyDescent="0.4">
      <c r="A584" s="80" t="s">
        <v>369</v>
      </c>
      <c r="B584" s="532"/>
      <c r="C584" s="436" t="s">
        <v>57</v>
      </c>
      <c r="D584" s="437"/>
      <c r="E584" s="438"/>
      <c r="F584" s="438"/>
      <c r="G584" s="438"/>
      <c r="H584" s="438"/>
      <c r="I584" s="438"/>
      <c r="J584" s="438"/>
      <c r="K584" s="438"/>
      <c r="L584" s="438"/>
      <c r="M584" s="438"/>
      <c r="N584" s="438"/>
      <c r="O584" s="438"/>
      <c r="P584" s="438"/>
      <c r="Q584" s="438"/>
      <c r="R584" s="438"/>
      <c r="S584" s="440"/>
      <c r="T584" s="144"/>
      <c r="U584" s="144"/>
      <c r="V584" s="144"/>
      <c r="W584" s="144"/>
      <c r="X584" s="144"/>
      <c r="Y584" s="144"/>
      <c r="Z584" s="144"/>
      <c r="AA584" s="144"/>
      <c r="AB584" s="144"/>
      <c r="AC584" s="144"/>
      <c r="AD584" s="144"/>
      <c r="AE584" s="144"/>
      <c r="AF584" s="144"/>
      <c r="AG584" s="144"/>
      <c r="AH584" s="144"/>
      <c r="AI584" s="144"/>
      <c r="AJ584" s="144"/>
      <c r="AK584" s="144"/>
      <c r="AL584" s="144"/>
      <c r="AM584" s="144"/>
      <c r="AN584" s="144"/>
      <c r="AO584" s="144"/>
      <c r="AP584" s="144"/>
      <c r="AQ584" s="144"/>
      <c r="AR584" s="144"/>
      <c r="AS584" s="144"/>
      <c r="AT584" s="144"/>
      <c r="AU584" s="144"/>
      <c r="AV584" s="144"/>
      <c r="AW584" s="144"/>
      <c r="AX584" s="144"/>
      <c r="AY584" s="144"/>
      <c r="AZ584" s="144"/>
      <c r="BA584" s="144"/>
      <c r="BB584" s="144"/>
      <c r="BC584" s="144"/>
      <c r="BD584" s="144"/>
      <c r="BE584" s="144"/>
      <c r="BF584" s="144"/>
      <c r="BG584" s="144"/>
      <c r="BH584" s="144"/>
      <c r="BI584" s="144"/>
      <c r="BJ584" s="144"/>
      <c r="BK584" s="144"/>
      <c r="BL584" s="144"/>
      <c r="BM584" s="144"/>
      <c r="BN584" s="144"/>
      <c r="BO584" s="144"/>
      <c r="BP584" s="144"/>
      <c r="BQ584" s="144"/>
      <c r="BR584" s="144"/>
      <c r="BS584" s="144"/>
      <c r="BT584" s="144"/>
      <c r="BU584" s="144"/>
    </row>
    <row r="585" spans="1:73" ht="12" customHeight="1" x14ac:dyDescent="0.4">
      <c r="A585" s="80" t="s">
        <v>369</v>
      </c>
      <c r="B585" s="532"/>
      <c r="C585" s="436" t="s">
        <v>58</v>
      </c>
      <c r="D585" s="437"/>
      <c r="E585" s="438"/>
      <c r="F585" s="438"/>
      <c r="G585" s="438"/>
      <c r="H585" s="438"/>
      <c r="I585" s="438"/>
      <c r="J585" s="438"/>
      <c r="K585" s="438"/>
      <c r="L585" s="438"/>
      <c r="M585" s="438"/>
      <c r="N585" s="438"/>
      <c r="O585" s="438"/>
      <c r="P585" s="438"/>
      <c r="Q585" s="438"/>
      <c r="R585" s="438"/>
      <c r="S585" s="440"/>
      <c r="T585" s="144"/>
      <c r="U585" s="144"/>
      <c r="V585" s="144"/>
      <c r="W585" s="144"/>
      <c r="X585" s="144"/>
      <c r="Y585" s="144"/>
      <c r="Z585" s="144"/>
      <c r="AA585" s="144"/>
      <c r="AB585" s="144"/>
      <c r="AC585" s="144"/>
      <c r="AD585" s="144"/>
      <c r="AE585" s="144"/>
      <c r="AF585" s="144"/>
      <c r="AG585" s="144"/>
      <c r="AH585" s="144"/>
      <c r="AI585" s="144"/>
      <c r="AJ585" s="144"/>
      <c r="AK585" s="144"/>
      <c r="AL585" s="144"/>
      <c r="AM585" s="144"/>
      <c r="AN585" s="144"/>
      <c r="AO585" s="144"/>
      <c r="AP585" s="144"/>
      <c r="AQ585" s="144"/>
      <c r="AR585" s="144"/>
      <c r="AS585" s="144"/>
      <c r="AT585" s="144"/>
      <c r="AU585" s="144"/>
      <c r="AV585" s="144"/>
      <c r="AW585" s="144"/>
      <c r="AX585" s="144"/>
      <c r="AY585" s="144"/>
      <c r="AZ585" s="144"/>
      <c r="BA585" s="144"/>
      <c r="BB585" s="144"/>
      <c r="BC585" s="144"/>
      <c r="BD585" s="144"/>
      <c r="BE585" s="144"/>
      <c r="BF585" s="144"/>
      <c r="BG585" s="144"/>
      <c r="BH585" s="144"/>
      <c r="BI585" s="144"/>
      <c r="BJ585" s="144"/>
      <c r="BK585" s="144"/>
      <c r="BL585" s="144"/>
      <c r="BM585" s="144"/>
      <c r="BN585" s="144"/>
      <c r="BO585" s="144"/>
      <c r="BP585" s="144"/>
      <c r="BQ585" s="144"/>
      <c r="BR585" s="144"/>
      <c r="BS585" s="144"/>
      <c r="BT585" s="144"/>
      <c r="BU585" s="144"/>
    </row>
    <row r="586" spans="1:73" ht="12" customHeight="1" x14ac:dyDescent="0.4">
      <c r="A586" s="80" t="s">
        <v>369</v>
      </c>
      <c r="B586" s="532"/>
      <c r="C586" s="434" t="s">
        <v>389</v>
      </c>
      <c r="D586" s="443">
        <v>2</v>
      </c>
      <c r="E586" s="144">
        <v>3</v>
      </c>
      <c r="F586" s="144">
        <v>3</v>
      </c>
      <c r="G586" s="144">
        <v>2</v>
      </c>
      <c r="H586" s="144">
        <v>2</v>
      </c>
      <c r="I586" s="144">
        <v>1</v>
      </c>
      <c r="J586" s="144">
        <v>7</v>
      </c>
      <c r="K586" s="144"/>
      <c r="L586" s="144">
        <v>2</v>
      </c>
      <c r="M586" s="144">
        <v>1</v>
      </c>
      <c r="N586" s="144">
        <v>1</v>
      </c>
      <c r="O586" s="144"/>
      <c r="P586" s="144"/>
      <c r="Q586" s="144"/>
      <c r="R586" s="144"/>
      <c r="S586" s="444">
        <v>1</v>
      </c>
      <c r="T586" s="144"/>
      <c r="U586" s="144"/>
      <c r="V586" s="144"/>
      <c r="W586" s="144"/>
      <c r="X586" s="144"/>
      <c r="Y586" s="144"/>
      <c r="Z586" s="144"/>
      <c r="AA586" s="144"/>
      <c r="AB586" s="144"/>
      <c r="AC586" s="144"/>
      <c r="AD586" s="144"/>
      <c r="AE586" s="144"/>
      <c r="AF586" s="144"/>
      <c r="AG586" s="144"/>
      <c r="AH586" s="144"/>
      <c r="AI586" s="144"/>
      <c r="AJ586" s="144"/>
      <c r="AK586" s="144"/>
      <c r="AL586" s="144"/>
      <c r="AM586" s="144"/>
      <c r="AN586" s="144"/>
      <c r="AO586" s="144"/>
      <c r="AP586" s="144"/>
      <c r="AQ586" s="144"/>
      <c r="AR586" s="144"/>
      <c r="AS586" s="144"/>
      <c r="AT586" s="144"/>
      <c r="AU586" s="144"/>
      <c r="AV586" s="144"/>
      <c r="AW586" s="144"/>
      <c r="AX586" s="144"/>
      <c r="AY586" s="144"/>
      <c r="AZ586" s="144"/>
      <c r="BA586" s="144"/>
      <c r="BB586" s="144"/>
      <c r="BC586" s="144"/>
      <c r="BD586" s="144"/>
      <c r="BE586" s="144"/>
      <c r="BF586" s="144"/>
      <c r="BG586" s="144"/>
      <c r="BH586" s="144"/>
      <c r="BI586" s="144"/>
      <c r="BJ586" s="144"/>
      <c r="BK586" s="144"/>
      <c r="BL586" s="144"/>
      <c r="BM586" s="144"/>
      <c r="BN586" s="144"/>
      <c r="BO586" s="144"/>
      <c r="BP586" s="144"/>
      <c r="BQ586" s="144"/>
      <c r="BR586" s="144"/>
      <c r="BS586" s="144"/>
      <c r="BT586" s="144"/>
      <c r="BU586" s="144"/>
    </row>
    <row r="587" spans="1:73" ht="12" customHeight="1" x14ac:dyDescent="0.4">
      <c r="A587" s="80" t="s">
        <v>369</v>
      </c>
      <c r="B587" s="278"/>
      <c r="C587" s="434" t="s">
        <v>390</v>
      </c>
      <c r="D587" s="443"/>
      <c r="E587" s="144"/>
      <c r="F587" s="144">
        <v>1</v>
      </c>
      <c r="G587" s="144"/>
      <c r="H587" s="144"/>
      <c r="I587" s="144"/>
      <c r="J587" s="144">
        <v>1</v>
      </c>
      <c r="K587" s="144"/>
      <c r="L587" s="144"/>
      <c r="M587" s="144"/>
      <c r="N587" s="144"/>
      <c r="O587" s="144">
        <v>2</v>
      </c>
      <c r="P587" s="144">
        <v>1</v>
      </c>
      <c r="Q587" s="144"/>
      <c r="R587" s="144"/>
      <c r="S587" s="444"/>
      <c r="T587" s="144"/>
      <c r="U587" s="144"/>
      <c r="V587" s="144"/>
      <c r="W587" s="144"/>
      <c r="X587" s="144"/>
      <c r="Y587" s="144"/>
      <c r="Z587" s="144"/>
      <c r="AA587" s="144"/>
      <c r="AB587" s="144"/>
      <c r="AC587" s="144"/>
      <c r="AD587" s="144"/>
      <c r="AE587" s="144"/>
      <c r="AF587" s="144"/>
      <c r="AG587" s="144"/>
      <c r="AH587" s="144"/>
      <c r="AI587" s="144"/>
      <c r="AJ587" s="144"/>
      <c r="AK587" s="144"/>
      <c r="AL587" s="144"/>
      <c r="AM587" s="144"/>
      <c r="AN587" s="144"/>
      <c r="AO587" s="144"/>
      <c r="AP587" s="144"/>
      <c r="AQ587" s="144"/>
      <c r="AR587" s="144"/>
      <c r="AS587" s="144"/>
      <c r="AT587" s="144"/>
      <c r="AU587" s="144"/>
      <c r="AV587" s="144"/>
      <c r="AW587" s="144"/>
      <c r="AX587" s="144"/>
      <c r="AY587" s="144"/>
      <c r="AZ587" s="144"/>
      <c r="BA587" s="144"/>
      <c r="BB587" s="144"/>
      <c r="BC587" s="144"/>
      <c r="BD587" s="144"/>
      <c r="BE587" s="144"/>
      <c r="BF587" s="144"/>
      <c r="BG587" s="144"/>
      <c r="BH587" s="144"/>
      <c r="BI587" s="144"/>
      <c r="BJ587" s="144"/>
      <c r="BK587" s="144"/>
      <c r="BL587" s="144"/>
      <c r="BM587" s="144"/>
      <c r="BN587" s="144"/>
      <c r="BO587" s="144"/>
      <c r="BP587" s="144"/>
      <c r="BQ587" s="144"/>
      <c r="BR587" s="144"/>
      <c r="BS587" s="144"/>
      <c r="BT587" s="144"/>
      <c r="BU587" s="144"/>
    </row>
    <row r="588" spans="1:73" ht="12" customHeight="1" x14ac:dyDescent="0.4">
      <c r="A588" s="80" t="s">
        <v>369</v>
      </c>
      <c r="B588" s="278"/>
      <c r="C588" s="434" t="s">
        <v>391</v>
      </c>
      <c r="D588" s="443"/>
      <c r="E588" s="144"/>
      <c r="F588" s="144"/>
      <c r="G588" s="144"/>
      <c r="H588" s="144"/>
      <c r="I588" s="144"/>
      <c r="J588" s="144"/>
      <c r="K588" s="144"/>
      <c r="L588" s="144"/>
      <c r="M588" s="144"/>
      <c r="N588" s="144"/>
      <c r="O588" s="144"/>
      <c r="P588" s="144"/>
      <c r="Q588" s="144"/>
      <c r="R588" s="144"/>
      <c r="S588" s="444"/>
      <c r="T588" s="144"/>
      <c r="U588" s="144"/>
      <c r="V588" s="144"/>
      <c r="W588" s="144"/>
      <c r="X588" s="144"/>
      <c r="Y588" s="144"/>
      <c r="Z588" s="144"/>
      <c r="AA588" s="144"/>
      <c r="AB588" s="144"/>
      <c r="AC588" s="144"/>
      <c r="AD588" s="144"/>
      <c r="AE588" s="144"/>
      <c r="AF588" s="144"/>
      <c r="AG588" s="144"/>
      <c r="AH588" s="144"/>
      <c r="AI588" s="144"/>
      <c r="AJ588" s="144"/>
      <c r="AK588" s="144"/>
      <c r="AL588" s="144"/>
      <c r="AM588" s="144"/>
      <c r="AN588" s="144"/>
      <c r="AO588" s="144"/>
      <c r="AP588" s="144"/>
      <c r="AQ588" s="144"/>
      <c r="AR588" s="144"/>
      <c r="AS588" s="144"/>
      <c r="AT588" s="144"/>
      <c r="AU588" s="144"/>
      <c r="AV588" s="144"/>
      <c r="AW588" s="144"/>
      <c r="AX588" s="144"/>
      <c r="AY588" s="144"/>
      <c r="AZ588" s="144"/>
      <c r="BA588" s="144"/>
      <c r="BB588" s="144"/>
      <c r="BC588" s="144"/>
      <c r="BD588" s="144"/>
      <c r="BE588" s="144"/>
      <c r="BF588" s="144"/>
      <c r="BG588" s="144"/>
      <c r="BH588" s="144"/>
      <c r="BI588" s="144"/>
      <c r="BJ588" s="144"/>
      <c r="BK588" s="144"/>
      <c r="BL588" s="144"/>
      <c r="BM588" s="144"/>
      <c r="BN588" s="144"/>
      <c r="BO588" s="144"/>
      <c r="BP588" s="144"/>
      <c r="BQ588" s="144"/>
      <c r="BR588" s="144"/>
      <c r="BS588" s="144"/>
      <c r="BT588" s="144"/>
      <c r="BU588" s="144"/>
    </row>
    <row r="589" spans="1:73" ht="12" customHeight="1" x14ac:dyDescent="0.4">
      <c r="A589" s="80" t="s">
        <v>369</v>
      </c>
      <c r="B589" s="278"/>
      <c r="C589" s="434" t="s">
        <v>392</v>
      </c>
      <c r="D589" s="443"/>
      <c r="E589" s="144"/>
      <c r="F589" s="144"/>
      <c r="G589" s="144"/>
      <c r="H589" s="144"/>
      <c r="I589" s="144"/>
      <c r="J589" s="144"/>
      <c r="K589" s="144"/>
      <c r="L589" s="144"/>
      <c r="M589" s="144"/>
      <c r="N589" s="144"/>
      <c r="O589" s="144"/>
      <c r="P589" s="144"/>
      <c r="Q589" s="144"/>
      <c r="R589" s="144"/>
      <c r="S589" s="444"/>
      <c r="T589" s="144"/>
      <c r="U589" s="144"/>
      <c r="V589" s="144"/>
      <c r="W589" s="144"/>
      <c r="X589" s="144"/>
      <c r="Y589" s="144"/>
      <c r="Z589" s="144"/>
      <c r="AA589" s="144"/>
      <c r="AB589" s="144"/>
      <c r="AC589" s="144"/>
      <c r="AD589" s="144"/>
      <c r="AE589" s="144"/>
      <c r="AF589" s="144"/>
      <c r="AG589" s="144"/>
      <c r="AH589" s="144"/>
      <c r="AI589" s="144"/>
      <c r="AJ589" s="144"/>
      <c r="AK589" s="144"/>
      <c r="AL589" s="144"/>
      <c r="AM589" s="144"/>
      <c r="AN589" s="144"/>
      <c r="AO589" s="144"/>
      <c r="AP589" s="144"/>
      <c r="AQ589" s="144"/>
      <c r="AR589" s="144"/>
      <c r="AS589" s="144"/>
      <c r="AT589" s="144"/>
      <c r="AU589" s="144"/>
      <c r="AV589" s="144"/>
      <c r="AW589" s="144"/>
      <c r="AX589" s="144"/>
      <c r="AY589" s="144"/>
      <c r="AZ589" s="144"/>
      <c r="BA589" s="144"/>
      <c r="BB589" s="144"/>
      <c r="BC589" s="144"/>
      <c r="BD589" s="144"/>
      <c r="BE589" s="144"/>
      <c r="BF589" s="144"/>
      <c r="BG589" s="144"/>
      <c r="BH589" s="144"/>
      <c r="BI589" s="144"/>
      <c r="BJ589" s="144"/>
      <c r="BK589" s="144"/>
      <c r="BL589" s="144"/>
      <c r="BM589" s="144"/>
      <c r="BN589" s="144"/>
      <c r="BO589" s="144"/>
      <c r="BP589" s="144"/>
      <c r="BQ589" s="144"/>
      <c r="BR589" s="144"/>
      <c r="BS589" s="144"/>
      <c r="BT589" s="144"/>
      <c r="BU589" s="144"/>
    </row>
    <row r="590" spans="1:73" ht="12" customHeight="1" x14ac:dyDescent="0.4">
      <c r="A590" s="80" t="s">
        <v>369</v>
      </c>
      <c r="B590" s="278"/>
      <c r="C590" s="436" t="s">
        <v>44</v>
      </c>
      <c r="D590" s="437">
        <v>8</v>
      </c>
      <c r="E590" s="438"/>
      <c r="F590" s="438"/>
      <c r="G590" s="438">
        <v>21</v>
      </c>
      <c r="H590" s="438">
        <v>16</v>
      </c>
      <c r="I590" s="438">
        <v>16</v>
      </c>
      <c r="J590" s="438">
        <v>12</v>
      </c>
      <c r="K590" s="438">
        <v>2</v>
      </c>
      <c r="L590" s="438">
        <v>8</v>
      </c>
      <c r="M590" s="438">
        <v>12</v>
      </c>
      <c r="N590" s="438">
        <v>16</v>
      </c>
      <c r="O590" s="438">
        <v>10</v>
      </c>
      <c r="P590" s="438">
        <v>14</v>
      </c>
      <c r="Q590" s="438">
        <v>9</v>
      </c>
      <c r="R590" s="438">
        <v>5</v>
      </c>
      <c r="S590" s="440">
        <v>5</v>
      </c>
      <c r="T590" s="144"/>
      <c r="U590" s="144"/>
      <c r="V590" s="144"/>
      <c r="W590" s="144"/>
      <c r="X590" s="144"/>
      <c r="Y590" s="144"/>
      <c r="Z590" s="144"/>
      <c r="AA590" s="144"/>
      <c r="AB590" s="144"/>
      <c r="AC590" s="144"/>
      <c r="AD590" s="144"/>
      <c r="AE590" s="144"/>
      <c r="AF590" s="144"/>
      <c r="AG590" s="144"/>
      <c r="AH590" s="144"/>
      <c r="AI590" s="144"/>
      <c r="AJ590" s="144"/>
      <c r="AK590" s="144"/>
      <c r="AL590" s="144"/>
      <c r="AM590" s="144"/>
      <c r="AN590" s="144"/>
      <c r="AO590" s="144"/>
      <c r="AP590" s="144"/>
      <c r="AQ590" s="144"/>
      <c r="AR590" s="144"/>
      <c r="AS590" s="144"/>
      <c r="AT590" s="144"/>
      <c r="AU590" s="144"/>
      <c r="AV590" s="144"/>
      <c r="AW590" s="144"/>
      <c r="AX590" s="144"/>
      <c r="AY590" s="144"/>
      <c r="AZ590" s="144"/>
      <c r="BA590" s="144"/>
      <c r="BB590" s="144"/>
      <c r="BC590" s="144"/>
      <c r="BD590" s="144"/>
      <c r="BE590" s="144"/>
      <c r="BF590" s="144"/>
      <c r="BG590" s="144"/>
      <c r="BH590" s="144"/>
      <c r="BI590" s="144"/>
      <c r="BJ590" s="144"/>
      <c r="BK590" s="144"/>
      <c r="BL590" s="144"/>
      <c r="BM590" s="144"/>
      <c r="BN590" s="144"/>
      <c r="BO590" s="144"/>
      <c r="BP590" s="144"/>
      <c r="BQ590" s="144"/>
      <c r="BR590" s="144"/>
      <c r="BS590" s="144"/>
      <c r="BT590" s="144"/>
      <c r="BU590" s="144"/>
    </row>
    <row r="591" spans="1:73" ht="12" customHeight="1" x14ac:dyDescent="0.4">
      <c r="A591" s="80" t="s">
        <v>369</v>
      </c>
      <c r="B591" s="278"/>
      <c r="C591" s="436" t="s">
        <v>45</v>
      </c>
      <c r="D591" s="437">
        <v>1</v>
      </c>
      <c r="E591" s="438"/>
      <c r="F591" s="438"/>
      <c r="G591" s="438"/>
      <c r="H591" s="438"/>
      <c r="I591" s="438">
        <v>1</v>
      </c>
      <c r="J591" s="438"/>
      <c r="K591" s="438">
        <v>1</v>
      </c>
      <c r="L591" s="438">
        <v>1</v>
      </c>
      <c r="M591" s="438">
        <v>1</v>
      </c>
      <c r="N591" s="438"/>
      <c r="O591" s="438">
        <v>1</v>
      </c>
      <c r="P591" s="438">
        <v>11</v>
      </c>
      <c r="Q591" s="438">
        <v>6</v>
      </c>
      <c r="R591" s="438">
        <v>3</v>
      </c>
      <c r="S591" s="440"/>
      <c r="T591" s="144"/>
      <c r="U591" s="144"/>
      <c r="V591" s="144"/>
      <c r="W591" s="144"/>
      <c r="X591" s="144"/>
      <c r="Y591" s="144"/>
      <c r="Z591" s="144"/>
      <c r="AA591" s="144"/>
      <c r="AB591" s="144"/>
      <c r="AC591" s="144"/>
      <c r="AD591" s="144"/>
      <c r="AE591" s="144"/>
      <c r="AF591" s="144"/>
      <c r="AG591" s="144"/>
      <c r="AH591" s="144"/>
      <c r="AI591" s="144"/>
      <c r="AJ591" s="144"/>
      <c r="AK591" s="144"/>
      <c r="AL591" s="144"/>
      <c r="AM591" s="144"/>
      <c r="AN591" s="144"/>
      <c r="AO591" s="144"/>
      <c r="AP591" s="144"/>
      <c r="AQ591" s="144"/>
      <c r="AR591" s="144"/>
      <c r="AS591" s="144"/>
      <c r="AT591" s="144"/>
      <c r="AU591" s="144"/>
      <c r="AV591" s="144"/>
      <c r="AW591" s="144"/>
      <c r="AX591" s="144"/>
      <c r="AY591" s="144"/>
      <c r="AZ591" s="144"/>
      <c r="BA591" s="144"/>
      <c r="BB591" s="144"/>
      <c r="BC591" s="144"/>
      <c r="BD591" s="144"/>
      <c r="BE591" s="144"/>
      <c r="BF591" s="144"/>
      <c r="BG591" s="144"/>
      <c r="BH591" s="144"/>
      <c r="BI591" s="144"/>
      <c r="BJ591" s="144"/>
      <c r="BK591" s="144"/>
      <c r="BL591" s="144"/>
      <c r="BM591" s="144"/>
      <c r="BN591" s="144"/>
      <c r="BO591" s="144"/>
      <c r="BP591" s="144"/>
      <c r="BQ591" s="144"/>
      <c r="BR591" s="144"/>
      <c r="BS591" s="144"/>
      <c r="BT591" s="144"/>
      <c r="BU591" s="144"/>
    </row>
    <row r="592" spans="1:73" ht="12" customHeight="1" x14ac:dyDescent="0.4">
      <c r="A592" s="80" t="s">
        <v>369</v>
      </c>
      <c r="B592" s="278"/>
      <c r="C592" s="436" t="s">
        <v>46</v>
      </c>
      <c r="D592" s="437"/>
      <c r="E592" s="438"/>
      <c r="F592" s="438"/>
      <c r="G592" s="438"/>
      <c r="H592" s="438"/>
      <c r="I592" s="438"/>
      <c r="J592" s="438"/>
      <c r="K592" s="438"/>
      <c r="L592" s="438"/>
      <c r="M592" s="438"/>
      <c r="N592" s="438"/>
      <c r="O592" s="438"/>
      <c r="P592" s="438"/>
      <c r="Q592" s="438"/>
      <c r="R592" s="438"/>
      <c r="S592" s="440"/>
      <c r="T592" s="144"/>
      <c r="U592" s="144"/>
      <c r="V592" s="144"/>
      <c r="W592" s="144"/>
      <c r="X592" s="144"/>
      <c r="Y592" s="144"/>
      <c r="Z592" s="144"/>
      <c r="AA592" s="144"/>
      <c r="AB592" s="144"/>
      <c r="AC592" s="144"/>
      <c r="AD592" s="144"/>
      <c r="AE592" s="144"/>
      <c r="AF592" s="144"/>
      <c r="AG592" s="144"/>
      <c r="AH592" s="144"/>
      <c r="AI592" s="144"/>
      <c r="AJ592" s="144"/>
      <c r="AK592" s="144"/>
      <c r="AL592" s="144"/>
      <c r="AM592" s="144"/>
      <c r="AN592" s="144"/>
      <c r="AO592" s="144"/>
      <c r="AP592" s="144"/>
      <c r="AQ592" s="144"/>
      <c r="AR592" s="144"/>
      <c r="AS592" s="144"/>
      <c r="AT592" s="144"/>
      <c r="AU592" s="144"/>
      <c r="AV592" s="144"/>
      <c r="AW592" s="144"/>
      <c r="AX592" s="144"/>
      <c r="AY592" s="144"/>
      <c r="AZ592" s="144"/>
      <c r="BA592" s="144"/>
      <c r="BB592" s="144"/>
      <c r="BC592" s="144"/>
      <c r="BD592" s="144"/>
      <c r="BE592" s="144"/>
      <c r="BF592" s="144"/>
      <c r="BG592" s="144"/>
      <c r="BH592" s="144"/>
      <c r="BI592" s="144"/>
      <c r="BJ592" s="144"/>
      <c r="BK592" s="144"/>
      <c r="BL592" s="144"/>
      <c r="BM592" s="144"/>
      <c r="BN592" s="144"/>
      <c r="BO592" s="144"/>
      <c r="BP592" s="144"/>
      <c r="BQ592" s="144"/>
      <c r="BR592" s="144"/>
      <c r="BS592" s="144"/>
      <c r="BT592" s="144"/>
      <c r="BU592" s="144"/>
    </row>
    <row r="593" spans="1:73" ht="12" customHeight="1" x14ac:dyDescent="0.4">
      <c r="A593" s="80" t="s">
        <v>369</v>
      </c>
      <c r="B593" s="278"/>
      <c r="C593" s="436" t="s">
        <v>47</v>
      </c>
      <c r="D593" s="437"/>
      <c r="E593" s="438"/>
      <c r="F593" s="438"/>
      <c r="G593" s="438"/>
      <c r="H593" s="438"/>
      <c r="I593" s="438"/>
      <c r="J593" s="438"/>
      <c r="K593" s="438"/>
      <c r="L593" s="438"/>
      <c r="M593" s="438"/>
      <c r="N593" s="438"/>
      <c r="O593" s="438"/>
      <c r="P593" s="438"/>
      <c r="Q593" s="438"/>
      <c r="R593" s="438"/>
      <c r="S593" s="440"/>
      <c r="T593" s="144"/>
      <c r="U593" s="144"/>
      <c r="V593" s="144"/>
      <c r="W593" s="144"/>
      <c r="X593" s="144"/>
      <c r="Y593" s="144"/>
      <c r="Z593" s="144"/>
      <c r="AA593" s="144"/>
      <c r="AB593" s="144"/>
      <c r="AC593" s="144"/>
      <c r="AD593" s="144"/>
      <c r="AE593" s="144"/>
      <c r="AF593" s="144"/>
      <c r="AG593" s="144"/>
      <c r="AH593" s="144"/>
      <c r="AI593" s="144"/>
      <c r="AJ593" s="144"/>
      <c r="AK593" s="144"/>
      <c r="AL593" s="144"/>
      <c r="AM593" s="144"/>
      <c r="AN593" s="144"/>
      <c r="AO593" s="144"/>
      <c r="AP593" s="144"/>
      <c r="AQ593" s="144"/>
      <c r="AR593" s="144"/>
      <c r="AS593" s="144"/>
      <c r="AT593" s="144"/>
      <c r="AU593" s="144"/>
      <c r="AV593" s="144"/>
      <c r="AW593" s="144"/>
      <c r="AX593" s="144"/>
      <c r="AY593" s="144"/>
      <c r="AZ593" s="144"/>
      <c r="BA593" s="144"/>
      <c r="BB593" s="144"/>
      <c r="BC593" s="144"/>
      <c r="BD593" s="144"/>
      <c r="BE593" s="144"/>
      <c r="BF593" s="144"/>
      <c r="BG593" s="144"/>
      <c r="BH593" s="144"/>
      <c r="BI593" s="144"/>
      <c r="BJ593" s="144"/>
      <c r="BK593" s="144"/>
      <c r="BL593" s="144"/>
      <c r="BM593" s="144"/>
      <c r="BN593" s="144"/>
      <c r="BO593" s="144"/>
      <c r="BP593" s="144"/>
      <c r="BQ593" s="144"/>
      <c r="BR593" s="144"/>
      <c r="BS593" s="144"/>
      <c r="BT593" s="144"/>
      <c r="BU593" s="144"/>
    </row>
    <row r="594" spans="1:73" ht="12" customHeight="1" x14ac:dyDescent="0.4">
      <c r="A594" s="80" t="s">
        <v>369</v>
      </c>
      <c r="B594" s="278"/>
      <c r="C594" s="436" t="s">
        <v>48</v>
      </c>
      <c r="D594" s="437">
        <v>0</v>
      </c>
      <c r="E594" s="438">
        <v>5</v>
      </c>
      <c r="F594" s="438">
        <v>0</v>
      </c>
      <c r="G594" s="438">
        <v>1</v>
      </c>
      <c r="H594" s="438">
        <v>7</v>
      </c>
      <c r="I594" s="438">
        <v>4</v>
      </c>
      <c r="J594" s="438">
        <v>2</v>
      </c>
      <c r="K594" s="438">
        <v>11</v>
      </c>
      <c r="L594" s="438">
        <v>2</v>
      </c>
      <c r="M594" s="438">
        <v>8</v>
      </c>
      <c r="N594" s="438">
        <v>4</v>
      </c>
      <c r="O594" s="438">
        <v>1</v>
      </c>
      <c r="P594" s="438">
        <v>0</v>
      </c>
      <c r="Q594" s="438">
        <v>0</v>
      </c>
      <c r="R594" s="438">
        <v>0</v>
      </c>
      <c r="S594" s="440">
        <v>1</v>
      </c>
      <c r="T594" s="274"/>
      <c r="U594" s="274"/>
      <c r="V594" s="144"/>
      <c r="W594" s="144"/>
      <c r="X594" s="144"/>
      <c r="Y594" s="144"/>
      <c r="Z594" s="144"/>
      <c r="AA594" s="144"/>
      <c r="AB594" s="144"/>
      <c r="AC594" s="144"/>
      <c r="AD594" s="144"/>
      <c r="AE594" s="144"/>
      <c r="AF594" s="144"/>
      <c r="AG594" s="144"/>
      <c r="AH594" s="144"/>
      <c r="AI594" s="144"/>
      <c r="AJ594" s="144"/>
      <c r="AK594" s="144"/>
      <c r="AL594" s="144"/>
      <c r="AM594" s="144"/>
      <c r="AN594" s="144"/>
      <c r="AO594" s="144"/>
      <c r="AP594" s="144"/>
      <c r="AQ594" s="144"/>
      <c r="AR594" s="144"/>
      <c r="AS594" s="144"/>
      <c r="AT594" s="144"/>
      <c r="AU594" s="144"/>
      <c r="AV594" s="144"/>
      <c r="AW594" s="144"/>
      <c r="AX594" s="144"/>
      <c r="AY594" s="144"/>
      <c r="AZ594" s="144"/>
      <c r="BA594" s="144"/>
      <c r="BB594" s="144"/>
      <c r="BC594" s="144"/>
      <c r="BD594" s="144"/>
      <c r="BE594" s="144"/>
      <c r="BF594" s="144"/>
      <c r="BG594" s="144"/>
      <c r="BH594" s="144"/>
      <c r="BI594" s="144"/>
      <c r="BJ594" s="144"/>
      <c r="BK594" s="144"/>
      <c r="BL594" s="144"/>
      <c r="BM594" s="144"/>
      <c r="BN594" s="144"/>
      <c r="BO594" s="144"/>
      <c r="BP594" s="144"/>
      <c r="BQ594" s="144"/>
      <c r="BR594" s="144"/>
      <c r="BS594" s="144"/>
      <c r="BT594" s="144"/>
      <c r="BU594" s="144"/>
    </row>
    <row r="595" spans="1:73" ht="12" customHeight="1" x14ac:dyDescent="0.4">
      <c r="A595" s="80" t="s">
        <v>369</v>
      </c>
      <c r="B595" s="427" t="s">
        <v>265</v>
      </c>
      <c r="C595" s="213" t="s">
        <v>180</v>
      </c>
      <c r="D595" s="214">
        <v>10</v>
      </c>
      <c r="E595" s="184">
        <v>15</v>
      </c>
      <c r="F595" s="184">
        <v>37</v>
      </c>
      <c r="G595" s="184">
        <v>32</v>
      </c>
      <c r="H595" s="184">
        <v>31</v>
      </c>
      <c r="I595" s="184">
        <v>14</v>
      </c>
      <c r="J595" s="184">
        <v>23</v>
      </c>
      <c r="K595" s="184">
        <v>23</v>
      </c>
      <c r="L595" s="184">
        <v>5</v>
      </c>
      <c r="M595" s="184">
        <v>10</v>
      </c>
      <c r="N595" s="184">
        <v>13</v>
      </c>
      <c r="O595" s="184">
        <v>9</v>
      </c>
      <c r="P595" s="184">
        <v>6</v>
      </c>
      <c r="Q595" s="184">
        <v>9</v>
      </c>
      <c r="R595" s="184">
        <v>7</v>
      </c>
      <c r="S595" s="435">
        <v>2</v>
      </c>
      <c r="T595" s="144"/>
      <c r="U595" s="144"/>
      <c r="V595" s="144"/>
      <c r="W595" s="144"/>
      <c r="X595" s="144"/>
      <c r="Y595" s="144"/>
      <c r="Z595" s="144"/>
      <c r="AA595" s="144"/>
      <c r="AB595" s="144"/>
      <c r="AC595" s="144"/>
      <c r="AD595" s="144"/>
      <c r="AE595" s="144"/>
      <c r="AF595" s="144"/>
      <c r="AG595" s="144"/>
      <c r="AH595" s="144"/>
      <c r="AI595" s="144"/>
      <c r="AJ595" s="144"/>
      <c r="AK595" s="144"/>
      <c r="AL595" s="144"/>
      <c r="AM595" s="144"/>
      <c r="AN595" s="144"/>
      <c r="AO595" s="144"/>
      <c r="AP595" s="144"/>
      <c r="AQ595" s="144"/>
      <c r="AR595" s="144"/>
      <c r="AS595" s="144"/>
      <c r="AT595" s="144"/>
      <c r="AU595" s="144"/>
      <c r="AV595" s="144"/>
      <c r="AW595" s="144"/>
      <c r="AX595" s="144"/>
      <c r="AY595" s="144"/>
      <c r="AZ595" s="144"/>
      <c r="BA595" s="144"/>
      <c r="BB595" s="144"/>
      <c r="BC595" s="144"/>
      <c r="BD595" s="144"/>
      <c r="BE595" s="144"/>
      <c r="BF595" s="144"/>
      <c r="BG595" s="144"/>
      <c r="BH595" s="144"/>
      <c r="BI595" s="144"/>
      <c r="BJ595" s="144"/>
      <c r="BK595" s="144"/>
      <c r="BL595" s="144"/>
      <c r="BM595" s="144"/>
      <c r="BN595" s="144"/>
      <c r="BO595" s="144"/>
      <c r="BP595" s="144"/>
      <c r="BQ595" s="144"/>
      <c r="BR595" s="144"/>
      <c r="BS595" s="144"/>
      <c r="BT595" s="144"/>
      <c r="BU595" s="144"/>
    </row>
    <row r="596" spans="1:73" ht="12" customHeight="1" x14ac:dyDescent="0.4">
      <c r="A596" s="80" t="s">
        <v>369</v>
      </c>
      <c r="B596" s="278"/>
      <c r="C596" s="436" t="s">
        <v>288</v>
      </c>
      <c r="D596" s="437"/>
      <c r="E596" s="438"/>
      <c r="F596" s="438"/>
      <c r="G596" s="438"/>
      <c r="H596" s="438"/>
      <c r="I596" s="438"/>
      <c r="J596" s="438"/>
      <c r="K596" s="438"/>
      <c r="L596" s="438"/>
      <c r="M596" s="438"/>
      <c r="N596" s="438"/>
      <c r="O596" s="438"/>
      <c r="P596" s="438"/>
      <c r="Q596" s="438"/>
      <c r="R596" s="438"/>
      <c r="S596" s="440"/>
      <c r="T596" s="144"/>
      <c r="U596" s="144"/>
      <c r="V596" s="144"/>
      <c r="W596" s="144"/>
      <c r="X596" s="144"/>
      <c r="Y596" s="144"/>
      <c r="Z596" s="144"/>
      <c r="AA596" s="144"/>
      <c r="AB596" s="144"/>
      <c r="AC596" s="144"/>
      <c r="AD596" s="144"/>
      <c r="AE596" s="144"/>
      <c r="AF596" s="144"/>
      <c r="AG596" s="144"/>
      <c r="AH596" s="144"/>
      <c r="AI596" s="144"/>
      <c r="AJ596" s="144"/>
      <c r="AK596" s="144"/>
      <c r="AL596" s="144"/>
      <c r="AM596" s="144"/>
      <c r="AN596" s="144"/>
      <c r="AO596" s="144"/>
      <c r="AP596" s="144"/>
      <c r="AQ596" s="144"/>
      <c r="AR596" s="144"/>
      <c r="AS596" s="144"/>
      <c r="AT596" s="144"/>
      <c r="AU596" s="144"/>
      <c r="AV596" s="144"/>
      <c r="AW596" s="144"/>
      <c r="AX596" s="144"/>
      <c r="AY596" s="144"/>
      <c r="AZ596" s="144"/>
      <c r="BA596" s="144"/>
      <c r="BB596" s="144"/>
      <c r="BC596" s="144"/>
      <c r="BD596" s="144"/>
      <c r="BE596" s="144"/>
      <c r="BF596" s="144"/>
      <c r="BG596" s="144"/>
      <c r="BH596" s="144"/>
      <c r="BI596" s="144"/>
      <c r="BJ596" s="144"/>
      <c r="BK596" s="144"/>
      <c r="BL596" s="144"/>
      <c r="BM596" s="144"/>
      <c r="BN596" s="144"/>
      <c r="BO596" s="144"/>
      <c r="BP596" s="144"/>
      <c r="BQ596" s="144"/>
      <c r="BR596" s="144"/>
      <c r="BS596" s="144"/>
      <c r="BT596" s="144"/>
      <c r="BU596" s="144"/>
    </row>
    <row r="597" spans="1:73" ht="12" customHeight="1" x14ac:dyDescent="0.4">
      <c r="A597" s="80" t="s">
        <v>369</v>
      </c>
      <c r="B597" s="278"/>
      <c r="C597" s="436" t="s">
        <v>289</v>
      </c>
      <c r="D597" s="437">
        <v>0</v>
      </c>
      <c r="E597" s="438">
        <v>2</v>
      </c>
      <c r="F597" s="438">
        <v>2</v>
      </c>
      <c r="G597" s="438">
        <v>2</v>
      </c>
      <c r="H597" s="438">
        <v>1</v>
      </c>
      <c r="I597" s="438">
        <v>3</v>
      </c>
      <c r="J597" s="438">
        <v>2</v>
      </c>
      <c r="K597" s="438">
        <v>0</v>
      </c>
      <c r="L597" s="438">
        <v>1</v>
      </c>
      <c r="M597" s="438">
        <v>1</v>
      </c>
      <c r="N597" s="438">
        <v>6</v>
      </c>
      <c r="O597" s="438">
        <v>1</v>
      </c>
      <c r="P597" s="438">
        <v>1</v>
      </c>
      <c r="Q597" s="438">
        <v>0</v>
      </c>
      <c r="R597" s="438">
        <v>1</v>
      </c>
      <c r="S597" s="440">
        <v>0</v>
      </c>
      <c r="T597" s="144"/>
      <c r="U597" s="144"/>
      <c r="V597" s="144"/>
      <c r="W597" s="144"/>
      <c r="X597" s="144"/>
      <c r="Y597" s="144"/>
      <c r="Z597" s="144"/>
      <c r="AA597" s="144"/>
      <c r="AB597" s="144"/>
      <c r="AC597" s="144"/>
      <c r="AD597" s="144"/>
      <c r="AE597" s="144"/>
      <c r="AF597" s="144"/>
      <c r="AG597" s="144"/>
      <c r="AH597" s="144"/>
      <c r="AI597" s="144"/>
      <c r="AJ597" s="144"/>
      <c r="AK597" s="144"/>
      <c r="AL597" s="144"/>
      <c r="AM597" s="144"/>
      <c r="AN597" s="144"/>
      <c r="AO597" s="144"/>
      <c r="AP597" s="144"/>
      <c r="AQ597" s="144"/>
      <c r="AR597" s="144"/>
      <c r="AS597" s="144"/>
      <c r="AT597" s="144"/>
      <c r="AU597" s="144"/>
      <c r="AV597" s="144"/>
      <c r="AW597" s="144"/>
      <c r="AX597" s="144"/>
      <c r="AY597" s="144"/>
      <c r="AZ597" s="144"/>
      <c r="BA597" s="144"/>
      <c r="BB597" s="144"/>
      <c r="BC597" s="144"/>
      <c r="BD597" s="144"/>
      <c r="BE597" s="144"/>
      <c r="BF597" s="144"/>
      <c r="BG597" s="144"/>
      <c r="BH597" s="144"/>
      <c r="BI597" s="144"/>
      <c r="BJ597" s="144"/>
      <c r="BK597" s="144"/>
      <c r="BL597" s="144"/>
      <c r="BM597" s="144"/>
      <c r="BN597" s="144"/>
      <c r="BO597" s="144"/>
      <c r="BP597" s="144"/>
      <c r="BQ597" s="144"/>
      <c r="BR597" s="144"/>
      <c r="BS597" s="144"/>
      <c r="BT597" s="144"/>
      <c r="BU597" s="144"/>
    </row>
    <row r="598" spans="1:73" ht="12" customHeight="1" x14ac:dyDescent="0.4">
      <c r="A598" s="80" t="s">
        <v>369</v>
      </c>
      <c r="B598" s="278"/>
      <c r="C598" s="436" t="s">
        <v>290</v>
      </c>
      <c r="D598" s="437">
        <v>0</v>
      </c>
      <c r="E598" s="438">
        <v>0</v>
      </c>
      <c r="F598" s="438">
        <v>0</v>
      </c>
      <c r="G598" s="438">
        <v>0</v>
      </c>
      <c r="H598" s="438">
        <v>1</v>
      </c>
      <c r="I598" s="438">
        <v>0</v>
      </c>
      <c r="J598" s="438">
        <v>0</v>
      </c>
      <c r="K598" s="438">
        <v>0</v>
      </c>
      <c r="L598" s="438">
        <v>0</v>
      </c>
      <c r="M598" s="438">
        <v>0</v>
      </c>
      <c r="N598" s="438">
        <v>0</v>
      </c>
      <c r="O598" s="438">
        <v>1</v>
      </c>
      <c r="P598" s="438">
        <v>0</v>
      </c>
      <c r="Q598" s="438">
        <v>0</v>
      </c>
      <c r="R598" s="438">
        <v>0</v>
      </c>
      <c r="S598" s="440">
        <v>0</v>
      </c>
      <c r="T598" s="144"/>
      <c r="U598" s="144"/>
      <c r="V598" s="144"/>
      <c r="W598" s="144"/>
      <c r="X598" s="144"/>
      <c r="Y598" s="144"/>
      <c r="Z598" s="144"/>
      <c r="AA598" s="144"/>
      <c r="AB598" s="144"/>
      <c r="AC598" s="144"/>
      <c r="AD598" s="144"/>
      <c r="AE598" s="144"/>
      <c r="AF598" s="144"/>
      <c r="AG598" s="144"/>
      <c r="AH598" s="144"/>
      <c r="AI598" s="144"/>
      <c r="AJ598" s="144"/>
      <c r="AK598" s="144"/>
      <c r="AL598" s="144"/>
      <c r="AM598" s="144"/>
      <c r="AN598" s="144"/>
      <c r="AO598" s="144"/>
      <c r="AP598" s="144"/>
      <c r="AQ598" s="144"/>
      <c r="AR598" s="144"/>
      <c r="AS598" s="144"/>
      <c r="AT598" s="144"/>
      <c r="AU598" s="144"/>
      <c r="AV598" s="144"/>
      <c r="AW598" s="144"/>
      <c r="AX598" s="144"/>
      <c r="AY598" s="144"/>
      <c r="AZ598" s="144"/>
      <c r="BA598" s="144"/>
      <c r="BB598" s="144"/>
      <c r="BC598" s="144"/>
      <c r="BD598" s="144"/>
      <c r="BE598" s="144"/>
      <c r="BF598" s="144"/>
      <c r="BG598" s="144"/>
      <c r="BH598" s="144"/>
      <c r="BI598" s="144"/>
      <c r="BJ598" s="144"/>
      <c r="BK598" s="144"/>
      <c r="BL598" s="144"/>
      <c r="BM598" s="144"/>
      <c r="BN598" s="144"/>
      <c r="BO598" s="144"/>
      <c r="BP598" s="144"/>
      <c r="BQ598" s="144"/>
      <c r="BR598" s="144"/>
      <c r="BS598" s="144"/>
      <c r="BT598" s="144"/>
      <c r="BU598" s="144"/>
    </row>
    <row r="599" spans="1:73" ht="12" customHeight="1" x14ac:dyDescent="0.4">
      <c r="A599" s="80" t="s">
        <v>369</v>
      </c>
      <c r="B599" s="278"/>
      <c r="C599" s="434" t="s">
        <v>300</v>
      </c>
      <c r="D599" s="443"/>
      <c r="E599" s="144"/>
      <c r="F599" s="144"/>
      <c r="G599" s="144"/>
      <c r="H599" s="144"/>
      <c r="I599" s="144"/>
      <c r="J599" s="144"/>
      <c r="K599" s="144"/>
      <c r="L599" s="144"/>
      <c r="M599" s="144"/>
      <c r="N599" s="144"/>
      <c r="O599" s="144"/>
      <c r="P599" s="144"/>
      <c r="Q599" s="144"/>
      <c r="R599" s="144"/>
      <c r="S599" s="444"/>
      <c r="T599" s="144"/>
      <c r="U599" s="144"/>
      <c r="V599" s="144"/>
      <c r="W599" s="144"/>
      <c r="X599" s="144"/>
      <c r="Y599" s="144"/>
      <c r="Z599" s="144"/>
      <c r="AA599" s="144"/>
      <c r="AB599" s="144"/>
      <c r="AC599" s="144"/>
      <c r="AD599" s="144"/>
      <c r="AE599" s="144"/>
      <c r="AF599" s="144"/>
      <c r="AG599" s="144"/>
      <c r="AH599" s="144"/>
      <c r="AI599" s="144"/>
      <c r="AJ599" s="144"/>
      <c r="AK599" s="144"/>
      <c r="AL599" s="144"/>
      <c r="AM599" s="144"/>
      <c r="AN599" s="144"/>
      <c r="AO599" s="144"/>
      <c r="AP599" s="144"/>
      <c r="AQ599" s="144"/>
      <c r="AR599" s="144"/>
      <c r="AS599" s="144"/>
      <c r="AT599" s="144"/>
      <c r="AU599" s="144"/>
      <c r="AV599" s="144"/>
      <c r="AW599" s="144"/>
      <c r="AX599" s="144"/>
      <c r="AY599" s="144"/>
      <c r="AZ599" s="144"/>
      <c r="BA599" s="144"/>
      <c r="BB599" s="144"/>
      <c r="BC599" s="144"/>
      <c r="BD599" s="144"/>
      <c r="BE599" s="144"/>
      <c r="BF599" s="144"/>
      <c r="BG599" s="144"/>
      <c r="BH599" s="144"/>
      <c r="BI599" s="144"/>
      <c r="BJ599" s="144"/>
      <c r="BK599" s="144"/>
      <c r="BL599" s="144"/>
      <c r="BM599" s="144"/>
      <c r="BN599" s="144"/>
      <c r="BO599" s="144"/>
      <c r="BP599" s="144"/>
      <c r="BQ599" s="144"/>
      <c r="BR599" s="144"/>
      <c r="BS599" s="144"/>
      <c r="BT599" s="144"/>
      <c r="BU599" s="144"/>
    </row>
    <row r="600" spans="1:73" ht="12" customHeight="1" x14ac:dyDescent="0.4">
      <c r="A600" s="80" t="s">
        <v>369</v>
      </c>
      <c r="B600" s="278"/>
      <c r="C600" s="434" t="s">
        <v>292</v>
      </c>
      <c r="D600" s="443">
        <v>1</v>
      </c>
      <c r="E600" s="144">
        <v>0</v>
      </c>
      <c r="F600" s="144">
        <v>1</v>
      </c>
      <c r="G600" s="144">
        <v>0</v>
      </c>
      <c r="H600" s="144">
        <v>1</v>
      </c>
      <c r="I600" s="144">
        <v>0</v>
      </c>
      <c r="J600" s="144">
        <v>1</v>
      </c>
      <c r="K600" s="144">
        <v>0</v>
      </c>
      <c r="L600" s="144">
        <v>0</v>
      </c>
      <c r="M600" s="144">
        <v>0</v>
      </c>
      <c r="N600" s="144">
        <v>0</v>
      </c>
      <c r="O600" s="144">
        <v>0</v>
      </c>
      <c r="P600" s="144">
        <v>0</v>
      </c>
      <c r="Q600" s="144">
        <v>0</v>
      </c>
      <c r="R600" s="144">
        <v>0</v>
      </c>
      <c r="S600" s="444">
        <v>0</v>
      </c>
      <c r="T600" s="144"/>
      <c r="U600" s="144"/>
      <c r="V600" s="144"/>
      <c r="W600" s="144"/>
      <c r="X600" s="144"/>
      <c r="Y600" s="144"/>
      <c r="Z600" s="144"/>
      <c r="AA600" s="144"/>
      <c r="AB600" s="144"/>
      <c r="AC600" s="144"/>
      <c r="AD600" s="144"/>
      <c r="AE600" s="144"/>
      <c r="AF600" s="144"/>
      <c r="AG600" s="144"/>
      <c r="AH600" s="144"/>
      <c r="AI600" s="144"/>
      <c r="AJ600" s="144"/>
      <c r="AK600" s="144"/>
      <c r="AL600" s="144"/>
      <c r="AM600" s="144"/>
      <c r="AN600" s="144"/>
      <c r="AO600" s="144"/>
      <c r="AP600" s="144"/>
      <c r="AQ600" s="144"/>
      <c r="AR600" s="144"/>
      <c r="AS600" s="144"/>
      <c r="AT600" s="144"/>
      <c r="AU600" s="144"/>
      <c r="AV600" s="144"/>
      <c r="AW600" s="144"/>
      <c r="AX600" s="144"/>
      <c r="AY600" s="144"/>
      <c r="AZ600" s="144"/>
      <c r="BA600" s="144"/>
      <c r="BB600" s="144"/>
      <c r="BC600" s="144"/>
      <c r="BD600" s="144"/>
      <c r="BE600" s="144"/>
      <c r="BF600" s="144"/>
      <c r="BG600" s="144"/>
      <c r="BH600" s="144"/>
      <c r="BI600" s="144"/>
      <c r="BJ600" s="144"/>
      <c r="BK600" s="144"/>
      <c r="BL600" s="144"/>
      <c r="BM600" s="144"/>
      <c r="BN600" s="144"/>
      <c r="BO600" s="144"/>
      <c r="BP600" s="144"/>
      <c r="BQ600" s="144"/>
      <c r="BR600" s="144"/>
      <c r="BS600" s="144"/>
      <c r="BT600" s="144"/>
      <c r="BU600" s="144"/>
    </row>
    <row r="601" spans="1:73" ht="12" customHeight="1" x14ac:dyDescent="0.4">
      <c r="A601" s="80" t="s">
        <v>369</v>
      </c>
      <c r="B601" s="278"/>
      <c r="C601" s="436" t="s">
        <v>274</v>
      </c>
      <c r="D601" s="437">
        <v>0</v>
      </c>
      <c r="E601" s="438">
        <v>1</v>
      </c>
      <c r="F601" s="438">
        <v>3</v>
      </c>
      <c r="G601" s="438">
        <v>4</v>
      </c>
      <c r="H601" s="438">
        <v>0</v>
      </c>
      <c r="I601" s="438">
        <v>1</v>
      </c>
      <c r="J601" s="438">
        <v>1</v>
      </c>
      <c r="K601" s="438">
        <v>2</v>
      </c>
      <c r="L601" s="438">
        <v>0</v>
      </c>
      <c r="M601" s="438">
        <v>0</v>
      </c>
      <c r="N601" s="438">
        <v>0</v>
      </c>
      <c r="O601" s="438">
        <v>0</v>
      </c>
      <c r="P601" s="438">
        <v>1</v>
      </c>
      <c r="Q601" s="438">
        <v>0</v>
      </c>
      <c r="R601" s="438">
        <v>0</v>
      </c>
      <c r="S601" s="440">
        <v>0</v>
      </c>
      <c r="T601" s="144"/>
      <c r="U601" s="144"/>
      <c r="V601" s="144"/>
      <c r="W601" s="144"/>
      <c r="X601" s="144"/>
      <c r="Y601" s="144"/>
      <c r="Z601" s="144"/>
      <c r="AA601" s="144"/>
      <c r="AB601" s="144"/>
      <c r="AC601" s="144"/>
      <c r="AD601" s="144"/>
      <c r="AE601" s="144"/>
      <c r="AF601" s="144"/>
      <c r="AG601" s="144"/>
      <c r="AH601" s="144"/>
      <c r="AI601" s="144"/>
      <c r="AJ601" s="144"/>
      <c r="AK601" s="144"/>
      <c r="AL601" s="144"/>
      <c r="AM601" s="144"/>
      <c r="AN601" s="144"/>
      <c r="AO601" s="144"/>
      <c r="AP601" s="144"/>
      <c r="AQ601" s="144"/>
      <c r="AR601" s="144"/>
      <c r="AS601" s="144"/>
      <c r="AT601" s="144"/>
      <c r="AU601" s="144"/>
      <c r="AV601" s="144"/>
      <c r="AW601" s="144"/>
      <c r="AX601" s="144"/>
      <c r="AY601" s="144"/>
      <c r="AZ601" s="144"/>
      <c r="BA601" s="144"/>
      <c r="BB601" s="144"/>
      <c r="BC601" s="144"/>
      <c r="BD601" s="144"/>
      <c r="BE601" s="144"/>
      <c r="BF601" s="144"/>
      <c r="BG601" s="144"/>
      <c r="BH601" s="144"/>
      <c r="BI601" s="144"/>
      <c r="BJ601" s="144"/>
      <c r="BK601" s="144"/>
      <c r="BL601" s="144"/>
      <c r="BM601" s="144"/>
      <c r="BN601" s="144"/>
      <c r="BO601" s="144"/>
      <c r="BP601" s="144"/>
      <c r="BQ601" s="144"/>
      <c r="BR601" s="144"/>
      <c r="BS601" s="144"/>
      <c r="BT601" s="144"/>
      <c r="BU601" s="144"/>
    </row>
    <row r="602" spans="1:73" ht="12" customHeight="1" x14ac:dyDescent="0.4">
      <c r="A602" s="80" t="s">
        <v>369</v>
      </c>
      <c r="B602" s="278"/>
      <c r="C602" s="436" t="s">
        <v>275</v>
      </c>
      <c r="D602" s="437"/>
      <c r="E602" s="438"/>
      <c r="F602" s="438"/>
      <c r="G602" s="438"/>
      <c r="H602" s="438"/>
      <c r="I602" s="438"/>
      <c r="J602" s="438"/>
      <c r="K602" s="438"/>
      <c r="L602" s="438"/>
      <c r="M602" s="438"/>
      <c r="N602" s="438"/>
      <c r="O602" s="438"/>
      <c r="P602" s="438"/>
      <c r="Q602" s="438"/>
      <c r="R602" s="438"/>
      <c r="S602" s="440"/>
      <c r="T602" s="144"/>
      <c r="U602" s="144"/>
      <c r="V602" s="144"/>
      <c r="W602" s="144"/>
      <c r="X602" s="144"/>
      <c r="Y602" s="144"/>
      <c r="Z602" s="144"/>
      <c r="AA602" s="144"/>
      <c r="AB602" s="144"/>
      <c r="AC602" s="144"/>
      <c r="AD602" s="144"/>
      <c r="AE602" s="144"/>
      <c r="AF602" s="144"/>
      <c r="AG602" s="144"/>
      <c r="AH602" s="144"/>
      <c r="AI602" s="144"/>
      <c r="AJ602" s="144"/>
      <c r="AK602" s="144"/>
      <c r="AL602" s="144"/>
      <c r="AM602" s="144"/>
      <c r="AN602" s="144"/>
      <c r="AO602" s="144"/>
      <c r="AP602" s="144"/>
      <c r="AQ602" s="144"/>
      <c r="AR602" s="144"/>
      <c r="AS602" s="144"/>
      <c r="AT602" s="144"/>
      <c r="AU602" s="144"/>
      <c r="AV602" s="144"/>
      <c r="AW602" s="144"/>
      <c r="AX602" s="144"/>
      <c r="AY602" s="144"/>
      <c r="AZ602" s="144"/>
      <c r="BA602" s="144"/>
      <c r="BB602" s="144"/>
      <c r="BC602" s="144"/>
      <c r="BD602" s="144"/>
      <c r="BE602" s="144"/>
      <c r="BF602" s="144"/>
      <c r="BG602" s="144"/>
      <c r="BH602" s="144"/>
      <c r="BI602" s="144"/>
      <c r="BJ602" s="144"/>
      <c r="BK602" s="144"/>
      <c r="BL602" s="144"/>
      <c r="BM602" s="144"/>
      <c r="BN602" s="144"/>
      <c r="BO602" s="144"/>
      <c r="BP602" s="144"/>
      <c r="BQ602" s="144"/>
      <c r="BR602" s="144"/>
      <c r="BS602" s="144"/>
      <c r="BT602" s="144"/>
      <c r="BU602" s="144"/>
    </row>
    <row r="603" spans="1:73" ht="12" customHeight="1" x14ac:dyDescent="0.4">
      <c r="A603" s="80" t="s">
        <v>369</v>
      </c>
      <c r="B603" s="278"/>
      <c r="C603" s="434" t="s">
        <v>373</v>
      </c>
      <c r="D603" s="443"/>
      <c r="E603" s="144"/>
      <c r="F603" s="144"/>
      <c r="G603" s="144"/>
      <c r="H603" s="144"/>
      <c r="I603" s="144"/>
      <c r="J603" s="144"/>
      <c r="K603" s="144"/>
      <c r="L603" s="144"/>
      <c r="M603" s="144"/>
      <c r="N603" s="144"/>
      <c r="O603" s="144"/>
      <c r="P603" s="144"/>
      <c r="Q603" s="144"/>
      <c r="R603" s="144"/>
      <c r="S603" s="444"/>
      <c r="T603" s="144"/>
      <c r="U603" s="144"/>
      <c r="V603" s="144"/>
      <c r="W603" s="144"/>
      <c r="X603" s="144"/>
      <c r="Y603" s="144"/>
      <c r="Z603" s="144"/>
      <c r="AA603" s="144"/>
      <c r="AB603" s="144"/>
      <c r="AC603" s="144"/>
      <c r="AD603" s="144"/>
      <c r="AE603" s="144"/>
      <c r="AF603" s="144"/>
      <c r="AG603" s="144"/>
      <c r="AH603" s="144"/>
      <c r="AI603" s="144"/>
      <c r="AJ603" s="144"/>
      <c r="AK603" s="144"/>
      <c r="AL603" s="144"/>
      <c r="AM603" s="144"/>
      <c r="AN603" s="144"/>
      <c r="AO603" s="144"/>
      <c r="AP603" s="144"/>
      <c r="AQ603" s="144"/>
      <c r="AR603" s="144"/>
      <c r="AS603" s="144"/>
      <c r="AT603" s="144"/>
      <c r="AU603" s="144"/>
      <c r="AV603" s="144"/>
      <c r="AW603" s="144"/>
      <c r="AX603" s="144"/>
      <c r="AY603" s="144"/>
      <c r="AZ603" s="144"/>
      <c r="BA603" s="144"/>
      <c r="BB603" s="144"/>
      <c r="BC603" s="144"/>
      <c r="BD603" s="144"/>
      <c r="BE603" s="144"/>
      <c r="BF603" s="144"/>
      <c r="BG603" s="144"/>
      <c r="BH603" s="144"/>
      <c r="BI603" s="144"/>
      <c r="BJ603" s="144"/>
      <c r="BK603" s="144"/>
      <c r="BL603" s="144"/>
      <c r="BM603" s="144"/>
      <c r="BN603" s="144"/>
      <c r="BO603" s="144"/>
      <c r="BP603" s="144"/>
      <c r="BQ603" s="144"/>
      <c r="BR603" s="144"/>
      <c r="BS603" s="144"/>
      <c r="BT603" s="144"/>
      <c r="BU603" s="144"/>
    </row>
    <row r="604" spans="1:73" ht="12" customHeight="1" x14ac:dyDescent="0.4">
      <c r="A604" s="80" t="s">
        <v>369</v>
      </c>
      <c r="B604" s="278"/>
      <c r="C604" s="434" t="s">
        <v>374</v>
      </c>
      <c r="D604" s="443"/>
      <c r="E604" s="144"/>
      <c r="F604" s="144"/>
      <c r="G604" s="144"/>
      <c r="H604" s="144"/>
      <c r="I604" s="144"/>
      <c r="J604" s="144"/>
      <c r="K604" s="144"/>
      <c r="L604" s="144"/>
      <c r="M604" s="144"/>
      <c r="N604" s="144"/>
      <c r="O604" s="144"/>
      <c r="P604" s="144"/>
      <c r="Q604" s="144"/>
      <c r="R604" s="144"/>
      <c r="S604" s="444"/>
      <c r="T604" s="144"/>
      <c r="U604" s="144"/>
      <c r="V604" s="144"/>
      <c r="W604" s="144"/>
      <c r="X604" s="144"/>
      <c r="Y604" s="144"/>
      <c r="Z604" s="144"/>
      <c r="AA604" s="144"/>
      <c r="AB604" s="144"/>
      <c r="AC604" s="144"/>
      <c r="AD604" s="144"/>
      <c r="AE604" s="144"/>
      <c r="AF604" s="144"/>
      <c r="AG604" s="144"/>
      <c r="AH604" s="144"/>
      <c r="AI604" s="144"/>
      <c r="AJ604" s="144"/>
      <c r="AK604" s="144"/>
      <c r="AL604" s="144"/>
      <c r="AM604" s="144"/>
      <c r="AN604" s="144"/>
      <c r="AO604" s="144"/>
      <c r="AP604" s="144"/>
      <c r="AQ604" s="144"/>
      <c r="AR604" s="144"/>
      <c r="AS604" s="144"/>
      <c r="AT604" s="144"/>
      <c r="AU604" s="144"/>
      <c r="AV604" s="144"/>
      <c r="AW604" s="144"/>
      <c r="AX604" s="144"/>
      <c r="AY604" s="144"/>
      <c r="AZ604" s="144"/>
      <c r="BA604" s="144"/>
      <c r="BB604" s="144"/>
      <c r="BC604" s="144"/>
      <c r="BD604" s="144"/>
      <c r="BE604" s="144"/>
      <c r="BF604" s="144"/>
      <c r="BG604" s="144"/>
      <c r="BH604" s="144"/>
      <c r="BI604" s="144"/>
      <c r="BJ604" s="144"/>
      <c r="BK604" s="144"/>
      <c r="BL604" s="144"/>
      <c r="BM604" s="144"/>
      <c r="BN604" s="144"/>
      <c r="BO604" s="144"/>
      <c r="BP604" s="144"/>
      <c r="BQ604" s="144"/>
      <c r="BR604" s="144"/>
      <c r="BS604" s="144"/>
      <c r="BT604" s="144"/>
      <c r="BU604" s="144"/>
    </row>
    <row r="605" spans="1:73" ht="12" customHeight="1" x14ac:dyDescent="0.4">
      <c r="A605" s="80" t="s">
        <v>369</v>
      </c>
      <c r="B605" s="278"/>
      <c r="C605" s="436" t="s">
        <v>375</v>
      </c>
      <c r="D605" s="437"/>
      <c r="E605" s="438"/>
      <c r="F605" s="438"/>
      <c r="G605" s="438"/>
      <c r="H605" s="438"/>
      <c r="I605" s="438"/>
      <c r="J605" s="438"/>
      <c r="K605" s="438"/>
      <c r="L605" s="438"/>
      <c r="M605" s="438"/>
      <c r="N605" s="438"/>
      <c r="O605" s="438"/>
      <c r="P605" s="438"/>
      <c r="Q605" s="438"/>
      <c r="R605" s="438"/>
      <c r="S605" s="440"/>
      <c r="T605" s="144"/>
      <c r="U605" s="144"/>
      <c r="V605" s="144"/>
      <c r="W605" s="144"/>
      <c r="X605" s="144"/>
      <c r="Y605" s="144"/>
      <c r="Z605" s="144"/>
      <c r="AA605" s="144"/>
      <c r="AB605" s="144"/>
      <c r="AC605" s="144"/>
      <c r="AD605" s="144"/>
      <c r="AE605" s="144"/>
      <c r="AF605" s="144"/>
      <c r="AG605" s="144"/>
      <c r="AH605" s="144"/>
      <c r="AI605" s="144"/>
      <c r="AJ605" s="144"/>
      <c r="AK605" s="144"/>
      <c r="AL605" s="144"/>
      <c r="AM605" s="144"/>
      <c r="AN605" s="144"/>
      <c r="AO605" s="144"/>
      <c r="AP605" s="144"/>
      <c r="AQ605" s="144"/>
      <c r="AR605" s="144"/>
      <c r="AS605" s="144"/>
      <c r="AT605" s="144"/>
      <c r="AU605" s="144"/>
      <c r="AV605" s="144"/>
      <c r="AW605" s="144"/>
      <c r="AX605" s="144"/>
      <c r="AY605" s="144"/>
      <c r="AZ605" s="144"/>
      <c r="BA605" s="144"/>
      <c r="BB605" s="144"/>
      <c r="BC605" s="144"/>
      <c r="BD605" s="144"/>
      <c r="BE605" s="144"/>
      <c r="BF605" s="144"/>
      <c r="BG605" s="144"/>
      <c r="BH605" s="144"/>
      <c r="BI605" s="144"/>
      <c r="BJ605" s="144"/>
      <c r="BK605" s="144"/>
      <c r="BL605" s="144"/>
      <c r="BM605" s="144"/>
      <c r="BN605" s="144"/>
      <c r="BO605" s="144"/>
      <c r="BP605" s="144"/>
      <c r="BQ605" s="144"/>
      <c r="BR605" s="144"/>
      <c r="BS605" s="144"/>
      <c r="BT605" s="144"/>
      <c r="BU605" s="144"/>
    </row>
    <row r="606" spans="1:73" ht="12" customHeight="1" x14ac:dyDescent="0.4">
      <c r="A606" s="80" t="s">
        <v>369</v>
      </c>
      <c r="B606" s="278"/>
      <c r="C606" s="434" t="s">
        <v>309</v>
      </c>
      <c r="D606" s="443"/>
      <c r="E606" s="144"/>
      <c r="F606" s="144"/>
      <c r="G606" s="144"/>
      <c r="H606" s="144"/>
      <c r="I606" s="144"/>
      <c r="J606" s="144"/>
      <c r="K606" s="144"/>
      <c r="L606" s="144"/>
      <c r="M606" s="144"/>
      <c r="N606" s="144"/>
      <c r="O606" s="144"/>
      <c r="P606" s="144"/>
      <c r="Q606" s="144"/>
      <c r="R606" s="144"/>
      <c r="S606" s="444"/>
      <c r="T606" s="144"/>
      <c r="U606" s="144"/>
      <c r="V606" s="144"/>
      <c r="W606" s="144"/>
      <c r="X606" s="144"/>
      <c r="Y606" s="144"/>
      <c r="Z606" s="144"/>
      <c r="AA606" s="144"/>
      <c r="AB606" s="144"/>
      <c r="AC606" s="144"/>
      <c r="AD606" s="144"/>
      <c r="AE606" s="144"/>
      <c r="AF606" s="144"/>
      <c r="AG606" s="144"/>
      <c r="AH606" s="144"/>
      <c r="AI606" s="144"/>
      <c r="AJ606" s="144"/>
      <c r="AK606" s="144"/>
      <c r="AL606" s="144"/>
      <c r="AM606" s="144"/>
      <c r="AN606" s="144"/>
      <c r="AO606" s="144"/>
      <c r="AP606" s="144"/>
      <c r="AQ606" s="144"/>
      <c r="AR606" s="144"/>
      <c r="AS606" s="144"/>
      <c r="AT606" s="144"/>
      <c r="AU606" s="144"/>
      <c r="AV606" s="144"/>
      <c r="AW606" s="144"/>
      <c r="AX606" s="144"/>
      <c r="AY606" s="144"/>
      <c r="AZ606" s="144"/>
      <c r="BA606" s="144"/>
      <c r="BB606" s="144"/>
      <c r="BC606" s="144"/>
      <c r="BD606" s="144"/>
      <c r="BE606" s="144"/>
      <c r="BF606" s="144"/>
      <c r="BG606" s="144"/>
      <c r="BH606" s="144"/>
      <c r="BI606" s="144"/>
      <c r="BJ606" s="144"/>
      <c r="BK606" s="144"/>
      <c r="BL606" s="144"/>
      <c r="BM606" s="144"/>
      <c r="BN606" s="144"/>
      <c r="BO606" s="144"/>
      <c r="BP606" s="144"/>
      <c r="BQ606" s="144"/>
      <c r="BR606" s="144"/>
      <c r="BS606" s="144"/>
      <c r="BT606" s="144"/>
      <c r="BU606" s="144"/>
    </row>
    <row r="607" spans="1:73" ht="12" customHeight="1" x14ac:dyDescent="0.4">
      <c r="A607" s="80" t="s">
        <v>369</v>
      </c>
      <c r="B607" s="278"/>
      <c r="C607" s="434" t="s">
        <v>310</v>
      </c>
      <c r="D607" s="443"/>
      <c r="E607" s="144"/>
      <c r="F607" s="144"/>
      <c r="G607" s="144"/>
      <c r="H607" s="144"/>
      <c r="I607" s="144"/>
      <c r="J607" s="144"/>
      <c r="K607" s="144"/>
      <c r="L607" s="144"/>
      <c r="M607" s="144"/>
      <c r="N607" s="144"/>
      <c r="O607" s="144"/>
      <c r="P607" s="144"/>
      <c r="Q607" s="144"/>
      <c r="R607" s="144"/>
      <c r="S607" s="444"/>
      <c r="T607" s="144"/>
      <c r="U607" s="144"/>
      <c r="V607" s="144"/>
      <c r="W607" s="144"/>
      <c r="X607" s="144"/>
      <c r="Y607" s="144"/>
      <c r="Z607" s="144"/>
      <c r="AA607" s="144"/>
      <c r="AB607" s="144"/>
      <c r="AC607" s="144"/>
      <c r="AD607" s="144"/>
      <c r="AE607" s="144"/>
      <c r="AF607" s="144"/>
      <c r="AG607" s="144"/>
      <c r="AH607" s="144"/>
      <c r="AI607" s="144"/>
      <c r="AJ607" s="144"/>
      <c r="AK607" s="144"/>
      <c r="AL607" s="144"/>
      <c r="AM607" s="144"/>
      <c r="AN607" s="144"/>
      <c r="AO607" s="144"/>
      <c r="AP607" s="144"/>
      <c r="AQ607" s="144"/>
      <c r="AR607" s="144"/>
      <c r="AS607" s="144"/>
      <c r="AT607" s="144"/>
      <c r="AU607" s="144"/>
      <c r="AV607" s="144"/>
      <c r="AW607" s="144"/>
      <c r="AX607" s="144"/>
      <c r="AY607" s="144"/>
      <c r="AZ607" s="144"/>
      <c r="BA607" s="144"/>
      <c r="BB607" s="144"/>
      <c r="BC607" s="144"/>
      <c r="BD607" s="144"/>
      <c r="BE607" s="144"/>
      <c r="BF607" s="144"/>
      <c r="BG607" s="144"/>
      <c r="BH607" s="144"/>
      <c r="BI607" s="144"/>
      <c r="BJ607" s="144"/>
      <c r="BK607" s="144"/>
      <c r="BL607" s="144"/>
      <c r="BM607" s="144"/>
      <c r="BN607" s="144"/>
      <c r="BO607" s="144"/>
      <c r="BP607" s="144"/>
      <c r="BQ607" s="144"/>
      <c r="BR607" s="144"/>
      <c r="BS607" s="144"/>
      <c r="BT607" s="144"/>
      <c r="BU607" s="144"/>
    </row>
    <row r="608" spans="1:73" ht="12" customHeight="1" x14ac:dyDescent="0.4">
      <c r="A608" s="80" t="s">
        <v>369</v>
      </c>
      <c r="B608" s="278"/>
      <c r="C608" s="434" t="s">
        <v>376</v>
      </c>
      <c r="D608" s="443"/>
      <c r="E608" s="144"/>
      <c r="F608" s="144"/>
      <c r="G608" s="144"/>
      <c r="H608" s="144"/>
      <c r="I608" s="144"/>
      <c r="J608" s="144"/>
      <c r="K608" s="144"/>
      <c r="L608" s="144"/>
      <c r="M608" s="144"/>
      <c r="N608" s="144"/>
      <c r="O608" s="144"/>
      <c r="P608" s="144"/>
      <c r="Q608" s="144"/>
      <c r="R608" s="144"/>
      <c r="S608" s="444"/>
      <c r="T608" s="144"/>
      <c r="U608" s="144"/>
      <c r="V608" s="144"/>
      <c r="W608" s="144"/>
      <c r="X608" s="144"/>
      <c r="Y608" s="144"/>
      <c r="Z608" s="144"/>
      <c r="AA608" s="144"/>
      <c r="AB608" s="144"/>
      <c r="AC608" s="144"/>
      <c r="AD608" s="144"/>
      <c r="AE608" s="144"/>
      <c r="AF608" s="144"/>
      <c r="AG608" s="144"/>
      <c r="AH608" s="144"/>
      <c r="AI608" s="144"/>
      <c r="AJ608" s="144"/>
      <c r="AK608" s="144"/>
      <c r="AL608" s="144"/>
      <c r="AM608" s="144"/>
      <c r="AN608" s="144"/>
      <c r="AO608" s="144"/>
      <c r="AP608" s="144"/>
      <c r="AQ608" s="144"/>
      <c r="AR608" s="144"/>
      <c r="AS608" s="144"/>
      <c r="AT608" s="144"/>
      <c r="AU608" s="144"/>
      <c r="AV608" s="144"/>
      <c r="AW608" s="144"/>
      <c r="AX608" s="144"/>
      <c r="AY608" s="144"/>
      <c r="AZ608" s="144"/>
      <c r="BA608" s="144"/>
      <c r="BB608" s="144"/>
      <c r="BC608" s="144"/>
      <c r="BD608" s="144"/>
      <c r="BE608" s="144"/>
      <c r="BF608" s="144"/>
      <c r="BG608" s="144"/>
      <c r="BH608" s="144"/>
      <c r="BI608" s="144"/>
      <c r="BJ608" s="144"/>
      <c r="BK608" s="144"/>
      <c r="BL608" s="144"/>
      <c r="BM608" s="144"/>
      <c r="BN608" s="144"/>
      <c r="BO608" s="144"/>
      <c r="BP608" s="144"/>
      <c r="BQ608" s="144"/>
      <c r="BR608" s="144"/>
      <c r="BS608" s="144"/>
      <c r="BT608" s="144"/>
      <c r="BU608" s="144"/>
    </row>
    <row r="609" spans="1:73" ht="12" customHeight="1" x14ac:dyDescent="0.4">
      <c r="A609" s="80" t="s">
        <v>369</v>
      </c>
      <c r="B609" s="278"/>
      <c r="C609" s="434" t="s">
        <v>377</v>
      </c>
      <c r="D609" s="443"/>
      <c r="E609" s="144"/>
      <c r="F609" s="144"/>
      <c r="G609" s="144"/>
      <c r="H609" s="144"/>
      <c r="I609" s="144"/>
      <c r="J609" s="144"/>
      <c r="K609" s="144"/>
      <c r="L609" s="144"/>
      <c r="M609" s="144"/>
      <c r="N609" s="144"/>
      <c r="O609" s="144"/>
      <c r="P609" s="144"/>
      <c r="Q609" s="144"/>
      <c r="R609" s="144"/>
      <c r="S609" s="444"/>
      <c r="T609" s="144"/>
      <c r="U609" s="144"/>
      <c r="V609" s="144"/>
      <c r="W609" s="144"/>
      <c r="X609" s="144"/>
      <c r="Y609" s="144"/>
      <c r="Z609" s="144"/>
      <c r="AA609" s="144"/>
      <c r="AB609" s="144"/>
      <c r="AC609" s="144"/>
      <c r="AD609" s="144"/>
      <c r="AE609" s="144"/>
      <c r="AF609" s="144"/>
      <c r="AG609" s="144"/>
      <c r="AH609" s="144"/>
      <c r="AI609" s="144"/>
      <c r="AJ609" s="144"/>
      <c r="AK609" s="144"/>
      <c r="AL609" s="144"/>
      <c r="AM609" s="144"/>
      <c r="AN609" s="144"/>
      <c r="AO609" s="144"/>
      <c r="AP609" s="144"/>
      <c r="AQ609" s="144"/>
      <c r="AR609" s="144"/>
      <c r="AS609" s="144"/>
      <c r="AT609" s="144"/>
      <c r="AU609" s="144"/>
      <c r="AV609" s="144"/>
      <c r="AW609" s="144"/>
      <c r="AX609" s="144"/>
      <c r="AY609" s="144"/>
      <c r="AZ609" s="144"/>
      <c r="BA609" s="144"/>
      <c r="BB609" s="144"/>
      <c r="BC609" s="144"/>
      <c r="BD609" s="144"/>
      <c r="BE609" s="144"/>
      <c r="BF609" s="144"/>
      <c r="BG609" s="144"/>
      <c r="BH609" s="144"/>
      <c r="BI609" s="144"/>
      <c r="BJ609" s="144"/>
      <c r="BK609" s="144"/>
      <c r="BL609" s="144"/>
      <c r="BM609" s="144"/>
      <c r="BN609" s="144"/>
      <c r="BO609" s="144"/>
      <c r="BP609" s="144"/>
      <c r="BQ609" s="144"/>
      <c r="BR609" s="144"/>
      <c r="BS609" s="144"/>
      <c r="BT609" s="144"/>
      <c r="BU609" s="144"/>
    </row>
    <row r="610" spans="1:73" ht="12" customHeight="1" x14ac:dyDescent="0.4">
      <c r="A610" s="80" t="s">
        <v>369</v>
      </c>
      <c r="B610" s="278"/>
      <c r="C610" s="434" t="s">
        <v>378</v>
      </c>
      <c r="D610" s="443"/>
      <c r="E610" s="144"/>
      <c r="F610" s="144"/>
      <c r="G610" s="144"/>
      <c r="H610" s="144"/>
      <c r="I610" s="144"/>
      <c r="J610" s="144"/>
      <c r="K610" s="144"/>
      <c r="L610" s="144"/>
      <c r="M610" s="144"/>
      <c r="N610" s="144"/>
      <c r="O610" s="144"/>
      <c r="P610" s="144"/>
      <c r="Q610" s="144"/>
      <c r="R610" s="144"/>
      <c r="S610" s="444"/>
      <c r="T610" s="144"/>
      <c r="U610" s="144"/>
      <c r="V610" s="144"/>
      <c r="W610" s="144"/>
      <c r="X610" s="144"/>
      <c r="Y610" s="144"/>
      <c r="Z610" s="144"/>
      <c r="AA610" s="144"/>
      <c r="AB610" s="144"/>
      <c r="AC610" s="144"/>
      <c r="AD610" s="144"/>
      <c r="AE610" s="144"/>
      <c r="AF610" s="144"/>
      <c r="AG610" s="144"/>
      <c r="AH610" s="144"/>
      <c r="AI610" s="144"/>
      <c r="AJ610" s="144"/>
      <c r="AK610" s="144"/>
      <c r="AL610" s="144"/>
      <c r="AM610" s="144"/>
      <c r="AN610" s="144"/>
      <c r="AO610" s="144"/>
      <c r="AP610" s="144"/>
      <c r="AQ610" s="144"/>
      <c r="AR610" s="144"/>
      <c r="AS610" s="144"/>
      <c r="AT610" s="144"/>
      <c r="AU610" s="144"/>
      <c r="AV610" s="144"/>
      <c r="AW610" s="144"/>
      <c r="AX610" s="144"/>
      <c r="AY610" s="144"/>
      <c r="AZ610" s="144"/>
      <c r="BA610" s="144"/>
      <c r="BB610" s="144"/>
      <c r="BC610" s="144"/>
      <c r="BD610" s="144"/>
      <c r="BE610" s="144"/>
      <c r="BF610" s="144"/>
      <c r="BG610" s="144"/>
      <c r="BH610" s="144"/>
      <c r="BI610" s="144"/>
      <c r="BJ610" s="144"/>
      <c r="BK610" s="144"/>
      <c r="BL610" s="144"/>
      <c r="BM610" s="144"/>
      <c r="BN610" s="144"/>
      <c r="BO610" s="144"/>
      <c r="BP610" s="144"/>
      <c r="BQ610" s="144"/>
      <c r="BR610" s="144"/>
      <c r="BS610" s="144"/>
      <c r="BT610" s="144"/>
      <c r="BU610" s="144"/>
    </row>
    <row r="611" spans="1:73" ht="12" customHeight="1" x14ac:dyDescent="0.4">
      <c r="A611" s="80" t="s">
        <v>369</v>
      </c>
      <c r="B611" s="278"/>
      <c r="C611" s="434" t="s">
        <v>379</v>
      </c>
      <c r="D611" s="443"/>
      <c r="E611" s="144"/>
      <c r="F611" s="144"/>
      <c r="G611" s="144"/>
      <c r="H611" s="144"/>
      <c r="I611" s="144"/>
      <c r="J611" s="144"/>
      <c r="K611" s="144"/>
      <c r="L611" s="144"/>
      <c r="M611" s="144"/>
      <c r="N611" s="144"/>
      <c r="O611" s="144"/>
      <c r="P611" s="144"/>
      <c r="Q611" s="144"/>
      <c r="R611" s="144"/>
      <c r="S611" s="444"/>
      <c r="T611" s="144"/>
      <c r="U611" s="144"/>
      <c r="V611" s="144"/>
      <c r="W611" s="144"/>
      <c r="X611" s="144"/>
      <c r="Y611" s="144"/>
      <c r="Z611" s="144"/>
      <c r="AA611" s="144"/>
      <c r="AB611" s="144"/>
      <c r="AC611" s="144"/>
      <c r="AD611" s="144"/>
      <c r="AE611" s="144"/>
      <c r="AF611" s="144"/>
      <c r="AG611" s="144"/>
      <c r="AH611" s="144"/>
      <c r="AI611" s="144"/>
      <c r="AJ611" s="144"/>
      <c r="AK611" s="144"/>
      <c r="AL611" s="144"/>
      <c r="AM611" s="144"/>
      <c r="AN611" s="144"/>
      <c r="AO611" s="144"/>
      <c r="AP611" s="144"/>
      <c r="AQ611" s="144"/>
      <c r="AR611" s="144"/>
      <c r="AS611" s="144"/>
      <c r="AT611" s="144"/>
      <c r="AU611" s="144"/>
      <c r="AV611" s="144"/>
      <c r="AW611" s="144"/>
      <c r="AX611" s="144"/>
      <c r="AY611" s="144"/>
      <c r="AZ611" s="144"/>
      <c r="BA611" s="144"/>
      <c r="BB611" s="144"/>
      <c r="BC611" s="144"/>
      <c r="BD611" s="144"/>
      <c r="BE611" s="144"/>
      <c r="BF611" s="144"/>
      <c r="BG611" s="144"/>
      <c r="BH611" s="144"/>
      <c r="BI611" s="144"/>
      <c r="BJ611" s="144"/>
      <c r="BK611" s="144"/>
      <c r="BL611" s="144"/>
      <c r="BM611" s="144"/>
      <c r="BN611" s="144"/>
      <c r="BO611" s="144"/>
      <c r="BP611" s="144"/>
      <c r="BQ611" s="144"/>
      <c r="BR611" s="144"/>
      <c r="BS611" s="144"/>
      <c r="BT611" s="144"/>
      <c r="BU611" s="144"/>
    </row>
    <row r="612" spans="1:73" ht="12" customHeight="1" x14ac:dyDescent="0.4">
      <c r="A612" s="80" t="s">
        <v>369</v>
      </c>
      <c r="B612" s="278"/>
      <c r="C612" s="468" t="s">
        <v>380</v>
      </c>
      <c r="D612" s="461"/>
      <c r="E612" s="462"/>
      <c r="F612" s="462"/>
      <c r="G612" s="462"/>
      <c r="H612" s="462"/>
      <c r="I612" s="462"/>
      <c r="J612" s="462"/>
      <c r="K612" s="462"/>
      <c r="L612" s="462"/>
      <c r="M612" s="462"/>
      <c r="N612" s="462"/>
      <c r="O612" s="462"/>
      <c r="P612" s="462"/>
      <c r="Q612" s="462"/>
      <c r="R612" s="462"/>
      <c r="S612" s="463"/>
      <c r="T612" s="144"/>
      <c r="U612" s="144"/>
      <c r="V612" s="144"/>
      <c r="W612" s="144"/>
      <c r="X612" s="144"/>
      <c r="Y612" s="144"/>
      <c r="Z612" s="144"/>
      <c r="AA612" s="144"/>
      <c r="AB612" s="144"/>
      <c r="AC612" s="144"/>
      <c r="AD612" s="144"/>
      <c r="AE612" s="144"/>
      <c r="AF612" s="144"/>
      <c r="AG612" s="144"/>
      <c r="AH612" s="144"/>
      <c r="AI612" s="144"/>
      <c r="AJ612" s="144"/>
      <c r="AK612" s="144"/>
      <c r="AL612" s="144"/>
      <c r="AM612" s="144"/>
      <c r="AN612" s="144"/>
      <c r="AO612" s="144"/>
      <c r="AP612" s="144"/>
      <c r="AQ612" s="144"/>
      <c r="AR612" s="144"/>
      <c r="AS612" s="144"/>
      <c r="AT612" s="144"/>
      <c r="AU612" s="144"/>
      <c r="AV612" s="144"/>
      <c r="AW612" s="144"/>
      <c r="AX612" s="144"/>
      <c r="AY612" s="144"/>
      <c r="AZ612" s="144"/>
      <c r="BA612" s="144"/>
      <c r="BB612" s="144"/>
      <c r="BC612" s="144"/>
      <c r="BD612" s="144"/>
      <c r="BE612" s="144"/>
      <c r="BF612" s="144"/>
      <c r="BG612" s="144"/>
      <c r="BH612" s="144"/>
      <c r="BI612" s="144"/>
      <c r="BJ612" s="144"/>
      <c r="BK612" s="144"/>
      <c r="BL612" s="144"/>
      <c r="BM612" s="144"/>
      <c r="BN612" s="144"/>
      <c r="BO612" s="144"/>
      <c r="BP612" s="144"/>
      <c r="BQ612" s="144"/>
      <c r="BR612" s="144"/>
      <c r="BS612" s="144"/>
      <c r="BT612" s="144"/>
      <c r="BU612" s="144"/>
    </row>
    <row r="613" spans="1:73" ht="12" customHeight="1" x14ac:dyDescent="0.4">
      <c r="A613" s="80" t="s">
        <v>369</v>
      </c>
      <c r="B613" s="278"/>
      <c r="C613" s="434" t="s">
        <v>14</v>
      </c>
      <c r="D613" s="443"/>
      <c r="E613" s="144"/>
      <c r="F613" s="144"/>
      <c r="G613" s="144"/>
      <c r="H613" s="144"/>
      <c r="I613" s="144"/>
      <c r="J613" s="144"/>
      <c r="K613" s="144"/>
      <c r="L613" s="144"/>
      <c r="M613" s="144"/>
      <c r="N613" s="144"/>
      <c r="O613" s="144"/>
      <c r="P613" s="144"/>
      <c r="Q613" s="144"/>
      <c r="R613" s="144"/>
      <c r="S613" s="444"/>
      <c r="T613" s="144"/>
      <c r="U613" s="144"/>
      <c r="V613" s="144"/>
      <c r="W613" s="144"/>
      <c r="X613" s="144"/>
      <c r="Y613" s="144"/>
      <c r="Z613" s="144"/>
      <c r="AA613" s="144"/>
      <c r="AB613" s="144"/>
      <c r="AC613" s="144"/>
      <c r="AD613" s="144"/>
      <c r="AE613" s="144"/>
      <c r="AF613" s="144"/>
      <c r="AG613" s="144"/>
      <c r="AH613" s="144"/>
      <c r="AI613" s="144"/>
      <c r="AJ613" s="144"/>
      <c r="AK613" s="144"/>
      <c r="AL613" s="144"/>
      <c r="AM613" s="144"/>
      <c r="AN613" s="144"/>
      <c r="AO613" s="144"/>
      <c r="AP613" s="144"/>
      <c r="AQ613" s="144"/>
      <c r="AR613" s="144"/>
      <c r="AS613" s="144"/>
      <c r="AT613" s="144"/>
      <c r="AU613" s="144"/>
      <c r="AV613" s="144"/>
      <c r="AW613" s="144"/>
      <c r="AX613" s="144"/>
      <c r="AY613" s="144"/>
      <c r="AZ613" s="144"/>
      <c r="BA613" s="144"/>
      <c r="BB613" s="144"/>
      <c r="BC613" s="144"/>
      <c r="BD613" s="144"/>
      <c r="BE613" s="144"/>
      <c r="BF613" s="144"/>
      <c r="BG613" s="144"/>
      <c r="BH613" s="144"/>
      <c r="BI613" s="144"/>
      <c r="BJ613" s="144"/>
      <c r="BK613" s="144"/>
      <c r="BL613" s="144"/>
      <c r="BM613" s="144"/>
      <c r="BN613" s="144"/>
      <c r="BO613" s="144"/>
      <c r="BP613" s="144"/>
      <c r="BQ613" s="144"/>
      <c r="BR613" s="144"/>
      <c r="BS613" s="144"/>
      <c r="BT613" s="144"/>
      <c r="BU613" s="144"/>
    </row>
    <row r="614" spans="1:73" ht="12" customHeight="1" x14ac:dyDescent="0.4">
      <c r="A614" s="80" t="s">
        <v>369</v>
      </c>
      <c r="B614" s="278"/>
      <c r="C614" s="434" t="s">
        <v>15</v>
      </c>
      <c r="D614" s="443"/>
      <c r="E614" s="144"/>
      <c r="F614" s="144"/>
      <c r="G614" s="144"/>
      <c r="H614" s="144"/>
      <c r="I614" s="144"/>
      <c r="J614" s="144"/>
      <c r="K614" s="144"/>
      <c r="L614" s="144"/>
      <c r="M614" s="144"/>
      <c r="N614" s="144"/>
      <c r="O614" s="144"/>
      <c r="P614" s="144"/>
      <c r="Q614" s="144"/>
      <c r="R614" s="144"/>
      <c r="S614" s="444"/>
      <c r="T614" s="144"/>
      <c r="U614" s="144"/>
      <c r="V614" s="144"/>
      <c r="W614" s="144"/>
      <c r="X614" s="144"/>
      <c r="Y614" s="144"/>
      <c r="Z614" s="144"/>
      <c r="AA614" s="144"/>
      <c r="AB614" s="144"/>
      <c r="AC614" s="144"/>
      <c r="AD614" s="144"/>
      <c r="AE614" s="144"/>
      <c r="AF614" s="144"/>
      <c r="AG614" s="144"/>
      <c r="AH614" s="144"/>
      <c r="AI614" s="144"/>
      <c r="AJ614" s="144"/>
      <c r="AK614" s="144"/>
      <c r="AL614" s="144"/>
      <c r="AM614" s="144"/>
      <c r="AN614" s="144"/>
      <c r="AO614" s="144"/>
      <c r="AP614" s="144"/>
      <c r="AQ614" s="144"/>
      <c r="AR614" s="144"/>
      <c r="AS614" s="144"/>
      <c r="AT614" s="144"/>
      <c r="AU614" s="144"/>
      <c r="AV614" s="144"/>
      <c r="AW614" s="144"/>
      <c r="AX614" s="144"/>
      <c r="AY614" s="144"/>
      <c r="AZ614" s="144"/>
      <c r="BA614" s="144"/>
      <c r="BB614" s="144"/>
      <c r="BC614" s="144"/>
      <c r="BD614" s="144"/>
      <c r="BE614" s="144"/>
      <c r="BF614" s="144"/>
      <c r="BG614" s="144"/>
      <c r="BH614" s="144"/>
      <c r="BI614" s="144"/>
      <c r="BJ614" s="144"/>
      <c r="BK614" s="144"/>
      <c r="BL614" s="144"/>
      <c r="BM614" s="144"/>
      <c r="BN614" s="144"/>
      <c r="BO614" s="144"/>
      <c r="BP614" s="144"/>
      <c r="BQ614" s="144"/>
      <c r="BR614" s="144"/>
      <c r="BS614" s="144"/>
      <c r="BT614" s="144"/>
      <c r="BU614" s="144"/>
    </row>
    <row r="615" spans="1:73" ht="12" customHeight="1" x14ac:dyDescent="0.4">
      <c r="A615" s="80" t="s">
        <v>369</v>
      </c>
      <c r="B615" s="278"/>
      <c r="C615" s="434" t="s">
        <v>381</v>
      </c>
      <c r="D615" s="443"/>
      <c r="E615" s="144"/>
      <c r="F615" s="144"/>
      <c r="G615" s="144"/>
      <c r="H615" s="144"/>
      <c r="I615" s="144"/>
      <c r="J615" s="144"/>
      <c r="K615" s="144"/>
      <c r="L615" s="144"/>
      <c r="M615" s="144"/>
      <c r="N615" s="144"/>
      <c r="O615" s="144"/>
      <c r="P615" s="144"/>
      <c r="Q615" s="144"/>
      <c r="R615" s="144"/>
      <c r="S615" s="444"/>
      <c r="T615" s="144"/>
      <c r="U615" s="144"/>
      <c r="V615" s="144"/>
      <c r="W615" s="144"/>
      <c r="X615" s="144"/>
      <c r="Y615" s="144"/>
      <c r="Z615" s="144"/>
      <c r="AA615" s="144"/>
      <c r="AB615" s="144"/>
      <c r="AC615" s="144"/>
      <c r="AD615" s="144"/>
      <c r="AE615" s="144"/>
      <c r="AF615" s="144"/>
      <c r="AG615" s="144"/>
      <c r="AH615" s="144"/>
      <c r="AI615" s="144"/>
      <c r="AJ615" s="144"/>
      <c r="AK615" s="144"/>
      <c r="AL615" s="144"/>
      <c r="AM615" s="144"/>
      <c r="AN615" s="144"/>
      <c r="AO615" s="144"/>
      <c r="AP615" s="144"/>
      <c r="AQ615" s="144"/>
      <c r="AR615" s="144"/>
      <c r="AS615" s="144"/>
      <c r="AT615" s="144"/>
      <c r="AU615" s="144"/>
      <c r="AV615" s="144"/>
      <c r="AW615" s="144"/>
      <c r="AX615" s="144"/>
      <c r="AY615" s="144"/>
      <c r="AZ615" s="144"/>
      <c r="BA615" s="144"/>
      <c r="BB615" s="144"/>
      <c r="BC615" s="144"/>
      <c r="BD615" s="144"/>
      <c r="BE615" s="144"/>
      <c r="BF615" s="144"/>
      <c r="BG615" s="144"/>
      <c r="BH615" s="144"/>
      <c r="BI615" s="144"/>
      <c r="BJ615" s="144"/>
      <c r="BK615" s="144"/>
      <c r="BL615" s="144"/>
      <c r="BM615" s="144"/>
      <c r="BN615" s="144"/>
      <c r="BO615" s="144"/>
      <c r="BP615" s="144"/>
      <c r="BQ615" s="144"/>
      <c r="BR615" s="144"/>
      <c r="BS615" s="144"/>
      <c r="BT615" s="144"/>
      <c r="BU615" s="144"/>
    </row>
    <row r="616" spans="1:73" ht="12" customHeight="1" x14ac:dyDescent="0.4">
      <c r="A616" s="80" t="s">
        <v>369</v>
      </c>
      <c r="B616" s="278"/>
      <c r="C616" s="434" t="s">
        <v>17</v>
      </c>
      <c r="D616" s="443"/>
      <c r="E616" s="144"/>
      <c r="F616" s="144"/>
      <c r="G616" s="144"/>
      <c r="H616" s="144"/>
      <c r="I616" s="144"/>
      <c r="J616" s="144"/>
      <c r="K616" s="144"/>
      <c r="L616" s="144"/>
      <c r="M616" s="144"/>
      <c r="N616" s="144"/>
      <c r="O616" s="144"/>
      <c r="P616" s="144"/>
      <c r="Q616" s="144"/>
      <c r="R616" s="144"/>
      <c r="S616" s="444"/>
      <c r="T616" s="144"/>
      <c r="U616" s="144"/>
      <c r="V616" s="144"/>
      <c r="W616" s="144"/>
      <c r="X616" s="144"/>
      <c r="Y616" s="144"/>
      <c r="Z616" s="144"/>
      <c r="AA616" s="144"/>
      <c r="AB616" s="144"/>
      <c r="AC616" s="144"/>
      <c r="AD616" s="144"/>
      <c r="AE616" s="144"/>
      <c r="AF616" s="144"/>
      <c r="AG616" s="144"/>
      <c r="AH616" s="144"/>
      <c r="AI616" s="144"/>
      <c r="AJ616" s="144"/>
      <c r="AK616" s="144"/>
      <c r="AL616" s="144"/>
      <c r="AM616" s="144"/>
      <c r="AN616" s="144"/>
      <c r="AO616" s="144"/>
      <c r="AP616" s="144"/>
      <c r="AQ616" s="144"/>
      <c r="AR616" s="144"/>
      <c r="AS616" s="144"/>
      <c r="AT616" s="144"/>
      <c r="AU616" s="144"/>
      <c r="AV616" s="144"/>
      <c r="AW616" s="144"/>
      <c r="AX616" s="144"/>
      <c r="AY616" s="144"/>
      <c r="AZ616" s="144"/>
      <c r="BA616" s="144"/>
      <c r="BB616" s="144"/>
      <c r="BC616" s="144"/>
      <c r="BD616" s="144"/>
      <c r="BE616" s="144"/>
      <c r="BF616" s="144"/>
      <c r="BG616" s="144"/>
      <c r="BH616" s="144"/>
      <c r="BI616" s="144"/>
      <c r="BJ616" s="144"/>
      <c r="BK616" s="144"/>
      <c r="BL616" s="144"/>
      <c r="BM616" s="144"/>
      <c r="BN616" s="144"/>
      <c r="BO616" s="144"/>
      <c r="BP616" s="144"/>
      <c r="BQ616" s="144"/>
      <c r="BR616" s="144"/>
      <c r="BS616" s="144"/>
      <c r="BT616" s="144"/>
      <c r="BU616" s="144"/>
    </row>
    <row r="617" spans="1:73" ht="12" customHeight="1" x14ac:dyDescent="0.4">
      <c r="A617" s="80" t="s">
        <v>369</v>
      </c>
      <c r="B617" s="278"/>
      <c r="C617" s="434" t="s">
        <v>382</v>
      </c>
      <c r="D617" s="443"/>
      <c r="E617" s="144"/>
      <c r="F617" s="144"/>
      <c r="G617" s="144"/>
      <c r="H617" s="144"/>
      <c r="I617" s="144"/>
      <c r="J617" s="144"/>
      <c r="K617" s="144"/>
      <c r="L617" s="144"/>
      <c r="M617" s="144"/>
      <c r="N617" s="144"/>
      <c r="O617" s="144"/>
      <c r="P617" s="144"/>
      <c r="Q617" s="144"/>
      <c r="R617" s="144"/>
      <c r="S617" s="444"/>
      <c r="T617" s="144"/>
      <c r="U617" s="144"/>
      <c r="V617" s="144"/>
      <c r="W617" s="144"/>
      <c r="X617" s="144"/>
      <c r="Y617" s="144"/>
      <c r="Z617" s="144"/>
      <c r="AA617" s="144"/>
      <c r="AB617" s="144"/>
      <c r="AC617" s="144"/>
      <c r="AD617" s="144"/>
      <c r="AE617" s="144"/>
      <c r="AF617" s="144"/>
      <c r="AG617" s="144"/>
      <c r="AH617" s="144"/>
      <c r="AI617" s="144"/>
      <c r="AJ617" s="144"/>
      <c r="AK617" s="144"/>
      <c r="AL617" s="144"/>
      <c r="AM617" s="144"/>
      <c r="AN617" s="144"/>
      <c r="AO617" s="144"/>
      <c r="AP617" s="144"/>
      <c r="AQ617" s="144"/>
      <c r="AR617" s="144"/>
      <c r="AS617" s="144"/>
      <c r="AT617" s="144"/>
      <c r="AU617" s="144"/>
      <c r="AV617" s="144"/>
      <c r="AW617" s="144"/>
      <c r="AX617" s="144"/>
      <c r="AY617" s="144"/>
      <c r="AZ617" s="144"/>
      <c r="BA617" s="144"/>
      <c r="BB617" s="144"/>
      <c r="BC617" s="144"/>
      <c r="BD617" s="144"/>
      <c r="BE617" s="144"/>
      <c r="BF617" s="144"/>
      <c r="BG617" s="144"/>
      <c r="BH617" s="144"/>
      <c r="BI617" s="144"/>
      <c r="BJ617" s="144"/>
      <c r="BK617" s="144"/>
      <c r="BL617" s="144"/>
      <c r="BM617" s="144"/>
      <c r="BN617" s="144"/>
      <c r="BO617" s="144"/>
      <c r="BP617" s="144"/>
      <c r="BQ617" s="144"/>
      <c r="BR617" s="144"/>
      <c r="BS617" s="144"/>
      <c r="BT617" s="144"/>
      <c r="BU617" s="144"/>
    </row>
    <row r="618" spans="1:73" ht="12" customHeight="1" x14ac:dyDescent="0.4">
      <c r="A618" s="80" t="s">
        <v>369</v>
      </c>
      <c r="B618" s="278"/>
      <c r="C618" s="436" t="s">
        <v>383</v>
      </c>
      <c r="D618" s="437"/>
      <c r="E618" s="438"/>
      <c r="F618" s="438"/>
      <c r="G618" s="438"/>
      <c r="H618" s="438"/>
      <c r="I618" s="438"/>
      <c r="J618" s="438"/>
      <c r="K618" s="438"/>
      <c r="L618" s="438"/>
      <c r="M618" s="438"/>
      <c r="N618" s="438"/>
      <c r="O618" s="438"/>
      <c r="P618" s="438"/>
      <c r="Q618" s="438"/>
      <c r="R618" s="438"/>
      <c r="S618" s="440"/>
      <c r="T618" s="144"/>
      <c r="U618" s="144"/>
      <c r="V618" s="144"/>
      <c r="W618" s="144"/>
      <c r="X618" s="144"/>
      <c r="Y618" s="144"/>
      <c r="Z618" s="144"/>
      <c r="AA618" s="144"/>
      <c r="AB618" s="144"/>
      <c r="AC618" s="144"/>
      <c r="AD618" s="144"/>
      <c r="AE618" s="144"/>
      <c r="AF618" s="144"/>
      <c r="AG618" s="144"/>
      <c r="AH618" s="144"/>
      <c r="AI618" s="144"/>
      <c r="AJ618" s="144"/>
      <c r="AK618" s="144"/>
      <c r="AL618" s="144"/>
      <c r="AM618" s="144"/>
      <c r="AN618" s="144"/>
      <c r="AO618" s="144"/>
      <c r="AP618" s="144"/>
      <c r="AQ618" s="144"/>
      <c r="AR618" s="144"/>
      <c r="AS618" s="144"/>
      <c r="AT618" s="144"/>
      <c r="AU618" s="144"/>
      <c r="AV618" s="144"/>
      <c r="AW618" s="144"/>
      <c r="AX618" s="144"/>
      <c r="AY618" s="144"/>
      <c r="AZ618" s="144"/>
      <c r="BA618" s="144"/>
      <c r="BB618" s="144"/>
      <c r="BC618" s="144"/>
      <c r="BD618" s="144"/>
      <c r="BE618" s="144"/>
      <c r="BF618" s="144"/>
      <c r="BG618" s="144"/>
      <c r="BH618" s="144"/>
      <c r="BI618" s="144"/>
      <c r="BJ618" s="144"/>
      <c r="BK618" s="144"/>
      <c r="BL618" s="144"/>
      <c r="BM618" s="144"/>
      <c r="BN618" s="144"/>
      <c r="BO618" s="144"/>
      <c r="BP618" s="144"/>
      <c r="BQ618" s="144"/>
      <c r="BR618" s="144"/>
      <c r="BS618" s="144"/>
      <c r="BT618" s="144"/>
      <c r="BU618" s="144"/>
    </row>
    <row r="619" spans="1:73" ht="12" customHeight="1" x14ac:dyDescent="0.4">
      <c r="A619" s="80" t="s">
        <v>369</v>
      </c>
      <c r="B619" s="278"/>
      <c r="C619" s="436" t="s">
        <v>384</v>
      </c>
      <c r="D619" s="437"/>
      <c r="E619" s="438"/>
      <c r="F619" s="438"/>
      <c r="G619" s="438"/>
      <c r="H619" s="438"/>
      <c r="I619" s="438"/>
      <c r="J619" s="438"/>
      <c r="K619" s="438"/>
      <c r="L619" s="438"/>
      <c r="M619" s="438"/>
      <c r="N619" s="438"/>
      <c r="O619" s="438"/>
      <c r="P619" s="438"/>
      <c r="Q619" s="438"/>
      <c r="R619" s="438"/>
      <c r="S619" s="440"/>
      <c r="T619" s="144"/>
      <c r="U619" s="144"/>
      <c r="V619" s="144"/>
      <c r="W619" s="144"/>
      <c r="X619" s="144"/>
      <c r="Y619" s="144"/>
      <c r="Z619" s="144"/>
      <c r="AA619" s="144"/>
      <c r="AB619" s="144"/>
      <c r="AC619" s="144"/>
      <c r="AD619" s="144"/>
      <c r="AE619" s="144"/>
      <c r="AF619" s="144"/>
      <c r="AG619" s="144"/>
      <c r="AH619" s="144"/>
      <c r="AI619" s="144"/>
      <c r="AJ619" s="144"/>
      <c r="AK619" s="144"/>
      <c r="AL619" s="144"/>
      <c r="AM619" s="144"/>
      <c r="AN619" s="144"/>
      <c r="AO619" s="144"/>
      <c r="AP619" s="144"/>
      <c r="AQ619" s="144"/>
      <c r="AR619" s="144"/>
      <c r="AS619" s="144"/>
      <c r="AT619" s="144"/>
      <c r="AU619" s="144"/>
      <c r="AV619" s="144"/>
      <c r="AW619" s="144"/>
      <c r="AX619" s="144"/>
      <c r="AY619" s="144"/>
      <c r="AZ619" s="144"/>
      <c r="BA619" s="144"/>
      <c r="BB619" s="144"/>
      <c r="BC619" s="144"/>
      <c r="BD619" s="144"/>
      <c r="BE619" s="144"/>
      <c r="BF619" s="144"/>
      <c r="BG619" s="144"/>
      <c r="BH619" s="144"/>
      <c r="BI619" s="144"/>
      <c r="BJ619" s="144"/>
      <c r="BK619" s="144"/>
      <c r="BL619" s="144"/>
      <c r="BM619" s="144"/>
      <c r="BN619" s="144"/>
      <c r="BO619" s="144"/>
      <c r="BP619" s="144"/>
      <c r="BQ619" s="144"/>
      <c r="BR619" s="144"/>
      <c r="BS619" s="144"/>
      <c r="BT619" s="144"/>
      <c r="BU619" s="144"/>
    </row>
    <row r="620" spans="1:73" ht="12" customHeight="1" x14ac:dyDescent="0.4">
      <c r="A620" s="80" t="s">
        <v>369</v>
      </c>
      <c r="B620" s="278"/>
      <c r="C620" s="436" t="s">
        <v>385</v>
      </c>
      <c r="D620" s="437"/>
      <c r="E620" s="438"/>
      <c r="F620" s="438"/>
      <c r="G620" s="438"/>
      <c r="H620" s="438"/>
      <c r="I620" s="438"/>
      <c r="J620" s="438"/>
      <c r="K620" s="438"/>
      <c r="L620" s="438"/>
      <c r="M620" s="438"/>
      <c r="N620" s="438"/>
      <c r="O620" s="438"/>
      <c r="P620" s="438"/>
      <c r="Q620" s="438"/>
      <c r="R620" s="438"/>
      <c r="S620" s="440"/>
      <c r="T620" s="144"/>
      <c r="U620" s="144"/>
      <c r="V620" s="144"/>
      <c r="W620" s="144"/>
      <c r="X620" s="144"/>
      <c r="Y620" s="144"/>
      <c r="Z620" s="144"/>
      <c r="AA620" s="144"/>
      <c r="AB620" s="144"/>
      <c r="AC620" s="144"/>
      <c r="AD620" s="144"/>
      <c r="AE620" s="144"/>
      <c r="AF620" s="144"/>
      <c r="AG620" s="144"/>
      <c r="AH620" s="144"/>
      <c r="AI620" s="144"/>
      <c r="AJ620" s="144"/>
      <c r="AK620" s="144"/>
      <c r="AL620" s="144"/>
      <c r="AM620" s="144"/>
      <c r="AN620" s="144"/>
      <c r="AO620" s="144"/>
      <c r="AP620" s="144"/>
      <c r="AQ620" s="144"/>
      <c r="AR620" s="144"/>
      <c r="AS620" s="144"/>
      <c r="AT620" s="144"/>
      <c r="AU620" s="144"/>
      <c r="AV620" s="144"/>
      <c r="AW620" s="144"/>
      <c r="AX620" s="144"/>
      <c r="AY620" s="144"/>
      <c r="AZ620" s="144"/>
      <c r="BA620" s="144"/>
      <c r="BB620" s="144"/>
      <c r="BC620" s="144"/>
      <c r="BD620" s="144"/>
      <c r="BE620" s="144"/>
      <c r="BF620" s="144"/>
      <c r="BG620" s="144"/>
      <c r="BH620" s="144"/>
      <c r="BI620" s="144"/>
      <c r="BJ620" s="144"/>
      <c r="BK620" s="144"/>
      <c r="BL620" s="144"/>
      <c r="BM620" s="144"/>
      <c r="BN620" s="144"/>
      <c r="BO620" s="144"/>
      <c r="BP620" s="144"/>
      <c r="BQ620" s="144"/>
      <c r="BR620" s="144"/>
      <c r="BS620" s="144"/>
      <c r="BT620" s="144"/>
      <c r="BU620" s="144"/>
    </row>
    <row r="621" spans="1:73" ht="12" customHeight="1" x14ac:dyDescent="0.4">
      <c r="A621" s="80" t="s">
        <v>369</v>
      </c>
      <c r="B621" s="278"/>
      <c r="C621" s="436" t="s">
        <v>386</v>
      </c>
      <c r="D621" s="437"/>
      <c r="E621" s="438"/>
      <c r="F621" s="438"/>
      <c r="G621" s="438"/>
      <c r="H621" s="438"/>
      <c r="I621" s="438"/>
      <c r="J621" s="438"/>
      <c r="K621" s="438"/>
      <c r="L621" s="438"/>
      <c r="M621" s="438"/>
      <c r="N621" s="438"/>
      <c r="O621" s="438"/>
      <c r="P621" s="438"/>
      <c r="Q621" s="438"/>
      <c r="R621" s="438"/>
      <c r="S621" s="440"/>
      <c r="T621" s="144"/>
      <c r="U621" s="144"/>
      <c r="V621" s="144"/>
      <c r="W621" s="144"/>
      <c r="X621" s="144"/>
      <c r="Y621" s="144"/>
      <c r="Z621" s="144"/>
      <c r="AA621" s="144"/>
      <c r="AB621" s="144"/>
      <c r="AC621" s="144"/>
      <c r="AD621" s="144"/>
      <c r="AE621" s="144"/>
      <c r="AF621" s="144"/>
      <c r="AG621" s="144"/>
      <c r="AH621" s="144"/>
      <c r="AI621" s="144"/>
      <c r="AJ621" s="144"/>
      <c r="AK621" s="144"/>
      <c r="AL621" s="144"/>
      <c r="AM621" s="144"/>
      <c r="AN621" s="144"/>
      <c r="AO621" s="144"/>
      <c r="AP621" s="144"/>
      <c r="AQ621" s="144"/>
      <c r="AR621" s="144"/>
      <c r="AS621" s="144"/>
      <c r="AT621" s="144"/>
      <c r="AU621" s="144"/>
      <c r="AV621" s="144"/>
      <c r="AW621" s="144"/>
      <c r="AX621" s="144"/>
      <c r="AY621" s="144"/>
      <c r="AZ621" s="144"/>
      <c r="BA621" s="144"/>
      <c r="BB621" s="144"/>
      <c r="BC621" s="144"/>
      <c r="BD621" s="144"/>
      <c r="BE621" s="144"/>
      <c r="BF621" s="144"/>
      <c r="BG621" s="144"/>
      <c r="BH621" s="144"/>
      <c r="BI621" s="144"/>
      <c r="BJ621" s="144"/>
      <c r="BK621" s="144"/>
      <c r="BL621" s="144"/>
      <c r="BM621" s="144"/>
      <c r="BN621" s="144"/>
      <c r="BO621" s="144"/>
      <c r="BP621" s="144"/>
      <c r="BQ621" s="144"/>
      <c r="BR621" s="144"/>
      <c r="BS621" s="144"/>
      <c r="BT621" s="144"/>
      <c r="BU621" s="144"/>
    </row>
    <row r="622" spans="1:73" ht="12" customHeight="1" x14ac:dyDescent="0.4">
      <c r="A622" s="80" t="s">
        <v>369</v>
      </c>
      <c r="B622" s="278"/>
      <c r="C622" s="436" t="s">
        <v>387</v>
      </c>
      <c r="D622" s="437"/>
      <c r="E622" s="438"/>
      <c r="F622" s="438"/>
      <c r="G622" s="438"/>
      <c r="H622" s="438"/>
      <c r="I622" s="438"/>
      <c r="J622" s="438"/>
      <c r="K622" s="438"/>
      <c r="L622" s="438"/>
      <c r="M622" s="438"/>
      <c r="N622" s="438"/>
      <c r="O622" s="438"/>
      <c r="P622" s="438"/>
      <c r="Q622" s="438"/>
      <c r="R622" s="438"/>
      <c r="S622" s="440"/>
      <c r="T622" s="144"/>
      <c r="U622" s="144"/>
      <c r="V622" s="144"/>
      <c r="W622" s="144"/>
      <c r="X622" s="144"/>
      <c r="Y622" s="144"/>
      <c r="Z622" s="144"/>
      <c r="AA622" s="144"/>
      <c r="AB622" s="144"/>
      <c r="AC622" s="144"/>
      <c r="AD622" s="144"/>
      <c r="AE622" s="144"/>
      <c r="AF622" s="144"/>
      <c r="AG622" s="144"/>
      <c r="AH622" s="144"/>
      <c r="AI622" s="144"/>
      <c r="AJ622" s="144"/>
      <c r="AK622" s="144"/>
      <c r="AL622" s="144"/>
      <c r="AM622" s="144"/>
      <c r="AN622" s="144"/>
      <c r="AO622" s="144"/>
      <c r="AP622" s="144"/>
      <c r="AQ622" s="144"/>
      <c r="AR622" s="144"/>
      <c r="AS622" s="144"/>
      <c r="AT622" s="144"/>
      <c r="AU622" s="144"/>
      <c r="AV622" s="144"/>
      <c r="AW622" s="144"/>
      <c r="AX622" s="144"/>
      <c r="AY622" s="144"/>
      <c r="AZ622" s="144"/>
      <c r="BA622" s="144"/>
      <c r="BB622" s="144"/>
      <c r="BC622" s="144"/>
      <c r="BD622" s="144"/>
      <c r="BE622" s="144"/>
      <c r="BF622" s="144"/>
      <c r="BG622" s="144"/>
      <c r="BH622" s="144"/>
      <c r="BI622" s="144"/>
      <c r="BJ622" s="144"/>
      <c r="BK622" s="144"/>
      <c r="BL622" s="144"/>
      <c r="BM622" s="144"/>
      <c r="BN622" s="144"/>
      <c r="BO622" s="144"/>
      <c r="BP622" s="144"/>
      <c r="BQ622" s="144"/>
      <c r="BR622" s="144"/>
      <c r="BS622" s="144"/>
      <c r="BT622" s="144"/>
      <c r="BU622" s="144"/>
    </row>
    <row r="623" spans="1:73" ht="12" customHeight="1" x14ac:dyDescent="0.4">
      <c r="A623" s="80" t="s">
        <v>369</v>
      </c>
      <c r="B623" s="278"/>
      <c r="C623" s="436" t="s">
        <v>410</v>
      </c>
      <c r="D623" s="437"/>
      <c r="E623" s="438"/>
      <c r="F623" s="438"/>
      <c r="G623" s="438"/>
      <c r="H623" s="438"/>
      <c r="I623" s="438"/>
      <c r="J623" s="438"/>
      <c r="K623" s="438"/>
      <c r="L623" s="438"/>
      <c r="M623" s="438"/>
      <c r="N623" s="438"/>
      <c r="O623" s="438"/>
      <c r="P623" s="438"/>
      <c r="Q623" s="438"/>
      <c r="R623" s="438"/>
      <c r="S623" s="440"/>
      <c r="T623" s="144"/>
      <c r="U623" s="144"/>
      <c r="V623" s="144"/>
      <c r="W623" s="144"/>
      <c r="X623" s="144"/>
      <c r="Y623" s="144"/>
      <c r="Z623" s="144"/>
      <c r="AA623" s="144"/>
      <c r="AB623" s="144"/>
      <c r="AC623" s="144"/>
      <c r="AD623" s="144"/>
      <c r="AE623" s="144"/>
      <c r="AF623" s="144"/>
      <c r="AG623" s="144"/>
      <c r="AH623" s="144"/>
      <c r="AI623" s="144"/>
      <c r="AJ623" s="144"/>
      <c r="AK623" s="144"/>
      <c r="AL623" s="144"/>
      <c r="AM623" s="144"/>
      <c r="AN623" s="144"/>
      <c r="AO623" s="144"/>
      <c r="AP623" s="144"/>
      <c r="AQ623" s="144"/>
      <c r="AR623" s="144"/>
      <c r="AS623" s="144"/>
      <c r="AT623" s="144"/>
      <c r="AU623" s="144"/>
      <c r="AV623" s="144"/>
      <c r="AW623" s="144"/>
      <c r="AX623" s="144"/>
      <c r="AY623" s="144"/>
      <c r="AZ623" s="144"/>
      <c r="BA623" s="144"/>
      <c r="BB623" s="144"/>
      <c r="BC623" s="144"/>
      <c r="BD623" s="144"/>
      <c r="BE623" s="144"/>
      <c r="BF623" s="144"/>
      <c r="BG623" s="144"/>
      <c r="BH623" s="144"/>
      <c r="BI623" s="144"/>
      <c r="BJ623" s="144"/>
      <c r="BK623" s="144"/>
      <c r="BL623" s="144"/>
      <c r="BM623" s="144"/>
      <c r="BN623" s="144"/>
      <c r="BO623" s="144"/>
      <c r="BP623" s="144"/>
      <c r="BQ623" s="144"/>
      <c r="BR623" s="144"/>
      <c r="BS623" s="144"/>
      <c r="BT623" s="144"/>
      <c r="BU623" s="144"/>
    </row>
    <row r="624" spans="1:73" ht="12" customHeight="1" x14ac:dyDescent="0.4">
      <c r="A624" s="80" t="s">
        <v>369</v>
      </c>
      <c r="B624" s="278"/>
      <c r="C624" s="436" t="s">
        <v>57</v>
      </c>
      <c r="D624" s="437"/>
      <c r="E624" s="438"/>
      <c r="F624" s="438"/>
      <c r="G624" s="438"/>
      <c r="H624" s="438"/>
      <c r="I624" s="438"/>
      <c r="J624" s="438"/>
      <c r="K624" s="438"/>
      <c r="L624" s="438"/>
      <c r="M624" s="438"/>
      <c r="N624" s="438"/>
      <c r="O624" s="438"/>
      <c r="P624" s="438"/>
      <c r="Q624" s="438"/>
      <c r="R624" s="438"/>
      <c r="S624" s="440"/>
      <c r="T624" s="144"/>
      <c r="U624" s="144"/>
      <c r="V624" s="144"/>
      <c r="W624" s="144"/>
      <c r="X624" s="144"/>
      <c r="Y624" s="144"/>
      <c r="Z624" s="144"/>
      <c r="AA624" s="144"/>
      <c r="AB624" s="144"/>
      <c r="AC624" s="144"/>
      <c r="AD624" s="144"/>
      <c r="AE624" s="144"/>
      <c r="AF624" s="144"/>
      <c r="AG624" s="144"/>
      <c r="AH624" s="144"/>
      <c r="AI624" s="144"/>
      <c r="AJ624" s="144"/>
      <c r="AK624" s="144"/>
      <c r="AL624" s="144"/>
      <c r="AM624" s="144"/>
      <c r="AN624" s="144"/>
      <c r="AO624" s="144"/>
      <c r="AP624" s="144"/>
      <c r="AQ624" s="144"/>
      <c r="AR624" s="144"/>
      <c r="AS624" s="144"/>
      <c r="AT624" s="144"/>
      <c r="AU624" s="144"/>
      <c r="AV624" s="144"/>
      <c r="AW624" s="144"/>
      <c r="AX624" s="144"/>
      <c r="AY624" s="144"/>
      <c r="AZ624" s="144"/>
      <c r="BA624" s="144"/>
      <c r="BB624" s="144"/>
      <c r="BC624" s="144"/>
      <c r="BD624" s="144"/>
      <c r="BE624" s="144"/>
      <c r="BF624" s="144"/>
      <c r="BG624" s="144"/>
      <c r="BH624" s="144"/>
      <c r="BI624" s="144"/>
      <c r="BJ624" s="144"/>
      <c r="BK624" s="144"/>
      <c r="BL624" s="144"/>
      <c r="BM624" s="144"/>
      <c r="BN624" s="144"/>
      <c r="BO624" s="144"/>
      <c r="BP624" s="144"/>
      <c r="BQ624" s="144"/>
      <c r="BR624" s="144"/>
      <c r="BS624" s="144"/>
      <c r="BT624" s="144"/>
      <c r="BU624" s="144"/>
    </row>
    <row r="625" spans="1:73" ht="12" customHeight="1" x14ac:dyDescent="0.4">
      <c r="A625" s="80" t="s">
        <v>369</v>
      </c>
      <c r="B625" s="278"/>
      <c r="C625" s="436" t="s">
        <v>58</v>
      </c>
      <c r="D625" s="437"/>
      <c r="E625" s="438"/>
      <c r="F625" s="438"/>
      <c r="G625" s="438"/>
      <c r="H625" s="438"/>
      <c r="I625" s="438"/>
      <c r="J625" s="438"/>
      <c r="K625" s="438"/>
      <c r="L625" s="438"/>
      <c r="M625" s="438"/>
      <c r="N625" s="438"/>
      <c r="O625" s="438"/>
      <c r="P625" s="438"/>
      <c r="Q625" s="438"/>
      <c r="R625" s="438"/>
      <c r="S625" s="440"/>
      <c r="T625" s="144"/>
      <c r="U625" s="144"/>
      <c r="V625" s="144"/>
      <c r="W625" s="144"/>
      <c r="X625" s="144"/>
      <c r="Y625" s="144"/>
      <c r="Z625" s="144"/>
      <c r="AA625" s="144"/>
      <c r="AB625" s="144"/>
      <c r="AC625" s="144"/>
      <c r="AD625" s="144"/>
      <c r="AE625" s="144"/>
      <c r="AF625" s="144"/>
      <c r="AG625" s="144"/>
      <c r="AH625" s="144"/>
      <c r="AI625" s="144"/>
      <c r="AJ625" s="144"/>
      <c r="AK625" s="144"/>
      <c r="AL625" s="144"/>
      <c r="AM625" s="144"/>
      <c r="AN625" s="144"/>
      <c r="AO625" s="144"/>
      <c r="AP625" s="144"/>
      <c r="AQ625" s="144"/>
      <c r="AR625" s="144"/>
      <c r="AS625" s="144"/>
      <c r="AT625" s="144"/>
      <c r="AU625" s="144"/>
      <c r="AV625" s="144"/>
      <c r="AW625" s="144"/>
      <c r="AX625" s="144"/>
      <c r="AY625" s="144"/>
      <c r="AZ625" s="144"/>
      <c r="BA625" s="144"/>
      <c r="BB625" s="144"/>
      <c r="BC625" s="144"/>
      <c r="BD625" s="144"/>
      <c r="BE625" s="144"/>
      <c r="BF625" s="144"/>
      <c r="BG625" s="144"/>
      <c r="BH625" s="144"/>
      <c r="BI625" s="144"/>
      <c r="BJ625" s="144"/>
      <c r="BK625" s="144"/>
      <c r="BL625" s="144"/>
      <c r="BM625" s="144"/>
      <c r="BN625" s="144"/>
      <c r="BO625" s="144"/>
      <c r="BP625" s="144"/>
      <c r="BQ625" s="144"/>
      <c r="BR625" s="144"/>
      <c r="BS625" s="144"/>
      <c r="BT625" s="144"/>
      <c r="BU625" s="144"/>
    </row>
    <row r="626" spans="1:73" ht="12" customHeight="1" x14ac:dyDescent="0.4">
      <c r="A626" s="80" t="s">
        <v>369</v>
      </c>
      <c r="B626" s="278"/>
      <c r="C626" s="434" t="s">
        <v>389</v>
      </c>
      <c r="D626" s="443"/>
      <c r="E626" s="144"/>
      <c r="F626" s="144"/>
      <c r="G626" s="144"/>
      <c r="H626" s="144"/>
      <c r="I626" s="144"/>
      <c r="J626" s="144"/>
      <c r="K626" s="144"/>
      <c r="L626" s="144"/>
      <c r="M626" s="144"/>
      <c r="N626" s="144"/>
      <c r="O626" s="144"/>
      <c r="P626" s="144"/>
      <c r="Q626" s="144"/>
      <c r="R626" s="144"/>
      <c r="S626" s="444"/>
      <c r="T626" s="144"/>
      <c r="U626" s="144"/>
      <c r="V626" s="144"/>
      <c r="W626" s="144"/>
      <c r="X626" s="144"/>
      <c r="Y626" s="144"/>
      <c r="Z626" s="144"/>
      <c r="AA626" s="144"/>
      <c r="AB626" s="144"/>
      <c r="AC626" s="144"/>
      <c r="AD626" s="144"/>
      <c r="AE626" s="144"/>
      <c r="AF626" s="144"/>
      <c r="AG626" s="144"/>
      <c r="AH626" s="144"/>
      <c r="AI626" s="144"/>
      <c r="AJ626" s="144"/>
      <c r="AK626" s="144"/>
      <c r="AL626" s="144"/>
      <c r="AM626" s="144"/>
      <c r="AN626" s="144"/>
      <c r="AO626" s="144"/>
      <c r="AP626" s="144"/>
      <c r="AQ626" s="144"/>
      <c r="AR626" s="144"/>
      <c r="AS626" s="144"/>
      <c r="AT626" s="144"/>
      <c r="AU626" s="144"/>
      <c r="AV626" s="144"/>
      <c r="AW626" s="144"/>
      <c r="AX626" s="144"/>
      <c r="AY626" s="144"/>
      <c r="AZ626" s="144"/>
      <c r="BA626" s="144"/>
      <c r="BB626" s="144"/>
      <c r="BC626" s="144"/>
      <c r="BD626" s="144"/>
      <c r="BE626" s="144"/>
      <c r="BF626" s="144"/>
      <c r="BG626" s="144"/>
      <c r="BH626" s="144"/>
      <c r="BI626" s="144"/>
      <c r="BJ626" s="144"/>
      <c r="BK626" s="144"/>
      <c r="BL626" s="144"/>
      <c r="BM626" s="144"/>
      <c r="BN626" s="144"/>
      <c r="BO626" s="144"/>
      <c r="BP626" s="144"/>
      <c r="BQ626" s="144"/>
      <c r="BR626" s="144"/>
      <c r="BS626" s="144"/>
      <c r="BT626" s="144"/>
      <c r="BU626" s="144"/>
    </row>
    <row r="627" spans="1:73" ht="12" customHeight="1" x14ac:dyDescent="0.4">
      <c r="A627" s="80" t="s">
        <v>369</v>
      </c>
      <c r="B627" s="278"/>
      <c r="C627" s="434" t="s">
        <v>390</v>
      </c>
      <c r="D627" s="443"/>
      <c r="E627" s="144"/>
      <c r="F627" s="144"/>
      <c r="G627" s="144"/>
      <c r="H627" s="144"/>
      <c r="I627" s="144"/>
      <c r="J627" s="144"/>
      <c r="K627" s="144"/>
      <c r="L627" s="144"/>
      <c r="M627" s="144"/>
      <c r="N627" s="144"/>
      <c r="O627" s="144"/>
      <c r="P627" s="144"/>
      <c r="Q627" s="144"/>
      <c r="R627" s="144"/>
      <c r="S627" s="444"/>
      <c r="T627" s="144"/>
      <c r="U627" s="144"/>
      <c r="V627" s="144"/>
      <c r="W627" s="144"/>
      <c r="X627" s="144"/>
      <c r="Y627" s="144"/>
      <c r="Z627" s="144"/>
      <c r="AA627" s="144"/>
      <c r="AB627" s="144"/>
      <c r="AC627" s="144"/>
      <c r="AD627" s="144"/>
      <c r="AE627" s="144"/>
      <c r="AF627" s="144"/>
      <c r="AG627" s="144"/>
      <c r="AH627" s="144"/>
      <c r="AI627" s="144"/>
      <c r="AJ627" s="144"/>
      <c r="AK627" s="144"/>
      <c r="AL627" s="144"/>
      <c r="AM627" s="144"/>
      <c r="AN627" s="144"/>
      <c r="AO627" s="144"/>
      <c r="AP627" s="144"/>
      <c r="AQ627" s="144"/>
      <c r="AR627" s="144"/>
      <c r="AS627" s="144"/>
      <c r="AT627" s="144"/>
      <c r="AU627" s="144"/>
      <c r="AV627" s="144"/>
      <c r="AW627" s="144"/>
      <c r="AX627" s="144"/>
      <c r="AY627" s="144"/>
      <c r="AZ627" s="144"/>
      <c r="BA627" s="144"/>
      <c r="BB627" s="144"/>
      <c r="BC627" s="144"/>
      <c r="BD627" s="144"/>
      <c r="BE627" s="144"/>
      <c r="BF627" s="144"/>
      <c r="BG627" s="144"/>
      <c r="BH627" s="144"/>
      <c r="BI627" s="144"/>
      <c r="BJ627" s="144"/>
      <c r="BK627" s="144"/>
      <c r="BL627" s="144"/>
      <c r="BM627" s="144"/>
      <c r="BN627" s="144"/>
      <c r="BO627" s="144"/>
      <c r="BP627" s="144"/>
      <c r="BQ627" s="144"/>
      <c r="BR627" s="144"/>
      <c r="BS627" s="144"/>
      <c r="BT627" s="144"/>
      <c r="BU627" s="144"/>
    </row>
    <row r="628" spans="1:73" ht="12" customHeight="1" x14ac:dyDescent="0.4">
      <c r="A628" s="80" t="s">
        <v>369</v>
      </c>
      <c r="B628" s="278"/>
      <c r="C628" s="434" t="s">
        <v>391</v>
      </c>
      <c r="D628" s="443"/>
      <c r="E628" s="144"/>
      <c r="F628" s="144"/>
      <c r="G628" s="144"/>
      <c r="H628" s="144"/>
      <c r="I628" s="144"/>
      <c r="J628" s="144"/>
      <c r="K628" s="144"/>
      <c r="L628" s="144"/>
      <c r="M628" s="144"/>
      <c r="N628" s="144"/>
      <c r="O628" s="144"/>
      <c r="P628" s="144"/>
      <c r="Q628" s="144"/>
      <c r="R628" s="144"/>
      <c r="S628" s="444"/>
      <c r="T628" s="144"/>
      <c r="U628" s="144"/>
      <c r="V628" s="144"/>
      <c r="W628" s="144"/>
      <c r="X628" s="144"/>
      <c r="Y628" s="144"/>
      <c r="Z628" s="144"/>
      <c r="AA628" s="144"/>
      <c r="AB628" s="144"/>
      <c r="AC628" s="144"/>
      <c r="AD628" s="144"/>
      <c r="AE628" s="144"/>
      <c r="AF628" s="144"/>
      <c r="AG628" s="144"/>
      <c r="AH628" s="144"/>
      <c r="AI628" s="144"/>
      <c r="AJ628" s="144"/>
      <c r="AK628" s="144"/>
      <c r="AL628" s="144"/>
      <c r="AM628" s="144"/>
      <c r="AN628" s="144"/>
      <c r="AO628" s="144"/>
      <c r="AP628" s="144"/>
      <c r="AQ628" s="144"/>
      <c r="AR628" s="144"/>
      <c r="AS628" s="144"/>
      <c r="AT628" s="144"/>
      <c r="AU628" s="144"/>
      <c r="AV628" s="144"/>
      <c r="AW628" s="144"/>
      <c r="AX628" s="144"/>
      <c r="AY628" s="144"/>
      <c r="AZ628" s="144"/>
      <c r="BA628" s="144"/>
      <c r="BB628" s="144"/>
      <c r="BC628" s="144"/>
      <c r="BD628" s="144"/>
      <c r="BE628" s="144"/>
      <c r="BF628" s="144"/>
      <c r="BG628" s="144"/>
      <c r="BH628" s="144"/>
      <c r="BI628" s="144"/>
      <c r="BJ628" s="144"/>
      <c r="BK628" s="144"/>
      <c r="BL628" s="144"/>
      <c r="BM628" s="144"/>
      <c r="BN628" s="144"/>
      <c r="BO628" s="144"/>
      <c r="BP628" s="144"/>
      <c r="BQ628" s="144"/>
      <c r="BR628" s="144"/>
      <c r="BS628" s="144"/>
      <c r="BT628" s="144"/>
      <c r="BU628" s="144"/>
    </row>
    <row r="629" spans="1:73" ht="12" customHeight="1" x14ac:dyDescent="0.4">
      <c r="A629" s="80" t="s">
        <v>369</v>
      </c>
      <c r="B629" s="278"/>
      <c r="C629" s="434" t="s">
        <v>392</v>
      </c>
      <c r="D629" s="443"/>
      <c r="E629" s="144"/>
      <c r="F629" s="144"/>
      <c r="G629" s="144"/>
      <c r="H629" s="144"/>
      <c r="I629" s="144"/>
      <c r="J629" s="144"/>
      <c r="K629" s="144"/>
      <c r="L629" s="144"/>
      <c r="M629" s="144"/>
      <c r="N629" s="144"/>
      <c r="O629" s="144"/>
      <c r="P629" s="144"/>
      <c r="Q629" s="144"/>
      <c r="R629" s="144"/>
      <c r="S629" s="444"/>
      <c r="T629" s="144"/>
      <c r="U629" s="144"/>
      <c r="V629" s="144"/>
      <c r="W629" s="144"/>
      <c r="X629" s="144"/>
      <c r="Y629" s="144"/>
      <c r="Z629" s="144"/>
      <c r="AA629" s="144"/>
      <c r="AB629" s="144"/>
      <c r="AC629" s="144"/>
      <c r="AD629" s="144"/>
      <c r="AE629" s="144"/>
      <c r="AF629" s="144"/>
      <c r="AG629" s="144"/>
      <c r="AH629" s="144"/>
      <c r="AI629" s="144"/>
      <c r="AJ629" s="144"/>
      <c r="AK629" s="144"/>
      <c r="AL629" s="144"/>
      <c r="AM629" s="144"/>
      <c r="AN629" s="144"/>
      <c r="AO629" s="144"/>
      <c r="AP629" s="144"/>
      <c r="AQ629" s="144"/>
      <c r="AR629" s="144"/>
      <c r="AS629" s="144"/>
      <c r="AT629" s="144"/>
      <c r="AU629" s="144"/>
      <c r="AV629" s="144"/>
      <c r="AW629" s="144"/>
      <c r="AX629" s="144"/>
      <c r="AY629" s="144"/>
      <c r="AZ629" s="144"/>
      <c r="BA629" s="144"/>
      <c r="BB629" s="144"/>
      <c r="BC629" s="144"/>
      <c r="BD629" s="144"/>
      <c r="BE629" s="144"/>
      <c r="BF629" s="144"/>
      <c r="BG629" s="144"/>
      <c r="BH629" s="144"/>
      <c r="BI629" s="144"/>
      <c r="BJ629" s="144"/>
      <c r="BK629" s="144"/>
      <c r="BL629" s="144"/>
      <c r="BM629" s="144"/>
      <c r="BN629" s="144"/>
      <c r="BO629" s="144"/>
      <c r="BP629" s="144"/>
      <c r="BQ629" s="144"/>
      <c r="BR629" s="144"/>
      <c r="BS629" s="144"/>
      <c r="BT629" s="144"/>
      <c r="BU629" s="144"/>
    </row>
    <row r="630" spans="1:73" ht="12" customHeight="1" x14ac:dyDescent="0.4">
      <c r="A630" s="80" t="s">
        <v>369</v>
      </c>
      <c r="B630" s="278"/>
      <c r="C630" s="436" t="s">
        <v>44</v>
      </c>
      <c r="D630" s="437"/>
      <c r="E630" s="438"/>
      <c r="F630" s="438"/>
      <c r="G630" s="438"/>
      <c r="H630" s="438"/>
      <c r="I630" s="438"/>
      <c r="J630" s="438"/>
      <c r="K630" s="438"/>
      <c r="L630" s="438"/>
      <c r="M630" s="438"/>
      <c r="N630" s="438"/>
      <c r="O630" s="438"/>
      <c r="P630" s="438"/>
      <c r="Q630" s="438"/>
      <c r="R630" s="438"/>
      <c r="S630" s="440"/>
      <c r="T630" s="144"/>
      <c r="U630" s="144"/>
      <c r="V630" s="144"/>
      <c r="W630" s="144"/>
      <c r="X630" s="144"/>
      <c r="Y630" s="144"/>
      <c r="Z630" s="144"/>
      <c r="AA630" s="144"/>
      <c r="AB630" s="144"/>
      <c r="AC630" s="144"/>
      <c r="AD630" s="144"/>
      <c r="AE630" s="144"/>
      <c r="AF630" s="144"/>
      <c r="AG630" s="144"/>
      <c r="AH630" s="144"/>
      <c r="AI630" s="144"/>
      <c r="AJ630" s="144"/>
      <c r="AK630" s="144"/>
      <c r="AL630" s="144"/>
      <c r="AM630" s="144"/>
      <c r="AN630" s="144"/>
      <c r="AO630" s="144"/>
      <c r="AP630" s="144"/>
      <c r="AQ630" s="144"/>
      <c r="AR630" s="144"/>
      <c r="AS630" s="144"/>
      <c r="AT630" s="144"/>
      <c r="AU630" s="144"/>
      <c r="AV630" s="144"/>
      <c r="AW630" s="144"/>
      <c r="AX630" s="144"/>
      <c r="AY630" s="144"/>
      <c r="AZ630" s="144"/>
      <c r="BA630" s="144"/>
      <c r="BB630" s="144"/>
      <c r="BC630" s="144"/>
      <c r="BD630" s="144"/>
      <c r="BE630" s="144"/>
      <c r="BF630" s="144"/>
      <c r="BG630" s="144"/>
      <c r="BH630" s="144"/>
      <c r="BI630" s="144"/>
      <c r="BJ630" s="144"/>
      <c r="BK630" s="144"/>
      <c r="BL630" s="144"/>
      <c r="BM630" s="144"/>
      <c r="BN630" s="144"/>
      <c r="BO630" s="144"/>
      <c r="BP630" s="144"/>
      <c r="BQ630" s="144"/>
      <c r="BR630" s="144"/>
      <c r="BS630" s="144"/>
      <c r="BT630" s="144"/>
      <c r="BU630" s="144"/>
    </row>
    <row r="631" spans="1:73" ht="12" customHeight="1" x14ac:dyDescent="0.4">
      <c r="A631" s="80" t="s">
        <v>369</v>
      </c>
      <c r="B631" s="278"/>
      <c r="C631" s="436" t="s">
        <v>45</v>
      </c>
      <c r="D631" s="437"/>
      <c r="E631" s="438"/>
      <c r="F631" s="438"/>
      <c r="G631" s="438"/>
      <c r="H631" s="438"/>
      <c r="I631" s="438"/>
      <c r="J631" s="438"/>
      <c r="K631" s="438"/>
      <c r="L631" s="438"/>
      <c r="M631" s="438"/>
      <c r="N631" s="438"/>
      <c r="O631" s="438"/>
      <c r="P631" s="438"/>
      <c r="Q631" s="438"/>
      <c r="R631" s="438"/>
      <c r="S631" s="440"/>
      <c r="T631" s="144"/>
      <c r="U631" s="144"/>
      <c r="V631" s="144"/>
      <c r="W631" s="144"/>
      <c r="X631" s="144"/>
      <c r="Y631" s="144"/>
      <c r="Z631" s="144"/>
      <c r="AA631" s="144"/>
      <c r="AB631" s="144"/>
      <c r="AC631" s="144"/>
      <c r="AD631" s="144"/>
      <c r="AE631" s="144"/>
      <c r="AF631" s="144"/>
      <c r="AG631" s="144"/>
      <c r="AH631" s="144"/>
      <c r="AI631" s="144"/>
      <c r="AJ631" s="144"/>
      <c r="AK631" s="144"/>
      <c r="AL631" s="144"/>
      <c r="AM631" s="144"/>
      <c r="AN631" s="144"/>
      <c r="AO631" s="144"/>
      <c r="AP631" s="144"/>
      <c r="AQ631" s="144"/>
      <c r="AR631" s="144"/>
      <c r="AS631" s="144"/>
      <c r="AT631" s="144"/>
      <c r="AU631" s="144"/>
      <c r="AV631" s="144"/>
      <c r="AW631" s="144"/>
      <c r="AX631" s="144"/>
      <c r="AY631" s="144"/>
      <c r="AZ631" s="144"/>
      <c r="BA631" s="144"/>
      <c r="BB631" s="144"/>
      <c r="BC631" s="144"/>
      <c r="BD631" s="144"/>
      <c r="BE631" s="144"/>
      <c r="BF631" s="144"/>
      <c r="BG631" s="144"/>
      <c r="BH631" s="144"/>
      <c r="BI631" s="144"/>
      <c r="BJ631" s="144"/>
      <c r="BK631" s="144"/>
      <c r="BL631" s="144"/>
      <c r="BM631" s="144"/>
      <c r="BN631" s="144"/>
      <c r="BO631" s="144"/>
      <c r="BP631" s="144"/>
      <c r="BQ631" s="144"/>
      <c r="BR631" s="144"/>
      <c r="BS631" s="144"/>
      <c r="BT631" s="144"/>
      <c r="BU631" s="144"/>
    </row>
    <row r="632" spans="1:73" ht="12" customHeight="1" x14ac:dyDescent="0.4">
      <c r="A632" s="80" t="s">
        <v>369</v>
      </c>
      <c r="B632" s="278"/>
      <c r="C632" s="436" t="s">
        <v>46</v>
      </c>
      <c r="D632" s="437"/>
      <c r="E632" s="438"/>
      <c r="F632" s="438"/>
      <c r="G632" s="438"/>
      <c r="H632" s="438"/>
      <c r="I632" s="438"/>
      <c r="J632" s="438"/>
      <c r="K632" s="438"/>
      <c r="L632" s="438"/>
      <c r="M632" s="438"/>
      <c r="N632" s="438"/>
      <c r="O632" s="438"/>
      <c r="P632" s="438"/>
      <c r="Q632" s="438"/>
      <c r="R632" s="438"/>
      <c r="S632" s="440"/>
      <c r="T632" s="144"/>
      <c r="U632" s="144"/>
      <c r="V632" s="144"/>
      <c r="W632" s="144"/>
      <c r="X632" s="144"/>
      <c r="Y632" s="144"/>
      <c r="Z632" s="144"/>
      <c r="AA632" s="144"/>
      <c r="AB632" s="144"/>
      <c r="AC632" s="144"/>
      <c r="AD632" s="144"/>
      <c r="AE632" s="144"/>
      <c r="AF632" s="144"/>
      <c r="AG632" s="144"/>
      <c r="AH632" s="144"/>
      <c r="AI632" s="144"/>
      <c r="AJ632" s="144"/>
      <c r="AK632" s="144"/>
      <c r="AL632" s="144"/>
      <c r="AM632" s="144"/>
      <c r="AN632" s="144"/>
      <c r="AO632" s="144"/>
      <c r="AP632" s="144"/>
      <c r="AQ632" s="144"/>
      <c r="AR632" s="144"/>
      <c r="AS632" s="144"/>
      <c r="AT632" s="144"/>
      <c r="AU632" s="144"/>
      <c r="AV632" s="144"/>
      <c r="AW632" s="144"/>
      <c r="AX632" s="144"/>
      <c r="AY632" s="144"/>
      <c r="AZ632" s="144"/>
      <c r="BA632" s="144"/>
      <c r="BB632" s="144"/>
      <c r="BC632" s="144"/>
      <c r="BD632" s="144"/>
      <c r="BE632" s="144"/>
      <c r="BF632" s="144"/>
      <c r="BG632" s="144"/>
      <c r="BH632" s="144"/>
      <c r="BI632" s="144"/>
      <c r="BJ632" s="144"/>
      <c r="BK632" s="144"/>
      <c r="BL632" s="144"/>
      <c r="BM632" s="144"/>
      <c r="BN632" s="144"/>
      <c r="BO632" s="144"/>
      <c r="BP632" s="144"/>
      <c r="BQ632" s="144"/>
      <c r="BR632" s="144"/>
      <c r="BS632" s="144"/>
      <c r="BT632" s="144"/>
      <c r="BU632" s="144"/>
    </row>
    <row r="633" spans="1:73" ht="12" customHeight="1" x14ac:dyDescent="0.4">
      <c r="A633" s="80" t="s">
        <v>369</v>
      </c>
      <c r="B633" s="278"/>
      <c r="C633" s="436" t="s">
        <v>47</v>
      </c>
      <c r="D633" s="437"/>
      <c r="E633" s="438"/>
      <c r="F633" s="438"/>
      <c r="G633" s="438"/>
      <c r="H633" s="438"/>
      <c r="I633" s="438"/>
      <c r="J633" s="438"/>
      <c r="K633" s="438"/>
      <c r="L633" s="438"/>
      <c r="M633" s="438"/>
      <c r="N633" s="438"/>
      <c r="O633" s="438"/>
      <c r="P633" s="438"/>
      <c r="Q633" s="438"/>
      <c r="R633" s="438"/>
      <c r="S633" s="440"/>
      <c r="T633" s="144"/>
      <c r="U633" s="680"/>
      <c r="V633" s="659"/>
      <c r="W633" s="659"/>
      <c r="X633" s="659"/>
      <c r="Y633" s="659"/>
      <c r="Z633" s="659"/>
      <c r="AA633" s="659"/>
      <c r="AB633" s="659"/>
      <c r="AC633" s="659"/>
      <c r="AD633" s="659"/>
      <c r="AE633" s="659"/>
      <c r="AF633" s="659"/>
      <c r="AG633" s="659"/>
      <c r="AH633" s="659"/>
      <c r="AI633" s="659"/>
      <c r="AJ633" s="659"/>
      <c r="AK633" s="659"/>
      <c r="AL633" s="144"/>
      <c r="AM633" s="680" t="s">
        <v>411</v>
      </c>
      <c r="AN633" s="659"/>
      <c r="AO633" s="659"/>
      <c r="AP633" s="659"/>
      <c r="AQ633" s="659"/>
      <c r="AR633" s="659"/>
      <c r="AS633" s="659"/>
      <c r="AT633" s="659"/>
      <c r="AU633" s="659"/>
      <c r="AV633" s="659"/>
      <c r="AW633" s="659"/>
      <c r="AX633" s="659"/>
      <c r="AY633" s="659"/>
      <c r="AZ633" s="659"/>
      <c r="BA633" s="659"/>
      <c r="BB633" s="659"/>
      <c r="BC633" s="659"/>
      <c r="BD633" s="144"/>
      <c r="BE633" s="680"/>
      <c r="BF633" s="659"/>
      <c r="BG633" s="659"/>
      <c r="BH633" s="659"/>
      <c r="BI633" s="659"/>
      <c r="BJ633" s="659"/>
      <c r="BK633" s="659"/>
      <c r="BL633" s="659"/>
      <c r="BM633" s="659"/>
      <c r="BN633" s="659"/>
      <c r="BO633" s="659"/>
      <c r="BP633" s="659"/>
      <c r="BQ633" s="659"/>
      <c r="BR633" s="659"/>
      <c r="BS633" s="659"/>
      <c r="BT633" s="659"/>
      <c r="BU633" s="659"/>
    </row>
    <row r="634" spans="1:73" ht="12" customHeight="1" x14ac:dyDescent="0.4">
      <c r="A634" s="80" t="s">
        <v>369</v>
      </c>
      <c r="B634" s="433"/>
      <c r="C634" s="436" t="s">
        <v>48</v>
      </c>
      <c r="D634" s="437"/>
      <c r="E634" s="438"/>
      <c r="F634" s="438"/>
      <c r="G634" s="438"/>
      <c r="H634" s="438"/>
      <c r="I634" s="438"/>
      <c r="J634" s="438"/>
      <c r="K634" s="438"/>
      <c r="L634" s="438"/>
      <c r="M634" s="438"/>
      <c r="N634" s="438"/>
      <c r="O634" s="438"/>
      <c r="P634" s="438"/>
      <c r="Q634" s="438"/>
      <c r="R634" s="438"/>
      <c r="S634" s="440"/>
      <c r="T634" s="144"/>
      <c r="U634" s="144"/>
      <c r="V634" s="144"/>
      <c r="W634" s="144"/>
      <c r="X634" s="144"/>
      <c r="Y634" s="144"/>
      <c r="Z634" s="144"/>
      <c r="AA634" s="144"/>
      <c r="AB634" s="144"/>
      <c r="AC634" s="144"/>
      <c r="AD634" s="144"/>
      <c r="AE634" s="144"/>
      <c r="AF634" s="144"/>
      <c r="AG634" s="144"/>
      <c r="AH634" s="144"/>
      <c r="AI634" s="144"/>
      <c r="AJ634" s="144"/>
      <c r="AK634" s="144"/>
      <c r="AL634" s="144"/>
      <c r="AM634" s="144"/>
      <c r="AN634" s="144"/>
      <c r="AO634" s="144"/>
      <c r="AP634" s="144"/>
      <c r="AQ634" s="144"/>
      <c r="AR634" s="144"/>
      <c r="AS634" s="144"/>
      <c r="AT634" s="144"/>
      <c r="AU634" s="144"/>
      <c r="AV634" s="144"/>
      <c r="AW634" s="144"/>
      <c r="AX634" s="144"/>
      <c r="AY634" s="144"/>
      <c r="AZ634" s="144"/>
      <c r="BA634" s="144"/>
      <c r="BB634" s="144"/>
      <c r="BC634" s="144"/>
      <c r="BD634" s="144"/>
      <c r="BE634" s="144"/>
      <c r="BF634" s="144"/>
      <c r="BG634" s="144"/>
      <c r="BH634" s="144"/>
      <c r="BI634" s="144"/>
      <c r="BJ634" s="144"/>
      <c r="BK634" s="144"/>
      <c r="BL634" s="144"/>
      <c r="BM634" s="144"/>
      <c r="BN634" s="144"/>
      <c r="BO634" s="144"/>
      <c r="BP634" s="144"/>
      <c r="BQ634" s="144"/>
      <c r="BR634" s="144"/>
      <c r="BS634" s="144"/>
      <c r="BT634" s="144"/>
      <c r="BU634" s="144"/>
    </row>
    <row r="635" spans="1:73" ht="12" customHeight="1" x14ac:dyDescent="0.4">
      <c r="A635" s="80"/>
      <c r="B635" s="427" t="s">
        <v>266</v>
      </c>
      <c r="C635" s="213" t="s">
        <v>180</v>
      </c>
      <c r="D635" s="214">
        <f t="shared" ref="D635:S635" si="46">SUM(V635,AN635)</f>
        <v>19</v>
      </c>
      <c r="E635" s="184">
        <f t="shared" si="46"/>
        <v>17</v>
      </c>
      <c r="F635" s="184">
        <f t="shared" si="46"/>
        <v>11</v>
      </c>
      <c r="G635" s="184">
        <f t="shared" si="46"/>
        <v>5</v>
      </c>
      <c r="H635" s="184">
        <f t="shared" si="46"/>
        <v>7</v>
      </c>
      <c r="I635" s="184">
        <f t="shared" si="46"/>
        <v>5</v>
      </c>
      <c r="J635" s="184">
        <f t="shared" si="46"/>
        <v>19</v>
      </c>
      <c r="K635" s="184">
        <f t="shared" si="46"/>
        <v>9</v>
      </c>
      <c r="L635" s="184">
        <f t="shared" si="46"/>
        <v>5</v>
      </c>
      <c r="M635" s="184">
        <f t="shared" si="46"/>
        <v>5</v>
      </c>
      <c r="N635" s="184">
        <f t="shared" si="46"/>
        <v>4</v>
      </c>
      <c r="O635" s="184">
        <f t="shared" si="46"/>
        <v>7</v>
      </c>
      <c r="P635" s="184">
        <f t="shared" si="46"/>
        <v>2</v>
      </c>
      <c r="Q635" s="184">
        <f t="shared" si="46"/>
        <v>1</v>
      </c>
      <c r="R635" s="184">
        <f t="shared" si="46"/>
        <v>0</v>
      </c>
      <c r="S635" s="184">
        <f t="shared" si="46"/>
        <v>0</v>
      </c>
      <c r="T635" s="679" t="s">
        <v>412</v>
      </c>
      <c r="U635" s="213" t="s">
        <v>180</v>
      </c>
      <c r="V635" s="214">
        <v>19</v>
      </c>
      <c r="W635" s="184">
        <v>17</v>
      </c>
      <c r="X635" s="184">
        <v>11</v>
      </c>
      <c r="Y635" s="184">
        <v>5</v>
      </c>
      <c r="Z635" s="184">
        <v>7</v>
      </c>
      <c r="AA635" s="184">
        <v>5</v>
      </c>
      <c r="AB635" s="184">
        <v>19</v>
      </c>
      <c r="AC635" s="184">
        <v>9</v>
      </c>
      <c r="AD635" s="184">
        <v>5</v>
      </c>
      <c r="AE635" s="184">
        <v>5</v>
      </c>
      <c r="AF635" s="184">
        <v>4</v>
      </c>
      <c r="AG635" s="184">
        <v>7</v>
      </c>
      <c r="AH635" s="184">
        <v>2</v>
      </c>
      <c r="AI635" s="184">
        <v>1</v>
      </c>
      <c r="AJ635" s="184"/>
      <c r="AK635" s="435"/>
      <c r="AL635" s="681" t="s">
        <v>413</v>
      </c>
      <c r="AM635" s="213" t="s">
        <v>180</v>
      </c>
      <c r="AN635" s="214"/>
      <c r="AO635" s="184"/>
      <c r="AP635" s="184"/>
      <c r="AQ635" s="184"/>
      <c r="AR635" s="184"/>
      <c r="AS635" s="184"/>
      <c r="AT635" s="184"/>
      <c r="AU635" s="184"/>
      <c r="AV635" s="184"/>
      <c r="AW635" s="184"/>
      <c r="AX635" s="184"/>
      <c r="AY635" s="184"/>
      <c r="AZ635" s="184"/>
      <c r="BA635" s="184"/>
      <c r="BB635" s="184"/>
      <c r="BC635" s="435"/>
      <c r="BD635" s="534"/>
      <c r="BE635" s="143"/>
      <c r="BF635" s="144"/>
      <c r="BG635" s="144"/>
      <c r="BH635" s="144"/>
      <c r="BI635" s="144"/>
      <c r="BJ635" s="144"/>
      <c r="BK635" s="144"/>
      <c r="BL635" s="144"/>
      <c r="BM635" s="144"/>
      <c r="BN635" s="144"/>
      <c r="BO635" s="144"/>
      <c r="BP635" s="144"/>
      <c r="BQ635" s="144"/>
      <c r="BR635" s="144"/>
      <c r="BS635" s="144"/>
      <c r="BT635" s="144"/>
      <c r="BU635" s="144"/>
    </row>
    <row r="636" spans="1:73" ht="12" customHeight="1" x14ac:dyDescent="0.4">
      <c r="A636" s="80"/>
      <c r="B636" s="278"/>
      <c r="C636" s="434" t="s">
        <v>288</v>
      </c>
      <c r="D636" s="443">
        <f t="shared" ref="D636:S636" si="47">SUM(V636,AN636)</f>
        <v>0</v>
      </c>
      <c r="E636" s="144">
        <f t="shared" si="47"/>
        <v>0</v>
      </c>
      <c r="F636" s="144">
        <f t="shared" si="47"/>
        <v>0</v>
      </c>
      <c r="G636" s="144">
        <f t="shared" si="47"/>
        <v>0</v>
      </c>
      <c r="H636" s="144">
        <f t="shared" si="47"/>
        <v>0</v>
      </c>
      <c r="I636" s="144">
        <f t="shared" si="47"/>
        <v>0</v>
      </c>
      <c r="J636" s="144">
        <f t="shared" si="47"/>
        <v>0</v>
      </c>
      <c r="K636" s="144">
        <f t="shared" si="47"/>
        <v>0</v>
      </c>
      <c r="L636" s="144">
        <f t="shared" si="47"/>
        <v>0</v>
      </c>
      <c r="M636" s="144">
        <f t="shared" si="47"/>
        <v>0</v>
      </c>
      <c r="N636" s="144">
        <f t="shared" si="47"/>
        <v>0</v>
      </c>
      <c r="O636" s="144">
        <f t="shared" si="47"/>
        <v>0</v>
      </c>
      <c r="P636" s="144">
        <f t="shared" si="47"/>
        <v>0</v>
      </c>
      <c r="Q636" s="144">
        <f t="shared" si="47"/>
        <v>0</v>
      </c>
      <c r="R636" s="144">
        <f t="shared" si="47"/>
        <v>0</v>
      </c>
      <c r="S636" s="144">
        <f t="shared" si="47"/>
        <v>0</v>
      </c>
      <c r="T636" s="664"/>
      <c r="U636" s="434" t="s">
        <v>288</v>
      </c>
      <c r="V636" s="443"/>
      <c r="W636" s="144"/>
      <c r="X636" s="144"/>
      <c r="Y636" s="144"/>
      <c r="Z636" s="144"/>
      <c r="AA636" s="144"/>
      <c r="AB636" s="144"/>
      <c r="AC636" s="144"/>
      <c r="AD636" s="144"/>
      <c r="AE636" s="144"/>
      <c r="AF636" s="144"/>
      <c r="AG636" s="144"/>
      <c r="AH636" s="144"/>
      <c r="AI636" s="144"/>
      <c r="AJ636" s="144"/>
      <c r="AK636" s="444"/>
      <c r="AL636" s="664"/>
      <c r="AM636" s="434" t="s">
        <v>288</v>
      </c>
      <c r="AN636" s="443"/>
      <c r="AO636" s="144"/>
      <c r="AP636" s="144"/>
      <c r="AQ636" s="144"/>
      <c r="AR636" s="144"/>
      <c r="AS636" s="144"/>
      <c r="AT636" s="144"/>
      <c r="AU636" s="144"/>
      <c r="AV636" s="144"/>
      <c r="AW636" s="144"/>
      <c r="AX636" s="144"/>
      <c r="AY636" s="144"/>
      <c r="AZ636" s="144"/>
      <c r="BA636" s="144"/>
      <c r="BB636" s="144"/>
      <c r="BC636" s="444"/>
      <c r="BD636" s="534"/>
      <c r="BE636" s="143"/>
      <c r="BF636" s="144"/>
      <c r="BG636" s="144"/>
      <c r="BH636" s="144"/>
      <c r="BI636" s="144"/>
      <c r="BJ636" s="144"/>
      <c r="BK636" s="144"/>
      <c r="BL636" s="144"/>
      <c r="BM636" s="144"/>
      <c r="BN636" s="144"/>
      <c r="BO636" s="144"/>
      <c r="BP636" s="144"/>
      <c r="BQ636" s="144"/>
      <c r="BR636" s="144"/>
      <c r="BS636" s="144"/>
      <c r="BT636" s="144"/>
      <c r="BU636" s="144"/>
    </row>
    <row r="637" spans="1:73" ht="12" customHeight="1" x14ac:dyDescent="0.4">
      <c r="A637" s="80"/>
      <c r="B637" s="278"/>
      <c r="C637" s="434" t="s">
        <v>289</v>
      </c>
      <c r="D637" s="443">
        <f t="shared" ref="D637:S637" si="48">SUM(V637,AN637)</f>
        <v>3</v>
      </c>
      <c r="E637" s="144">
        <f t="shared" si="48"/>
        <v>2</v>
      </c>
      <c r="F637" s="144">
        <f t="shared" si="48"/>
        <v>0</v>
      </c>
      <c r="G637" s="144">
        <f t="shared" si="48"/>
        <v>2</v>
      </c>
      <c r="H637" s="144">
        <f t="shared" si="48"/>
        <v>0</v>
      </c>
      <c r="I637" s="144">
        <f t="shared" si="48"/>
        <v>1</v>
      </c>
      <c r="J637" s="144">
        <f t="shared" si="48"/>
        <v>1</v>
      </c>
      <c r="K637" s="144">
        <f t="shared" si="48"/>
        <v>0</v>
      </c>
      <c r="L637" s="144">
        <f t="shared" si="48"/>
        <v>1</v>
      </c>
      <c r="M637" s="144">
        <f t="shared" si="48"/>
        <v>0</v>
      </c>
      <c r="N637" s="144">
        <f t="shared" si="48"/>
        <v>0</v>
      </c>
      <c r="O637" s="144">
        <f t="shared" si="48"/>
        <v>0</v>
      </c>
      <c r="P637" s="144">
        <f t="shared" si="48"/>
        <v>0</v>
      </c>
      <c r="Q637" s="144">
        <f t="shared" si="48"/>
        <v>0</v>
      </c>
      <c r="R637" s="144">
        <f t="shared" si="48"/>
        <v>0</v>
      </c>
      <c r="S637" s="144">
        <f t="shared" si="48"/>
        <v>0</v>
      </c>
      <c r="T637" s="664"/>
      <c r="U637" s="434" t="s">
        <v>289</v>
      </c>
      <c r="V637" s="443">
        <v>3</v>
      </c>
      <c r="W637" s="144">
        <v>2</v>
      </c>
      <c r="X637" s="144"/>
      <c r="Y637" s="144">
        <v>2</v>
      </c>
      <c r="Z637" s="144"/>
      <c r="AA637" s="144">
        <v>1</v>
      </c>
      <c r="AB637" s="144">
        <v>1</v>
      </c>
      <c r="AC637" s="144"/>
      <c r="AD637" s="144">
        <v>1</v>
      </c>
      <c r="AE637" s="144"/>
      <c r="AF637" s="144"/>
      <c r="AG637" s="144"/>
      <c r="AH637" s="144"/>
      <c r="AI637" s="144"/>
      <c r="AJ637" s="144"/>
      <c r="AK637" s="444"/>
      <c r="AL637" s="664"/>
      <c r="AM637" s="434" t="s">
        <v>289</v>
      </c>
      <c r="AN637" s="443"/>
      <c r="AO637" s="144"/>
      <c r="AP637" s="144"/>
      <c r="AQ637" s="144"/>
      <c r="AR637" s="144"/>
      <c r="AS637" s="144"/>
      <c r="AT637" s="144"/>
      <c r="AU637" s="144"/>
      <c r="AV637" s="144"/>
      <c r="AW637" s="144"/>
      <c r="AX637" s="144"/>
      <c r="AY637" s="144"/>
      <c r="AZ637" s="144"/>
      <c r="BA637" s="144"/>
      <c r="BB637" s="144"/>
      <c r="BC637" s="444"/>
      <c r="BD637" s="534"/>
      <c r="BE637" s="143"/>
      <c r="BF637" s="144"/>
      <c r="BG637" s="144"/>
      <c r="BH637" s="144"/>
      <c r="BI637" s="144"/>
      <c r="BJ637" s="144"/>
      <c r="BK637" s="144"/>
      <c r="BL637" s="144"/>
      <c r="BM637" s="144"/>
      <c r="BN637" s="144"/>
      <c r="BO637" s="144"/>
      <c r="BP637" s="144"/>
      <c r="BQ637" s="144"/>
      <c r="BR637" s="144"/>
      <c r="BS637" s="144"/>
      <c r="BT637" s="144"/>
      <c r="BU637" s="144"/>
    </row>
    <row r="638" spans="1:73" ht="12" customHeight="1" x14ac:dyDescent="0.4">
      <c r="A638" s="80"/>
      <c r="B638" s="278"/>
      <c r="C638" s="434" t="s">
        <v>290</v>
      </c>
      <c r="D638" s="443">
        <f t="shared" ref="D638:S638" si="49">SUM(V638,AN638)</f>
        <v>0</v>
      </c>
      <c r="E638" s="144">
        <f t="shared" si="49"/>
        <v>0</v>
      </c>
      <c r="F638" s="144">
        <f t="shared" si="49"/>
        <v>0</v>
      </c>
      <c r="G638" s="144">
        <f t="shared" si="49"/>
        <v>0</v>
      </c>
      <c r="H638" s="144">
        <f t="shared" si="49"/>
        <v>0</v>
      </c>
      <c r="I638" s="144">
        <f t="shared" si="49"/>
        <v>0</v>
      </c>
      <c r="J638" s="144">
        <f t="shared" si="49"/>
        <v>0</v>
      </c>
      <c r="K638" s="144">
        <f t="shared" si="49"/>
        <v>0</v>
      </c>
      <c r="L638" s="144">
        <f t="shared" si="49"/>
        <v>0</v>
      </c>
      <c r="M638" s="144">
        <f t="shared" si="49"/>
        <v>0</v>
      </c>
      <c r="N638" s="144">
        <f t="shared" si="49"/>
        <v>0</v>
      </c>
      <c r="O638" s="144">
        <f t="shared" si="49"/>
        <v>0</v>
      </c>
      <c r="P638" s="144">
        <f t="shared" si="49"/>
        <v>0</v>
      </c>
      <c r="Q638" s="144">
        <f t="shared" si="49"/>
        <v>0</v>
      </c>
      <c r="R638" s="144">
        <f t="shared" si="49"/>
        <v>0</v>
      </c>
      <c r="S638" s="144">
        <f t="shared" si="49"/>
        <v>0</v>
      </c>
      <c r="T638" s="664"/>
      <c r="U638" s="434" t="s">
        <v>290</v>
      </c>
      <c r="V638" s="443"/>
      <c r="W638" s="144"/>
      <c r="X638" s="144"/>
      <c r="Y638" s="144"/>
      <c r="Z638" s="144"/>
      <c r="AA638" s="144"/>
      <c r="AB638" s="144"/>
      <c r="AC638" s="144"/>
      <c r="AD638" s="144"/>
      <c r="AE638" s="144"/>
      <c r="AF638" s="144"/>
      <c r="AG638" s="144"/>
      <c r="AH638" s="144"/>
      <c r="AI638" s="144"/>
      <c r="AJ638" s="144"/>
      <c r="AK638" s="444"/>
      <c r="AL638" s="664"/>
      <c r="AM638" s="434" t="s">
        <v>290</v>
      </c>
      <c r="AN638" s="443"/>
      <c r="AO638" s="144"/>
      <c r="AP638" s="144"/>
      <c r="AQ638" s="144"/>
      <c r="AR638" s="144"/>
      <c r="AS638" s="144"/>
      <c r="AT638" s="144"/>
      <c r="AU638" s="144"/>
      <c r="AV638" s="144"/>
      <c r="AW638" s="144"/>
      <c r="AX638" s="144"/>
      <c r="AY638" s="144"/>
      <c r="AZ638" s="144"/>
      <c r="BA638" s="144"/>
      <c r="BB638" s="144"/>
      <c r="BC638" s="444"/>
      <c r="BD638" s="534"/>
      <c r="BE638" s="143"/>
      <c r="BF638" s="144"/>
      <c r="BG638" s="144"/>
      <c r="BH638" s="144"/>
      <c r="BI638" s="144"/>
      <c r="BJ638" s="144"/>
      <c r="BK638" s="144"/>
      <c r="BL638" s="144"/>
      <c r="BM638" s="144"/>
      <c r="BN638" s="144"/>
      <c r="BO638" s="144"/>
      <c r="BP638" s="144"/>
      <c r="BQ638" s="144"/>
      <c r="BR638" s="144"/>
      <c r="BS638" s="144"/>
      <c r="BT638" s="144"/>
      <c r="BU638" s="144"/>
    </row>
    <row r="639" spans="1:73" ht="12" customHeight="1" x14ac:dyDescent="0.4">
      <c r="A639" s="80"/>
      <c r="B639" s="278"/>
      <c r="C639" s="434" t="s">
        <v>300</v>
      </c>
      <c r="D639" s="443">
        <f t="shared" ref="D639:S639" si="50">SUM(V639,AN639)</f>
        <v>0</v>
      </c>
      <c r="E639" s="144">
        <f t="shared" si="50"/>
        <v>0</v>
      </c>
      <c r="F639" s="144">
        <f t="shared" si="50"/>
        <v>0</v>
      </c>
      <c r="G639" s="144">
        <f t="shared" si="50"/>
        <v>0</v>
      </c>
      <c r="H639" s="144">
        <f t="shared" si="50"/>
        <v>0</v>
      </c>
      <c r="I639" s="144">
        <f t="shared" si="50"/>
        <v>0</v>
      </c>
      <c r="J639" s="144">
        <f t="shared" si="50"/>
        <v>0</v>
      </c>
      <c r="K639" s="144">
        <f t="shared" si="50"/>
        <v>0</v>
      </c>
      <c r="L639" s="144">
        <f t="shared" si="50"/>
        <v>0</v>
      </c>
      <c r="M639" s="144">
        <f t="shared" si="50"/>
        <v>0</v>
      </c>
      <c r="N639" s="144">
        <f t="shared" si="50"/>
        <v>0</v>
      </c>
      <c r="O639" s="144">
        <f t="shared" si="50"/>
        <v>0</v>
      </c>
      <c r="P639" s="144">
        <f t="shared" si="50"/>
        <v>0</v>
      </c>
      <c r="Q639" s="144">
        <f t="shared" si="50"/>
        <v>0</v>
      </c>
      <c r="R639" s="144">
        <f t="shared" si="50"/>
        <v>0</v>
      </c>
      <c r="S639" s="144">
        <f t="shared" si="50"/>
        <v>0</v>
      </c>
      <c r="T639" s="664"/>
      <c r="U639" s="434" t="s">
        <v>300</v>
      </c>
      <c r="V639" s="443"/>
      <c r="W639" s="144"/>
      <c r="X639" s="144"/>
      <c r="Y639" s="144"/>
      <c r="Z639" s="144"/>
      <c r="AA639" s="144"/>
      <c r="AB639" s="144"/>
      <c r="AC639" s="144"/>
      <c r="AD639" s="144"/>
      <c r="AE639" s="144"/>
      <c r="AF639" s="144"/>
      <c r="AG639" s="144"/>
      <c r="AH639" s="144"/>
      <c r="AI639" s="144"/>
      <c r="AJ639" s="144"/>
      <c r="AK639" s="444"/>
      <c r="AL639" s="664"/>
      <c r="AM639" s="434" t="s">
        <v>300</v>
      </c>
      <c r="AN639" s="443"/>
      <c r="AO639" s="144"/>
      <c r="AP639" s="144"/>
      <c r="AQ639" s="144"/>
      <c r="AR639" s="144"/>
      <c r="AS639" s="144"/>
      <c r="AT639" s="144"/>
      <c r="AU639" s="144"/>
      <c r="AV639" s="144"/>
      <c r="AW639" s="144"/>
      <c r="AX639" s="144"/>
      <c r="AY639" s="144"/>
      <c r="AZ639" s="144"/>
      <c r="BA639" s="144"/>
      <c r="BB639" s="144"/>
      <c r="BC639" s="444"/>
      <c r="BD639" s="534"/>
      <c r="BE639" s="143"/>
      <c r="BF639" s="144"/>
      <c r="BG639" s="144"/>
      <c r="BH639" s="144"/>
      <c r="BI639" s="144"/>
      <c r="BJ639" s="144"/>
      <c r="BK639" s="144"/>
      <c r="BL639" s="144"/>
      <c r="BM639" s="144"/>
      <c r="BN639" s="144"/>
      <c r="BO639" s="144"/>
      <c r="BP639" s="144"/>
      <c r="BQ639" s="144"/>
      <c r="BR639" s="144"/>
      <c r="BS639" s="144"/>
      <c r="BT639" s="144"/>
      <c r="BU639" s="144"/>
    </row>
    <row r="640" spans="1:73" ht="12" customHeight="1" x14ac:dyDescent="0.4">
      <c r="A640" s="80"/>
      <c r="B640" s="278"/>
      <c r="C640" s="469" t="s">
        <v>292</v>
      </c>
      <c r="D640" s="443">
        <f t="shared" ref="D640:S640" si="51">SUM(V640,AN640)</f>
        <v>0</v>
      </c>
      <c r="E640" s="144">
        <f t="shared" si="51"/>
        <v>0</v>
      </c>
      <c r="F640" s="144">
        <f t="shared" si="51"/>
        <v>0</v>
      </c>
      <c r="G640" s="144">
        <f t="shared" si="51"/>
        <v>0</v>
      </c>
      <c r="H640" s="144">
        <f t="shared" si="51"/>
        <v>0</v>
      </c>
      <c r="I640" s="144">
        <f t="shared" si="51"/>
        <v>0</v>
      </c>
      <c r="J640" s="144">
        <f t="shared" si="51"/>
        <v>0</v>
      </c>
      <c r="K640" s="144">
        <f t="shared" si="51"/>
        <v>0</v>
      </c>
      <c r="L640" s="144">
        <f t="shared" si="51"/>
        <v>0</v>
      </c>
      <c r="M640" s="144">
        <f t="shared" si="51"/>
        <v>0</v>
      </c>
      <c r="N640" s="144">
        <f t="shared" si="51"/>
        <v>0</v>
      </c>
      <c r="O640" s="144">
        <f t="shared" si="51"/>
        <v>0</v>
      </c>
      <c r="P640" s="144">
        <f t="shared" si="51"/>
        <v>0</v>
      </c>
      <c r="Q640" s="144">
        <f t="shared" si="51"/>
        <v>0</v>
      </c>
      <c r="R640" s="144">
        <f t="shared" si="51"/>
        <v>0</v>
      </c>
      <c r="S640" s="144">
        <f t="shared" si="51"/>
        <v>0</v>
      </c>
      <c r="T640" s="664"/>
      <c r="U640" s="434" t="s">
        <v>292</v>
      </c>
      <c r="V640" s="443"/>
      <c r="W640" s="144"/>
      <c r="X640" s="144"/>
      <c r="Y640" s="144"/>
      <c r="Z640" s="144"/>
      <c r="AA640" s="144"/>
      <c r="AB640" s="144"/>
      <c r="AC640" s="144"/>
      <c r="AD640" s="144"/>
      <c r="AE640" s="144"/>
      <c r="AF640" s="144"/>
      <c r="AG640" s="144"/>
      <c r="AH640" s="144"/>
      <c r="AI640" s="144"/>
      <c r="AJ640" s="144"/>
      <c r="AK640" s="444"/>
      <c r="AL640" s="664"/>
      <c r="AM640" s="469" t="s">
        <v>292</v>
      </c>
      <c r="AN640" s="443"/>
      <c r="AO640" s="144"/>
      <c r="AP640" s="144"/>
      <c r="AQ640" s="144"/>
      <c r="AR640" s="144"/>
      <c r="AS640" s="144"/>
      <c r="AT640" s="144"/>
      <c r="AU640" s="144"/>
      <c r="AV640" s="144"/>
      <c r="AW640" s="144"/>
      <c r="AX640" s="144"/>
      <c r="AY640" s="144"/>
      <c r="AZ640" s="144"/>
      <c r="BA640" s="144"/>
      <c r="BB640" s="144"/>
      <c r="BC640" s="444"/>
      <c r="BD640" s="534"/>
      <c r="BE640" s="143"/>
      <c r="BF640" s="144"/>
      <c r="BG640" s="144"/>
      <c r="BH640" s="144"/>
      <c r="BI640" s="144"/>
      <c r="BJ640" s="144"/>
      <c r="BK640" s="144"/>
      <c r="BL640" s="144"/>
      <c r="BM640" s="144"/>
      <c r="BN640" s="144"/>
      <c r="BO640" s="144"/>
      <c r="BP640" s="144"/>
      <c r="BQ640" s="144"/>
      <c r="BR640" s="144"/>
      <c r="BS640" s="144"/>
      <c r="BT640" s="144"/>
      <c r="BU640" s="144"/>
    </row>
    <row r="641" spans="1:73" ht="12" customHeight="1" x14ac:dyDescent="0.4">
      <c r="A641" s="80"/>
      <c r="B641" s="278"/>
      <c r="C641" s="507" t="s">
        <v>274</v>
      </c>
      <c r="D641" s="437">
        <f t="shared" ref="D641:S641" si="52">SUM(V641,AN641)</f>
        <v>4</v>
      </c>
      <c r="E641" s="438">
        <f t="shared" si="52"/>
        <v>1</v>
      </c>
      <c r="F641" s="438">
        <f t="shared" si="52"/>
        <v>1</v>
      </c>
      <c r="G641" s="438">
        <f t="shared" si="52"/>
        <v>0</v>
      </c>
      <c r="H641" s="438">
        <f t="shared" si="52"/>
        <v>0</v>
      </c>
      <c r="I641" s="438">
        <f t="shared" si="52"/>
        <v>0</v>
      </c>
      <c r="J641" s="438">
        <f t="shared" si="52"/>
        <v>0</v>
      </c>
      <c r="K641" s="438">
        <f t="shared" si="52"/>
        <v>0</v>
      </c>
      <c r="L641" s="438">
        <f t="shared" si="52"/>
        <v>0</v>
      </c>
      <c r="M641" s="438">
        <f t="shared" si="52"/>
        <v>0</v>
      </c>
      <c r="N641" s="438">
        <f t="shared" si="52"/>
        <v>1</v>
      </c>
      <c r="O641" s="438">
        <f t="shared" si="52"/>
        <v>0</v>
      </c>
      <c r="P641" s="438">
        <f t="shared" si="52"/>
        <v>3</v>
      </c>
      <c r="Q641" s="438">
        <f t="shared" si="52"/>
        <v>0</v>
      </c>
      <c r="R641" s="438">
        <f t="shared" si="52"/>
        <v>0</v>
      </c>
      <c r="S641" s="438">
        <f t="shared" si="52"/>
        <v>0</v>
      </c>
      <c r="T641" s="664"/>
      <c r="U641" s="436" t="s">
        <v>274</v>
      </c>
      <c r="V641" s="437">
        <v>4</v>
      </c>
      <c r="W641" s="438">
        <v>1</v>
      </c>
      <c r="X641" s="438">
        <v>1</v>
      </c>
      <c r="Y641" s="438"/>
      <c r="Z641" s="438"/>
      <c r="AA641" s="438"/>
      <c r="AB641" s="438"/>
      <c r="AC641" s="438"/>
      <c r="AD641" s="438"/>
      <c r="AE641" s="438"/>
      <c r="AF641" s="438">
        <v>1</v>
      </c>
      <c r="AG641" s="438"/>
      <c r="AH641" s="438">
        <v>3</v>
      </c>
      <c r="AI641" s="438"/>
      <c r="AJ641" s="438"/>
      <c r="AK641" s="440"/>
      <c r="AL641" s="664"/>
      <c r="AM641" s="507" t="s">
        <v>274</v>
      </c>
      <c r="AN641" s="437"/>
      <c r="AO641" s="438"/>
      <c r="AP641" s="438"/>
      <c r="AQ641" s="438"/>
      <c r="AR641" s="438"/>
      <c r="AS641" s="438"/>
      <c r="AT641" s="438"/>
      <c r="AU641" s="438"/>
      <c r="AV641" s="438"/>
      <c r="AW641" s="438"/>
      <c r="AX641" s="438"/>
      <c r="AY641" s="438"/>
      <c r="AZ641" s="438"/>
      <c r="BA641" s="438"/>
      <c r="BB641" s="438"/>
      <c r="BC641" s="440"/>
      <c r="BD641" s="534"/>
      <c r="BE641" s="143"/>
      <c r="BF641" s="144"/>
      <c r="BG641" s="144"/>
      <c r="BH641" s="144"/>
      <c r="BI641" s="144"/>
      <c r="BJ641" s="144"/>
      <c r="BK641" s="144"/>
      <c r="BL641" s="144"/>
      <c r="BM641" s="144"/>
      <c r="BN641" s="144"/>
      <c r="BO641" s="144"/>
      <c r="BP641" s="144"/>
      <c r="BQ641" s="144"/>
      <c r="BR641" s="144"/>
      <c r="BS641" s="144"/>
      <c r="BT641" s="144"/>
      <c r="BU641" s="144"/>
    </row>
    <row r="642" spans="1:73" ht="12" customHeight="1" x14ac:dyDescent="0.4">
      <c r="A642" s="80"/>
      <c r="B642" s="278"/>
      <c r="C642" s="507" t="s">
        <v>275</v>
      </c>
      <c r="D642" s="437">
        <f t="shared" ref="D642:S642" si="53">SUM(V642,AN642)</f>
        <v>0</v>
      </c>
      <c r="E642" s="438">
        <f t="shared" si="53"/>
        <v>0</v>
      </c>
      <c r="F642" s="438">
        <f t="shared" si="53"/>
        <v>0</v>
      </c>
      <c r="G642" s="438">
        <f t="shared" si="53"/>
        <v>0</v>
      </c>
      <c r="H642" s="438">
        <f t="shared" si="53"/>
        <v>0</v>
      </c>
      <c r="I642" s="438">
        <f t="shared" si="53"/>
        <v>0</v>
      </c>
      <c r="J642" s="438">
        <f t="shared" si="53"/>
        <v>0</v>
      </c>
      <c r="K642" s="438">
        <f t="shared" si="53"/>
        <v>0</v>
      </c>
      <c r="L642" s="438">
        <f t="shared" si="53"/>
        <v>0</v>
      </c>
      <c r="M642" s="438">
        <f t="shared" si="53"/>
        <v>0</v>
      </c>
      <c r="N642" s="438">
        <f t="shared" si="53"/>
        <v>0</v>
      </c>
      <c r="O642" s="438">
        <f t="shared" si="53"/>
        <v>0</v>
      </c>
      <c r="P642" s="438">
        <f t="shared" si="53"/>
        <v>0</v>
      </c>
      <c r="Q642" s="438">
        <f t="shared" si="53"/>
        <v>0</v>
      </c>
      <c r="R642" s="438">
        <f t="shared" si="53"/>
        <v>0</v>
      </c>
      <c r="S642" s="438">
        <f t="shared" si="53"/>
        <v>0</v>
      </c>
      <c r="T642" s="664"/>
      <c r="U642" s="436" t="s">
        <v>275</v>
      </c>
      <c r="V642" s="437"/>
      <c r="W642" s="438"/>
      <c r="X642" s="438"/>
      <c r="Y642" s="438"/>
      <c r="Z642" s="438"/>
      <c r="AA642" s="438"/>
      <c r="AB642" s="438"/>
      <c r="AC642" s="438"/>
      <c r="AD642" s="438"/>
      <c r="AE642" s="438"/>
      <c r="AF642" s="438"/>
      <c r="AG642" s="438"/>
      <c r="AH642" s="438"/>
      <c r="AI642" s="438"/>
      <c r="AJ642" s="438"/>
      <c r="AK642" s="440"/>
      <c r="AL642" s="664"/>
      <c r="AM642" s="507" t="s">
        <v>275</v>
      </c>
      <c r="AN642" s="437"/>
      <c r="AO642" s="438"/>
      <c r="AP642" s="438"/>
      <c r="AQ642" s="438"/>
      <c r="AR642" s="438"/>
      <c r="AS642" s="438"/>
      <c r="AT642" s="438"/>
      <c r="AU642" s="438"/>
      <c r="AV642" s="438"/>
      <c r="AW642" s="438"/>
      <c r="AX642" s="438"/>
      <c r="AY642" s="438"/>
      <c r="AZ642" s="438"/>
      <c r="BA642" s="438"/>
      <c r="BB642" s="438"/>
      <c r="BC642" s="440"/>
      <c r="BD642" s="534"/>
      <c r="BE642" s="143"/>
      <c r="BF642" s="144"/>
      <c r="BG642" s="144"/>
      <c r="BH642" s="144"/>
      <c r="BI642" s="144"/>
      <c r="BJ642" s="144"/>
      <c r="BK642" s="144"/>
      <c r="BL642" s="144"/>
      <c r="BM642" s="144"/>
      <c r="BN642" s="144"/>
      <c r="BO642" s="144"/>
      <c r="BP642" s="144"/>
      <c r="BQ642" s="144"/>
      <c r="BR642" s="144"/>
      <c r="BS642" s="144"/>
      <c r="BT642" s="144"/>
      <c r="BU642" s="144"/>
    </row>
    <row r="643" spans="1:73" ht="12" customHeight="1" x14ac:dyDescent="0.4">
      <c r="A643" s="80"/>
      <c r="B643" s="278"/>
      <c r="C643" s="469" t="s">
        <v>414</v>
      </c>
      <c r="D643" s="443"/>
      <c r="E643" s="144"/>
      <c r="F643" s="144"/>
      <c r="G643" s="144"/>
      <c r="H643" s="144"/>
      <c r="I643" s="144"/>
      <c r="J643" s="144"/>
      <c r="K643" s="144"/>
      <c r="L643" s="144"/>
      <c r="M643" s="144"/>
      <c r="N643" s="144"/>
      <c r="O643" s="144"/>
      <c r="P643" s="144"/>
      <c r="Q643" s="144"/>
      <c r="R643" s="144"/>
      <c r="S643" s="144"/>
      <c r="T643" s="664"/>
      <c r="U643" s="434" t="s">
        <v>414</v>
      </c>
      <c r="V643" s="443"/>
      <c r="W643" s="144">
        <v>1</v>
      </c>
      <c r="X643" s="144"/>
      <c r="Y643" s="144"/>
      <c r="Z643" s="144"/>
      <c r="AA643" s="144"/>
      <c r="AB643" s="144"/>
      <c r="AC643" s="144"/>
      <c r="AD643" s="144"/>
      <c r="AE643" s="144"/>
      <c r="AF643" s="144"/>
      <c r="AG643" s="144"/>
      <c r="AH643" s="144"/>
      <c r="AI643" s="144"/>
      <c r="AJ643" s="144"/>
      <c r="AK643" s="444"/>
      <c r="AL643" s="664"/>
      <c r="AM643" s="469" t="s">
        <v>414</v>
      </c>
      <c r="AN643" s="443"/>
      <c r="AO643" s="144"/>
      <c r="AP643" s="144"/>
      <c r="AQ643" s="144"/>
      <c r="AR643" s="144"/>
      <c r="AS643" s="144"/>
      <c r="AT643" s="144"/>
      <c r="AU643" s="144"/>
      <c r="AV643" s="144"/>
      <c r="AW643" s="144"/>
      <c r="AX643" s="144"/>
      <c r="AY643" s="144"/>
      <c r="AZ643" s="144"/>
      <c r="BA643" s="144"/>
      <c r="BB643" s="144"/>
      <c r="BC643" s="444"/>
      <c r="BD643" s="534"/>
      <c r="BE643" s="143"/>
      <c r="BF643" s="144"/>
      <c r="BG643" s="144"/>
      <c r="BH643" s="144"/>
      <c r="BI643" s="144"/>
      <c r="BJ643" s="144"/>
      <c r="BK643" s="144"/>
      <c r="BL643" s="144"/>
      <c r="BM643" s="144"/>
      <c r="BN643" s="144"/>
      <c r="BO643" s="144"/>
      <c r="BP643" s="144"/>
      <c r="BQ643" s="144"/>
      <c r="BR643" s="144"/>
      <c r="BS643" s="144"/>
      <c r="BT643" s="144"/>
      <c r="BU643" s="144"/>
    </row>
    <row r="644" spans="1:73" ht="12" customHeight="1" x14ac:dyDescent="0.4">
      <c r="A644" s="80"/>
      <c r="B644" s="278"/>
      <c r="C644" s="469" t="s">
        <v>373</v>
      </c>
      <c r="D644" s="443">
        <f t="shared" ref="D644:S644" si="54">SUM(V644,AN644)</f>
        <v>4</v>
      </c>
      <c r="E644" s="144">
        <f t="shared" si="54"/>
        <v>0</v>
      </c>
      <c r="F644" s="144">
        <f t="shared" si="54"/>
        <v>0</v>
      </c>
      <c r="G644" s="144">
        <f t="shared" si="54"/>
        <v>1</v>
      </c>
      <c r="H644" s="144">
        <f t="shared" si="54"/>
        <v>0</v>
      </c>
      <c r="I644" s="144">
        <f t="shared" si="54"/>
        <v>0</v>
      </c>
      <c r="J644" s="144">
        <f t="shared" si="54"/>
        <v>1</v>
      </c>
      <c r="K644" s="144">
        <f t="shared" si="54"/>
        <v>2</v>
      </c>
      <c r="L644" s="144">
        <f t="shared" si="54"/>
        <v>0</v>
      </c>
      <c r="M644" s="144">
        <f t="shared" si="54"/>
        <v>3</v>
      </c>
      <c r="N644" s="144">
        <f t="shared" si="54"/>
        <v>1</v>
      </c>
      <c r="O644" s="144">
        <f t="shared" si="54"/>
        <v>0</v>
      </c>
      <c r="P644" s="144">
        <f t="shared" si="54"/>
        <v>1</v>
      </c>
      <c r="Q644" s="144">
        <f t="shared" si="54"/>
        <v>0</v>
      </c>
      <c r="R644" s="144">
        <f t="shared" si="54"/>
        <v>0</v>
      </c>
      <c r="S644" s="144">
        <f t="shared" si="54"/>
        <v>0</v>
      </c>
      <c r="T644" s="664"/>
      <c r="U644" s="434" t="s">
        <v>373</v>
      </c>
      <c r="V644" s="443">
        <v>4</v>
      </c>
      <c r="W644" s="144"/>
      <c r="X644" s="144"/>
      <c r="Y644" s="144">
        <v>1</v>
      </c>
      <c r="Z644" s="144"/>
      <c r="AA644" s="144"/>
      <c r="AB644" s="144">
        <v>1</v>
      </c>
      <c r="AC644" s="144">
        <v>2</v>
      </c>
      <c r="AD644" s="144"/>
      <c r="AE644" s="144">
        <v>3</v>
      </c>
      <c r="AF644" s="144">
        <v>1</v>
      </c>
      <c r="AG644" s="144"/>
      <c r="AH644" s="144">
        <v>1</v>
      </c>
      <c r="AI644" s="144"/>
      <c r="AJ644" s="144"/>
      <c r="AK644" s="444"/>
      <c r="AL644" s="664"/>
      <c r="AM644" s="469" t="s">
        <v>373</v>
      </c>
      <c r="AN644" s="443"/>
      <c r="AO644" s="144"/>
      <c r="AP644" s="144"/>
      <c r="AQ644" s="144"/>
      <c r="AR644" s="144"/>
      <c r="AS644" s="144"/>
      <c r="AT644" s="144"/>
      <c r="AU644" s="144"/>
      <c r="AV644" s="144"/>
      <c r="AW644" s="144"/>
      <c r="AX644" s="144"/>
      <c r="AY644" s="144"/>
      <c r="AZ644" s="144"/>
      <c r="BA644" s="144"/>
      <c r="BB644" s="144"/>
      <c r="BC644" s="444"/>
      <c r="BD644" s="534"/>
      <c r="BE644" s="143"/>
      <c r="BF644" s="144"/>
      <c r="BG644" s="144"/>
      <c r="BH644" s="144"/>
      <c r="BI644" s="144"/>
      <c r="BJ644" s="144"/>
      <c r="BK644" s="144"/>
      <c r="BL644" s="144"/>
      <c r="BM644" s="144"/>
      <c r="BN644" s="144"/>
      <c r="BO644" s="144"/>
      <c r="BP644" s="144"/>
      <c r="BQ644" s="144"/>
      <c r="BR644" s="144"/>
      <c r="BS644" s="144"/>
      <c r="BT644" s="144"/>
      <c r="BU644" s="144"/>
    </row>
    <row r="645" spans="1:73" ht="12" customHeight="1" x14ac:dyDescent="0.4">
      <c r="A645" s="80"/>
      <c r="B645" s="278"/>
      <c r="C645" s="469" t="s">
        <v>374</v>
      </c>
      <c r="D645" s="443">
        <f t="shared" ref="D645:S645" si="55">SUM(V645,AN645)</f>
        <v>0</v>
      </c>
      <c r="E645" s="144">
        <f t="shared" si="55"/>
        <v>0</v>
      </c>
      <c r="F645" s="144">
        <f t="shared" si="55"/>
        <v>0</v>
      </c>
      <c r="G645" s="144">
        <f t="shared" si="55"/>
        <v>0</v>
      </c>
      <c r="H645" s="144">
        <f t="shared" si="55"/>
        <v>0</v>
      </c>
      <c r="I645" s="144">
        <f t="shared" si="55"/>
        <v>0</v>
      </c>
      <c r="J645" s="144">
        <f t="shared" si="55"/>
        <v>0</v>
      </c>
      <c r="K645" s="144">
        <f t="shared" si="55"/>
        <v>0</v>
      </c>
      <c r="L645" s="144">
        <f t="shared" si="55"/>
        <v>0</v>
      </c>
      <c r="M645" s="144">
        <f t="shared" si="55"/>
        <v>0</v>
      </c>
      <c r="N645" s="144">
        <f t="shared" si="55"/>
        <v>0</v>
      </c>
      <c r="O645" s="144">
        <f t="shared" si="55"/>
        <v>0</v>
      </c>
      <c r="P645" s="144">
        <f t="shared" si="55"/>
        <v>0</v>
      </c>
      <c r="Q645" s="144">
        <f t="shared" si="55"/>
        <v>0</v>
      </c>
      <c r="R645" s="144">
        <f t="shared" si="55"/>
        <v>0</v>
      </c>
      <c r="S645" s="144">
        <f t="shared" si="55"/>
        <v>0</v>
      </c>
      <c r="T645" s="664"/>
      <c r="U645" s="434" t="s">
        <v>374</v>
      </c>
      <c r="V645" s="443"/>
      <c r="W645" s="144"/>
      <c r="X645" s="144"/>
      <c r="Y645" s="144"/>
      <c r="Z645" s="144"/>
      <c r="AA645" s="144"/>
      <c r="AB645" s="144"/>
      <c r="AC645" s="144"/>
      <c r="AD645" s="144"/>
      <c r="AE645" s="144"/>
      <c r="AF645" s="144"/>
      <c r="AG645" s="144"/>
      <c r="AH645" s="144"/>
      <c r="AI645" s="144"/>
      <c r="AJ645" s="144"/>
      <c r="AK645" s="444"/>
      <c r="AL645" s="664"/>
      <c r="AM645" s="469" t="s">
        <v>374</v>
      </c>
      <c r="AN645" s="443"/>
      <c r="AO645" s="144"/>
      <c r="AP645" s="144"/>
      <c r="AQ645" s="144"/>
      <c r="AR645" s="144"/>
      <c r="AS645" s="144"/>
      <c r="AT645" s="144"/>
      <c r="AU645" s="144"/>
      <c r="AV645" s="144"/>
      <c r="AW645" s="144"/>
      <c r="AX645" s="144"/>
      <c r="AY645" s="144"/>
      <c r="AZ645" s="144"/>
      <c r="BA645" s="144"/>
      <c r="BB645" s="144"/>
      <c r="BC645" s="444"/>
      <c r="BD645" s="534"/>
      <c r="BE645" s="143"/>
      <c r="BF645" s="144"/>
      <c r="BG645" s="144"/>
      <c r="BH645" s="144"/>
      <c r="BI645" s="144"/>
      <c r="BJ645" s="144"/>
      <c r="BK645" s="144"/>
      <c r="BL645" s="144"/>
      <c r="BM645" s="144"/>
      <c r="BN645" s="144"/>
      <c r="BO645" s="144"/>
      <c r="BP645" s="144"/>
      <c r="BQ645" s="144"/>
      <c r="BR645" s="144"/>
      <c r="BS645" s="144"/>
      <c r="BT645" s="144"/>
      <c r="BU645" s="144"/>
    </row>
    <row r="646" spans="1:73" ht="12" customHeight="1" x14ac:dyDescent="0.4">
      <c r="A646" s="80"/>
      <c r="B646" s="278"/>
      <c r="C646" s="469" t="s">
        <v>375</v>
      </c>
      <c r="D646" s="443">
        <f t="shared" ref="D646:S646" si="56">SUM(V646,AN646)</f>
        <v>187</v>
      </c>
      <c r="E646" s="473">
        <f t="shared" si="56"/>
        <v>249</v>
      </c>
      <c r="F646" s="473">
        <f t="shared" si="56"/>
        <v>235</v>
      </c>
      <c r="G646" s="473">
        <f t="shared" si="56"/>
        <v>212</v>
      </c>
      <c r="H646" s="473">
        <f t="shared" si="56"/>
        <v>116</v>
      </c>
      <c r="I646" s="473">
        <f t="shared" si="56"/>
        <v>133</v>
      </c>
      <c r="J646" s="473">
        <f t="shared" si="56"/>
        <v>118</v>
      </c>
      <c r="K646" s="473">
        <f t="shared" si="56"/>
        <v>148</v>
      </c>
      <c r="L646" s="473">
        <f t="shared" si="56"/>
        <v>94</v>
      </c>
      <c r="M646" s="473">
        <f t="shared" si="56"/>
        <v>115</v>
      </c>
      <c r="N646" s="473">
        <f t="shared" si="56"/>
        <v>47</v>
      </c>
      <c r="O646" s="473">
        <f t="shared" si="56"/>
        <v>81</v>
      </c>
      <c r="P646" s="473">
        <f t="shared" si="56"/>
        <v>121</v>
      </c>
      <c r="Q646" s="473">
        <f t="shared" si="56"/>
        <v>60</v>
      </c>
      <c r="R646" s="473">
        <f t="shared" si="56"/>
        <v>28</v>
      </c>
      <c r="S646" s="473">
        <f t="shared" si="56"/>
        <v>24</v>
      </c>
      <c r="T646" s="664"/>
      <c r="U646" s="434" t="s">
        <v>375</v>
      </c>
      <c r="V646" s="443">
        <v>187</v>
      </c>
      <c r="W646" s="473">
        <v>249</v>
      </c>
      <c r="X646" s="473">
        <v>235</v>
      </c>
      <c r="Y646" s="473">
        <v>212</v>
      </c>
      <c r="Z646" s="473">
        <v>116</v>
      </c>
      <c r="AA646" s="473">
        <v>133</v>
      </c>
      <c r="AB646" s="473">
        <v>118</v>
      </c>
      <c r="AC646" s="473">
        <v>148</v>
      </c>
      <c r="AD646" s="473">
        <v>94</v>
      </c>
      <c r="AE646" s="473">
        <v>115</v>
      </c>
      <c r="AF646" s="473">
        <v>47</v>
      </c>
      <c r="AG646" s="473">
        <v>81</v>
      </c>
      <c r="AH646" s="473">
        <v>121</v>
      </c>
      <c r="AI646" s="473">
        <v>60</v>
      </c>
      <c r="AJ646" s="473">
        <v>28</v>
      </c>
      <c r="AK646" s="444">
        <v>24</v>
      </c>
      <c r="AL646" s="664"/>
      <c r="AM646" s="507" t="s">
        <v>375</v>
      </c>
      <c r="AN646" s="437"/>
      <c r="AO646" s="438"/>
      <c r="AP646" s="438"/>
      <c r="AQ646" s="438"/>
      <c r="AR646" s="438"/>
      <c r="AS646" s="438"/>
      <c r="AT646" s="438"/>
      <c r="AU646" s="438"/>
      <c r="AV646" s="438"/>
      <c r="AW646" s="438"/>
      <c r="AX646" s="438"/>
      <c r="AY646" s="438"/>
      <c r="AZ646" s="438"/>
      <c r="BA646" s="438"/>
      <c r="BB646" s="438"/>
      <c r="BC646" s="440"/>
      <c r="BD646" s="534"/>
      <c r="BE646" s="143"/>
      <c r="BF646" s="144"/>
      <c r="BG646" s="144"/>
      <c r="BH646" s="144"/>
      <c r="BI646" s="144"/>
      <c r="BJ646" s="144"/>
      <c r="BK646" s="144"/>
      <c r="BL646" s="144"/>
      <c r="BM646" s="144"/>
      <c r="BN646" s="144"/>
      <c r="BO646" s="144"/>
      <c r="BP646" s="144"/>
      <c r="BQ646" s="144"/>
      <c r="BR646" s="144"/>
      <c r="BS646" s="144"/>
      <c r="BT646" s="144"/>
      <c r="BU646" s="144"/>
    </row>
    <row r="647" spans="1:73" ht="12" customHeight="1" x14ac:dyDescent="0.4">
      <c r="A647" s="80"/>
      <c r="B647" s="278"/>
      <c r="C647" s="469" t="s">
        <v>309</v>
      </c>
      <c r="D647" s="443">
        <f t="shared" ref="D647:S647" si="57">SUM(V647,AN647)</f>
        <v>28</v>
      </c>
      <c r="E647" s="144">
        <f t="shared" si="57"/>
        <v>35</v>
      </c>
      <c r="F647" s="144">
        <f t="shared" si="57"/>
        <v>43</v>
      </c>
      <c r="G647" s="144">
        <f t="shared" si="57"/>
        <v>68</v>
      </c>
      <c r="H647" s="144">
        <f t="shared" si="57"/>
        <v>45</v>
      </c>
      <c r="I647" s="144">
        <f t="shared" si="57"/>
        <v>34</v>
      </c>
      <c r="J647" s="144">
        <f t="shared" si="57"/>
        <v>36</v>
      </c>
      <c r="K647" s="144">
        <f t="shared" si="57"/>
        <v>41</v>
      </c>
      <c r="L647" s="144">
        <f t="shared" si="57"/>
        <v>44</v>
      </c>
      <c r="M647" s="144">
        <f t="shared" si="57"/>
        <v>18</v>
      </c>
      <c r="N647" s="144">
        <f t="shared" si="57"/>
        <v>11</v>
      </c>
      <c r="O647" s="144">
        <f t="shared" si="57"/>
        <v>8</v>
      </c>
      <c r="P647" s="144">
        <f t="shared" si="57"/>
        <v>12</v>
      </c>
      <c r="Q647" s="144">
        <f t="shared" si="57"/>
        <v>3</v>
      </c>
      <c r="R647" s="144">
        <f t="shared" si="57"/>
        <v>0</v>
      </c>
      <c r="S647" s="144">
        <f t="shared" si="57"/>
        <v>0</v>
      </c>
      <c r="T647" s="664"/>
      <c r="U647" s="434" t="s">
        <v>309</v>
      </c>
      <c r="V647" s="443">
        <v>28</v>
      </c>
      <c r="W647" s="144">
        <v>35</v>
      </c>
      <c r="X647" s="144">
        <v>43</v>
      </c>
      <c r="Y647" s="144">
        <v>68</v>
      </c>
      <c r="Z647" s="144">
        <v>45</v>
      </c>
      <c r="AA647" s="144">
        <v>34</v>
      </c>
      <c r="AB647" s="144">
        <v>36</v>
      </c>
      <c r="AC647" s="144">
        <v>41</v>
      </c>
      <c r="AD647" s="144">
        <v>44</v>
      </c>
      <c r="AE647" s="144">
        <v>18</v>
      </c>
      <c r="AF647" s="144">
        <v>11</v>
      </c>
      <c r="AG647" s="144">
        <v>8</v>
      </c>
      <c r="AH647" s="144">
        <v>12</v>
      </c>
      <c r="AI647" s="144">
        <v>3</v>
      </c>
      <c r="AJ647" s="144"/>
      <c r="AK647" s="444"/>
      <c r="AL647" s="664"/>
      <c r="AM647" s="469" t="s">
        <v>309</v>
      </c>
      <c r="AN647" s="443"/>
      <c r="AO647" s="144"/>
      <c r="AP647" s="144"/>
      <c r="AQ647" s="144"/>
      <c r="AR647" s="144"/>
      <c r="AS647" s="144"/>
      <c r="AT647" s="144"/>
      <c r="AU647" s="144"/>
      <c r="AV647" s="144"/>
      <c r="AW647" s="144"/>
      <c r="AX647" s="144"/>
      <c r="AY647" s="144"/>
      <c r="AZ647" s="144"/>
      <c r="BA647" s="144"/>
      <c r="BB647" s="144"/>
      <c r="BC647" s="444"/>
      <c r="BD647" s="534"/>
      <c r="BE647" s="143"/>
      <c r="BF647" s="144"/>
      <c r="BG647" s="144"/>
      <c r="BH647" s="144"/>
      <c r="BI647" s="144"/>
      <c r="BJ647" s="144"/>
      <c r="BK647" s="144"/>
      <c r="BL647" s="144"/>
      <c r="BM647" s="144"/>
      <c r="BN647" s="144"/>
      <c r="BO647" s="144"/>
      <c r="BP647" s="144"/>
      <c r="BQ647" s="144"/>
      <c r="BR647" s="144"/>
      <c r="BS647" s="144"/>
      <c r="BT647" s="144"/>
      <c r="BU647" s="144"/>
    </row>
    <row r="648" spans="1:73" ht="12" customHeight="1" x14ac:dyDescent="0.4">
      <c r="A648" s="80"/>
      <c r="B648" s="278"/>
      <c r="C648" s="469" t="s">
        <v>310</v>
      </c>
      <c r="D648" s="443">
        <f t="shared" ref="D648:S648" si="58">SUM(V648,AN648)</f>
        <v>0</v>
      </c>
      <c r="E648" s="144">
        <f t="shared" si="58"/>
        <v>1</v>
      </c>
      <c r="F648" s="144">
        <f t="shared" si="58"/>
        <v>0</v>
      </c>
      <c r="G648" s="144">
        <f t="shared" si="58"/>
        <v>0</v>
      </c>
      <c r="H648" s="144">
        <f t="shared" si="58"/>
        <v>2</v>
      </c>
      <c r="I648" s="144">
        <f t="shared" si="58"/>
        <v>1</v>
      </c>
      <c r="J648" s="144">
        <f t="shared" si="58"/>
        <v>1</v>
      </c>
      <c r="K648" s="144">
        <f t="shared" si="58"/>
        <v>3</v>
      </c>
      <c r="L648" s="144">
        <f t="shared" si="58"/>
        <v>2</v>
      </c>
      <c r="M648" s="144">
        <f t="shared" si="58"/>
        <v>1</v>
      </c>
      <c r="N648" s="144">
        <f t="shared" si="58"/>
        <v>1</v>
      </c>
      <c r="O648" s="144">
        <f t="shared" si="58"/>
        <v>1</v>
      </c>
      <c r="P648" s="144">
        <f t="shared" si="58"/>
        <v>0</v>
      </c>
      <c r="Q648" s="144">
        <f t="shared" si="58"/>
        <v>0</v>
      </c>
      <c r="R648" s="144">
        <f t="shared" si="58"/>
        <v>0</v>
      </c>
      <c r="S648" s="144">
        <f t="shared" si="58"/>
        <v>0</v>
      </c>
      <c r="T648" s="664"/>
      <c r="U648" s="434" t="s">
        <v>310</v>
      </c>
      <c r="V648" s="443"/>
      <c r="W648" s="144">
        <v>1</v>
      </c>
      <c r="X648" s="144"/>
      <c r="Y648" s="144"/>
      <c r="Z648" s="144">
        <v>2</v>
      </c>
      <c r="AA648" s="144">
        <v>1</v>
      </c>
      <c r="AB648" s="144">
        <v>1</v>
      </c>
      <c r="AC648" s="144">
        <v>3</v>
      </c>
      <c r="AD648" s="144">
        <v>2</v>
      </c>
      <c r="AE648" s="144">
        <v>1</v>
      </c>
      <c r="AF648" s="144">
        <v>1</v>
      </c>
      <c r="AG648" s="144">
        <v>1</v>
      </c>
      <c r="AH648" s="144"/>
      <c r="AI648" s="144"/>
      <c r="AJ648" s="144"/>
      <c r="AK648" s="444"/>
      <c r="AL648" s="664"/>
      <c r="AM648" s="469" t="s">
        <v>310</v>
      </c>
      <c r="AN648" s="443"/>
      <c r="AO648" s="144"/>
      <c r="AP648" s="144"/>
      <c r="AQ648" s="144"/>
      <c r="AR648" s="144"/>
      <c r="AS648" s="144"/>
      <c r="AT648" s="144"/>
      <c r="AU648" s="144"/>
      <c r="AV648" s="144"/>
      <c r="AW648" s="144"/>
      <c r="AX648" s="144"/>
      <c r="AY648" s="144"/>
      <c r="AZ648" s="144"/>
      <c r="BA648" s="144"/>
      <c r="BB648" s="144"/>
      <c r="BC648" s="444"/>
      <c r="BD648" s="534"/>
      <c r="BE648" s="143"/>
      <c r="BF648" s="144"/>
      <c r="BG648" s="144"/>
      <c r="BH648" s="144"/>
      <c r="BI648" s="144"/>
      <c r="BJ648" s="144"/>
      <c r="BK648" s="144"/>
      <c r="BL648" s="144"/>
      <c r="BM648" s="144"/>
      <c r="BN648" s="144"/>
      <c r="BO648" s="144"/>
      <c r="BP648" s="144"/>
      <c r="BQ648" s="144"/>
      <c r="BR648" s="144"/>
      <c r="BS648" s="144"/>
      <c r="BT648" s="144"/>
      <c r="BU648" s="144"/>
    </row>
    <row r="649" spans="1:73" ht="12" customHeight="1" x14ac:dyDescent="0.4">
      <c r="A649" s="80"/>
      <c r="B649" s="278"/>
      <c r="C649" s="469" t="s">
        <v>376</v>
      </c>
      <c r="D649" s="443">
        <f t="shared" ref="D649:S649" si="59">SUM(V649,AN649)</f>
        <v>0</v>
      </c>
      <c r="E649" s="144">
        <f t="shared" si="59"/>
        <v>0</v>
      </c>
      <c r="F649" s="144">
        <f t="shared" si="59"/>
        <v>0</v>
      </c>
      <c r="G649" s="144">
        <f t="shared" si="59"/>
        <v>0</v>
      </c>
      <c r="H649" s="144">
        <f t="shared" si="59"/>
        <v>0</v>
      </c>
      <c r="I649" s="144">
        <f t="shared" si="59"/>
        <v>0</v>
      </c>
      <c r="J649" s="144">
        <f t="shared" si="59"/>
        <v>0</v>
      </c>
      <c r="K649" s="144">
        <f t="shared" si="59"/>
        <v>0</v>
      </c>
      <c r="L649" s="144">
        <f t="shared" si="59"/>
        <v>0</v>
      </c>
      <c r="M649" s="144">
        <f t="shared" si="59"/>
        <v>0</v>
      </c>
      <c r="N649" s="144">
        <f t="shared" si="59"/>
        <v>0</v>
      </c>
      <c r="O649" s="144">
        <f t="shared" si="59"/>
        <v>0</v>
      </c>
      <c r="P649" s="144">
        <f t="shared" si="59"/>
        <v>0</v>
      </c>
      <c r="Q649" s="144">
        <f t="shared" si="59"/>
        <v>0</v>
      </c>
      <c r="R649" s="144">
        <f t="shared" si="59"/>
        <v>0</v>
      </c>
      <c r="S649" s="144">
        <f t="shared" si="59"/>
        <v>0</v>
      </c>
      <c r="T649" s="664"/>
      <c r="U649" s="434" t="s">
        <v>376</v>
      </c>
      <c r="V649" s="443"/>
      <c r="W649" s="144"/>
      <c r="X649" s="144"/>
      <c r="Y649" s="144"/>
      <c r="Z649" s="144"/>
      <c r="AA649" s="144"/>
      <c r="AB649" s="144"/>
      <c r="AC649" s="144"/>
      <c r="AD649" s="144"/>
      <c r="AE649" s="144"/>
      <c r="AF649" s="144"/>
      <c r="AG649" s="144"/>
      <c r="AH649" s="144"/>
      <c r="AI649" s="144"/>
      <c r="AJ649" s="144"/>
      <c r="AK649" s="444"/>
      <c r="AL649" s="664"/>
      <c r="AM649" s="469" t="s">
        <v>376</v>
      </c>
      <c r="AN649" s="443"/>
      <c r="AO649" s="144"/>
      <c r="AP649" s="144"/>
      <c r="AQ649" s="144"/>
      <c r="AR649" s="144"/>
      <c r="AS649" s="144"/>
      <c r="AT649" s="144"/>
      <c r="AU649" s="144"/>
      <c r="AV649" s="144"/>
      <c r="AW649" s="144"/>
      <c r="AX649" s="144"/>
      <c r="AY649" s="144"/>
      <c r="AZ649" s="144"/>
      <c r="BA649" s="144"/>
      <c r="BB649" s="144"/>
      <c r="BC649" s="444"/>
      <c r="BD649" s="534"/>
      <c r="BE649" s="143"/>
      <c r="BF649" s="144"/>
      <c r="BG649" s="144"/>
      <c r="BH649" s="144"/>
      <c r="BI649" s="144"/>
      <c r="BJ649" s="144"/>
      <c r="BK649" s="144"/>
      <c r="BL649" s="144"/>
      <c r="BM649" s="144"/>
      <c r="BN649" s="144"/>
      <c r="BO649" s="144"/>
      <c r="BP649" s="144"/>
      <c r="BQ649" s="144"/>
      <c r="BR649" s="144"/>
      <c r="BS649" s="144"/>
      <c r="BT649" s="144"/>
      <c r="BU649" s="144"/>
    </row>
    <row r="650" spans="1:73" ht="12" customHeight="1" x14ac:dyDescent="0.4">
      <c r="A650" s="80"/>
      <c r="B650" s="278"/>
      <c r="C650" s="469" t="s">
        <v>377</v>
      </c>
      <c r="D650" s="443">
        <f t="shared" ref="D650:S650" si="60">SUM(V650,AN650)</f>
        <v>0</v>
      </c>
      <c r="E650" s="144">
        <f t="shared" si="60"/>
        <v>0</v>
      </c>
      <c r="F650" s="144">
        <f t="shared" si="60"/>
        <v>0</v>
      </c>
      <c r="G650" s="144">
        <f t="shared" si="60"/>
        <v>0</v>
      </c>
      <c r="H650" s="144">
        <f t="shared" si="60"/>
        <v>0</v>
      </c>
      <c r="I650" s="144">
        <f t="shared" si="60"/>
        <v>0</v>
      </c>
      <c r="J650" s="144">
        <f t="shared" si="60"/>
        <v>0</v>
      </c>
      <c r="K650" s="144">
        <f t="shared" si="60"/>
        <v>0</v>
      </c>
      <c r="L650" s="144">
        <f t="shared" si="60"/>
        <v>0</v>
      </c>
      <c r="M650" s="144">
        <f t="shared" si="60"/>
        <v>0</v>
      </c>
      <c r="N650" s="144">
        <f t="shared" si="60"/>
        <v>0</v>
      </c>
      <c r="O650" s="144">
        <f t="shared" si="60"/>
        <v>0</v>
      </c>
      <c r="P650" s="144">
        <f t="shared" si="60"/>
        <v>0</v>
      </c>
      <c r="Q650" s="144">
        <f t="shared" si="60"/>
        <v>0</v>
      </c>
      <c r="R650" s="144">
        <f t="shared" si="60"/>
        <v>0</v>
      </c>
      <c r="S650" s="144">
        <f t="shared" si="60"/>
        <v>0</v>
      </c>
      <c r="T650" s="664"/>
      <c r="U650" s="434" t="s">
        <v>377</v>
      </c>
      <c r="V650" s="443"/>
      <c r="W650" s="144"/>
      <c r="X650" s="144"/>
      <c r="Y650" s="144"/>
      <c r="Z650" s="144"/>
      <c r="AA650" s="144"/>
      <c r="AB650" s="144"/>
      <c r="AC650" s="144"/>
      <c r="AD650" s="144"/>
      <c r="AE650" s="144"/>
      <c r="AF650" s="144"/>
      <c r="AG650" s="144"/>
      <c r="AH650" s="144"/>
      <c r="AI650" s="144"/>
      <c r="AJ650" s="144"/>
      <c r="AK650" s="444"/>
      <c r="AL650" s="664"/>
      <c r="AM650" s="469" t="s">
        <v>377</v>
      </c>
      <c r="AN650" s="443"/>
      <c r="AO650" s="144"/>
      <c r="AP650" s="144"/>
      <c r="AQ650" s="144"/>
      <c r="AR650" s="144"/>
      <c r="AS650" s="144"/>
      <c r="AT650" s="144"/>
      <c r="AU650" s="144"/>
      <c r="AV650" s="144"/>
      <c r="AW650" s="144"/>
      <c r="AX650" s="144"/>
      <c r="AY650" s="144"/>
      <c r="AZ650" s="144"/>
      <c r="BA650" s="144"/>
      <c r="BB650" s="144"/>
      <c r="BC650" s="444"/>
      <c r="BD650" s="534"/>
      <c r="BE650" s="143"/>
      <c r="BF650" s="144"/>
      <c r="BG650" s="144"/>
      <c r="BH650" s="144"/>
      <c r="BI650" s="144"/>
      <c r="BJ650" s="144"/>
      <c r="BK650" s="144"/>
      <c r="BL650" s="144"/>
      <c r="BM650" s="144"/>
      <c r="BN650" s="144"/>
      <c r="BO650" s="144"/>
      <c r="BP650" s="144"/>
      <c r="BQ650" s="144"/>
      <c r="BR650" s="144"/>
      <c r="BS650" s="144"/>
      <c r="BT650" s="144"/>
      <c r="BU650" s="144"/>
    </row>
    <row r="651" spans="1:73" ht="12" customHeight="1" x14ac:dyDescent="0.4">
      <c r="A651" s="80"/>
      <c r="B651" s="278"/>
      <c r="C651" s="469" t="s">
        <v>378</v>
      </c>
      <c r="D651" s="443">
        <f t="shared" ref="D651:S651" si="61">SUM(V651,AN651)</f>
        <v>0</v>
      </c>
      <c r="E651" s="144">
        <f t="shared" si="61"/>
        <v>0</v>
      </c>
      <c r="F651" s="144">
        <f t="shared" si="61"/>
        <v>0</v>
      </c>
      <c r="G651" s="144">
        <f t="shared" si="61"/>
        <v>0</v>
      </c>
      <c r="H651" s="144">
        <f t="shared" si="61"/>
        <v>0</v>
      </c>
      <c r="I651" s="144">
        <f t="shared" si="61"/>
        <v>0</v>
      </c>
      <c r="J651" s="144">
        <f t="shared" si="61"/>
        <v>0</v>
      </c>
      <c r="K651" s="144">
        <f t="shared" si="61"/>
        <v>0</v>
      </c>
      <c r="L651" s="144">
        <f t="shared" si="61"/>
        <v>0</v>
      </c>
      <c r="M651" s="144">
        <f t="shared" si="61"/>
        <v>0</v>
      </c>
      <c r="N651" s="144">
        <f t="shared" si="61"/>
        <v>0</v>
      </c>
      <c r="O651" s="144">
        <f t="shared" si="61"/>
        <v>0</v>
      </c>
      <c r="P651" s="144">
        <f t="shared" si="61"/>
        <v>0</v>
      </c>
      <c r="Q651" s="144">
        <f t="shared" si="61"/>
        <v>0</v>
      </c>
      <c r="R651" s="144">
        <f t="shared" si="61"/>
        <v>0</v>
      </c>
      <c r="S651" s="144">
        <f t="shared" si="61"/>
        <v>0</v>
      </c>
      <c r="T651" s="664"/>
      <c r="U651" s="434" t="s">
        <v>378</v>
      </c>
      <c r="V651" s="443"/>
      <c r="W651" s="144"/>
      <c r="X651" s="144"/>
      <c r="Y651" s="144"/>
      <c r="Z651" s="144"/>
      <c r="AA651" s="144"/>
      <c r="AB651" s="144"/>
      <c r="AC651" s="144"/>
      <c r="AD651" s="144"/>
      <c r="AE651" s="144"/>
      <c r="AF651" s="144"/>
      <c r="AG651" s="144"/>
      <c r="AH651" s="144"/>
      <c r="AI651" s="144"/>
      <c r="AJ651" s="144"/>
      <c r="AK651" s="444"/>
      <c r="AL651" s="664"/>
      <c r="AM651" s="469" t="s">
        <v>378</v>
      </c>
      <c r="AN651" s="443"/>
      <c r="AO651" s="144"/>
      <c r="AP651" s="144"/>
      <c r="AQ651" s="144"/>
      <c r="AR651" s="144"/>
      <c r="AS651" s="144"/>
      <c r="AT651" s="144"/>
      <c r="AU651" s="144"/>
      <c r="AV651" s="144"/>
      <c r="AW651" s="144"/>
      <c r="AX651" s="144"/>
      <c r="AY651" s="144"/>
      <c r="AZ651" s="144"/>
      <c r="BA651" s="144"/>
      <c r="BB651" s="144"/>
      <c r="BC651" s="444"/>
      <c r="BD651" s="534"/>
      <c r="BE651" s="143"/>
      <c r="BF651" s="144"/>
      <c r="BG651" s="144"/>
      <c r="BH651" s="144"/>
      <c r="BI651" s="144"/>
      <c r="BJ651" s="144"/>
      <c r="BK651" s="144"/>
      <c r="BL651" s="144"/>
      <c r="BM651" s="144"/>
      <c r="BN651" s="144"/>
      <c r="BO651" s="144"/>
      <c r="BP651" s="144"/>
      <c r="BQ651" s="144"/>
      <c r="BR651" s="144"/>
      <c r="BS651" s="144"/>
      <c r="BT651" s="144"/>
      <c r="BU651" s="144"/>
    </row>
    <row r="652" spans="1:73" ht="12" customHeight="1" x14ac:dyDescent="0.4">
      <c r="A652" s="80"/>
      <c r="B652" s="278"/>
      <c r="C652" s="469" t="s">
        <v>379</v>
      </c>
      <c r="D652" s="443">
        <f t="shared" ref="D652:S652" si="62">SUM(V652,AN652)</f>
        <v>0</v>
      </c>
      <c r="E652" s="144">
        <f t="shared" si="62"/>
        <v>0</v>
      </c>
      <c r="F652" s="144">
        <f t="shared" si="62"/>
        <v>0</v>
      </c>
      <c r="G652" s="144">
        <f t="shared" si="62"/>
        <v>0</v>
      </c>
      <c r="H652" s="144">
        <f t="shared" si="62"/>
        <v>0</v>
      </c>
      <c r="I652" s="144">
        <f t="shared" si="62"/>
        <v>0</v>
      </c>
      <c r="J652" s="144">
        <f t="shared" si="62"/>
        <v>0</v>
      </c>
      <c r="K652" s="144">
        <f t="shared" si="62"/>
        <v>0</v>
      </c>
      <c r="L652" s="144">
        <f t="shared" si="62"/>
        <v>0</v>
      </c>
      <c r="M652" s="144">
        <f t="shared" si="62"/>
        <v>0</v>
      </c>
      <c r="N652" s="144">
        <f t="shared" si="62"/>
        <v>0</v>
      </c>
      <c r="O652" s="144">
        <f t="shared" si="62"/>
        <v>0</v>
      </c>
      <c r="P652" s="144">
        <f t="shared" si="62"/>
        <v>0</v>
      </c>
      <c r="Q652" s="144">
        <f t="shared" si="62"/>
        <v>0</v>
      </c>
      <c r="R652" s="144">
        <f t="shared" si="62"/>
        <v>0</v>
      </c>
      <c r="S652" s="144">
        <f t="shared" si="62"/>
        <v>0</v>
      </c>
      <c r="T652" s="664"/>
      <c r="U652" s="434" t="s">
        <v>379</v>
      </c>
      <c r="V652" s="443"/>
      <c r="W652" s="144"/>
      <c r="X652" s="144"/>
      <c r="Y652" s="144"/>
      <c r="Z652" s="144"/>
      <c r="AA652" s="144"/>
      <c r="AB652" s="144"/>
      <c r="AC652" s="144"/>
      <c r="AD652" s="144"/>
      <c r="AE652" s="144"/>
      <c r="AF652" s="144"/>
      <c r="AG652" s="144"/>
      <c r="AH652" s="144"/>
      <c r="AI652" s="144"/>
      <c r="AJ652" s="144"/>
      <c r="AK652" s="444"/>
      <c r="AL652" s="664"/>
      <c r="AM652" s="469" t="s">
        <v>379</v>
      </c>
      <c r="AN652" s="443"/>
      <c r="AO652" s="144"/>
      <c r="AP652" s="144"/>
      <c r="AQ652" s="144"/>
      <c r="AR652" s="144"/>
      <c r="AS652" s="144"/>
      <c r="AT652" s="144"/>
      <c r="AU652" s="144"/>
      <c r="AV652" s="144"/>
      <c r="AW652" s="144"/>
      <c r="AX652" s="144"/>
      <c r="AY652" s="144"/>
      <c r="AZ652" s="144"/>
      <c r="BA652" s="144"/>
      <c r="BB652" s="144"/>
      <c r="BC652" s="444"/>
      <c r="BD652" s="534"/>
      <c r="BE652" s="143"/>
      <c r="BF652" s="144"/>
      <c r="BG652" s="144"/>
      <c r="BH652" s="144"/>
      <c r="BI652" s="144"/>
      <c r="BJ652" s="144"/>
      <c r="BK652" s="144"/>
      <c r="BL652" s="144"/>
      <c r="BM652" s="144"/>
      <c r="BN652" s="144"/>
      <c r="BO652" s="144"/>
      <c r="BP652" s="144"/>
      <c r="BQ652" s="144"/>
      <c r="BR652" s="144"/>
      <c r="BS652" s="144"/>
      <c r="BT652" s="144"/>
      <c r="BU652" s="144"/>
    </row>
    <row r="653" spans="1:73" ht="12" customHeight="1" x14ac:dyDescent="0.4">
      <c r="A653" s="80"/>
      <c r="B653" s="278"/>
      <c r="C653" s="470" t="s">
        <v>380</v>
      </c>
      <c r="D653" s="461">
        <f t="shared" ref="D653:S653" si="63">SUM(V653,AN653)</f>
        <v>0</v>
      </c>
      <c r="E653" s="462">
        <f t="shared" si="63"/>
        <v>0</v>
      </c>
      <c r="F653" s="462">
        <f t="shared" si="63"/>
        <v>0</v>
      </c>
      <c r="G653" s="462">
        <f t="shared" si="63"/>
        <v>0</v>
      </c>
      <c r="H653" s="462">
        <f t="shared" si="63"/>
        <v>0</v>
      </c>
      <c r="I653" s="462">
        <f t="shared" si="63"/>
        <v>0</v>
      </c>
      <c r="J653" s="462">
        <f t="shared" si="63"/>
        <v>0</v>
      </c>
      <c r="K653" s="462">
        <f t="shared" si="63"/>
        <v>0</v>
      </c>
      <c r="L653" s="462">
        <f t="shared" si="63"/>
        <v>0</v>
      </c>
      <c r="M653" s="462">
        <f t="shared" si="63"/>
        <v>0</v>
      </c>
      <c r="N653" s="462">
        <f t="shared" si="63"/>
        <v>0</v>
      </c>
      <c r="O653" s="462">
        <f t="shared" si="63"/>
        <v>0</v>
      </c>
      <c r="P653" s="462">
        <f t="shared" si="63"/>
        <v>0</v>
      </c>
      <c r="Q653" s="462">
        <f t="shared" si="63"/>
        <v>0</v>
      </c>
      <c r="R653" s="462">
        <f t="shared" si="63"/>
        <v>0</v>
      </c>
      <c r="S653" s="462">
        <f t="shared" si="63"/>
        <v>0</v>
      </c>
      <c r="T653" s="664"/>
      <c r="U653" s="468" t="s">
        <v>380</v>
      </c>
      <c r="V653" s="461"/>
      <c r="W653" s="462"/>
      <c r="X653" s="462"/>
      <c r="Y653" s="462"/>
      <c r="Z653" s="462"/>
      <c r="AA653" s="462"/>
      <c r="AB653" s="462"/>
      <c r="AC653" s="462"/>
      <c r="AD653" s="462"/>
      <c r="AE653" s="462"/>
      <c r="AF653" s="462"/>
      <c r="AG653" s="462"/>
      <c r="AH653" s="462"/>
      <c r="AI653" s="462"/>
      <c r="AJ653" s="462"/>
      <c r="AK653" s="463"/>
      <c r="AL653" s="664"/>
      <c r="AM653" s="470" t="s">
        <v>380</v>
      </c>
      <c r="AN653" s="461"/>
      <c r="AO653" s="462"/>
      <c r="AP653" s="462"/>
      <c r="AQ653" s="462"/>
      <c r="AR653" s="462"/>
      <c r="AS653" s="462"/>
      <c r="AT653" s="462"/>
      <c r="AU653" s="462"/>
      <c r="AV653" s="462"/>
      <c r="AW653" s="462"/>
      <c r="AX653" s="462"/>
      <c r="AY653" s="462"/>
      <c r="AZ653" s="462"/>
      <c r="BA653" s="462"/>
      <c r="BB653" s="462"/>
      <c r="BC653" s="463"/>
      <c r="BD653" s="534"/>
      <c r="BE653" s="143"/>
      <c r="BF653" s="144"/>
      <c r="BG653" s="144"/>
      <c r="BH653" s="144"/>
      <c r="BI653" s="144"/>
      <c r="BJ653" s="144"/>
      <c r="BK653" s="144"/>
      <c r="BL653" s="144"/>
      <c r="BM653" s="144"/>
      <c r="BN653" s="144"/>
      <c r="BO653" s="144"/>
      <c r="BP653" s="144"/>
      <c r="BQ653" s="144"/>
      <c r="BR653" s="144"/>
      <c r="BS653" s="144"/>
      <c r="BT653" s="144"/>
      <c r="BU653" s="144"/>
    </row>
    <row r="654" spans="1:73" ht="12" customHeight="1" x14ac:dyDescent="0.4">
      <c r="A654" s="80"/>
      <c r="B654" s="278"/>
      <c r="C654" s="469" t="s">
        <v>14</v>
      </c>
      <c r="D654" s="443">
        <f t="shared" ref="D654:S654" si="64">SUM(V654,AN654)</f>
        <v>4</v>
      </c>
      <c r="E654" s="144">
        <f t="shared" si="64"/>
        <v>5</v>
      </c>
      <c r="F654" s="144">
        <f t="shared" si="64"/>
        <v>4</v>
      </c>
      <c r="G654" s="144">
        <f t="shared" si="64"/>
        <v>5</v>
      </c>
      <c r="H654" s="144">
        <f t="shared" si="64"/>
        <v>12</v>
      </c>
      <c r="I654" s="144">
        <f t="shared" si="64"/>
        <v>5</v>
      </c>
      <c r="J654" s="144">
        <f t="shared" si="64"/>
        <v>4</v>
      </c>
      <c r="K654" s="144">
        <f t="shared" si="64"/>
        <v>9</v>
      </c>
      <c r="L654" s="144">
        <f t="shared" si="64"/>
        <v>4</v>
      </c>
      <c r="M654" s="144">
        <f t="shared" si="64"/>
        <v>4</v>
      </c>
      <c r="N654" s="144">
        <f t="shared" si="64"/>
        <v>3</v>
      </c>
      <c r="O654" s="144">
        <f t="shared" si="64"/>
        <v>5</v>
      </c>
      <c r="P654" s="144">
        <f t="shared" si="64"/>
        <v>4</v>
      </c>
      <c r="Q654" s="144">
        <f t="shared" si="64"/>
        <v>5</v>
      </c>
      <c r="R654" s="144">
        <f t="shared" si="64"/>
        <v>2</v>
      </c>
      <c r="S654" s="144">
        <f t="shared" si="64"/>
        <v>0</v>
      </c>
      <c r="T654" s="664"/>
      <c r="U654" s="469" t="s">
        <v>14</v>
      </c>
      <c r="V654" s="443">
        <v>4</v>
      </c>
      <c r="W654" s="144">
        <v>5</v>
      </c>
      <c r="X654" s="144">
        <v>4</v>
      </c>
      <c r="Y654" s="144">
        <v>5</v>
      </c>
      <c r="Z654" s="144">
        <v>12</v>
      </c>
      <c r="AA654" s="144">
        <v>5</v>
      </c>
      <c r="AB654" s="144">
        <v>4</v>
      </c>
      <c r="AC654" s="144">
        <v>9</v>
      </c>
      <c r="AD654" s="144">
        <v>4</v>
      </c>
      <c r="AE654" s="144">
        <v>4</v>
      </c>
      <c r="AF654" s="144">
        <v>3</v>
      </c>
      <c r="AG654" s="144">
        <v>5</v>
      </c>
      <c r="AH654" s="144">
        <v>4</v>
      </c>
      <c r="AI654" s="144">
        <v>5</v>
      </c>
      <c r="AJ654" s="144">
        <v>2</v>
      </c>
      <c r="AK654" s="444"/>
      <c r="AL654" s="664"/>
      <c r="AM654" s="469" t="s">
        <v>14</v>
      </c>
      <c r="AN654" s="443"/>
      <c r="AO654" s="144"/>
      <c r="AP654" s="144"/>
      <c r="AQ654" s="144"/>
      <c r="AR654" s="144"/>
      <c r="AS654" s="144"/>
      <c r="AT654" s="144"/>
      <c r="AU654" s="144"/>
      <c r="AV654" s="144"/>
      <c r="AW654" s="144"/>
      <c r="AX654" s="144"/>
      <c r="AY654" s="144"/>
      <c r="AZ654" s="144"/>
      <c r="BA654" s="144"/>
      <c r="BB654" s="144"/>
      <c r="BC654" s="444"/>
      <c r="BD654" s="534"/>
      <c r="BE654" s="143"/>
      <c r="BF654" s="144"/>
      <c r="BG654" s="144"/>
      <c r="BH654" s="144"/>
      <c r="BI654" s="144"/>
      <c r="BJ654" s="144"/>
      <c r="BK654" s="144"/>
      <c r="BL654" s="144"/>
      <c r="BM654" s="144"/>
      <c r="BN654" s="144"/>
      <c r="BO654" s="144"/>
      <c r="BP654" s="144"/>
      <c r="BQ654" s="144"/>
      <c r="BR654" s="144"/>
      <c r="BS654" s="144"/>
      <c r="BT654" s="144"/>
      <c r="BU654" s="144"/>
    </row>
    <row r="655" spans="1:73" ht="12" customHeight="1" x14ac:dyDescent="0.4">
      <c r="A655" s="80"/>
      <c r="B655" s="278"/>
      <c r="C655" s="469" t="s">
        <v>15</v>
      </c>
      <c r="D655" s="443">
        <f t="shared" ref="D655:S655" si="65">SUM(V655,AN655)</f>
        <v>1</v>
      </c>
      <c r="E655" s="144">
        <f t="shared" si="65"/>
        <v>3</v>
      </c>
      <c r="F655" s="144">
        <f t="shared" si="65"/>
        <v>6</v>
      </c>
      <c r="G655" s="144">
        <f t="shared" si="65"/>
        <v>9</v>
      </c>
      <c r="H655" s="144">
        <f t="shared" si="65"/>
        <v>3</v>
      </c>
      <c r="I655" s="144">
        <f t="shared" si="65"/>
        <v>1</v>
      </c>
      <c r="J655" s="144">
        <f t="shared" si="65"/>
        <v>12</v>
      </c>
      <c r="K655" s="144">
        <f t="shared" si="65"/>
        <v>6</v>
      </c>
      <c r="L655" s="144">
        <f t="shared" si="65"/>
        <v>3</v>
      </c>
      <c r="M655" s="144">
        <f t="shared" si="65"/>
        <v>3</v>
      </c>
      <c r="N655" s="144">
        <f t="shared" si="65"/>
        <v>3</v>
      </c>
      <c r="O655" s="144">
        <f t="shared" si="65"/>
        <v>5</v>
      </c>
      <c r="P655" s="144">
        <f t="shared" si="65"/>
        <v>1</v>
      </c>
      <c r="Q655" s="144">
        <f t="shared" si="65"/>
        <v>1</v>
      </c>
      <c r="R655" s="144">
        <f t="shared" si="65"/>
        <v>0</v>
      </c>
      <c r="S655" s="144">
        <f t="shared" si="65"/>
        <v>0</v>
      </c>
      <c r="T655" s="664"/>
      <c r="U655" s="469" t="s">
        <v>15</v>
      </c>
      <c r="V655" s="443">
        <v>1</v>
      </c>
      <c r="W655" s="144">
        <v>3</v>
      </c>
      <c r="X655" s="144">
        <v>6</v>
      </c>
      <c r="Y655" s="144">
        <v>9</v>
      </c>
      <c r="Z655" s="144">
        <v>3</v>
      </c>
      <c r="AA655" s="144">
        <v>1</v>
      </c>
      <c r="AB655" s="144">
        <v>12</v>
      </c>
      <c r="AC655" s="144">
        <v>6</v>
      </c>
      <c r="AD655" s="144">
        <v>3</v>
      </c>
      <c r="AE655" s="144">
        <v>3</v>
      </c>
      <c r="AF655" s="144">
        <v>3</v>
      </c>
      <c r="AG655" s="144">
        <v>5</v>
      </c>
      <c r="AH655" s="144">
        <v>1</v>
      </c>
      <c r="AI655" s="144">
        <v>1</v>
      </c>
      <c r="AJ655" s="144"/>
      <c r="AK655" s="444"/>
      <c r="AL655" s="664"/>
      <c r="AM655" s="469" t="s">
        <v>15</v>
      </c>
      <c r="AN655" s="443"/>
      <c r="AO655" s="144"/>
      <c r="AP655" s="144"/>
      <c r="AQ655" s="144"/>
      <c r="AR655" s="144"/>
      <c r="AS655" s="144"/>
      <c r="AT655" s="144"/>
      <c r="AU655" s="144"/>
      <c r="AV655" s="144"/>
      <c r="AW655" s="144"/>
      <c r="AX655" s="144"/>
      <c r="AY655" s="144"/>
      <c r="AZ655" s="144"/>
      <c r="BA655" s="144"/>
      <c r="BB655" s="144"/>
      <c r="BC655" s="444"/>
      <c r="BD655" s="534"/>
      <c r="BE655" s="143"/>
      <c r="BF655" s="144"/>
      <c r="BG655" s="144"/>
      <c r="BH655" s="144"/>
      <c r="BI655" s="144"/>
      <c r="BJ655" s="144"/>
      <c r="BK655" s="144"/>
      <c r="BL655" s="144"/>
      <c r="BM655" s="144"/>
      <c r="BN655" s="144"/>
      <c r="BO655" s="144"/>
      <c r="BP655" s="144"/>
      <c r="BQ655" s="144"/>
      <c r="BR655" s="144"/>
      <c r="BS655" s="144"/>
      <c r="BT655" s="144"/>
      <c r="BU655" s="144"/>
    </row>
    <row r="656" spans="1:73" ht="12" customHeight="1" x14ac:dyDescent="0.4">
      <c r="A656" s="80"/>
      <c r="B656" s="278"/>
      <c r="C656" s="469" t="s">
        <v>381</v>
      </c>
      <c r="D656" s="443">
        <f t="shared" ref="D656:S656" si="66">SUM(V656,AN656)</f>
        <v>0</v>
      </c>
      <c r="E656" s="144">
        <f t="shared" si="66"/>
        <v>0</v>
      </c>
      <c r="F656" s="144">
        <f t="shared" si="66"/>
        <v>0</v>
      </c>
      <c r="G656" s="144">
        <f t="shared" si="66"/>
        <v>0</v>
      </c>
      <c r="H656" s="144">
        <f t="shared" si="66"/>
        <v>0</v>
      </c>
      <c r="I656" s="144">
        <f t="shared" si="66"/>
        <v>0</v>
      </c>
      <c r="J656" s="144">
        <f t="shared" si="66"/>
        <v>0</v>
      </c>
      <c r="K656" s="144">
        <f t="shared" si="66"/>
        <v>0</v>
      </c>
      <c r="L656" s="144">
        <f t="shared" si="66"/>
        <v>0</v>
      </c>
      <c r="M656" s="144">
        <f t="shared" si="66"/>
        <v>0</v>
      </c>
      <c r="N656" s="144">
        <f t="shared" si="66"/>
        <v>0</v>
      </c>
      <c r="O656" s="144">
        <f t="shared" si="66"/>
        <v>0</v>
      </c>
      <c r="P656" s="144">
        <f t="shared" si="66"/>
        <v>0</v>
      </c>
      <c r="Q656" s="144">
        <f t="shared" si="66"/>
        <v>0</v>
      </c>
      <c r="R656" s="144">
        <f t="shared" si="66"/>
        <v>0</v>
      </c>
      <c r="S656" s="144">
        <f t="shared" si="66"/>
        <v>0</v>
      </c>
      <c r="T656" s="664"/>
      <c r="U656" s="469" t="s">
        <v>381</v>
      </c>
      <c r="V656" s="443"/>
      <c r="W656" s="144"/>
      <c r="X656" s="144"/>
      <c r="Y656" s="144"/>
      <c r="Z656" s="144"/>
      <c r="AA656" s="144"/>
      <c r="AB656" s="144"/>
      <c r="AC656" s="144"/>
      <c r="AD656" s="144"/>
      <c r="AE656" s="144"/>
      <c r="AF656" s="144"/>
      <c r="AG656" s="144"/>
      <c r="AH656" s="144"/>
      <c r="AI656" s="144"/>
      <c r="AJ656" s="144"/>
      <c r="AK656" s="444"/>
      <c r="AL656" s="664"/>
      <c r="AM656" s="469" t="s">
        <v>381</v>
      </c>
      <c r="AN656" s="443"/>
      <c r="AO656" s="144"/>
      <c r="AP656" s="144"/>
      <c r="AQ656" s="144"/>
      <c r="AR656" s="144"/>
      <c r="AS656" s="144"/>
      <c r="AT656" s="144"/>
      <c r="AU656" s="144"/>
      <c r="AV656" s="144"/>
      <c r="AW656" s="144"/>
      <c r="AX656" s="144"/>
      <c r="AY656" s="144"/>
      <c r="AZ656" s="144"/>
      <c r="BA656" s="144"/>
      <c r="BB656" s="144"/>
      <c r="BC656" s="444"/>
      <c r="BD656" s="534"/>
      <c r="BE656" s="143"/>
      <c r="BF656" s="144"/>
      <c r="BG656" s="144"/>
      <c r="BH656" s="144"/>
      <c r="BI656" s="144"/>
      <c r="BJ656" s="144"/>
      <c r="BK656" s="144"/>
      <c r="BL656" s="144"/>
      <c r="BM656" s="144"/>
      <c r="BN656" s="144"/>
      <c r="BO656" s="144"/>
      <c r="BP656" s="144"/>
      <c r="BQ656" s="144"/>
      <c r="BR656" s="144"/>
      <c r="BS656" s="144"/>
      <c r="BT656" s="144"/>
      <c r="BU656" s="144"/>
    </row>
    <row r="657" spans="1:73" ht="12" customHeight="1" x14ac:dyDescent="0.4">
      <c r="A657" s="80"/>
      <c r="B657" s="278"/>
      <c r="C657" s="434" t="s">
        <v>17</v>
      </c>
      <c r="D657" s="443">
        <f t="shared" ref="D657:S657" si="67">SUM(V657,AN657)</f>
        <v>0</v>
      </c>
      <c r="E657" s="144">
        <f t="shared" si="67"/>
        <v>0</v>
      </c>
      <c r="F657" s="144">
        <f t="shared" si="67"/>
        <v>0</v>
      </c>
      <c r="G657" s="144">
        <f t="shared" si="67"/>
        <v>0</v>
      </c>
      <c r="H657" s="144">
        <f t="shared" si="67"/>
        <v>0</v>
      </c>
      <c r="I657" s="144">
        <f t="shared" si="67"/>
        <v>0</v>
      </c>
      <c r="J657" s="144">
        <f t="shared" si="67"/>
        <v>0</v>
      </c>
      <c r="K657" s="144">
        <f t="shared" si="67"/>
        <v>0</v>
      </c>
      <c r="L657" s="144">
        <f t="shared" si="67"/>
        <v>0</v>
      </c>
      <c r="M657" s="144">
        <f t="shared" si="67"/>
        <v>0</v>
      </c>
      <c r="N657" s="144">
        <f t="shared" si="67"/>
        <v>0</v>
      </c>
      <c r="O657" s="144">
        <f t="shared" si="67"/>
        <v>0</v>
      </c>
      <c r="P657" s="144">
        <f t="shared" si="67"/>
        <v>0</v>
      </c>
      <c r="Q657" s="144">
        <f t="shared" si="67"/>
        <v>0</v>
      </c>
      <c r="R657" s="144">
        <f t="shared" si="67"/>
        <v>0</v>
      </c>
      <c r="S657" s="144">
        <f t="shared" si="67"/>
        <v>0</v>
      </c>
      <c r="T657" s="664"/>
      <c r="U657" s="434" t="s">
        <v>17</v>
      </c>
      <c r="V657" s="443"/>
      <c r="W657" s="144"/>
      <c r="X657" s="144"/>
      <c r="Y657" s="144"/>
      <c r="Z657" s="144"/>
      <c r="AA657" s="144"/>
      <c r="AB657" s="144"/>
      <c r="AC657" s="144"/>
      <c r="AD657" s="144"/>
      <c r="AE657" s="144"/>
      <c r="AF657" s="144"/>
      <c r="AG657" s="144"/>
      <c r="AH657" s="144"/>
      <c r="AI657" s="144"/>
      <c r="AJ657" s="144"/>
      <c r="AK657" s="444"/>
      <c r="AL657" s="664"/>
      <c r="AM657" s="434" t="s">
        <v>17</v>
      </c>
      <c r="AN657" s="443"/>
      <c r="AO657" s="144"/>
      <c r="AP657" s="144"/>
      <c r="AQ657" s="144"/>
      <c r="AR657" s="144"/>
      <c r="AS657" s="144"/>
      <c r="AT657" s="144"/>
      <c r="AU657" s="144"/>
      <c r="AV657" s="144"/>
      <c r="AW657" s="144"/>
      <c r="AX657" s="144"/>
      <c r="AY657" s="144"/>
      <c r="AZ657" s="144"/>
      <c r="BA657" s="144"/>
      <c r="BB657" s="144"/>
      <c r="BC657" s="444"/>
      <c r="BD657" s="534"/>
      <c r="BE657" s="143"/>
      <c r="BF657" s="144"/>
      <c r="BG657" s="144"/>
      <c r="BH657" s="144"/>
      <c r="BI657" s="144"/>
      <c r="BJ657" s="144"/>
      <c r="BK657" s="144"/>
      <c r="BL657" s="144"/>
      <c r="BM657" s="144"/>
      <c r="BN657" s="144"/>
      <c r="BO657" s="144"/>
      <c r="BP657" s="144"/>
      <c r="BQ657" s="144"/>
      <c r="BR657" s="144"/>
      <c r="BS657" s="144"/>
      <c r="BT657" s="144"/>
      <c r="BU657" s="144"/>
    </row>
    <row r="658" spans="1:73" ht="12" customHeight="1" x14ac:dyDescent="0.4">
      <c r="A658" s="80"/>
      <c r="B658" s="278"/>
      <c r="C658" s="469" t="s">
        <v>382</v>
      </c>
      <c r="D658" s="443">
        <f t="shared" ref="D658:S658" si="68">SUM(V658,AN658)</f>
        <v>0</v>
      </c>
      <c r="E658" s="144">
        <f t="shared" si="68"/>
        <v>2</v>
      </c>
      <c r="F658" s="144">
        <f t="shared" si="68"/>
        <v>3</v>
      </c>
      <c r="G658" s="144">
        <f t="shared" si="68"/>
        <v>6</v>
      </c>
      <c r="H658" s="144">
        <f t="shared" si="68"/>
        <v>6</v>
      </c>
      <c r="I658" s="144">
        <f t="shared" si="68"/>
        <v>4</v>
      </c>
      <c r="J658" s="144">
        <f t="shared" si="68"/>
        <v>3</v>
      </c>
      <c r="K658" s="144">
        <f t="shared" si="68"/>
        <v>1</v>
      </c>
      <c r="L658" s="144">
        <f t="shared" si="68"/>
        <v>5</v>
      </c>
      <c r="M658" s="144">
        <f t="shared" si="68"/>
        <v>1</v>
      </c>
      <c r="N658" s="144">
        <f t="shared" si="68"/>
        <v>0</v>
      </c>
      <c r="O658" s="144">
        <f t="shared" si="68"/>
        <v>0</v>
      </c>
      <c r="P658" s="144">
        <f t="shared" si="68"/>
        <v>0</v>
      </c>
      <c r="Q658" s="144">
        <f t="shared" si="68"/>
        <v>0</v>
      </c>
      <c r="R658" s="144">
        <f t="shared" si="68"/>
        <v>0</v>
      </c>
      <c r="S658" s="144">
        <f t="shared" si="68"/>
        <v>0</v>
      </c>
      <c r="T658" s="664"/>
      <c r="U658" s="469" t="s">
        <v>382</v>
      </c>
      <c r="V658" s="443"/>
      <c r="W658" s="144">
        <v>2</v>
      </c>
      <c r="X658" s="144">
        <v>3</v>
      </c>
      <c r="Y658" s="144">
        <v>6</v>
      </c>
      <c r="Z658" s="144">
        <v>6</v>
      </c>
      <c r="AA658" s="144">
        <v>4</v>
      </c>
      <c r="AB658" s="144">
        <v>3</v>
      </c>
      <c r="AC658" s="144">
        <v>1</v>
      </c>
      <c r="AD658" s="144">
        <v>5</v>
      </c>
      <c r="AE658" s="144">
        <v>1</v>
      </c>
      <c r="AF658" s="144"/>
      <c r="AG658" s="144"/>
      <c r="AH658" s="144"/>
      <c r="AI658" s="144"/>
      <c r="AJ658" s="144"/>
      <c r="AK658" s="444"/>
      <c r="AL658" s="664"/>
      <c r="AM658" s="469" t="s">
        <v>382</v>
      </c>
      <c r="AN658" s="443"/>
      <c r="AO658" s="144"/>
      <c r="AP658" s="144"/>
      <c r="AQ658" s="144"/>
      <c r="AR658" s="144"/>
      <c r="AS658" s="144"/>
      <c r="AT658" s="144"/>
      <c r="AU658" s="144"/>
      <c r="AV658" s="144"/>
      <c r="AW658" s="144"/>
      <c r="AX658" s="144"/>
      <c r="AY658" s="144"/>
      <c r="AZ658" s="144"/>
      <c r="BA658" s="144"/>
      <c r="BB658" s="144"/>
      <c r="BC658" s="444"/>
      <c r="BD658" s="534"/>
      <c r="BE658" s="143"/>
      <c r="BF658" s="144"/>
      <c r="BG658" s="144"/>
      <c r="BH658" s="144"/>
      <c r="BI658" s="144"/>
      <c r="BJ658" s="144"/>
      <c r="BK658" s="144"/>
      <c r="BL658" s="144"/>
      <c r="BM658" s="144"/>
      <c r="BN658" s="144"/>
      <c r="BO658" s="144"/>
      <c r="BP658" s="144"/>
      <c r="BQ658" s="144"/>
      <c r="BR658" s="144"/>
      <c r="BS658" s="144"/>
      <c r="BT658" s="144"/>
      <c r="BU658" s="144"/>
    </row>
    <row r="659" spans="1:73" ht="12" customHeight="1" x14ac:dyDescent="0.4">
      <c r="A659" s="80"/>
      <c r="B659" s="278"/>
      <c r="C659" s="437" t="s">
        <v>383</v>
      </c>
      <c r="D659" s="437">
        <f t="shared" ref="D659:S659" si="69">SUM(V659,AN659)</f>
        <v>6</v>
      </c>
      <c r="E659" s="438">
        <f t="shared" si="69"/>
        <v>5</v>
      </c>
      <c r="F659" s="438">
        <f t="shared" si="69"/>
        <v>3</v>
      </c>
      <c r="G659" s="438">
        <f t="shared" si="69"/>
        <v>12</v>
      </c>
      <c r="H659" s="438">
        <f t="shared" si="69"/>
        <v>9</v>
      </c>
      <c r="I659" s="438">
        <f t="shared" si="69"/>
        <v>5</v>
      </c>
      <c r="J659" s="438">
        <f t="shared" si="69"/>
        <v>4</v>
      </c>
      <c r="K659" s="438">
        <f t="shared" si="69"/>
        <v>8</v>
      </c>
      <c r="L659" s="438">
        <f t="shared" si="69"/>
        <v>4</v>
      </c>
      <c r="M659" s="438">
        <f t="shared" si="69"/>
        <v>5</v>
      </c>
      <c r="N659" s="438">
        <f t="shared" si="69"/>
        <v>0</v>
      </c>
      <c r="O659" s="438">
        <f t="shared" si="69"/>
        <v>2</v>
      </c>
      <c r="P659" s="438">
        <f t="shared" si="69"/>
        <v>0</v>
      </c>
      <c r="Q659" s="438">
        <f t="shared" si="69"/>
        <v>0</v>
      </c>
      <c r="R659" s="438">
        <f t="shared" si="69"/>
        <v>0</v>
      </c>
      <c r="S659" s="438">
        <f t="shared" si="69"/>
        <v>0</v>
      </c>
      <c r="T659" s="664"/>
      <c r="U659" s="437" t="s">
        <v>383</v>
      </c>
      <c r="V659" s="437">
        <v>6</v>
      </c>
      <c r="W659" s="438">
        <v>5</v>
      </c>
      <c r="X659" s="438">
        <v>3</v>
      </c>
      <c r="Y659" s="438">
        <v>12</v>
      </c>
      <c r="Z659" s="438">
        <v>9</v>
      </c>
      <c r="AA659" s="438">
        <v>5</v>
      </c>
      <c r="AB659" s="438">
        <v>4</v>
      </c>
      <c r="AC659" s="438">
        <v>8</v>
      </c>
      <c r="AD659" s="438">
        <v>4</v>
      </c>
      <c r="AE659" s="438">
        <v>5</v>
      </c>
      <c r="AF659" s="438"/>
      <c r="AG659" s="438">
        <v>2</v>
      </c>
      <c r="AH659" s="438"/>
      <c r="AI659" s="438"/>
      <c r="AJ659" s="438"/>
      <c r="AK659" s="440"/>
      <c r="AL659" s="664"/>
      <c r="AM659" s="437" t="s">
        <v>383</v>
      </c>
      <c r="AN659" s="437"/>
      <c r="AO659" s="438"/>
      <c r="AP659" s="438"/>
      <c r="AQ659" s="438"/>
      <c r="AR659" s="438"/>
      <c r="AS659" s="438"/>
      <c r="AT659" s="438"/>
      <c r="AU659" s="438"/>
      <c r="AV659" s="438"/>
      <c r="AW659" s="438"/>
      <c r="AX659" s="438"/>
      <c r="AY659" s="438"/>
      <c r="AZ659" s="438"/>
      <c r="BA659" s="438"/>
      <c r="BB659" s="438"/>
      <c r="BC659" s="440"/>
      <c r="BD659" s="534"/>
      <c r="BE659" s="144"/>
      <c r="BF659" s="144"/>
      <c r="BG659" s="144"/>
      <c r="BH659" s="144"/>
      <c r="BI659" s="144"/>
      <c r="BJ659" s="144"/>
      <c r="BK659" s="144"/>
      <c r="BL659" s="144"/>
      <c r="BM659" s="144"/>
      <c r="BN659" s="144"/>
      <c r="BO659" s="144"/>
      <c r="BP659" s="144"/>
      <c r="BQ659" s="144"/>
      <c r="BR659" s="144"/>
      <c r="BS659" s="144"/>
      <c r="BT659" s="144"/>
      <c r="BU659" s="144"/>
    </row>
    <row r="660" spans="1:73" ht="12" customHeight="1" x14ac:dyDescent="0.4">
      <c r="A660" s="80"/>
      <c r="B660" s="278"/>
      <c r="C660" s="437" t="s">
        <v>384</v>
      </c>
      <c r="D660" s="437">
        <f t="shared" ref="D660:S660" si="70">SUM(V660,AN660)</f>
        <v>0</v>
      </c>
      <c r="E660" s="438">
        <f t="shared" si="70"/>
        <v>0</v>
      </c>
      <c r="F660" s="438">
        <f t="shared" si="70"/>
        <v>4</v>
      </c>
      <c r="G660" s="438">
        <f t="shared" si="70"/>
        <v>2</v>
      </c>
      <c r="H660" s="438">
        <f t="shared" si="70"/>
        <v>1</v>
      </c>
      <c r="I660" s="438">
        <f t="shared" si="70"/>
        <v>0</v>
      </c>
      <c r="J660" s="438">
        <f t="shared" si="70"/>
        <v>3</v>
      </c>
      <c r="K660" s="438">
        <f t="shared" si="70"/>
        <v>1</v>
      </c>
      <c r="L660" s="438">
        <f t="shared" si="70"/>
        <v>2</v>
      </c>
      <c r="M660" s="438">
        <f t="shared" si="70"/>
        <v>1</v>
      </c>
      <c r="N660" s="438">
        <f t="shared" si="70"/>
        <v>0</v>
      </c>
      <c r="O660" s="438">
        <f t="shared" si="70"/>
        <v>0</v>
      </c>
      <c r="P660" s="438">
        <f t="shared" si="70"/>
        <v>0</v>
      </c>
      <c r="Q660" s="438">
        <f t="shared" si="70"/>
        <v>0</v>
      </c>
      <c r="R660" s="438">
        <f t="shared" si="70"/>
        <v>0</v>
      </c>
      <c r="S660" s="438">
        <f t="shared" si="70"/>
        <v>0</v>
      </c>
      <c r="T660" s="664"/>
      <c r="U660" s="535" t="s">
        <v>384</v>
      </c>
      <c r="V660" s="438"/>
      <c r="W660" s="438"/>
      <c r="X660" s="438">
        <v>4</v>
      </c>
      <c r="Y660" s="438">
        <v>2</v>
      </c>
      <c r="Z660" s="438">
        <v>1</v>
      </c>
      <c r="AA660" s="438"/>
      <c r="AB660" s="438">
        <v>3</v>
      </c>
      <c r="AC660" s="438">
        <v>1</v>
      </c>
      <c r="AD660" s="438">
        <v>2</v>
      </c>
      <c r="AE660" s="438">
        <v>1</v>
      </c>
      <c r="AF660" s="438"/>
      <c r="AG660" s="438"/>
      <c r="AH660" s="438"/>
      <c r="AI660" s="438"/>
      <c r="AJ660" s="438"/>
      <c r="AK660" s="440"/>
      <c r="AL660" s="664"/>
      <c r="AM660" s="437" t="s">
        <v>384</v>
      </c>
      <c r="AN660" s="437"/>
      <c r="AO660" s="438"/>
      <c r="AP660" s="438"/>
      <c r="AQ660" s="438"/>
      <c r="AR660" s="438"/>
      <c r="AS660" s="438"/>
      <c r="AT660" s="438"/>
      <c r="AU660" s="438"/>
      <c r="AV660" s="438"/>
      <c r="AW660" s="438"/>
      <c r="AX660" s="438"/>
      <c r="AY660" s="438"/>
      <c r="AZ660" s="438"/>
      <c r="BA660" s="438"/>
      <c r="BB660" s="438"/>
      <c r="BC660" s="440"/>
      <c r="BD660" s="534"/>
      <c r="BE660" s="144"/>
      <c r="BF660" s="144"/>
      <c r="BG660" s="144"/>
      <c r="BH660" s="144"/>
      <c r="BI660" s="144"/>
      <c r="BJ660" s="144"/>
      <c r="BK660" s="144"/>
      <c r="BL660" s="144"/>
      <c r="BM660" s="144"/>
      <c r="BN660" s="144"/>
      <c r="BO660" s="144"/>
      <c r="BP660" s="144"/>
      <c r="BQ660" s="144"/>
      <c r="BR660" s="144"/>
      <c r="BS660" s="144"/>
      <c r="BT660" s="144"/>
      <c r="BU660" s="144"/>
    </row>
    <row r="661" spans="1:73" ht="12" customHeight="1" x14ac:dyDescent="0.4">
      <c r="A661" s="80"/>
      <c r="B661" s="278"/>
      <c r="C661" s="437" t="s">
        <v>385</v>
      </c>
      <c r="D661" s="437">
        <f t="shared" ref="D661:S661" si="71">SUM(V661,AN661)</f>
        <v>0</v>
      </c>
      <c r="E661" s="438">
        <f t="shared" si="71"/>
        <v>0</v>
      </c>
      <c r="F661" s="438">
        <f t="shared" si="71"/>
        <v>0</v>
      </c>
      <c r="G661" s="438">
        <f t="shared" si="71"/>
        <v>0</v>
      </c>
      <c r="H661" s="438">
        <f t="shared" si="71"/>
        <v>0</v>
      </c>
      <c r="I661" s="438">
        <f t="shared" si="71"/>
        <v>0</v>
      </c>
      <c r="J661" s="438">
        <f t="shared" si="71"/>
        <v>0</v>
      </c>
      <c r="K661" s="438">
        <f t="shared" si="71"/>
        <v>0</v>
      </c>
      <c r="L661" s="438">
        <f t="shared" si="71"/>
        <v>0</v>
      </c>
      <c r="M661" s="438">
        <f t="shared" si="71"/>
        <v>0</v>
      </c>
      <c r="N661" s="438">
        <f t="shared" si="71"/>
        <v>0</v>
      </c>
      <c r="O661" s="438">
        <f t="shared" si="71"/>
        <v>0</v>
      </c>
      <c r="P661" s="438">
        <f t="shared" si="71"/>
        <v>0</v>
      </c>
      <c r="Q661" s="438">
        <f t="shared" si="71"/>
        <v>0</v>
      </c>
      <c r="R661" s="438">
        <f t="shared" si="71"/>
        <v>0</v>
      </c>
      <c r="S661" s="438">
        <f t="shared" si="71"/>
        <v>0</v>
      </c>
      <c r="T661" s="664"/>
      <c r="U661" s="535" t="s">
        <v>385</v>
      </c>
      <c r="V661" s="438"/>
      <c r="W661" s="438"/>
      <c r="X661" s="438"/>
      <c r="Y661" s="438"/>
      <c r="Z661" s="438"/>
      <c r="AA661" s="438"/>
      <c r="AB661" s="438"/>
      <c r="AC661" s="438"/>
      <c r="AD661" s="438"/>
      <c r="AE661" s="438"/>
      <c r="AF661" s="438"/>
      <c r="AG661" s="438"/>
      <c r="AH661" s="438"/>
      <c r="AI661" s="438"/>
      <c r="AJ661" s="438"/>
      <c r="AK661" s="440"/>
      <c r="AL661" s="664"/>
      <c r="AM661" s="437" t="s">
        <v>385</v>
      </c>
      <c r="AN661" s="437"/>
      <c r="AO661" s="438"/>
      <c r="AP661" s="438"/>
      <c r="AQ661" s="438"/>
      <c r="AR661" s="438"/>
      <c r="AS661" s="438"/>
      <c r="AT661" s="438"/>
      <c r="AU661" s="438"/>
      <c r="AV661" s="438"/>
      <c r="AW661" s="438"/>
      <c r="AX661" s="438"/>
      <c r="AY661" s="438"/>
      <c r="AZ661" s="438"/>
      <c r="BA661" s="438"/>
      <c r="BB661" s="438"/>
      <c r="BC661" s="440"/>
      <c r="BD661" s="534"/>
      <c r="BE661" s="144"/>
      <c r="BF661" s="144"/>
      <c r="BG661" s="144"/>
      <c r="BH661" s="144"/>
      <c r="BI661" s="144"/>
      <c r="BJ661" s="144"/>
      <c r="BK661" s="144"/>
      <c r="BL661" s="144"/>
      <c r="BM661" s="144"/>
      <c r="BN661" s="144"/>
      <c r="BO661" s="144"/>
      <c r="BP661" s="144"/>
      <c r="BQ661" s="144"/>
      <c r="BR661" s="144"/>
      <c r="BS661" s="144"/>
      <c r="BT661" s="144"/>
      <c r="BU661" s="144"/>
    </row>
    <row r="662" spans="1:73" ht="12" customHeight="1" x14ac:dyDescent="0.4">
      <c r="A662" s="277"/>
      <c r="B662" s="278" t="s">
        <v>415</v>
      </c>
      <c r="C662" s="437" t="s">
        <v>386</v>
      </c>
      <c r="D662" s="437">
        <f t="shared" ref="D662:S662" si="72">SUM(V662,AN662)</f>
        <v>0</v>
      </c>
      <c r="E662" s="438">
        <f t="shared" si="72"/>
        <v>0</v>
      </c>
      <c r="F662" s="438">
        <f t="shared" si="72"/>
        <v>0</v>
      </c>
      <c r="G662" s="438">
        <f t="shared" si="72"/>
        <v>0</v>
      </c>
      <c r="H662" s="438">
        <f t="shared" si="72"/>
        <v>0</v>
      </c>
      <c r="I662" s="438">
        <f t="shared" si="72"/>
        <v>0</v>
      </c>
      <c r="J662" s="438">
        <f t="shared" si="72"/>
        <v>0</v>
      </c>
      <c r="K662" s="438">
        <f t="shared" si="72"/>
        <v>0</v>
      </c>
      <c r="L662" s="438">
        <f t="shared" si="72"/>
        <v>0</v>
      </c>
      <c r="M662" s="438">
        <f t="shared" si="72"/>
        <v>0</v>
      </c>
      <c r="N662" s="438">
        <f t="shared" si="72"/>
        <v>0</v>
      </c>
      <c r="O662" s="438">
        <f t="shared" si="72"/>
        <v>0</v>
      </c>
      <c r="P662" s="438">
        <f t="shared" si="72"/>
        <v>0</v>
      </c>
      <c r="Q662" s="438">
        <f t="shared" si="72"/>
        <v>0</v>
      </c>
      <c r="R662" s="438">
        <f t="shared" si="72"/>
        <v>0</v>
      </c>
      <c r="S662" s="438">
        <f t="shared" si="72"/>
        <v>0</v>
      </c>
      <c r="T662" s="664"/>
      <c r="U662" s="535" t="s">
        <v>386</v>
      </c>
      <c r="V662" s="438"/>
      <c r="W662" s="438"/>
      <c r="X662" s="438"/>
      <c r="Y662" s="438"/>
      <c r="Z662" s="438"/>
      <c r="AA662" s="438"/>
      <c r="AB662" s="438"/>
      <c r="AC662" s="438"/>
      <c r="AD662" s="438"/>
      <c r="AE662" s="438"/>
      <c r="AF662" s="438"/>
      <c r="AG662" s="438"/>
      <c r="AH662" s="438"/>
      <c r="AI662" s="438"/>
      <c r="AJ662" s="438"/>
      <c r="AK662" s="440"/>
      <c r="AL662" s="664"/>
      <c r="AM662" s="437" t="s">
        <v>386</v>
      </c>
      <c r="AN662" s="437"/>
      <c r="AO662" s="438"/>
      <c r="AP662" s="438"/>
      <c r="AQ662" s="438"/>
      <c r="AR662" s="438"/>
      <c r="AS662" s="438"/>
      <c r="AT662" s="438"/>
      <c r="AU662" s="438"/>
      <c r="AV662" s="438"/>
      <c r="AW662" s="438"/>
      <c r="AX662" s="438"/>
      <c r="AY662" s="438"/>
      <c r="AZ662" s="438"/>
      <c r="BA662" s="438"/>
      <c r="BB662" s="438"/>
      <c r="BC662" s="440"/>
      <c r="BD662" s="534"/>
      <c r="BE662" s="144"/>
      <c r="BF662" s="144"/>
      <c r="BG662" s="144"/>
      <c r="BH662" s="144"/>
      <c r="BI662" s="144"/>
      <c r="BJ662" s="144"/>
      <c r="BK662" s="144"/>
      <c r="BL662" s="144"/>
      <c r="BM662" s="144"/>
      <c r="BN662" s="144"/>
      <c r="BO662" s="144"/>
      <c r="BP662" s="144"/>
      <c r="BQ662" s="144"/>
      <c r="BR662" s="144"/>
      <c r="BS662" s="144"/>
      <c r="BT662" s="144"/>
      <c r="BU662" s="144"/>
    </row>
    <row r="663" spans="1:73" ht="12" customHeight="1" x14ac:dyDescent="0.4">
      <c r="A663" s="80"/>
      <c r="B663" s="278"/>
      <c r="C663" s="437"/>
      <c r="D663" s="437"/>
      <c r="E663" s="438"/>
      <c r="F663" s="438"/>
      <c r="G663" s="438"/>
      <c r="H663" s="438"/>
      <c r="I663" s="438"/>
      <c r="J663" s="438"/>
      <c r="K663" s="438"/>
      <c r="L663" s="438"/>
      <c r="M663" s="438"/>
      <c r="N663" s="438"/>
      <c r="O663" s="438"/>
      <c r="P663" s="438"/>
      <c r="Q663" s="438"/>
      <c r="R663" s="438"/>
      <c r="S663" s="438"/>
      <c r="T663" s="664"/>
      <c r="U663" s="535" t="s">
        <v>394</v>
      </c>
      <c r="V663" s="438"/>
      <c r="W663" s="438"/>
      <c r="X663" s="438"/>
      <c r="Y663" s="438"/>
      <c r="Z663" s="438"/>
      <c r="AA663" s="438"/>
      <c r="AB663" s="438"/>
      <c r="AC663" s="438"/>
      <c r="AD663" s="438"/>
      <c r="AE663" s="438"/>
      <c r="AF663" s="438"/>
      <c r="AG663" s="438"/>
      <c r="AH663" s="438">
        <v>2</v>
      </c>
      <c r="AI663" s="438"/>
      <c r="AJ663" s="438"/>
      <c r="AK663" s="440"/>
      <c r="AL663" s="664"/>
      <c r="AM663" s="437"/>
      <c r="AN663" s="437"/>
      <c r="AO663" s="438"/>
      <c r="AP663" s="438"/>
      <c r="AQ663" s="438"/>
      <c r="AR663" s="438"/>
      <c r="AS663" s="438"/>
      <c r="AT663" s="438"/>
      <c r="AU663" s="438"/>
      <c r="AV663" s="438"/>
      <c r="AW663" s="438"/>
      <c r="AX663" s="438"/>
      <c r="AY663" s="438"/>
      <c r="AZ663" s="438"/>
      <c r="BA663" s="438"/>
      <c r="BB663" s="438"/>
      <c r="BC663" s="440"/>
      <c r="BD663" s="534"/>
      <c r="BE663" s="144"/>
      <c r="BF663" s="144"/>
      <c r="BG663" s="144"/>
      <c r="BH663" s="144"/>
      <c r="BI663" s="144"/>
      <c r="BJ663" s="144"/>
      <c r="BK663" s="144"/>
      <c r="BL663" s="144"/>
      <c r="BM663" s="144"/>
      <c r="BN663" s="144"/>
      <c r="BO663" s="144"/>
      <c r="BP663" s="144"/>
      <c r="BQ663" s="144"/>
      <c r="BR663" s="144"/>
      <c r="BS663" s="144"/>
      <c r="BT663" s="144"/>
      <c r="BU663" s="144"/>
    </row>
    <row r="664" spans="1:73" ht="12" customHeight="1" x14ac:dyDescent="0.4">
      <c r="A664" s="80"/>
      <c r="B664" s="278"/>
      <c r="C664" s="437"/>
      <c r="D664" s="437"/>
      <c r="E664" s="438"/>
      <c r="F664" s="438"/>
      <c r="G664" s="438"/>
      <c r="H664" s="438"/>
      <c r="I664" s="438"/>
      <c r="J664" s="438"/>
      <c r="K664" s="438"/>
      <c r="L664" s="438"/>
      <c r="M664" s="438"/>
      <c r="N664" s="438"/>
      <c r="O664" s="438"/>
      <c r="P664" s="438"/>
      <c r="Q664" s="438"/>
      <c r="R664" s="438"/>
      <c r="S664" s="438"/>
      <c r="T664" s="664"/>
      <c r="U664" s="535" t="s">
        <v>399</v>
      </c>
      <c r="V664" s="438">
        <v>9</v>
      </c>
      <c r="W664" s="438">
        <v>13</v>
      </c>
      <c r="X664" s="438">
        <v>5</v>
      </c>
      <c r="Y664" s="438">
        <v>1</v>
      </c>
      <c r="Z664" s="438">
        <v>4</v>
      </c>
      <c r="AA664" s="438">
        <v>1</v>
      </c>
      <c r="AB664" s="438">
        <v>1</v>
      </c>
      <c r="AC664" s="438">
        <v>1</v>
      </c>
      <c r="AD664" s="438">
        <v>1</v>
      </c>
      <c r="AE664" s="438">
        <v>3</v>
      </c>
      <c r="AF664" s="438"/>
      <c r="AG664" s="438">
        <v>1</v>
      </c>
      <c r="AH664" s="438"/>
      <c r="AI664" s="438">
        <v>1</v>
      </c>
      <c r="AJ664" s="438"/>
      <c r="AK664" s="440"/>
      <c r="AL664" s="664"/>
      <c r="AM664" s="437"/>
      <c r="AN664" s="437"/>
      <c r="AO664" s="438"/>
      <c r="AP664" s="438"/>
      <c r="AQ664" s="438"/>
      <c r="AR664" s="438"/>
      <c r="AS664" s="438"/>
      <c r="AT664" s="438"/>
      <c r="AU664" s="438"/>
      <c r="AV664" s="438"/>
      <c r="AW664" s="438"/>
      <c r="AX664" s="438"/>
      <c r="AY664" s="438"/>
      <c r="AZ664" s="438"/>
      <c r="BA664" s="438"/>
      <c r="BB664" s="438"/>
      <c r="BC664" s="440"/>
      <c r="BD664" s="534"/>
      <c r="BE664" s="144"/>
      <c r="BF664" s="144"/>
      <c r="BG664" s="144"/>
      <c r="BH664" s="144"/>
      <c r="BI664" s="144"/>
      <c r="BJ664" s="144"/>
      <c r="BK664" s="144"/>
      <c r="BL664" s="144"/>
      <c r="BM664" s="144"/>
      <c r="BN664" s="144"/>
      <c r="BO664" s="144"/>
      <c r="BP664" s="144"/>
      <c r="BQ664" s="144"/>
      <c r="BR664" s="144"/>
      <c r="BS664" s="144"/>
      <c r="BT664" s="144"/>
      <c r="BU664" s="144"/>
    </row>
    <row r="665" spans="1:73" ht="12" customHeight="1" x14ac:dyDescent="0.4">
      <c r="A665" s="80"/>
      <c r="B665" s="278"/>
      <c r="C665" s="437" t="s">
        <v>387</v>
      </c>
      <c r="D665" s="437">
        <f t="shared" ref="D665:S665" si="73">SUM(V665,AN665)</f>
        <v>0</v>
      </c>
      <c r="E665" s="438">
        <f t="shared" si="73"/>
        <v>0</v>
      </c>
      <c r="F665" s="438">
        <f t="shared" si="73"/>
        <v>0</v>
      </c>
      <c r="G665" s="438">
        <f t="shared" si="73"/>
        <v>0</v>
      </c>
      <c r="H665" s="438">
        <f t="shared" si="73"/>
        <v>0</v>
      </c>
      <c r="I665" s="438">
        <f t="shared" si="73"/>
        <v>0</v>
      </c>
      <c r="J665" s="438">
        <f t="shared" si="73"/>
        <v>0</v>
      </c>
      <c r="K665" s="438">
        <f t="shared" si="73"/>
        <v>0</v>
      </c>
      <c r="L665" s="438">
        <f t="shared" si="73"/>
        <v>0</v>
      </c>
      <c r="M665" s="438">
        <f t="shared" si="73"/>
        <v>0</v>
      </c>
      <c r="N665" s="438">
        <f t="shared" si="73"/>
        <v>0</v>
      </c>
      <c r="O665" s="438">
        <f t="shared" si="73"/>
        <v>0</v>
      </c>
      <c r="P665" s="438">
        <f t="shared" si="73"/>
        <v>0</v>
      </c>
      <c r="Q665" s="438">
        <f t="shared" si="73"/>
        <v>0</v>
      </c>
      <c r="R665" s="438">
        <f t="shared" si="73"/>
        <v>0</v>
      </c>
      <c r="S665" s="438">
        <f t="shared" si="73"/>
        <v>0</v>
      </c>
      <c r="T665" s="664"/>
      <c r="U665" s="535" t="s">
        <v>387</v>
      </c>
      <c r="V665" s="438"/>
      <c r="W665" s="438"/>
      <c r="X665" s="438"/>
      <c r="Y665" s="438"/>
      <c r="Z665" s="438"/>
      <c r="AA665" s="438"/>
      <c r="AB665" s="438"/>
      <c r="AC665" s="438"/>
      <c r="AD665" s="438"/>
      <c r="AE665" s="438"/>
      <c r="AF665" s="438"/>
      <c r="AG665" s="438"/>
      <c r="AH665" s="438"/>
      <c r="AI665" s="438"/>
      <c r="AJ665" s="438"/>
      <c r="AK665" s="440"/>
      <c r="AL665" s="664"/>
      <c r="AM665" s="437" t="s">
        <v>387</v>
      </c>
      <c r="AN665" s="437"/>
      <c r="AO665" s="438"/>
      <c r="AP665" s="438"/>
      <c r="AQ665" s="438"/>
      <c r="AR665" s="438"/>
      <c r="AS665" s="438"/>
      <c r="AT665" s="438"/>
      <c r="AU665" s="438"/>
      <c r="AV665" s="438"/>
      <c r="AW665" s="438"/>
      <c r="AX665" s="438"/>
      <c r="AY665" s="438"/>
      <c r="AZ665" s="438"/>
      <c r="BA665" s="438"/>
      <c r="BB665" s="438"/>
      <c r="BC665" s="440"/>
      <c r="BD665" s="534"/>
      <c r="BE665" s="144"/>
      <c r="BF665" s="144"/>
      <c r="BG665" s="144"/>
      <c r="BH665" s="144"/>
      <c r="BI665" s="144"/>
      <c r="BJ665" s="144"/>
      <c r="BK665" s="144"/>
      <c r="BL665" s="144"/>
      <c r="BM665" s="144"/>
      <c r="BN665" s="144"/>
      <c r="BO665" s="144"/>
      <c r="BP665" s="144"/>
      <c r="BQ665" s="144"/>
      <c r="BR665" s="144"/>
      <c r="BS665" s="144"/>
      <c r="BT665" s="144"/>
      <c r="BU665" s="144"/>
    </row>
    <row r="666" spans="1:73" ht="12" customHeight="1" x14ac:dyDescent="0.4">
      <c r="A666" s="80"/>
      <c r="B666" s="278"/>
      <c r="C666" s="437" t="s">
        <v>388</v>
      </c>
      <c r="D666" s="437">
        <f t="shared" ref="D666:S666" si="74">SUM(V666,AN666)</f>
        <v>0</v>
      </c>
      <c r="E666" s="438">
        <f t="shared" si="74"/>
        <v>0</v>
      </c>
      <c r="F666" s="438">
        <f t="shared" si="74"/>
        <v>0</v>
      </c>
      <c r="G666" s="438">
        <f t="shared" si="74"/>
        <v>0</v>
      </c>
      <c r="H666" s="438">
        <f t="shared" si="74"/>
        <v>0</v>
      </c>
      <c r="I666" s="438">
        <f t="shared" si="74"/>
        <v>0</v>
      </c>
      <c r="J666" s="438">
        <f t="shared" si="74"/>
        <v>0</v>
      </c>
      <c r="K666" s="438">
        <f t="shared" si="74"/>
        <v>0</v>
      </c>
      <c r="L666" s="438">
        <f t="shared" si="74"/>
        <v>0</v>
      </c>
      <c r="M666" s="438">
        <f t="shared" si="74"/>
        <v>0</v>
      </c>
      <c r="N666" s="438">
        <f t="shared" si="74"/>
        <v>0</v>
      </c>
      <c r="O666" s="438">
        <f t="shared" si="74"/>
        <v>0</v>
      </c>
      <c r="P666" s="438">
        <f t="shared" si="74"/>
        <v>0</v>
      </c>
      <c r="Q666" s="438">
        <f t="shared" si="74"/>
        <v>0</v>
      </c>
      <c r="R666" s="438">
        <f t="shared" si="74"/>
        <v>0</v>
      </c>
      <c r="S666" s="438">
        <f t="shared" si="74"/>
        <v>0</v>
      </c>
      <c r="T666" s="664"/>
      <c r="U666" s="437" t="s">
        <v>388</v>
      </c>
      <c r="V666" s="437"/>
      <c r="W666" s="438"/>
      <c r="X666" s="438"/>
      <c r="Y666" s="438"/>
      <c r="Z666" s="438"/>
      <c r="AA666" s="438"/>
      <c r="AB666" s="438"/>
      <c r="AC666" s="438"/>
      <c r="AD666" s="438"/>
      <c r="AE666" s="438"/>
      <c r="AF666" s="438"/>
      <c r="AG666" s="438"/>
      <c r="AH666" s="438"/>
      <c r="AI666" s="438"/>
      <c r="AJ666" s="438"/>
      <c r="AK666" s="440"/>
      <c r="AL666" s="664"/>
      <c r="AM666" s="437" t="s">
        <v>388</v>
      </c>
      <c r="AN666" s="437"/>
      <c r="AO666" s="438"/>
      <c r="AP666" s="438"/>
      <c r="AQ666" s="438"/>
      <c r="AR666" s="438"/>
      <c r="AS666" s="438"/>
      <c r="AT666" s="438"/>
      <c r="AU666" s="438"/>
      <c r="AV666" s="438"/>
      <c r="AW666" s="438"/>
      <c r="AX666" s="438"/>
      <c r="AY666" s="438"/>
      <c r="AZ666" s="438"/>
      <c r="BA666" s="438"/>
      <c r="BB666" s="438"/>
      <c r="BC666" s="440"/>
      <c r="BD666" s="534"/>
      <c r="BE666" s="144"/>
      <c r="BF666" s="144"/>
      <c r="BG666" s="144"/>
      <c r="BH666" s="144"/>
      <c r="BI666" s="144"/>
      <c r="BJ666" s="144"/>
      <c r="BK666" s="144"/>
      <c r="BL666" s="144"/>
      <c r="BM666" s="144"/>
      <c r="BN666" s="144"/>
      <c r="BO666" s="144"/>
      <c r="BP666" s="144"/>
      <c r="BQ666" s="144"/>
      <c r="BR666" s="144"/>
      <c r="BS666" s="144"/>
      <c r="BT666" s="144"/>
      <c r="BU666" s="144"/>
    </row>
    <row r="667" spans="1:73" ht="12" customHeight="1" x14ac:dyDescent="0.4">
      <c r="A667" s="80"/>
      <c r="B667" s="278"/>
      <c r="C667" s="437" t="s">
        <v>57</v>
      </c>
      <c r="D667" s="437">
        <f t="shared" ref="D667:S667" si="75">SUM(V667,AN667)</f>
        <v>0</v>
      </c>
      <c r="E667" s="438">
        <f t="shared" si="75"/>
        <v>0</v>
      </c>
      <c r="F667" s="438">
        <f t="shared" si="75"/>
        <v>0</v>
      </c>
      <c r="G667" s="438">
        <f t="shared" si="75"/>
        <v>0</v>
      </c>
      <c r="H667" s="438">
        <f t="shared" si="75"/>
        <v>0</v>
      </c>
      <c r="I667" s="438">
        <f t="shared" si="75"/>
        <v>0</v>
      </c>
      <c r="J667" s="438">
        <f t="shared" si="75"/>
        <v>0</v>
      </c>
      <c r="K667" s="438">
        <f t="shared" si="75"/>
        <v>0</v>
      </c>
      <c r="L667" s="438">
        <f t="shared" si="75"/>
        <v>0</v>
      </c>
      <c r="M667" s="438">
        <f t="shared" si="75"/>
        <v>0</v>
      </c>
      <c r="N667" s="438">
        <f t="shared" si="75"/>
        <v>0</v>
      </c>
      <c r="O667" s="438">
        <f t="shared" si="75"/>
        <v>0</v>
      </c>
      <c r="P667" s="438">
        <f t="shared" si="75"/>
        <v>0</v>
      </c>
      <c r="Q667" s="438">
        <f t="shared" si="75"/>
        <v>0</v>
      </c>
      <c r="R667" s="438">
        <f t="shared" si="75"/>
        <v>0</v>
      </c>
      <c r="S667" s="438">
        <f t="shared" si="75"/>
        <v>0</v>
      </c>
      <c r="T667" s="664"/>
      <c r="U667" s="437" t="s">
        <v>57</v>
      </c>
      <c r="V667" s="437"/>
      <c r="W667" s="438"/>
      <c r="X667" s="438"/>
      <c r="Y667" s="438"/>
      <c r="Z667" s="438"/>
      <c r="AA667" s="438"/>
      <c r="AB667" s="438"/>
      <c r="AC667" s="438"/>
      <c r="AD667" s="438"/>
      <c r="AE667" s="438"/>
      <c r="AF667" s="438"/>
      <c r="AG667" s="438"/>
      <c r="AH667" s="438"/>
      <c r="AI667" s="438"/>
      <c r="AJ667" s="438"/>
      <c r="AK667" s="440"/>
      <c r="AL667" s="664"/>
      <c r="AM667" s="437" t="s">
        <v>57</v>
      </c>
      <c r="AN667" s="437"/>
      <c r="AO667" s="438"/>
      <c r="AP667" s="438"/>
      <c r="AQ667" s="438"/>
      <c r="AR667" s="438"/>
      <c r="AS667" s="438"/>
      <c r="AT667" s="438"/>
      <c r="AU667" s="438"/>
      <c r="AV667" s="438"/>
      <c r="AW667" s="438"/>
      <c r="AX667" s="438"/>
      <c r="AY667" s="438"/>
      <c r="AZ667" s="438"/>
      <c r="BA667" s="438"/>
      <c r="BB667" s="438"/>
      <c r="BC667" s="440"/>
      <c r="BD667" s="534"/>
      <c r="BE667" s="144"/>
      <c r="BF667" s="144"/>
      <c r="BG667" s="144"/>
      <c r="BH667" s="144"/>
      <c r="BI667" s="144"/>
      <c r="BJ667" s="144"/>
      <c r="BK667" s="144"/>
      <c r="BL667" s="144"/>
      <c r="BM667" s="144"/>
      <c r="BN667" s="144"/>
      <c r="BO667" s="144"/>
      <c r="BP667" s="144"/>
      <c r="BQ667" s="144"/>
      <c r="BR667" s="144"/>
      <c r="BS667" s="144"/>
      <c r="BT667" s="144"/>
      <c r="BU667" s="144"/>
    </row>
    <row r="668" spans="1:73" ht="12" customHeight="1" x14ac:dyDescent="0.4">
      <c r="A668" s="80"/>
      <c r="B668" s="278"/>
      <c r="C668" s="437" t="s">
        <v>58</v>
      </c>
      <c r="D668" s="437">
        <f t="shared" ref="D668:S668" si="76">SUM(V668,AN668)</f>
        <v>0</v>
      </c>
      <c r="E668" s="438">
        <f t="shared" si="76"/>
        <v>0</v>
      </c>
      <c r="F668" s="438">
        <f t="shared" si="76"/>
        <v>0</v>
      </c>
      <c r="G668" s="438">
        <f t="shared" si="76"/>
        <v>0</v>
      </c>
      <c r="H668" s="438">
        <f t="shared" si="76"/>
        <v>0</v>
      </c>
      <c r="I668" s="438">
        <f t="shared" si="76"/>
        <v>0</v>
      </c>
      <c r="J668" s="438">
        <f t="shared" si="76"/>
        <v>0</v>
      </c>
      <c r="K668" s="438">
        <f t="shared" si="76"/>
        <v>0</v>
      </c>
      <c r="L668" s="438">
        <f t="shared" si="76"/>
        <v>0</v>
      </c>
      <c r="M668" s="438">
        <f t="shared" si="76"/>
        <v>0</v>
      </c>
      <c r="N668" s="438">
        <f t="shared" si="76"/>
        <v>0</v>
      </c>
      <c r="O668" s="438">
        <f t="shared" si="76"/>
        <v>0</v>
      </c>
      <c r="P668" s="438">
        <f t="shared" si="76"/>
        <v>0</v>
      </c>
      <c r="Q668" s="438">
        <f t="shared" si="76"/>
        <v>0</v>
      </c>
      <c r="R668" s="438">
        <f t="shared" si="76"/>
        <v>0</v>
      </c>
      <c r="S668" s="438">
        <f t="shared" si="76"/>
        <v>0</v>
      </c>
      <c r="T668" s="664"/>
      <c r="U668" s="437" t="s">
        <v>58</v>
      </c>
      <c r="V668" s="437"/>
      <c r="W668" s="438"/>
      <c r="X668" s="438"/>
      <c r="Y668" s="438"/>
      <c r="Z668" s="438"/>
      <c r="AA668" s="438"/>
      <c r="AB668" s="438"/>
      <c r="AC668" s="438"/>
      <c r="AD668" s="438"/>
      <c r="AE668" s="438"/>
      <c r="AF668" s="438"/>
      <c r="AG668" s="438"/>
      <c r="AH668" s="438"/>
      <c r="AI668" s="438"/>
      <c r="AJ668" s="438"/>
      <c r="AK668" s="440"/>
      <c r="AL668" s="664"/>
      <c r="AM668" s="437" t="s">
        <v>58</v>
      </c>
      <c r="AN668" s="437"/>
      <c r="AO668" s="438"/>
      <c r="AP668" s="438"/>
      <c r="AQ668" s="438"/>
      <c r="AR668" s="438"/>
      <c r="AS668" s="438"/>
      <c r="AT668" s="438"/>
      <c r="AU668" s="438"/>
      <c r="AV668" s="438"/>
      <c r="AW668" s="438"/>
      <c r="AX668" s="438"/>
      <c r="AY668" s="438"/>
      <c r="AZ668" s="438"/>
      <c r="BA668" s="438"/>
      <c r="BB668" s="438"/>
      <c r="BC668" s="440"/>
      <c r="BD668" s="534"/>
      <c r="BE668" s="144"/>
      <c r="BF668" s="144"/>
      <c r="BG668" s="144"/>
      <c r="BH668" s="144"/>
      <c r="BI668" s="144"/>
      <c r="BJ668" s="144"/>
      <c r="BK668" s="144"/>
      <c r="BL668" s="144"/>
      <c r="BM668" s="144"/>
      <c r="BN668" s="144"/>
      <c r="BO668" s="144"/>
      <c r="BP668" s="144"/>
      <c r="BQ668" s="144"/>
      <c r="BR668" s="144"/>
      <c r="BS668" s="144"/>
      <c r="BT668" s="144"/>
      <c r="BU668" s="144"/>
    </row>
    <row r="669" spans="1:73" ht="12" customHeight="1" x14ac:dyDescent="0.4">
      <c r="A669" s="80"/>
      <c r="B669" s="278"/>
      <c r="C669" s="469" t="s">
        <v>389</v>
      </c>
      <c r="D669" s="443">
        <f t="shared" ref="D669:S669" si="77">SUM(V669,AN669)</f>
        <v>3</v>
      </c>
      <c r="E669" s="144">
        <f t="shared" si="77"/>
        <v>4</v>
      </c>
      <c r="F669" s="144">
        <f t="shared" si="77"/>
        <v>4</v>
      </c>
      <c r="G669" s="144">
        <f t="shared" si="77"/>
        <v>10</v>
      </c>
      <c r="H669" s="144">
        <f t="shared" si="77"/>
        <v>8</v>
      </c>
      <c r="I669" s="144">
        <f t="shared" si="77"/>
        <v>17</v>
      </c>
      <c r="J669" s="144">
        <f t="shared" si="77"/>
        <v>10</v>
      </c>
      <c r="K669" s="144">
        <f t="shared" si="77"/>
        <v>6</v>
      </c>
      <c r="L669" s="144">
        <f t="shared" si="77"/>
        <v>14</v>
      </c>
      <c r="M669" s="144">
        <f t="shared" si="77"/>
        <v>8</v>
      </c>
      <c r="N669" s="144">
        <f t="shared" si="77"/>
        <v>3</v>
      </c>
      <c r="O669" s="144">
        <f t="shared" si="77"/>
        <v>4</v>
      </c>
      <c r="P669" s="144">
        <f t="shared" si="77"/>
        <v>4</v>
      </c>
      <c r="Q669" s="144">
        <f t="shared" si="77"/>
        <v>4</v>
      </c>
      <c r="R669" s="144">
        <f t="shared" si="77"/>
        <v>2</v>
      </c>
      <c r="S669" s="144">
        <f t="shared" si="77"/>
        <v>2</v>
      </c>
      <c r="T669" s="664"/>
      <c r="U669" s="469" t="s">
        <v>389</v>
      </c>
      <c r="V669" s="443">
        <v>3</v>
      </c>
      <c r="W669" s="144">
        <v>4</v>
      </c>
      <c r="X669" s="144">
        <v>4</v>
      </c>
      <c r="Y669" s="144">
        <v>10</v>
      </c>
      <c r="Z669" s="144">
        <v>8</v>
      </c>
      <c r="AA669" s="144">
        <v>17</v>
      </c>
      <c r="AB669" s="144">
        <v>10</v>
      </c>
      <c r="AC669" s="144">
        <v>6</v>
      </c>
      <c r="AD669" s="144">
        <v>14</v>
      </c>
      <c r="AE669" s="144">
        <v>8</v>
      </c>
      <c r="AF669" s="144">
        <v>3</v>
      </c>
      <c r="AG669" s="144">
        <v>4</v>
      </c>
      <c r="AH669" s="144">
        <v>4</v>
      </c>
      <c r="AI669" s="144">
        <v>4</v>
      </c>
      <c r="AJ669" s="144">
        <v>2</v>
      </c>
      <c r="AK669" s="444">
        <v>2</v>
      </c>
      <c r="AL669" s="664"/>
      <c r="AM669" s="469" t="s">
        <v>389</v>
      </c>
      <c r="AN669" s="443"/>
      <c r="AO669" s="144"/>
      <c r="AP669" s="144"/>
      <c r="AQ669" s="144"/>
      <c r="AR669" s="144"/>
      <c r="AS669" s="144"/>
      <c r="AT669" s="144"/>
      <c r="AU669" s="144"/>
      <c r="AV669" s="144"/>
      <c r="AW669" s="144"/>
      <c r="AX669" s="144"/>
      <c r="AY669" s="144"/>
      <c r="AZ669" s="144"/>
      <c r="BA669" s="144"/>
      <c r="BB669" s="144"/>
      <c r="BC669" s="444"/>
      <c r="BD669" s="534"/>
      <c r="BE669" s="143"/>
      <c r="BF669" s="144"/>
      <c r="BG669" s="144"/>
      <c r="BH669" s="144"/>
      <c r="BI669" s="144"/>
      <c r="BJ669" s="144"/>
      <c r="BK669" s="144"/>
      <c r="BL669" s="144"/>
      <c r="BM669" s="144"/>
      <c r="BN669" s="144"/>
      <c r="BO669" s="144"/>
      <c r="BP669" s="144"/>
      <c r="BQ669" s="144"/>
      <c r="BR669" s="144"/>
      <c r="BS669" s="144"/>
      <c r="BT669" s="144"/>
      <c r="BU669" s="144"/>
    </row>
    <row r="670" spans="1:73" ht="12" customHeight="1" x14ac:dyDescent="0.4">
      <c r="A670" s="80"/>
      <c r="B670" s="278"/>
      <c r="C670" s="469" t="s">
        <v>390</v>
      </c>
      <c r="D670" s="443">
        <f t="shared" ref="D670:S670" si="78">SUM(V670,AN670)</f>
        <v>2</v>
      </c>
      <c r="E670" s="144">
        <f t="shared" si="78"/>
        <v>4</v>
      </c>
      <c r="F670" s="144">
        <f t="shared" si="78"/>
        <v>2</v>
      </c>
      <c r="G670" s="144">
        <f t="shared" si="78"/>
        <v>1</v>
      </c>
      <c r="H670" s="144">
        <f t="shared" si="78"/>
        <v>1</v>
      </c>
      <c r="I670" s="144">
        <f t="shared" si="78"/>
        <v>2</v>
      </c>
      <c r="J670" s="144">
        <f t="shared" si="78"/>
        <v>3</v>
      </c>
      <c r="K670" s="144">
        <f t="shared" si="78"/>
        <v>5</v>
      </c>
      <c r="L670" s="144">
        <f t="shared" si="78"/>
        <v>5</v>
      </c>
      <c r="M670" s="144">
        <f t="shared" si="78"/>
        <v>1</v>
      </c>
      <c r="N670" s="144">
        <f t="shared" si="78"/>
        <v>0</v>
      </c>
      <c r="O670" s="144">
        <f t="shared" si="78"/>
        <v>4</v>
      </c>
      <c r="P670" s="144">
        <f t="shared" si="78"/>
        <v>2</v>
      </c>
      <c r="Q670" s="144">
        <f t="shared" si="78"/>
        <v>0</v>
      </c>
      <c r="R670" s="144">
        <f t="shared" si="78"/>
        <v>0</v>
      </c>
      <c r="S670" s="144">
        <f t="shared" si="78"/>
        <v>0</v>
      </c>
      <c r="T670" s="664"/>
      <c r="U670" s="469" t="s">
        <v>390</v>
      </c>
      <c r="V670" s="443">
        <v>2</v>
      </c>
      <c r="W670" s="144">
        <v>4</v>
      </c>
      <c r="X670" s="144">
        <v>2</v>
      </c>
      <c r="Y670" s="144">
        <v>1</v>
      </c>
      <c r="Z670" s="144">
        <v>1</v>
      </c>
      <c r="AA670" s="144">
        <v>2</v>
      </c>
      <c r="AB670" s="144">
        <v>3</v>
      </c>
      <c r="AC670" s="144">
        <v>5</v>
      </c>
      <c r="AD670" s="144">
        <v>5</v>
      </c>
      <c r="AE670" s="144">
        <v>1</v>
      </c>
      <c r="AF670" s="144"/>
      <c r="AG670" s="144">
        <v>4</v>
      </c>
      <c r="AH670" s="144">
        <v>2</v>
      </c>
      <c r="AI670" s="144"/>
      <c r="AJ670" s="144"/>
      <c r="AK670" s="444"/>
      <c r="AL670" s="664"/>
      <c r="AM670" s="469" t="s">
        <v>390</v>
      </c>
      <c r="AN670" s="443"/>
      <c r="AO670" s="144"/>
      <c r="AP670" s="144"/>
      <c r="AQ670" s="144"/>
      <c r="AR670" s="144"/>
      <c r="AS670" s="144"/>
      <c r="AT670" s="144"/>
      <c r="AU670" s="144"/>
      <c r="AV670" s="144"/>
      <c r="AW670" s="144"/>
      <c r="AX670" s="144"/>
      <c r="AY670" s="144"/>
      <c r="AZ670" s="144"/>
      <c r="BA670" s="144"/>
      <c r="BB670" s="144"/>
      <c r="BC670" s="444"/>
      <c r="BD670" s="534"/>
      <c r="BE670" s="143"/>
      <c r="BF670" s="144"/>
      <c r="BG670" s="144"/>
      <c r="BH670" s="144"/>
      <c r="BI670" s="144"/>
      <c r="BJ670" s="144"/>
      <c r="BK670" s="144"/>
      <c r="BL670" s="144"/>
      <c r="BM670" s="144"/>
      <c r="BN670" s="144"/>
      <c r="BO670" s="144"/>
      <c r="BP670" s="144"/>
      <c r="BQ670" s="144"/>
      <c r="BR670" s="144"/>
      <c r="BS670" s="144"/>
      <c r="BT670" s="144"/>
      <c r="BU670" s="144"/>
    </row>
    <row r="671" spans="1:73" ht="12" customHeight="1" x14ac:dyDescent="0.4">
      <c r="A671" s="80"/>
      <c r="B671" s="278"/>
      <c r="C671" s="469" t="s">
        <v>391</v>
      </c>
      <c r="D671" s="443">
        <f t="shared" ref="D671:S671" si="79">SUM(V671,AN671)</f>
        <v>0</v>
      </c>
      <c r="E671" s="144">
        <f t="shared" si="79"/>
        <v>0</v>
      </c>
      <c r="F671" s="144">
        <f t="shared" si="79"/>
        <v>0</v>
      </c>
      <c r="G671" s="144">
        <f t="shared" si="79"/>
        <v>0</v>
      </c>
      <c r="H671" s="144">
        <f t="shared" si="79"/>
        <v>0</v>
      </c>
      <c r="I671" s="144">
        <f t="shared" si="79"/>
        <v>0</v>
      </c>
      <c r="J671" s="144">
        <f t="shared" si="79"/>
        <v>0</v>
      </c>
      <c r="K671" s="144">
        <f t="shared" si="79"/>
        <v>0</v>
      </c>
      <c r="L671" s="144">
        <f t="shared" si="79"/>
        <v>0</v>
      </c>
      <c r="M671" s="144">
        <f t="shared" si="79"/>
        <v>0</v>
      </c>
      <c r="N671" s="144">
        <f t="shared" si="79"/>
        <v>0</v>
      </c>
      <c r="O671" s="144">
        <f t="shared" si="79"/>
        <v>0</v>
      </c>
      <c r="P671" s="144">
        <f t="shared" si="79"/>
        <v>0</v>
      </c>
      <c r="Q671" s="144">
        <f t="shared" si="79"/>
        <v>0</v>
      </c>
      <c r="R671" s="144">
        <f t="shared" si="79"/>
        <v>0</v>
      </c>
      <c r="S671" s="144">
        <f t="shared" si="79"/>
        <v>0</v>
      </c>
      <c r="T671" s="664"/>
      <c r="U671" s="469" t="s">
        <v>391</v>
      </c>
      <c r="V671" s="443"/>
      <c r="W671" s="144"/>
      <c r="X671" s="144"/>
      <c r="Y671" s="144"/>
      <c r="Z671" s="144"/>
      <c r="AA671" s="144"/>
      <c r="AB671" s="144"/>
      <c r="AC671" s="144"/>
      <c r="AD671" s="144"/>
      <c r="AE671" s="144"/>
      <c r="AF671" s="144"/>
      <c r="AG671" s="144"/>
      <c r="AH671" s="144"/>
      <c r="AI671" s="144"/>
      <c r="AJ671" s="144"/>
      <c r="AK671" s="444"/>
      <c r="AL671" s="664"/>
      <c r="AM671" s="469" t="s">
        <v>391</v>
      </c>
      <c r="AN671" s="443"/>
      <c r="AO671" s="144"/>
      <c r="AP671" s="144"/>
      <c r="AQ671" s="144"/>
      <c r="AR671" s="144"/>
      <c r="AS671" s="144"/>
      <c r="AT671" s="144"/>
      <c r="AU671" s="144"/>
      <c r="AV671" s="144"/>
      <c r="AW671" s="144"/>
      <c r="AX671" s="144"/>
      <c r="AY671" s="144"/>
      <c r="AZ671" s="144"/>
      <c r="BA671" s="144"/>
      <c r="BB671" s="144"/>
      <c r="BC671" s="444"/>
      <c r="BD671" s="534"/>
      <c r="BE671" s="143"/>
      <c r="BF671" s="144"/>
      <c r="BG671" s="144"/>
      <c r="BH671" s="144"/>
      <c r="BI671" s="144"/>
      <c r="BJ671" s="144"/>
      <c r="BK671" s="144"/>
      <c r="BL671" s="144"/>
      <c r="BM671" s="144"/>
      <c r="BN671" s="144"/>
      <c r="BO671" s="144"/>
      <c r="BP671" s="144"/>
      <c r="BQ671" s="144"/>
      <c r="BR671" s="144"/>
      <c r="BS671" s="144"/>
      <c r="BT671" s="144"/>
      <c r="BU671" s="144"/>
    </row>
    <row r="672" spans="1:73" ht="12" customHeight="1" x14ac:dyDescent="0.4">
      <c r="A672" s="80"/>
      <c r="B672" s="278"/>
      <c r="C672" s="469" t="s">
        <v>392</v>
      </c>
      <c r="D672" s="443">
        <f t="shared" ref="D672:S672" si="80">SUM(V672,AN672)</f>
        <v>0</v>
      </c>
      <c r="E672" s="144">
        <f t="shared" si="80"/>
        <v>0</v>
      </c>
      <c r="F672" s="144">
        <f t="shared" si="80"/>
        <v>0</v>
      </c>
      <c r="G672" s="144">
        <f t="shared" si="80"/>
        <v>0</v>
      </c>
      <c r="H672" s="144">
        <f t="shared" si="80"/>
        <v>0</v>
      </c>
      <c r="I672" s="144">
        <f t="shared" si="80"/>
        <v>0</v>
      </c>
      <c r="J672" s="144">
        <f t="shared" si="80"/>
        <v>0</v>
      </c>
      <c r="K672" s="144">
        <f t="shared" si="80"/>
        <v>0</v>
      </c>
      <c r="L672" s="144">
        <f t="shared" si="80"/>
        <v>0</v>
      </c>
      <c r="M672" s="144">
        <f t="shared" si="80"/>
        <v>0</v>
      </c>
      <c r="N672" s="144">
        <f t="shared" si="80"/>
        <v>0</v>
      </c>
      <c r="O672" s="144">
        <f t="shared" si="80"/>
        <v>0</v>
      </c>
      <c r="P672" s="144">
        <f t="shared" si="80"/>
        <v>0</v>
      </c>
      <c r="Q672" s="144">
        <f t="shared" si="80"/>
        <v>0</v>
      </c>
      <c r="R672" s="144">
        <f t="shared" si="80"/>
        <v>0</v>
      </c>
      <c r="S672" s="144">
        <f t="shared" si="80"/>
        <v>0</v>
      </c>
      <c r="T672" s="664"/>
      <c r="U672" s="469" t="s">
        <v>392</v>
      </c>
      <c r="V672" s="443"/>
      <c r="W672" s="144"/>
      <c r="X672" s="144"/>
      <c r="Y672" s="144"/>
      <c r="Z672" s="144"/>
      <c r="AA672" s="144"/>
      <c r="AB672" s="144"/>
      <c r="AC672" s="144"/>
      <c r="AD672" s="144"/>
      <c r="AE672" s="144"/>
      <c r="AF672" s="144"/>
      <c r="AG672" s="144"/>
      <c r="AH672" s="144"/>
      <c r="AI672" s="144"/>
      <c r="AJ672" s="144"/>
      <c r="AK672" s="444"/>
      <c r="AL672" s="664"/>
      <c r="AM672" s="469" t="s">
        <v>392</v>
      </c>
      <c r="AN672" s="443"/>
      <c r="AO672" s="144"/>
      <c r="AP672" s="144"/>
      <c r="AQ672" s="144"/>
      <c r="AR672" s="144"/>
      <c r="AS672" s="144"/>
      <c r="AT672" s="144"/>
      <c r="AU672" s="144"/>
      <c r="AV672" s="144"/>
      <c r="AW672" s="144"/>
      <c r="AX672" s="144"/>
      <c r="AY672" s="144"/>
      <c r="AZ672" s="144"/>
      <c r="BA672" s="144"/>
      <c r="BB672" s="144"/>
      <c r="BC672" s="444"/>
      <c r="BD672" s="534"/>
      <c r="BE672" s="143"/>
      <c r="BF672" s="144"/>
      <c r="BG672" s="144"/>
      <c r="BH672" s="144"/>
      <c r="BI672" s="144"/>
      <c r="BJ672" s="144"/>
      <c r="BK672" s="144"/>
      <c r="BL672" s="144"/>
      <c r="BM672" s="144"/>
      <c r="BN672" s="144"/>
      <c r="BO672" s="144"/>
      <c r="BP672" s="144"/>
      <c r="BQ672" s="144"/>
      <c r="BR672" s="144"/>
      <c r="BS672" s="144"/>
      <c r="BT672" s="144"/>
      <c r="BU672" s="144"/>
    </row>
    <row r="673" spans="1:73" ht="12" customHeight="1" x14ac:dyDescent="0.4">
      <c r="A673" s="80"/>
      <c r="B673" s="278"/>
      <c r="C673" s="436" t="s">
        <v>44</v>
      </c>
      <c r="D673" s="437">
        <v>4</v>
      </c>
      <c r="E673" s="438">
        <v>5</v>
      </c>
      <c r="F673" s="438">
        <v>4</v>
      </c>
      <c r="G673" s="438">
        <v>5</v>
      </c>
      <c r="H673" s="438">
        <v>12</v>
      </c>
      <c r="I673" s="438">
        <v>5</v>
      </c>
      <c r="J673" s="438">
        <v>4</v>
      </c>
      <c r="K673" s="438">
        <v>9</v>
      </c>
      <c r="L673" s="438">
        <v>4</v>
      </c>
      <c r="M673" s="438">
        <v>4</v>
      </c>
      <c r="N673" s="438">
        <v>3</v>
      </c>
      <c r="O673" s="438">
        <v>5</v>
      </c>
      <c r="P673" s="438">
        <v>4</v>
      </c>
      <c r="Q673" s="438">
        <v>5</v>
      </c>
      <c r="R673" s="438">
        <v>2</v>
      </c>
      <c r="S673" s="438">
        <f>SUM(AK673,BC673)</f>
        <v>0</v>
      </c>
      <c r="T673" s="664"/>
      <c r="U673" s="436" t="s">
        <v>44</v>
      </c>
      <c r="V673" s="438"/>
      <c r="W673" s="438"/>
      <c r="X673" s="438"/>
      <c r="Y673" s="438"/>
      <c r="Z673" s="438"/>
      <c r="AA673" s="438"/>
      <c r="AB673" s="438"/>
      <c r="AC673" s="438"/>
      <c r="AD673" s="438"/>
      <c r="AE673" s="438"/>
      <c r="AF673" s="438"/>
      <c r="AG673" s="438"/>
      <c r="AH673" s="438"/>
      <c r="AI673" s="438"/>
      <c r="AJ673" s="438"/>
      <c r="AK673" s="440"/>
      <c r="AL673" s="664"/>
      <c r="AM673" s="436" t="s">
        <v>44</v>
      </c>
      <c r="AN673" s="437"/>
      <c r="AO673" s="438"/>
      <c r="AP673" s="438"/>
      <c r="AQ673" s="438"/>
      <c r="AR673" s="438"/>
      <c r="AS673" s="438"/>
      <c r="AT673" s="438"/>
      <c r="AU673" s="438"/>
      <c r="AV673" s="438"/>
      <c r="AW673" s="438"/>
      <c r="AX673" s="438"/>
      <c r="AY673" s="438"/>
      <c r="AZ673" s="438"/>
      <c r="BA673" s="438"/>
      <c r="BB673" s="438"/>
      <c r="BC673" s="440"/>
      <c r="BD673" s="534"/>
      <c r="BE673" s="143"/>
      <c r="BF673" s="144"/>
      <c r="BG673" s="144"/>
      <c r="BH673" s="144"/>
      <c r="BI673" s="144"/>
      <c r="BJ673" s="144"/>
      <c r="BK673" s="144"/>
      <c r="BL673" s="144"/>
      <c r="BM673" s="144"/>
      <c r="BN673" s="144"/>
      <c r="BO673" s="144"/>
      <c r="BP673" s="144"/>
      <c r="BQ673" s="144"/>
      <c r="BR673" s="144"/>
      <c r="BS673" s="144"/>
      <c r="BT673" s="144"/>
      <c r="BU673" s="144"/>
    </row>
    <row r="674" spans="1:73" ht="12" customHeight="1" x14ac:dyDescent="0.4">
      <c r="A674" s="80"/>
      <c r="B674" s="278"/>
      <c r="C674" s="436" t="s">
        <v>45</v>
      </c>
      <c r="D674" s="437">
        <v>1</v>
      </c>
      <c r="E674" s="438">
        <v>3</v>
      </c>
      <c r="F674" s="438">
        <v>6</v>
      </c>
      <c r="G674" s="438">
        <v>9</v>
      </c>
      <c r="H674" s="438">
        <v>3</v>
      </c>
      <c r="I674" s="438">
        <v>1</v>
      </c>
      <c r="J674" s="438">
        <v>12</v>
      </c>
      <c r="K674" s="438">
        <v>6</v>
      </c>
      <c r="L674" s="438">
        <v>3</v>
      </c>
      <c r="M674" s="438">
        <v>3</v>
      </c>
      <c r="N674" s="438">
        <v>3</v>
      </c>
      <c r="O674" s="438">
        <v>5</v>
      </c>
      <c r="P674" s="438">
        <v>1</v>
      </c>
      <c r="Q674" s="438">
        <v>1</v>
      </c>
      <c r="R674" s="438">
        <f t="shared" ref="R674:S674" si="81">SUM(AJ674,BB674)</f>
        <v>0</v>
      </c>
      <c r="S674" s="438">
        <f t="shared" si="81"/>
        <v>0</v>
      </c>
      <c r="T674" s="664"/>
      <c r="U674" s="436" t="s">
        <v>45</v>
      </c>
      <c r="V674" s="437"/>
      <c r="W674" s="438"/>
      <c r="X674" s="438"/>
      <c r="Y674" s="438"/>
      <c r="Z674" s="438"/>
      <c r="AA674" s="438"/>
      <c r="AB674" s="438"/>
      <c r="AC674" s="438"/>
      <c r="AD674" s="438"/>
      <c r="AE674" s="438"/>
      <c r="AF674" s="438"/>
      <c r="AG674" s="438"/>
      <c r="AH674" s="438"/>
      <c r="AI674" s="438"/>
      <c r="AJ674" s="438"/>
      <c r="AK674" s="440"/>
      <c r="AL674" s="664"/>
      <c r="AM674" s="436" t="s">
        <v>45</v>
      </c>
      <c r="AN674" s="437"/>
      <c r="AO674" s="438"/>
      <c r="AP674" s="438"/>
      <c r="AQ674" s="438"/>
      <c r="AR674" s="438"/>
      <c r="AS674" s="438"/>
      <c r="AT674" s="438"/>
      <c r="AU674" s="438"/>
      <c r="AV674" s="438"/>
      <c r="AW674" s="438"/>
      <c r="AX674" s="438"/>
      <c r="AY674" s="438"/>
      <c r="AZ674" s="438"/>
      <c r="BA674" s="438"/>
      <c r="BB674" s="438"/>
      <c r="BC674" s="440"/>
      <c r="BD674" s="534"/>
      <c r="BE674" s="143"/>
      <c r="BF674" s="144"/>
      <c r="BG674" s="144"/>
      <c r="BH674" s="144"/>
      <c r="BI674" s="144"/>
      <c r="BJ674" s="144"/>
      <c r="BK674" s="144"/>
      <c r="BL674" s="144"/>
      <c r="BM674" s="144"/>
      <c r="BN674" s="144"/>
      <c r="BO674" s="144"/>
      <c r="BP674" s="144"/>
      <c r="BQ674" s="144"/>
      <c r="BR674" s="144"/>
      <c r="BS674" s="144"/>
      <c r="BT674" s="144"/>
      <c r="BU674" s="144"/>
    </row>
    <row r="675" spans="1:73" ht="12" customHeight="1" x14ac:dyDescent="0.4">
      <c r="A675" s="80"/>
      <c r="B675" s="278"/>
      <c r="C675" s="436" t="s">
        <v>46</v>
      </c>
      <c r="D675" s="437">
        <f t="shared" ref="D675:S675" si="82">SUM(V675,AN675)</f>
        <v>0</v>
      </c>
      <c r="E675" s="438">
        <f t="shared" si="82"/>
        <v>0</v>
      </c>
      <c r="F675" s="438">
        <f t="shared" si="82"/>
        <v>0</v>
      </c>
      <c r="G675" s="438">
        <f t="shared" si="82"/>
        <v>0</v>
      </c>
      <c r="H675" s="438">
        <f t="shared" si="82"/>
        <v>0</v>
      </c>
      <c r="I675" s="438">
        <f t="shared" si="82"/>
        <v>0</v>
      </c>
      <c r="J675" s="438">
        <f t="shared" si="82"/>
        <v>0</v>
      </c>
      <c r="K675" s="438">
        <f t="shared" si="82"/>
        <v>0</v>
      </c>
      <c r="L675" s="438">
        <f t="shared" si="82"/>
        <v>0</v>
      </c>
      <c r="M675" s="438">
        <f t="shared" si="82"/>
        <v>0</v>
      </c>
      <c r="N675" s="438">
        <f t="shared" si="82"/>
        <v>0</v>
      </c>
      <c r="O675" s="438">
        <f t="shared" si="82"/>
        <v>0</v>
      </c>
      <c r="P675" s="438">
        <f t="shared" si="82"/>
        <v>0</v>
      </c>
      <c r="Q675" s="438">
        <f t="shared" si="82"/>
        <v>0</v>
      </c>
      <c r="R675" s="438">
        <f t="shared" si="82"/>
        <v>0</v>
      </c>
      <c r="S675" s="438">
        <f t="shared" si="82"/>
        <v>0</v>
      </c>
      <c r="T675" s="664"/>
      <c r="U675" s="436" t="s">
        <v>46</v>
      </c>
      <c r="V675" s="437"/>
      <c r="W675" s="438"/>
      <c r="X675" s="438"/>
      <c r="Y675" s="438"/>
      <c r="Z675" s="438"/>
      <c r="AA675" s="438"/>
      <c r="AB675" s="438"/>
      <c r="AC675" s="438"/>
      <c r="AD675" s="438"/>
      <c r="AE675" s="438"/>
      <c r="AF675" s="438"/>
      <c r="AG675" s="438"/>
      <c r="AH675" s="438"/>
      <c r="AI675" s="438"/>
      <c r="AJ675" s="438"/>
      <c r="AK675" s="440"/>
      <c r="AL675" s="664"/>
      <c r="AM675" s="436" t="s">
        <v>46</v>
      </c>
      <c r="AN675" s="437"/>
      <c r="AO675" s="438"/>
      <c r="AP675" s="438"/>
      <c r="AQ675" s="438"/>
      <c r="AR675" s="438"/>
      <c r="AS675" s="438"/>
      <c r="AT675" s="438"/>
      <c r="AU675" s="438"/>
      <c r="AV675" s="438"/>
      <c r="AW675" s="438"/>
      <c r="AX675" s="438"/>
      <c r="AY675" s="438"/>
      <c r="AZ675" s="438"/>
      <c r="BA675" s="438"/>
      <c r="BB675" s="438"/>
      <c r="BC675" s="440"/>
      <c r="BD675" s="534"/>
      <c r="BE675" s="143"/>
      <c r="BF675" s="144"/>
      <c r="BG675" s="144"/>
      <c r="BH675" s="144"/>
      <c r="BI675" s="144"/>
      <c r="BJ675" s="144"/>
      <c r="BK675" s="144"/>
      <c r="BL675" s="144"/>
      <c r="BM675" s="144"/>
      <c r="BN675" s="144"/>
      <c r="BO675" s="144"/>
      <c r="BP675" s="144"/>
      <c r="BQ675" s="144"/>
      <c r="BR675" s="144"/>
      <c r="BS675" s="144"/>
      <c r="BT675" s="144"/>
      <c r="BU675" s="144"/>
    </row>
    <row r="676" spans="1:73" ht="12" customHeight="1" x14ac:dyDescent="0.4">
      <c r="A676" s="80"/>
      <c r="B676" s="278"/>
      <c r="C676" s="436" t="s">
        <v>47</v>
      </c>
      <c r="D676" s="437">
        <f t="shared" ref="D676:S676" si="83">SUM(V676,AN676)</f>
        <v>0</v>
      </c>
      <c r="E676" s="438">
        <f t="shared" si="83"/>
        <v>0</v>
      </c>
      <c r="F676" s="438">
        <f t="shared" si="83"/>
        <v>0</v>
      </c>
      <c r="G676" s="438">
        <f t="shared" si="83"/>
        <v>0</v>
      </c>
      <c r="H676" s="438">
        <f t="shared" si="83"/>
        <v>0</v>
      </c>
      <c r="I676" s="438">
        <f t="shared" si="83"/>
        <v>0</v>
      </c>
      <c r="J676" s="438">
        <f t="shared" si="83"/>
        <v>0</v>
      </c>
      <c r="K676" s="438">
        <f t="shared" si="83"/>
        <v>0</v>
      </c>
      <c r="L676" s="438">
        <f t="shared" si="83"/>
        <v>0</v>
      </c>
      <c r="M676" s="438">
        <f t="shared" si="83"/>
        <v>0</v>
      </c>
      <c r="N676" s="438">
        <f t="shared" si="83"/>
        <v>0</v>
      </c>
      <c r="O676" s="438">
        <f t="shared" si="83"/>
        <v>0</v>
      </c>
      <c r="P676" s="438">
        <f t="shared" si="83"/>
        <v>0</v>
      </c>
      <c r="Q676" s="438">
        <f t="shared" si="83"/>
        <v>0</v>
      </c>
      <c r="R676" s="438">
        <f t="shared" si="83"/>
        <v>0</v>
      </c>
      <c r="S676" s="438">
        <f t="shared" si="83"/>
        <v>0</v>
      </c>
      <c r="T676" s="664"/>
      <c r="U676" s="436" t="s">
        <v>47</v>
      </c>
      <c r="V676" s="437"/>
      <c r="W676" s="438"/>
      <c r="X676" s="438"/>
      <c r="Y676" s="438"/>
      <c r="Z676" s="438"/>
      <c r="AA676" s="438"/>
      <c r="AB676" s="438"/>
      <c r="AC676" s="438"/>
      <c r="AD676" s="438"/>
      <c r="AE676" s="438"/>
      <c r="AF676" s="438"/>
      <c r="AG676" s="438"/>
      <c r="AH676" s="438"/>
      <c r="AI676" s="438"/>
      <c r="AJ676" s="438"/>
      <c r="AK676" s="440"/>
      <c r="AL676" s="664"/>
      <c r="AM676" s="436" t="s">
        <v>47</v>
      </c>
      <c r="AN676" s="437"/>
      <c r="AO676" s="438"/>
      <c r="AP676" s="438"/>
      <c r="AQ676" s="438"/>
      <c r="AR676" s="438"/>
      <c r="AS676" s="438"/>
      <c r="AT676" s="438"/>
      <c r="AU676" s="438"/>
      <c r="AV676" s="438"/>
      <c r="AW676" s="438"/>
      <c r="AX676" s="438"/>
      <c r="AY676" s="438"/>
      <c r="AZ676" s="438"/>
      <c r="BA676" s="438"/>
      <c r="BB676" s="438"/>
      <c r="BC676" s="440"/>
      <c r="BD676" s="534"/>
      <c r="BE676" s="143"/>
      <c r="BF676" s="144"/>
      <c r="BG676" s="144"/>
      <c r="BH676" s="144"/>
      <c r="BI676" s="144"/>
      <c r="BJ676" s="144"/>
      <c r="BK676" s="144"/>
      <c r="BL676" s="144"/>
      <c r="BM676" s="144"/>
      <c r="BN676" s="144"/>
      <c r="BO676" s="144"/>
      <c r="BP676" s="144"/>
      <c r="BQ676" s="144"/>
      <c r="BR676" s="144"/>
      <c r="BS676" s="144"/>
      <c r="BT676" s="144"/>
      <c r="BU676" s="144"/>
    </row>
    <row r="677" spans="1:73" ht="12" customHeight="1" x14ac:dyDescent="0.4">
      <c r="A677" s="80"/>
      <c r="B677" s="278"/>
      <c r="C677" s="436" t="s">
        <v>48</v>
      </c>
      <c r="D677" s="437">
        <f t="shared" ref="D677:S677" si="84">SUM(V677,AN677)</f>
        <v>0</v>
      </c>
      <c r="E677" s="438">
        <f t="shared" si="84"/>
        <v>2</v>
      </c>
      <c r="F677" s="438">
        <f t="shared" si="84"/>
        <v>5</v>
      </c>
      <c r="G677" s="438">
        <f t="shared" si="84"/>
        <v>14</v>
      </c>
      <c r="H677" s="438">
        <f t="shared" si="84"/>
        <v>9</v>
      </c>
      <c r="I677" s="438">
        <f t="shared" si="84"/>
        <v>4</v>
      </c>
      <c r="J677" s="438">
        <f t="shared" si="84"/>
        <v>5</v>
      </c>
      <c r="K677" s="438">
        <f t="shared" si="84"/>
        <v>1</v>
      </c>
      <c r="L677" s="438">
        <f t="shared" si="84"/>
        <v>6</v>
      </c>
      <c r="M677" s="438">
        <f t="shared" si="84"/>
        <v>1</v>
      </c>
      <c r="N677" s="438">
        <f t="shared" si="84"/>
        <v>0</v>
      </c>
      <c r="O677" s="438">
        <f t="shared" si="84"/>
        <v>0</v>
      </c>
      <c r="P677" s="438">
        <f t="shared" si="84"/>
        <v>0</v>
      </c>
      <c r="Q677" s="438">
        <f t="shared" si="84"/>
        <v>0</v>
      </c>
      <c r="R677" s="438">
        <f t="shared" si="84"/>
        <v>0</v>
      </c>
      <c r="S677" s="438">
        <f t="shared" si="84"/>
        <v>0</v>
      </c>
      <c r="T677" s="665"/>
      <c r="U677" s="536" t="s">
        <v>48</v>
      </c>
      <c r="V677" s="447"/>
      <c r="W677" s="187">
        <v>2</v>
      </c>
      <c r="X677" s="187">
        <v>5</v>
      </c>
      <c r="Y677" s="187">
        <v>14</v>
      </c>
      <c r="Z677" s="187">
        <v>9</v>
      </c>
      <c r="AA677" s="187">
        <v>4</v>
      </c>
      <c r="AB677" s="187">
        <v>5</v>
      </c>
      <c r="AC677" s="187">
        <v>1</v>
      </c>
      <c r="AD677" s="187">
        <v>6</v>
      </c>
      <c r="AE677" s="187">
        <v>1</v>
      </c>
      <c r="AF677" s="187"/>
      <c r="AG677" s="187"/>
      <c r="AH677" s="187"/>
      <c r="AI677" s="187"/>
      <c r="AJ677" s="187"/>
      <c r="AK677" s="189"/>
      <c r="AL677" s="665"/>
      <c r="AM677" s="536" t="s">
        <v>48</v>
      </c>
      <c r="AN677" s="447"/>
      <c r="AO677" s="187"/>
      <c r="AP677" s="187"/>
      <c r="AQ677" s="187"/>
      <c r="AR677" s="187"/>
      <c r="AS677" s="187"/>
      <c r="AT677" s="187"/>
      <c r="AU677" s="187"/>
      <c r="AV677" s="187"/>
      <c r="AW677" s="187"/>
      <c r="AX677" s="187"/>
      <c r="AY677" s="187"/>
      <c r="AZ677" s="187"/>
      <c r="BA677" s="187"/>
      <c r="BB677" s="187"/>
      <c r="BC677" s="189"/>
      <c r="BD677" s="534"/>
      <c r="BE677" s="143"/>
      <c r="BF677" s="144"/>
      <c r="BG677" s="144"/>
      <c r="BH677" s="144"/>
      <c r="BI677" s="144"/>
      <c r="BJ677" s="144"/>
      <c r="BK677" s="144"/>
      <c r="BL677" s="144"/>
      <c r="BM677" s="144"/>
      <c r="BN677" s="144"/>
      <c r="BO677" s="144"/>
      <c r="BP677" s="144"/>
      <c r="BQ677" s="144"/>
      <c r="BR677" s="144"/>
      <c r="BS677" s="144"/>
      <c r="BT677" s="144"/>
      <c r="BU677" s="144"/>
    </row>
    <row r="678" spans="1:73" ht="12" customHeight="1" x14ac:dyDescent="0.4">
      <c r="A678" s="80" t="s">
        <v>369</v>
      </c>
      <c r="B678" s="427" t="s">
        <v>267</v>
      </c>
      <c r="C678" s="213" t="s">
        <v>180</v>
      </c>
      <c r="D678" s="214">
        <v>26</v>
      </c>
      <c r="E678" s="184">
        <v>44</v>
      </c>
      <c r="F678" s="184">
        <v>21</v>
      </c>
      <c r="G678" s="184">
        <v>33</v>
      </c>
      <c r="H678" s="184">
        <v>38</v>
      </c>
      <c r="I678" s="184">
        <v>21</v>
      </c>
      <c r="J678" s="184">
        <v>38</v>
      </c>
      <c r="K678" s="184">
        <v>21</v>
      </c>
      <c r="L678" s="184">
        <v>17</v>
      </c>
      <c r="M678" s="184">
        <v>13</v>
      </c>
      <c r="N678" s="184">
        <v>10</v>
      </c>
      <c r="O678" s="184">
        <v>8</v>
      </c>
      <c r="P678" s="184">
        <v>6</v>
      </c>
      <c r="Q678" s="184">
        <v>6</v>
      </c>
      <c r="R678" s="184">
        <v>2</v>
      </c>
      <c r="S678" s="435">
        <v>0</v>
      </c>
      <c r="T678" s="144"/>
      <c r="U678" s="144"/>
      <c r="V678" s="144"/>
      <c r="W678" s="144"/>
      <c r="X678" s="144"/>
      <c r="Y678" s="144"/>
      <c r="Z678" s="144"/>
      <c r="AA678" s="144"/>
      <c r="AB678" s="144"/>
      <c r="AC678" s="144"/>
      <c r="AD678" s="144"/>
      <c r="AE678" s="144"/>
      <c r="AF678" s="144"/>
      <c r="AG678" s="144"/>
      <c r="AH678" s="144"/>
      <c r="AI678" s="144"/>
      <c r="AJ678" s="144"/>
      <c r="AK678" s="144"/>
      <c r="AL678" s="144"/>
      <c r="AM678" s="144"/>
      <c r="AN678" s="144"/>
      <c r="AO678" s="144"/>
      <c r="AP678" s="144"/>
      <c r="AQ678" s="144"/>
      <c r="AR678" s="144"/>
      <c r="AS678" s="144"/>
      <c r="AT678" s="144"/>
      <c r="AU678" s="144"/>
      <c r="AV678" s="144"/>
      <c r="AW678" s="144"/>
      <c r="AX678" s="144"/>
      <c r="AY678" s="144"/>
      <c r="AZ678" s="144"/>
      <c r="BA678" s="144"/>
      <c r="BB678" s="144"/>
      <c r="BC678" s="144"/>
      <c r="BD678" s="144"/>
      <c r="BE678" s="144"/>
      <c r="BF678" s="144"/>
      <c r="BG678" s="144"/>
      <c r="BH678" s="144"/>
      <c r="BI678" s="144"/>
      <c r="BJ678" s="144"/>
      <c r="BK678" s="144"/>
      <c r="BL678" s="144"/>
      <c r="BM678" s="144"/>
      <c r="BN678" s="144"/>
      <c r="BO678" s="144"/>
      <c r="BP678" s="144"/>
      <c r="BQ678" s="144"/>
      <c r="BR678" s="144"/>
      <c r="BS678" s="144"/>
      <c r="BT678" s="144"/>
      <c r="BU678" s="144"/>
    </row>
    <row r="679" spans="1:73" ht="12" customHeight="1" x14ac:dyDescent="0.4">
      <c r="A679" s="80" t="s">
        <v>369</v>
      </c>
      <c r="B679" s="278"/>
      <c r="C679" s="434" t="s">
        <v>288</v>
      </c>
      <c r="D679" s="443"/>
      <c r="E679" s="144"/>
      <c r="F679" s="144"/>
      <c r="G679" s="144"/>
      <c r="H679" s="144"/>
      <c r="I679" s="144"/>
      <c r="J679" s="144"/>
      <c r="K679" s="144"/>
      <c r="L679" s="144"/>
      <c r="M679" s="144"/>
      <c r="N679" s="144"/>
      <c r="O679" s="144"/>
      <c r="P679" s="144"/>
      <c r="Q679" s="144"/>
      <c r="R679" s="144"/>
      <c r="S679" s="444"/>
      <c r="T679" s="144"/>
      <c r="U679" s="144"/>
      <c r="V679" s="144"/>
      <c r="W679" s="144"/>
      <c r="X679" s="144"/>
      <c r="Y679" s="144"/>
      <c r="Z679" s="144"/>
      <c r="AA679" s="144"/>
      <c r="AB679" s="144"/>
      <c r="AC679" s="144"/>
      <c r="AD679" s="144"/>
      <c r="AE679" s="144"/>
      <c r="AF679" s="144"/>
      <c r="AG679" s="144"/>
      <c r="AH679" s="144"/>
      <c r="AI679" s="144"/>
      <c r="AJ679" s="144"/>
      <c r="AK679" s="144"/>
      <c r="AL679" s="144"/>
      <c r="AM679" s="144"/>
      <c r="AN679" s="144"/>
      <c r="AO679" s="144"/>
      <c r="AP679" s="144"/>
      <c r="AQ679" s="144"/>
      <c r="AR679" s="144"/>
      <c r="AS679" s="144"/>
      <c r="AT679" s="144"/>
      <c r="AU679" s="144"/>
      <c r="AV679" s="144"/>
      <c r="AW679" s="144"/>
      <c r="AX679" s="144"/>
      <c r="AY679" s="144"/>
      <c r="AZ679" s="144"/>
      <c r="BA679" s="144"/>
      <c r="BB679" s="144"/>
      <c r="BC679" s="144"/>
      <c r="BD679" s="144"/>
      <c r="BE679" s="144"/>
      <c r="BF679" s="144"/>
      <c r="BG679" s="144"/>
      <c r="BH679" s="144"/>
      <c r="BI679" s="144"/>
      <c r="BJ679" s="144"/>
      <c r="BK679" s="144"/>
      <c r="BL679" s="144"/>
      <c r="BM679" s="144"/>
      <c r="BN679" s="144"/>
      <c r="BO679" s="144"/>
      <c r="BP679" s="144"/>
      <c r="BQ679" s="144"/>
      <c r="BR679" s="144"/>
      <c r="BS679" s="144"/>
      <c r="BT679" s="144"/>
      <c r="BU679" s="144"/>
    </row>
    <row r="680" spans="1:73" ht="12" customHeight="1" x14ac:dyDescent="0.4">
      <c r="A680" s="80" t="s">
        <v>369</v>
      </c>
      <c r="B680" s="278"/>
      <c r="C680" s="434" t="s">
        <v>289</v>
      </c>
      <c r="D680" s="443">
        <v>1</v>
      </c>
      <c r="E680" s="144"/>
      <c r="F680" s="144"/>
      <c r="G680" s="144"/>
      <c r="H680" s="144"/>
      <c r="I680" s="144"/>
      <c r="J680" s="144"/>
      <c r="K680" s="144"/>
      <c r="L680" s="144"/>
      <c r="M680" s="144"/>
      <c r="N680" s="144"/>
      <c r="O680" s="144"/>
      <c r="P680" s="144"/>
      <c r="Q680" s="144"/>
      <c r="R680" s="144"/>
      <c r="S680" s="444"/>
      <c r="T680" s="144"/>
      <c r="U680" s="144"/>
      <c r="V680" s="144"/>
      <c r="W680" s="144"/>
      <c r="X680" s="144"/>
      <c r="Y680" s="144"/>
      <c r="Z680" s="144"/>
      <c r="AA680" s="144"/>
      <c r="AB680" s="144"/>
      <c r="AC680" s="144"/>
      <c r="AD680" s="144"/>
      <c r="AE680" s="144"/>
      <c r="AF680" s="144"/>
      <c r="AG680" s="144"/>
      <c r="AH680" s="144"/>
      <c r="AI680" s="144"/>
      <c r="AJ680" s="144"/>
      <c r="AK680" s="144"/>
      <c r="AL680" s="144"/>
      <c r="AM680" s="144"/>
      <c r="AN680" s="144"/>
      <c r="AO680" s="144"/>
      <c r="AP680" s="144"/>
      <c r="AQ680" s="144"/>
      <c r="AR680" s="144"/>
      <c r="AS680" s="144"/>
      <c r="AT680" s="144"/>
      <c r="AU680" s="144"/>
      <c r="AV680" s="144"/>
      <c r="AW680" s="144"/>
      <c r="AX680" s="144"/>
      <c r="AY680" s="144"/>
      <c r="AZ680" s="144"/>
      <c r="BA680" s="144"/>
      <c r="BB680" s="144"/>
      <c r="BC680" s="144"/>
      <c r="BD680" s="144"/>
      <c r="BE680" s="144"/>
      <c r="BF680" s="144"/>
      <c r="BG680" s="144"/>
      <c r="BH680" s="144"/>
      <c r="BI680" s="144"/>
      <c r="BJ680" s="144"/>
      <c r="BK680" s="144"/>
      <c r="BL680" s="144"/>
      <c r="BM680" s="144"/>
      <c r="BN680" s="144"/>
      <c r="BO680" s="144"/>
      <c r="BP680" s="144"/>
      <c r="BQ680" s="144"/>
      <c r="BR680" s="144"/>
      <c r="BS680" s="144"/>
      <c r="BT680" s="144"/>
      <c r="BU680" s="144"/>
    </row>
    <row r="681" spans="1:73" ht="12" customHeight="1" x14ac:dyDescent="0.4">
      <c r="A681" s="80" t="s">
        <v>369</v>
      </c>
      <c r="B681" s="278"/>
      <c r="C681" s="434" t="s">
        <v>290</v>
      </c>
      <c r="D681" s="443"/>
      <c r="E681" s="144"/>
      <c r="F681" s="144"/>
      <c r="G681" s="144"/>
      <c r="H681" s="144"/>
      <c r="I681" s="144"/>
      <c r="J681" s="144"/>
      <c r="K681" s="144"/>
      <c r="L681" s="144"/>
      <c r="M681" s="144"/>
      <c r="N681" s="144"/>
      <c r="O681" s="144"/>
      <c r="P681" s="144"/>
      <c r="Q681" s="144"/>
      <c r="R681" s="144"/>
      <c r="S681" s="444"/>
      <c r="T681" s="144"/>
      <c r="U681" s="144"/>
      <c r="V681" s="144"/>
      <c r="W681" s="144"/>
      <c r="X681" s="144"/>
      <c r="Y681" s="144"/>
      <c r="Z681" s="144"/>
      <c r="AA681" s="144"/>
      <c r="AB681" s="144"/>
      <c r="AC681" s="144"/>
      <c r="AD681" s="144"/>
      <c r="AE681" s="144"/>
      <c r="AF681" s="144"/>
      <c r="AG681" s="144"/>
      <c r="AH681" s="144"/>
      <c r="AI681" s="144"/>
      <c r="AJ681" s="144"/>
      <c r="AK681" s="144"/>
      <c r="AL681" s="144"/>
      <c r="AM681" s="144"/>
      <c r="AN681" s="144"/>
      <c r="AO681" s="144"/>
      <c r="AP681" s="144"/>
      <c r="AQ681" s="144"/>
      <c r="AR681" s="144"/>
      <c r="AS681" s="144"/>
      <c r="AT681" s="144"/>
      <c r="AU681" s="144"/>
      <c r="AV681" s="144"/>
      <c r="AW681" s="144"/>
      <c r="AX681" s="144"/>
      <c r="AY681" s="144"/>
      <c r="AZ681" s="144"/>
      <c r="BA681" s="144"/>
      <c r="BB681" s="144"/>
      <c r="BC681" s="144"/>
      <c r="BD681" s="144"/>
      <c r="BE681" s="144"/>
      <c r="BF681" s="144"/>
      <c r="BG681" s="144"/>
      <c r="BH681" s="144"/>
      <c r="BI681" s="144"/>
      <c r="BJ681" s="144"/>
      <c r="BK681" s="144"/>
      <c r="BL681" s="144"/>
      <c r="BM681" s="144"/>
      <c r="BN681" s="144"/>
      <c r="BO681" s="144"/>
      <c r="BP681" s="144"/>
      <c r="BQ681" s="144"/>
      <c r="BR681" s="144"/>
      <c r="BS681" s="144"/>
      <c r="BT681" s="144"/>
      <c r="BU681" s="144"/>
    </row>
    <row r="682" spans="1:73" ht="12" customHeight="1" x14ac:dyDescent="0.4">
      <c r="A682" s="80" t="s">
        <v>369</v>
      </c>
      <c r="B682" s="278"/>
      <c r="C682" s="434" t="s">
        <v>300</v>
      </c>
      <c r="D682" s="443">
        <v>1</v>
      </c>
      <c r="E682" s="144"/>
      <c r="F682" s="144"/>
      <c r="G682" s="144"/>
      <c r="H682" s="144"/>
      <c r="I682" s="144"/>
      <c r="J682" s="144"/>
      <c r="K682" s="144"/>
      <c r="L682" s="144"/>
      <c r="M682" s="144"/>
      <c r="N682" s="144"/>
      <c r="O682" s="144"/>
      <c r="P682" s="144"/>
      <c r="Q682" s="144"/>
      <c r="R682" s="144"/>
      <c r="S682" s="444"/>
      <c r="T682" s="144"/>
      <c r="U682" s="144"/>
      <c r="V682" s="144"/>
      <c r="W682" s="144"/>
      <c r="X682" s="144"/>
      <c r="Y682" s="144"/>
      <c r="Z682" s="144"/>
      <c r="AA682" s="144"/>
      <c r="AB682" s="144"/>
      <c r="AC682" s="144"/>
      <c r="AD682" s="144"/>
      <c r="AE682" s="144"/>
      <c r="AF682" s="144"/>
      <c r="AG682" s="144"/>
      <c r="AH682" s="144"/>
      <c r="AI682" s="144"/>
      <c r="AJ682" s="144"/>
      <c r="AK682" s="144"/>
      <c r="AL682" s="144"/>
      <c r="AM682" s="144"/>
      <c r="AN682" s="144"/>
      <c r="AO682" s="144"/>
      <c r="AP682" s="144"/>
      <c r="AQ682" s="144"/>
      <c r="AR682" s="144"/>
      <c r="AS682" s="144"/>
      <c r="AT682" s="144"/>
      <c r="AU682" s="144"/>
      <c r="AV682" s="144"/>
      <c r="AW682" s="144"/>
      <c r="AX682" s="144"/>
      <c r="AY682" s="144"/>
      <c r="AZ682" s="144"/>
      <c r="BA682" s="144"/>
      <c r="BB682" s="144"/>
      <c r="BC682" s="144"/>
      <c r="BD682" s="144"/>
      <c r="BE682" s="144"/>
      <c r="BF682" s="144"/>
      <c r="BG682" s="144"/>
      <c r="BH682" s="144"/>
      <c r="BI682" s="144"/>
      <c r="BJ682" s="144"/>
      <c r="BK682" s="144"/>
      <c r="BL682" s="144"/>
      <c r="BM682" s="144"/>
      <c r="BN682" s="144"/>
      <c r="BO682" s="144"/>
      <c r="BP682" s="144"/>
      <c r="BQ682" s="144"/>
      <c r="BR682" s="144"/>
      <c r="BS682" s="144"/>
      <c r="BT682" s="144"/>
      <c r="BU682" s="144"/>
    </row>
    <row r="683" spans="1:73" ht="12" customHeight="1" x14ac:dyDescent="0.4">
      <c r="A683" s="80" t="s">
        <v>369</v>
      </c>
      <c r="B683" s="278"/>
      <c r="C683" s="434" t="s">
        <v>292</v>
      </c>
      <c r="D683" s="443">
        <v>1</v>
      </c>
      <c r="E683" s="144"/>
      <c r="F683" s="144"/>
      <c r="G683" s="144"/>
      <c r="H683" s="144"/>
      <c r="I683" s="144"/>
      <c r="J683" s="144"/>
      <c r="K683" s="144"/>
      <c r="L683" s="144"/>
      <c r="M683" s="144"/>
      <c r="N683" s="144"/>
      <c r="O683" s="144"/>
      <c r="P683" s="144"/>
      <c r="Q683" s="144"/>
      <c r="R683" s="144"/>
      <c r="S683" s="444"/>
      <c r="T683" s="144"/>
      <c r="U683" s="144"/>
      <c r="V683" s="144"/>
      <c r="W683" s="144"/>
      <c r="X683" s="144"/>
      <c r="Y683" s="144"/>
      <c r="Z683" s="144"/>
      <c r="AA683" s="144"/>
      <c r="AB683" s="144"/>
      <c r="AC683" s="144"/>
      <c r="AD683" s="144"/>
      <c r="AE683" s="144"/>
      <c r="AF683" s="144"/>
      <c r="AG683" s="144"/>
      <c r="AH683" s="144"/>
      <c r="AI683" s="144"/>
      <c r="AJ683" s="144"/>
      <c r="AK683" s="144"/>
      <c r="AL683" s="144"/>
      <c r="AM683" s="144"/>
      <c r="AN683" s="144"/>
      <c r="AO683" s="144"/>
      <c r="AP683" s="144"/>
      <c r="AQ683" s="144"/>
      <c r="AR683" s="144"/>
      <c r="AS683" s="144"/>
      <c r="AT683" s="144"/>
      <c r="AU683" s="144"/>
      <c r="AV683" s="144"/>
      <c r="AW683" s="144"/>
      <c r="AX683" s="144"/>
      <c r="AY683" s="144"/>
      <c r="AZ683" s="144"/>
      <c r="BA683" s="144"/>
      <c r="BB683" s="144"/>
      <c r="BC683" s="144"/>
      <c r="BD683" s="144"/>
      <c r="BE683" s="144"/>
      <c r="BF683" s="144"/>
      <c r="BG683" s="144"/>
      <c r="BH683" s="144"/>
      <c r="BI683" s="144"/>
      <c r="BJ683" s="144"/>
      <c r="BK683" s="144"/>
      <c r="BL683" s="144"/>
      <c r="BM683" s="144"/>
      <c r="BN683" s="144"/>
      <c r="BO683" s="144"/>
      <c r="BP683" s="144"/>
      <c r="BQ683" s="144"/>
      <c r="BR683" s="144"/>
      <c r="BS683" s="144"/>
      <c r="BT683" s="144"/>
      <c r="BU683" s="144"/>
    </row>
    <row r="684" spans="1:73" ht="12" customHeight="1" x14ac:dyDescent="0.4">
      <c r="A684" s="80" t="s">
        <v>369</v>
      </c>
      <c r="B684" s="278"/>
      <c r="C684" s="436" t="s">
        <v>274</v>
      </c>
      <c r="D684" s="437">
        <v>1</v>
      </c>
      <c r="E684" s="438">
        <v>2</v>
      </c>
      <c r="F684" s="438">
        <v>1</v>
      </c>
      <c r="G684" s="438"/>
      <c r="H684" s="438"/>
      <c r="I684" s="438">
        <v>1</v>
      </c>
      <c r="J684" s="438">
        <v>1</v>
      </c>
      <c r="K684" s="438"/>
      <c r="L684" s="438"/>
      <c r="M684" s="438"/>
      <c r="N684" s="438"/>
      <c r="O684" s="438"/>
      <c r="P684" s="438"/>
      <c r="Q684" s="438"/>
      <c r="R684" s="438"/>
      <c r="S684" s="440"/>
      <c r="T684" s="144"/>
      <c r="U684" s="144"/>
      <c r="V684" s="144"/>
      <c r="W684" s="144"/>
      <c r="X684" s="144"/>
      <c r="Y684" s="144"/>
      <c r="Z684" s="144"/>
      <c r="AA684" s="144"/>
      <c r="AB684" s="144"/>
      <c r="AC684" s="144"/>
      <c r="AD684" s="144"/>
      <c r="AE684" s="144"/>
      <c r="AF684" s="144"/>
      <c r="AG684" s="144"/>
      <c r="AH684" s="144"/>
      <c r="AI684" s="144"/>
      <c r="AJ684" s="144"/>
      <c r="AK684" s="144"/>
      <c r="AL684" s="144"/>
      <c r="AM684" s="144"/>
      <c r="AN684" s="144"/>
      <c r="AO684" s="144"/>
      <c r="AP684" s="144"/>
      <c r="AQ684" s="144"/>
      <c r="AR684" s="144"/>
      <c r="AS684" s="144"/>
      <c r="AT684" s="144"/>
      <c r="AU684" s="144"/>
      <c r="AV684" s="144"/>
      <c r="AW684" s="144"/>
      <c r="AX684" s="144"/>
      <c r="AY684" s="144"/>
      <c r="AZ684" s="144"/>
      <c r="BA684" s="144"/>
      <c r="BB684" s="144"/>
      <c r="BC684" s="144"/>
      <c r="BD684" s="144"/>
      <c r="BE684" s="144"/>
      <c r="BF684" s="144"/>
      <c r="BG684" s="144"/>
      <c r="BH684" s="144"/>
      <c r="BI684" s="144"/>
      <c r="BJ684" s="144"/>
      <c r="BK684" s="144"/>
      <c r="BL684" s="144"/>
      <c r="BM684" s="144"/>
      <c r="BN684" s="144"/>
      <c r="BO684" s="144"/>
      <c r="BP684" s="144"/>
      <c r="BQ684" s="144"/>
      <c r="BR684" s="144"/>
      <c r="BS684" s="144"/>
      <c r="BT684" s="144"/>
      <c r="BU684" s="144"/>
    </row>
    <row r="685" spans="1:73" ht="12" customHeight="1" x14ac:dyDescent="0.4">
      <c r="A685" s="80" t="s">
        <v>369</v>
      </c>
      <c r="B685" s="278"/>
      <c r="C685" s="436" t="s">
        <v>275</v>
      </c>
      <c r="D685" s="437"/>
      <c r="E685" s="438"/>
      <c r="F685" s="438"/>
      <c r="G685" s="438"/>
      <c r="H685" s="438"/>
      <c r="I685" s="438"/>
      <c r="J685" s="438"/>
      <c r="K685" s="438"/>
      <c r="L685" s="438"/>
      <c r="M685" s="438"/>
      <c r="N685" s="438"/>
      <c r="O685" s="438"/>
      <c r="P685" s="438"/>
      <c r="Q685" s="438"/>
      <c r="R685" s="438"/>
      <c r="S685" s="440"/>
      <c r="T685" s="144"/>
      <c r="U685" s="144"/>
      <c r="V685" s="144"/>
      <c r="W685" s="144"/>
      <c r="X685" s="144"/>
      <c r="Y685" s="144"/>
      <c r="Z685" s="144"/>
      <c r="AA685" s="144"/>
      <c r="AB685" s="144"/>
      <c r="AC685" s="144"/>
      <c r="AD685" s="144"/>
      <c r="AE685" s="144"/>
      <c r="AF685" s="144"/>
      <c r="AG685" s="144"/>
      <c r="AH685" s="144"/>
      <c r="AI685" s="144"/>
      <c r="AJ685" s="144"/>
      <c r="AK685" s="144"/>
      <c r="AL685" s="144"/>
      <c r="AM685" s="144"/>
      <c r="AN685" s="144"/>
      <c r="AO685" s="144"/>
      <c r="AP685" s="144"/>
      <c r="AQ685" s="144"/>
      <c r="AR685" s="144"/>
      <c r="AS685" s="144"/>
      <c r="AT685" s="144"/>
      <c r="AU685" s="144"/>
      <c r="AV685" s="144"/>
      <c r="AW685" s="144"/>
      <c r="AX685" s="144"/>
      <c r="AY685" s="144"/>
      <c r="AZ685" s="144"/>
      <c r="BA685" s="144"/>
      <c r="BB685" s="144"/>
      <c r="BC685" s="144"/>
      <c r="BD685" s="144"/>
      <c r="BE685" s="144"/>
      <c r="BF685" s="144"/>
      <c r="BG685" s="144"/>
      <c r="BH685" s="144"/>
      <c r="BI685" s="144"/>
      <c r="BJ685" s="144"/>
      <c r="BK685" s="144"/>
      <c r="BL685" s="144"/>
      <c r="BM685" s="144"/>
      <c r="BN685" s="144"/>
      <c r="BO685" s="144"/>
      <c r="BP685" s="144"/>
      <c r="BQ685" s="144"/>
      <c r="BR685" s="144"/>
      <c r="BS685" s="144"/>
      <c r="BT685" s="144"/>
      <c r="BU685" s="144"/>
    </row>
    <row r="686" spans="1:73" ht="12" customHeight="1" x14ac:dyDescent="0.4">
      <c r="A686" s="80"/>
      <c r="B686" s="278"/>
      <c r="C686" s="434" t="s">
        <v>416</v>
      </c>
      <c r="D686" s="443">
        <v>2</v>
      </c>
      <c r="E686" s="144"/>
      <c r="F686" s="144"/>
      <c r="G686" s="144"/>
      <c r="H686" s="144"/>
      <c r="I686" s="144"/>
      <c r="J686" s="144"/>
      <c r="K686" s="144"/>
      <c r="L686" s="144"/>
      <c r="M686" s="144"/>
      <c r="N686" s="144"/>
      <c r="O686" s="144"/>
      <c r="P686" s="144"/>
      <c r="Q686" s="144"/>
      <c r="R686" s="144"/>
      <c r="S686" s="444"/>
      <c r="T686" s="144"/>
      <c r="U686" s="144"/>
      <c r="V686" s="144"/>
      <c r="W686" s="144"/>
      <c r="X686" s="144"/>
      <c r="Y686" s="144"/>
      <c r="Z686" s="144"/>
      <c r="AA686" s="144"/>
      <c r="AB686" s="144"/>
      <c r="AC686" s="144"/>
      <c r="AD686" s="144"/>
      <c r="AE686" s="144"/>
      <c r="AF686" s="144"/>
      <c r="AG686" s="144"/>
      <c r="AH686" s="144"/>
      <c r="AI686" s="144"/>
      <c r="AJ686" s="144"/>
      <c r="AK686" s="144"/>
      <c r="AL686" s="144"/>
      <c r="AM686" s="144"/>
      <c r="AN686" s="144"/>
      <c r="AO686" s="144"/>
      <c r="AP686" s="144"/>
      <c r="AQ686" s="144"/>
      <c r="AR686" s="144"/>
      <c r="AS686" s="144"/>
      <c r="AT686" s="144"/>
      <c r="AU686" s="144"/>
      <c r="AV686" s="144"/>
      <c r="AW686" s="144"/>
      <c r="AX686" s="144"/>
      <c r="AY686" s="144"/>
      <c r="AZ686" s="144"/>
      <c r="BA686" s="144"/>
      <c r="BB686" s="144"/>
      <c r="BC686" s="144"/>
      <c r="BD686" s="144"/>
      <c r="BE686" s="144"/>
      <c r="BF686" s="144"/>
      <c r="BG686" s="144"/>
      <c r="BH686" s="144"/>
      <c r="BI686" s="144"/>
      <c r="BJ686" s="144"/>
      <c r="BK686" s="144"/>
      <c r="BL686" s="144"/>
      <c r="BM686" s="144"/>
      <c r="BN686" s="144"/>
      <c r="BO686" s="144"/>
      <c r="BP686" s="144"/>
      <c r="BQ686" s="144"/>
      <c r="BR686" s="144"/>
      <c r="BS686" s="144"/>
      <c r="BT686" s="144"/>
      <c r="BU686" s="144"/>
    </row>
    <row r="687" spans="1:73" ht="12" customHeight="1" x14ac:dyDescent="0.4">
      <c r="A687" s="80" t="s">
        <v>369</v>
      </c>
      <c r="B687" s="278"/>
      <c r="C687" s="434" t="s">
        <v>373</v>
      </c>
      <c r="D687" s="505"/>
      <c r="E687" s="269"/>
      <c r="F687" s="269"/>
      <c r="G687" s="269"/>
      <c r="H687" s="269"/>
      <c r="I687" s="269"/>
      <c r="J687" s="269"/>
      <c r="K687" s="269"/>
      <c r="L687" s="269"/>
      <c r="M687" s="269"/>
      <c r="N687" s="269"/>
      <c r="O687" s="269"/>
      <c r="P687" s="269"/>
      <c r="Q687" s="269"/>
      <c r="R687" s="269"/>
      <c r="S687" s="506"/>
      <c r="T687" s="235" t="s">
        <v>417</v>
      </c>
      <c r="U687" s="144"/>
      <c r="V687" s="144"/>
      <c r="W687" s="144"/>
      <c r="X687" s="144"/>
      <c r="Y687" s="144"/>
      <c r="Z687" s="144"/>
      <c r="AA687" s="144"/>
      <c r="AB687" s="144"/>
      <c r="AC687" s="144"/>
      <c r="AD687" s="144"/>
      <c r="AE687" s="144"/>
      <c r="AF687" s="144"/>
      <c r="AG687" s="144"/>
      <c r="AH687" s="144"/>
      <c r="AI687" s="144"/>
      <c r="AJ687" s="144"/>
      <c r="AK687" s="144"/>
      <c r="AL687" s="144"/>
      <c r="AM687" s="144"/>
      <c r="AN687" s="144"/>
      <c r="AO687" s="144"/>
      <c r="AP687" s="144"/>
      <c r="AQ687" s="144"/>
      <c r="AR687" s="144"/>
      <c r="AS687" s="144"/>
      <c r="AT687" s="144"/>
      <c r="AU687" s="144"/>
      <c r="AV687" s="144"/>
      <c r="AW687" s="144"/>
      <c r="AX687" s="144"/>
      <c r="AY687" s="144"/>
      <c r="AZ687" s="144"/>
      <c r="BA687" s="144"/>
      <c r="BB687" s="144"/>
      <c r="BC687" s="144"/>
      <c r="BD687" s="144"/>
      <c r="BE687" s="144"/>
      <c r="BF687" s="144"/>
      <c r="BG687" s="144"/>
      <c r="BH687" s="144"/>
      <c r="BI687" s="144"/>
      <c r="BJ687" s="144"/>
      <c r="BK687" s="144"/>
      <c r="BL687" s="144"/>
      <c r="BM687" s="144"/>
      <c r="BN687" s="144"/>
      <c r="BO687" s="144"/>
      <c r="BP687" s="144"/>
      <c r="BQ687" s="144"/>
      <c r="BR687" s="144"/>
      <c r="BS687" s="144"/>
      <c r="BT687" s="144"/>
      <c r="BU687" s="144"/>
    </row>
    <row r="688" spans="1:73" ht="12" customHeight="1" x14ac:dyDescent="0.4">
      <c r="A688" s="80" t="s">
        <v>369</v>
      </c>
      <c r="B688" s="278"/>
      <c r="C688" s="434" t="s">
        <v>374</v>
      </c>
      <c r="D688" s="505"/>
      <c r="E688" s="269"/>
      <c r="F688" s="269"/>
      <c r="G688" s="269"/>
      <c r="H688" s="269"/>
      <c r="I688" s="269"/>
      <c r="J688" s="269"/>
      <c r="K688" s="269"/>
      <c r="L688" s="269"/>
      <c r="M688" s="269"/>
      <c r="N688" s="269"/>
      <c r="O688" s="269"/>
      <c r="P688" s="269"/>
      <c r="Q688" s="269"/>
      <c r="R688" s="269"/>
      <c r="S688" s="506"/>
      <c r="T688" s="144"/>
      <c r="U688" s="144"/>
      <c r="V688" s="144"/>
      <c r="W688" s="144"/>
      <c r="X688" s="144"/>
      <c r="Y688" s="144"/>
      <c r="Z688" s="144"/>
      <c r="AA688" s="144"/>
      <c r="AB688" s="144"/>
      <c r="AC688" s="144"/>
      <c r="AD688" s="144"/>
      <c r="AE688" s="144"/>
      <c r="AF688" s="144"/>
      <c r="AG688" s="144"/>
      <c r="AH688" s="144"/>
      <c r="AI688" s="144"/>
      <c r="AJ688" s="144"/>
      <c r="AK688" s="144"/>
      <c r="AL688" s="144"/>
      <c r="AM688" s="144"/>
      <c r="AN688" s="144"/>
      <c r="AO688" s="144"/>
      <c r="AP688" s="144"/>
      <c r="AQ688" s="144"/>
      <c r="AR688" s="144"/>
      <c r="AS688" s="144"/>
      <c r="AT688" s="144"/>
      <c r="AU688" s="144"/>
      <c r="AV688" s="144"/>
      <c r="AW688" s="144"/>
      <c r="AX688" s="144"/>
      <c r="AY688" s="144"/>
      <c r="AZ688" s="144"/>
      <c r="BA688" s="144"/>
      <c r="BB688" s="144"/>
      <c r="BC688" s="144"/>
      <c r="BD688" s="144"/>
      <c r="BE688" s="144"/>
      <c r="BF688" s="144"/>
      <c r="BG688" s="144"/>
      <c r="BH688" s="144"/>
      <c r="BI688" s="144"/>
      <c r="BJ688" s="144"/>
      <c r="BK688" s="144"/>
      <c r="BL688" s="144"/>
      <c r="BM688" s="144"/>
      <c r="BN688" s="144"/>
      <c r="BO688" s="144"/>
      <c r="BP688" s="144"/>
      <c r="BQ688" s="144"/>
      <c r="BR688" s="144"/>
      <c r="BS688" s="144"/>
      <c r="BT688" s="144"/>
      <c r="BU688" s="144"/>
    </row>
    <row r="689" spans="1:73" ht="12" customHeight="1" x14ac:dyDescent="0.4">
      <c r="A689" s="80" t="s">
        <v>369</v>
      </c>
      <c r="B689" s="278"/>
      <c r="C689" s="436" t="s">
        <v>375</v>
      </c>
      <c r="D689" s="505"/>
      <c r="E689" s="508"/>
      <c r="F689" s="508"/>
      <c r="G689" s="508"/>
      <c r="H689" s="508"/>
      <c r="I689" s="508"/>
      <c r="J689" s="508"/>
      <c r="K689" s="508"/>
      <c r="L689" s="508"/>
      <c r="M689" s="508"/>
      <c r="N689" s="508"/>
      <c r="O689" s="508"/>
      <c r="P689" s="508"/>
      <c r="Q689" s="508"/>
      <c r="R689" s="508"/>
      <c r="S689" s="506"/>
      <c r="T689" s="144"/>
      <c r="U689" s="144"/>
      <c r="V689" s="144"/>
      <c r="W689" s="144"/>
      <c r="X689" s="144"/>
      <c r="Y689" s="144"/>
      <c r="Z689" s="144"/>
      <c r="AA689" s="144"/>
      <c r="AB689" s="144"/>
      <c r="AC689" s="144"/>
      <c r="AD689" s="144"/>
      <c r="AE689" s="144"/>
      <c r="AF689" s="144"/>
      <c r="AG689" s="144"/>
      <c r="AH689" s="144"/>
      <c r="AI689" s="144"/>
      <c r="AJ689" s="144"/>
      <c r="AK689" s="144"/>
      <c r="AL689" s="144"/>
      <c r="AM689" s="144"/>
      <c r="AN689" s="144"/>
      <c r="AO689" s="144"/>
      <c r="AP689" s="144"/>
      <c r="AQ689" s="144"/>
      <c r="AR689" s="144"/>
      <c r="AS689" s="144"/>
      <c r="AT689" s="144"/>
      <c r="AU689" s="144"/>
      <c r="AV689" s="144"/>
      <c r="AW689" s="144"/>
      <c r="AX689" s="144"/>
      <c r="AY689" s="144"/>
      <c r="AZ689" s="144"/>
      <c r="BA689" s="144"/>
      <c r="BB689" s="144"/>
      <c r="BC689" s="144"/>
      <c r="BD689" s="144"/>
      <c r="BE689" s="144"/>
      <c r="BF689" s="144"/>
      <c r="BG689" s="144"/>
      <c r="BH689" s="144"/>
      <c r="BI689" s="144"/>
      <c r="BJ689" s="144"/>
      <c r="BK689" s="144"/>
      <c r="BL689" s="144"/>
      <c r="BM689" s="144"/>
      <c r="BN689" s="144"/>
      <c r="BO689" s="144"/>
      <c r="BP689" s="144"/>
      <c r="BQ689" s="144"/>
      <c r="BR689" s="144"/>
      <c r="BS689" s="144"/>
      <c r="BT689" s="144"/>
      <c r="BU689" s="144"/>
    </row>
    <row r="690" spans="1:73" ht="12" customHeight="1" x14ac:dyDescent="0.4">
      <c r="A690" s="80" t="s">
        <v>369</v>
      </c>
      <c r="B690" s="278"/>
      <c r="C690" s="434" t="s">
        <v>309</v>
      </c>
      <c r="D690" s="505"/>
      <c r="E690" s="269"/>
      <c r="F690" s="269"/>
      <c r="G690" s="269"/>
      <c r="H690" s="269"/>
      <c r="I690" s="269"/>
      <c r="J690" s="269"/>
      <c r="K690" s="269"/>
      <c r="L690" s="269"/>
      <c r="M690" s="269"/>
      <c r="N690" s="269"/>
      <c r="O690" s="269"/>
      <c r="P690" s="269"/>
      <c r="Q690" s="269"/>
      <c r="R690" s="269"/>
      <c r="S690" s="506"/>
      <c r="T690" s="144"/>
      <c r="U690" s="144"/>
      <c r="V690" s="144"/>
      <c r="W690" s="144"/>
      <c r="X690" s="144"/>
      <c r="Y690" s="144"/>
      <c r="Z690" s="144"/>
      <c r="AA690" s="144"/>
      <c r="AB690" s="144"/>
      <c r="AC690" s="144"/>
      <c r="AD690" s="144"/>
      <c r="AE690" s="144"/>
      <c r="AF690" s="144"/>
      <c r="AG690" s="144"/>
      <c r="AH690" s="144"/>
      <c r="AI690" s="144"/>
      <c r="AJ690" s="144"/>
      <c r="AK690" s="144"/>
      <c r="AL690" s="144"/>
      <c r="AM690" s="144"/>
      <c r="AN690" s="144"/>
      <c r="AO690" s="144"/>
      <c r="AP690" s="144"/>
      <c r="AQ690" s="144"/>
      <c r="AR690" s="144"/>
      <c r="AS690" s="144"/>
      <c r="AT690" s="144"/>
      <c r="AU690" s="144"/>
      <c r="AV690" s="144"/>
      <c r="AW690" s="144"/>
      <c r="AX690" s="144"/>
      <c r="AY690" s="144"/>
      <c r="AZ690" s="144"/>
      <c r="BA690" s="144"/>
      <c r="BB690" s="144"/>
      <c r="BC690" s="144"/>
      <c r="BD690" s="144"/>
      <c r="BE690" s="144"/>
      <c r="BF690" s="144"/>
      <c r="BG690" s="144"/>
      <c r="BH690" s="144"/>
      <c r="BI690" s="144"/>
      <c r="BJ690" s="144"/>
      <c r="BK690" s="144"/>
      <c r="BL690" s="144"/>
      <c r="BM690" s="144"/>
      <c r="BN690" s="144"/>
      <c r="BO690" s="144"/>
      <c r="BP690" s="144"/>
      <c r="BQ690" s="144"/>
      <c r="BR690" s="144"/>
      <c r="BS690" s="144"/>
      <c r="BT690" s="144"/>
      <c r="BU690" s="144"/>
    </row>
    <row r="691" spans="1:73" ht="12" customHeight="1" x14ac:dyDescent="0.4">
      <c r="A691" s="80" t="s">
        <v>369</v>
      </c>
      <c r="B691" s="278"/>
      <c r="C691" s="434" t="s">
        <v>310</v>
      </c>
      <c r="D691" s="505"/>
      <c r="E691" s="269"/>
      <c r="F691" s="269"/>
      <c r="G691" s="269"/>
      <c r="H691" s="269"/>
      <c r="I691" s="269"/>
      <c r="J691" s="269"/>
      <c r="K691" s="269"/>
      <c r="L691" s="269"/>
      <c r="M691" s="269"/>
      <c r="N691" s="269"/>
      <c r="O691" s="269"/>
      <c r="P691" s="269"/>
      <c r="Q691" s="269"/>
      <c r="R691" s="269"/>
      <c r="S691" s="506"/>
      <c r="T691" s="144"/>
      <c r="U691" s="144"/>
      <c r="V691" s="144"/>
      <c r="W691" s="144"/>
      <c r="X691" s="144"/>
      <c r="Y691" s="144"/>
      <c r="Z691" s="144"/>
      <c r="AA691" s="144"/>
      <c r="AB691" s="144"/>
      <c r="AC691" s="144"/>
      <c r="AD691" s="144"/>
      <c r="AE691" s="144"/>
      <c r="AF691" s="144"/>
      <c r="AG691" s="144"/>
      <c r="AH691" s="144"/>
      <c r="AI691" s="144"/>
      <c r="AJ691" s="144"/>
      <c r="AK691" s="144"/>
      <c r="AL691" s="144"/>
      <c r="AM691" s="144"/>
      <c r="AN691" s="144"/>
      <c r="AO691" s="144"/>
      <c r="AP691" s="144"/>
      <c r="AQ691" s="144"/>
      <c r="AR691" s="144"/>
      <c r="AS691" s="144"/>
      <c r="AT691" s="144"/>
      <c r="AU691" s="144"/>
      <c r="AV691" s="144"/>
      <c r="AW691" s="144"/>
      <c r="AX691" s="144"/>
      <c r="AY691" s="144"/>
      <c r="AZ691" s="144"/>
      <c r="BA691" s="144"/>
      <c r="BB691" s="144"/>
      <c r="BC691" s="144"/>
      <c r="BD691" s="144"/>
      <c r="BE691" s="144"/>
      <c r="BF691" s="144"/>
      <c r="BG691" s="144"/>
      <c r="BH691" s="144"/>
      <c r="BI691" s="144"/>
      <c r="BJ691" s="144"/>
      <c r="BK691" s="144"/>
      <c r="BL691" s="144"/>
      <c r="BM691" s="144"/>
      <c r="BN691" s="144"/>
      <c r="BO691" s="144"/>
      <c r="BP691" s="144"/>
      <c r="BQ691" s="144"/>
      <c r="BR691" s="144"/>
      <c r="BS691" s="144"/>
      <c r="BT691" s="144"/>
      <c r="BU691" s="144"/>
    </row>
    <row r="692" spans="1:73" ht="12" customHeight="1" x14ac:dyDescent="0.4">
      <c r="A692" s="80" t="s">
        <v>369</v>
      </c>
      <c r="B692" s="278"/>
      <c r="C692" s="434" t="s">
        <v>376</v>
      </c>
      <c r="D692" s="505"/>
      <c r="E692" s="269"/>
      <c r="F692" s="269"/>
      <c r="G692" s="269"/>
      <c r="H692" s="269"/>
      <c r="I692" s="269"/>
      <c r="J692" s="269"/>
      <c r="K692" s="269"/>
      <c r="L692" s="269"/>
      <c r="M692" s="269"/>
      <c r="N692" s="269"/>
      <c r="O692" s="269"/>
      <c r="P692" s="269"/>
      <c r="Q692" s="269"/>
      <c r="R692" s="269"/>
      <c r="S692" s="506"/>
      <c r="T692" s="144"/>
      <c r="U692" s="144"/>
      <c r="V692" s="144"/>
      <c r="W692" s="144"/>
      <c r="X692" s="144"/>
      <c r="Y692" s="144"/>
      <c r="Z692" s="144"/>
      <c r="AA692" s="144"/>
      <c r="AB692" s="144"/>
      <c r="AC692" s="144"/>
      <c r="AD692" s="144"/>
      <c r="AE692" s="144"/>
      <c r="AF692" s="144"/>
      <c r="AG692" s="144"/>
      <c r="AH692" s="144"/>
      <c r="AI692" s="144"/>
      <c r="AJ692" s="144"/>
      <c r="AK692" s="144"/>
      <c r="AL692" s="144"/>
      <c r="AM692" s="144"/>
      <c r="AN692" s="144"/>
      <c r="AO692" s="144"/>
      <c r="AP692" s="144"/>
      <c r="AQ692" s="144"/>
      <c r="AR692" s="144"/>
      <c r="AS692" s="144"/>
      <c r="AT692" s="144"/>
      <c r="AU692" s="144"/>
      <c r="AV692" s="144"/>
      <c r="AW692" s="144"/>
      <c r="AX692" s="144"/>
      <c r="AY692" s="144"/>
      <c r="AZ692" s="144"/>
      <c r="BA692" s="144"/>
      <c r="BB692" s="144"/>
      <c r="BC692" s="144"/>
      <c r="BD692" s="144"/>
      <c r="BE692" s="144"/>
      <c r="BF692" s="144"/>
      <c r="BG692" s="144"/>
      <c r="BH692" s="144"/>
      <c r="BI692" s="144"/>
      <c r="BJ692" s="144"/>
      <c r="BK692" s="144"/>
      <c r="BL692" s="144"/>
      <c r="BM692" s="144"/>
      <c r="BN692" s="144"/>
      <c r="BO692" s="144"/>
      <c r="BP692" s="144"/>
      <c r="BQ692" s="144"/>
      <c r="BR692" s="144"/>
      <c r="BS692" s="144"/>
      <c r="BT692" s="144"/>
      <c r="BU692" s="144"/>
    </row>
    <row r="693" spans="1:73" ht="12" customHeight="1" x14ac:dyDescent="0.4">
      <c r="A693" s="80" t="s">
        <v>369</v>
      </c>
      <c r="B693" s="278"/>
      <c r="C693" s="434" t="s">
        <v>377</v>
      </c>
      <c r="D693" s="505"/>
      <c r="E693" s="269"/>
      <c r="F693" s="269"/>
      <c r="G693" s="269"/>
      <c r="H693" s="269"/>
      <c r="I693" s="269"/>
      <c r="J693" s="269"/>
      <c r="K693" s="269"/>
      <c r="L693" s="269"/>
      <c r="M693" s="269"/>
      <c r="N693" s="269"/>
      <c r="O693" s="269"/>
      <c r="P693" s="269"/>
      <c r="Q693" s="269"/>
      <c r="R693" s="269"/>
      <c r="S693" s="506"/>
      <c r="T693" s="144"/>
      <c r="U693" s="144"/>
      <c r="V693" s="144"/>
      <c r="W693" s="144"/>
      <c r="X693" s="144"/>
      <c r="Y693" s="144"/>
      <c r="Z693" s="144"/>
      <c r="AA693" s="144"/>
      <c r="AB693" s="144"/>
      <c r="AC693" s="144"/>
      <c r="AD693" s="144"/>
      <c r="AE693" s="144"/>
      <c r="AF693" s="144"/>
      <c r="AG693" s="144"/>
      <c r="AH693" s="144"/>
      <c r="AI693" s="144"/>
      <c r="AJ693" s="144"/>
      <c r="AK693" s="144"/>
      <c r="AL693" s="144"/>
      <c r="AM693" s="144"/>
      <c r="AN693" s="144"/>
      <c r="AO693" s="144"/>
      <c r="AP693" s="144"/>
      <c r="AQ693" s="144"/>
      <c r="AR693" s="144"/>
      <c r="AS693" s="144"/>
      <c r="AT693" s="144"/>
      <c r="AU693" s="144"/>
      <c r="AV693" s="144"/>
      <c r="AW693" s="144"/>
      <c r="AX693" s="144"/>
      <c r="AY693" s="144"/>
      <c r="AZ693" s="144"/>
      <c r="BA693" s="144"/>
      <c r="BB693" s="144"/>
      <c r="BC693" s="144"/>
      <c r="BD693" s="144"/>
      <c r="BE693" s="144"/>
      <c r="BF693" s="144"/>
      <c r="BG693" s="144"/>
      <c r="BH693" s="144"/>
      <c r="BI693" s="144"/>
      <c r="BJ693" s="144"/>
      <c r="BK693" s="144"/>
      <c r="BL693" s="144"/>
      <c r="BM693" s="144"/>
      <c r="BN693" s="144"/>
      <c r="BO693" s="144"/>
      <c r="BP693" s="144"/>
      <c r="BQ693" s="144"/>
      <c r="BR693" s="144"/>
      <c r="BS693" s="144"/>
      <c r="BT693" s="144"/>
      <c r="BU693" s="144"/>
    </row>
    <row r="694" spans="1:73" ht="12" customHeight="1" x14ac:dyDescent="0.4">
      <c r="A694" s="80" t="s">
        <v>369</v>
      </c>
      <c r="B694" s="278"/>
      <c r="C694" s="434" t="s">
        <v>378</v>
      </c>
      <c r="D694" s="505"/>
      <c r="E694" s="269"/>
      <c r="F694" s="269"/>
      <c r="G694" s="269"/>
      <c r="H694" s="269"/>
      <c r="I694" s="269"/>
      <c r="J694" s="269"/>
      <c r="K694" s="269"/>
      <c r="L694" s="269"/>
      <c r="M694" s="269"/>
      <c r="N694" s="269"/>
      <c r="O694" s="269"/>
      <c r="P694" s="269"/>
      <c r="Q694" s="269"/>
      <c r="R694" s="269"/>
      <c r="S694" s="506"/>
      <c r="T694" s="144"/>
      <c r="U694" s="144"/>
      <c r="V694" s="144"/>
      <c r="W694" s="144"/>
      <c r="X694" s="144"/>
      <c r="Y694" s="144"/>
      <c r="Z694" s="144"/>
      <c r="AA694" s="144"/>
      <c r="AB694" s="144"/>
      <c r="AC694" s="144"/>
      <c r="AD694" s="144"/>
      <c r="AE694" s="144"/>
      <c r="AF694" s="144"/>
      <c r="AG694" s="144"/>
      <c r="AH694" s="144"/>
      <c r="AI694" s="144"/>
      <c r="AJ694" s="144"/>
      <c r="AK694" s="144"/>
      <c r="AL694" s="144"/>
      <c r="AM694" s="144"/>
      <c r="AN694" s="144"/>
      <c r="AO694" s="144"/>
      <c r="AP694" s="144"/>
      <c r="AQ694" s="144"/>
      <c r="AR694" s="144"/>
      <c r="AS694" s="144"/>
      <c r="AT694" s="144"/>
      <c r="AU694" s="144"/>
      <c r="AV694" s="144"/>
      <c r="AW694" s="144"/>
      <c r="AX694" s="144"/>
      <c r="AY694" s="144"/>
      <c r="AZ694" s="144"/>
      <c r="BA694" s="144"/>
      <c r="BB694" s="144"/>
      <c r="BC694" s="144"/>
      <c r="BD694" s="144"/>
      <c r="BE694" s="144"/>
      <c r="BF694" s="144"/>
      <c r="BG694" s="144"/>
      <c r="BH694" s="144"/>
      <c r="BI694" s="144"/>
      <c r="BJ694" s="144"/>
      <c r="BK694" s="144"/>
      <c r="BL694" s="144"/>
      <c r="BM694" s="144"/>
      <c r="BN694" s="144"/>
      <c r="BO694" s="144"/>
      <c r="BP694" s="144"/>
      <c r="BQ694" s="144"/>
      <c r="BR694" s="144"/>
      <c r="BS694" s="144"/>
      <c r="BT694" s="144"/>
      <c r="BU694" s="144"/>
    </row>
    <row r="695" spans="1:73" ht="12" customHeight="1" x14ac:dyDescent="0.4">
      <c r="A695" s="80" t="s">
        <v>369</v>
      </c>
      <c r="B695" s="278"/>
      <c r="C695" s="434" t="s">
        <v>379</v>
      </c>
      <c r="D695" s="505"/>
      <c r="E695" s="269"/>
      <c r="F695" s="269"/>
      <c r="G695" s="269"/>
      <c r="H695" s="269"/>
      <c r="I695" s="269"/>
      <c r="J695" s="269"/>
      <c r="K695" s="269"/>
      <c r="L695" s="269"/>
      <c r="M695" s="269"/>
      <c r="N695" s="269"/>
      <c r="O695" s="269"/>
      <c r="P695" s="269"/>
      <c r="Q695" s="269"/>
      <c r="R695" s="269"/>
      <c r="S695" s="506"/>
      <c r="T695" s="144"/>
      <c r="U695" s="144"/>
      <c r="V695" s="144"/>
      <c r="W695" s="144"/>
      <c r="X695" s="144"/>
      <c r="Y695" s="144"/>
      <c r="Z695" s="144"/>
      <c r="AA695" s="144"/>
      <c r="AB695" s="144"/>
      <c r="AC695" s="144"/>
      <c r="AD695" s="144"/>
      <c r="AE695" s="144"/>
      <c r="AF695" s="144"/>
      <c r="AG695" s="144"/>
      <c r="AH695" s="144"/>
      <c r="AI695" s="144"/>
      <c r="AJ695" s="144"/>
      <c r="AK695" s="144"/>
      <c r="AL695" s="144"/>
      <c r="AM695" s="144"/>
      <c r="AN695" s="144"/>
      <c r="AO695" s="144"/>
      <c r="AP695" s="144"/>
      <c r="AQ695" s="144"/>
      <c r="AR695" s="144"/>
      <c r="AS695" s="144"/>
      <c r="AT695" s="144"/>
      <c r="AU695" s="144"/>
      <c r="AV695" s="144"/>
      <c r="AW695" s="144"/>
      <c r="AX695" s="144"/>
      <c r="AY695" s="144"/>
      <c r="AZ695" s="144"/>
      <c r="BA695" s="144"/>
      <c r="BB695" s="144"/>
      <c r="BC695" s="144"/>
      <c r="BD695" s="144"/>
      <c r="BE695" s="144"/>
      <c r="BF695" s="144"/>
      <c r="BG695" s="144"/>
      <c r="BH695" s="144"/>
      <c r="BI695" s="144"/>
      <c r="BJ695" s="144"/>
      <c r="BK695" s="144"/>
      <c r="BL695" s="144"/>
      <c r="BM695" s="144"/>
      <c r="BN695" s="144"/>
      <c r="BO695" s="144"/>
      <c r="BP695" s="144"/>
      <c r="BQ695" s="144"/>
      <c r="BR695" s="144"/>
      <c r="BS695" s="144"/>
      <c r="BT695" s="144"/>
      <c r="BU695" s="144"/>
    </row>
    <row r="696" spans="1:73" ht="12" customHeight="1" x14ac:dyDescent="0.4">
      <c r="A696" s="80" t="s">
        <v>369</v>
      </c>
      <c r="B696" s="278"/>
      <c r="C696" s="468" t="s">
        <v>380</v>
      </c>
      <c r="D696" s="509"/>
      <c r="E696" s="510"/>
      <c r="F696" s="510"/>
      <c r="G696" s="510"/>
      <c r="H696" s="510"/>
      <c r="I696" s="510"/>
      <c r="J696" s="510"/>
      <c r="K696" s="510"/>
      <c r="L696" s="510"/>
      <c r="M696" s="510"/>
      <c r="N696" s="510"/>
      <c r="O696" s="510"/>
      <c r="P696" s="510"/>
      <c r="Q696" s="510"/>
      <c r="R696" s="510"/>
      <c r="S696" s="511"/>
      <c r="T696" s="144"/>
      <c r="U696" s="144"/>
      <c r="V696" s="144"/>
      <c r="W696" s="144"/>
      <c r="X696" s="144"/>
      <c r="Y696" s="144"/>
      <c r="Z696" s="144"/>
      <c r="AA696" s="144"/>
      <c r="AB696" s="144"/>
      <c r="AC696" s="144"/>
      <c r="AD696" s="144"/>
      <c r="AE696" s="144"/>
      <c r="AF696" s="144"/>
      <c r="AG696" s="144"/>
      <c r="AH696" s="144"/>
      <c r="AI696" s="144"/>
      <c r="AJ696" s="144"/>
      <c r="AK696" s="144"/>
      <c r="AL696" s="144"/>
      <c r="AM696" s="144"/>
      <c r="AN696" s="144"/>
      <c r="AO696" s="144"/>
      <c r="AP696" s="144"/>
      <c r="AQ696" s="144"/>
      <c r="AR696" s="144"/>
      <c r="AS696" s="144"/>
      <c r="AT696" s="144"/>
      <c r="AU696" s="144"/>
      <c r="AV696" s="144"/>
      <c r="AW696" s="144"/>
      <c r="AX696" s="144"/>
      <c r="AY696" s="144"/>
      <c r="AZ696" s="144"/>
      <c r="BA696" s="144"/>
      <c r="BB696" s="144"/>
      <c r="BC696" s="144"/>
      <c r="BD696" s="144"/>
      <c r="BE696" s="144"/>
      <c r="BF696" s="144"/>
      <c r="BG696" s="144"/>
      <c r="BH696" s="144"/>
      <c r="BI696" s="144"/>
      <c r="BJ696" s="144"/>
      <c r="BK696" s="144"/>
      <c r="BL696" s="144"/>
      <c r="BM696" s="144"/>
      <c r="BN696" s="144"/>
      <c r="BO696" s="144"/>
      <c r="BP696" s="144"/>
      <c r="BQ696" s="144"/>
      <c r="BR696" s="144"/>
      <c r="BS696" s="144"/>
      <c r="BT696" s="144"/>
      <c r="BU696" s="144"/>
    </row>
    <row r="697" spans="1:73" ht="12" customHeight="1" x14ac:dyDescent="0.4">
      <c r="A697" s="80" t="s">
        <v>369</v>
      </c>
      <c r="B697" s="278"/>
      <c r="C697" s="469" t="s">
        <v>14</v>
      </c>
      <c r="D697" s="505"/>
      <c r="E697" s="269"/>
      <c r="F697" s="269"/>
      <c r="G697" s="269"/>
      <c r="H697" s="269"/>
      <c r="I697" s="269"/>
      <c r="J697" s="269"/>
      <c r="K697" s="269"/>
      <c r="L697" s="269"/>
      <c r="M697" s="269"/>
      <c r="N697" s="269"/>
      <c r="O697" s="269"/>
      <c r="P697" s="269"/>
      <c r="Q697" s="269"/>
      <c r="R697" s="269"/>
      <c r="S697" s="506"/>
      <c r="T697" s="144"/>
      <c r="U697" s="144"/>
      <c r="V697" s="144"/>
      <c r="W697" s="144"/>
      <c r="X697" s="144"/>
      <c r="Y697" s="144"/>
      <c r="Z697" s="144"/>
      <c r="AA697" s="144"/>
      <c r="AB697" s="144"/>
      <c r="AC697" s="144"/>
      <c r="AD697" s="144"/>
      <c r="AE697" s="144"/>
      <c r="AF697" s="144"/>
      <c r="AG697" s="144"/>
      <c r="AH697" s="144"/>
      <c r="AI697" s="144"/>
      <c r="AJ697" s="144"/>
      <c r="AK697" s="144"/>
      <c r="AL697" s="144"/>
      <c r="AM697" s="144"/>
      <c r="AN697" s="144"/>
      <c r="AO697" s="144"/>
      <c r="AP697" s="144"/>
      <c r="AQ697" s="144"/>
      <c r="AR697" s="144"/>
      <c r="AS697" s="144"/>
      <c r="AT697" s="144"/>
      <c r="AU697" s="144"/>
      <c r="AV697" s="144"/>
      <c r="AW697" s="144"/>
      <c r="AX697" s="144"/>
      <c r="AY697" s="144"/>
      <c r="AZ697" s="144"/>
      <c r="BA697" s="144"/>
      <c r="BB697" s="144"/>
      <c r="BC697" s="144"/>
      <c r="BD697" s="144"/>
      <c r="BE697" s="144"/>
      <c r="BF697" s="144"/>
      <c r="BG697" s="144"/>
      <c r="BH697" s="144"/>
      <c r="BI697" s="144"/>
      <c r="BJ697" s="144"/>
      <c r="BK697" s="144"/>
      <c r="BL697" s="144"/>
      <c r="BM697" s="144"/>
      <c r="BN697" s="144"/>
      <c r="BO697" s="144"/>
      <c r="BP697" s="144"/>
      <c r="BQ697" s="144"/>
      <c r="BR697" s="144"/>
      <c r="BS697" s="144"/>
      <c r="BT697" s="144"/>
      <c r="BU697" s="144"/>
    </row>
    <row r="698" spans="1:73" ht="12" customHeight="1" x14ac:dyDescent="0.4">
      <c r="A698" s="80" t="s">
        <v>369</v>
      </c>
      <c r="B698" s="278"/>
      <c r="C698" s="469" t="s">
        <v>15</v>
      </c>
      <c r="D698" s="505"/>
      <c r="E698" s="269"/>
      <c r="F698" s="269"/>
      <c r="G698" s="269"/>
      <c r="H698" s="269"/>
      <c r="I698" s="269"/>
      <c r="J698" s="269"/>
      <c r="K698" s="269"/>
      <c r="L698" s="269"/>
      <c r="M698" s="269"/>
      <c r="N698" s="269"/>
      <c r="O698" s="269"/>
      <c r="P698" s="269"/>
      <c r="Q698" s="269"/>
      <c r="R698" s="269"/>
      <c r="S698" s="506"/>
      <c r="T698" s="144"/>
      <c r="U698" s="144"/>
      <c r="V698" s="144"/>
      <c r="W698" s="144"/>
      <c r="X698" s="144"/>
      <c r="Y698" s="144"/>
      <c r="Z698" s="144"/>
      <c r="AA698" s="144"/>
      <c r="AB698" s="144"/>
      <c r="AC698" s="144"/>
      <c r="AD698" s="144"/>
      <c r="AE698" s="144"/>
      <c r="AF698" s="144"/>
      <c r="AG698" s="144"/>
      <c r="AH698" s="144"/>
      <c r="AI698" s="144"/>
      <c r="AJ698" s="144"/>
      <c r="AK698" s="144"/>
      <c r="AL698" s="144"/>
      <c r="AM698" s="144"/>
      <c r="AN698" s="144"/>
      <c r="AO698" s="144"/>
      <c r="AP698" s="144"/>
      <c r="AQ698" s="144"/>
      <c r="AR698" s="144"/>
      <c r="AS698" s="144"/>
      <c r="AT698" s="144"/>
      <c r="AU698" s="144"/>
      <c r="AV698" s="144"/>
      <c r="AW698" s="144"/>
      <c r="AX698" s="144"/>
      <c r="AY698" s="144"/>
      <c r="AZ698" s="144"/>
      <c r="BA698" s="144"/>
      <c r="BB698" s="144"/>
      <c r="BC698" s="144"/>
      <c r="BD698" s="144"/>
      <c r="BE698" s="144"/>
      <c r="BF698" s="144"/>
      <c r="BG698" s="144"/>
      <c r="BH698" s="144"/>
      <c r="BI698" s="144"/>
      <c r="BJ698" s="144"/>
      <c r="BK698" s="144"/>
      <c r="BL698" s="144"/>
      <c r="BM698" s="144"/>
      <c r="BN698" s="144"/>
      <c r="BO698" s="144"/>
      <c r="BP698" s="144"/>
      <c r="BQ698" s="144"/>
      <c r="BR698" s="144"/>
      <c r="BS698" s="144"/>
      <c r="BT698" s="144"/>
      <c r="BU698" s="144"/>
    </row>
    <row r="699" spans="1:73" ht="12" customHeight="1" x14ac:dyDescent="0.4">
      <c r="A699" s="80" t="s">
        <v>369</v>
      </c>
      <c r="B699" s="278"/>
      <c r="C699" s="469" t="s">
        <v>381</v>
      </c>
      <c r="D699" s="505"/>
      <c r="E699" s="269"/>
      <c r="F699" s="269"/>
      <c r="G699" s="269"/>
      <c r="H699" s="269"/>
      <c r="I699" s="269"/>
      <c r="J699" s="269"/>
      <c r="K699" s="269"/>
      <c r="L699" s="269"/>
      <c r="M699" s="269"/>
      <c r="N699" s="269"/>
      <c r="O699" s="269"/>
      <c r="P699" s="269"/>
      <c r="Q699" s="269"/>
      <c r="R699" s="269"/>
      <c r="S699" s="506"/>
      <c r="T699" s="144"/>
      <c r="U699" s="144"/>
      <c r="V699" s="144"/>
      <c r="W699" s="144"/>
      <c r="X699" s="144"/>
      <c r="Y699" s="144"/>
      <c r="Z699" s="144"/>
      <c r="AA699" s="144"/>
      <c r="AB699" s="144"/>
      <c r="AC699" s="144"/>
      <c r="AD699" s="144"/>
      <c r="AE699" s="144"/>
      <c r="AF699" s="144"/>
      <c r="AG699" s="144"/>
      <c r="AH699" s="144"/>
      <c r="AI699" s="144"/>
      <c r="AJ699" s="144"/>
      <c r="AK699" s="144"/>
      <c r="AL699" s="144"/>
      <c r="AM699" s="144"/>
      <c r="AN699" s="144"/>
      <c r="AO699" s="144"/>
      <c r="AP699" s="144"/>
      <c r="AQ699" s="144"/>
      <c r="AR699" s="144"/>
      <c r="AS699" s="144"/>
      <c r="AT699" s="144"/>
      <c r="AU699" s="144"/>
      <c r="AV699" s="144"/>
      <c r="AW699" s="144"/>
      <c r="AX699" s="144"/>
      <c r="AY699" s="144"/>
      <c r="AZ699" s="144"/>
      <c r="BA699" s="144"/>
      <c r="BB699" s="144"/>
      <c r="BC699" s="144"/>
      <c r="BD699" s="144"/>
      <c r="BE699" s="144"/>
      <c r="BF699" s="144"/>
      <c r="BG699" s="144"/>
      <c r="BH699" s="144"/>
      <c r="BI699" s="144"/>
      <c r="BJ699" s="144"/>
      <c r="BK699" s="144"/>
      <c r="BL699" s="144"/>
      <c r="BM699" s="144"/>
      <c r="BN699" s="144"/>
      <c r="BO699" s="144"/>
      <c r="BP699" s="144"/>
      <c r="BQ699" s="144"/>
      <c r="BR699" s="144"/>
      <c r="BS699" s="144"/>
      <c r="BT699" s="144"/>
      <c r="BU699" s="144"/>
    </row>
    <row r="700" spans="1:73" ht="12" customHeight="1" x14ac:dyDescent="0.4">
      <c r="A700" s="80" t="s">
        <v>369</v>
      </c>
      <c r="B700" s="278"/>
      <c r="C700" s="434" t="s">
        <v>17</v>
      </c>
      <c r="D700" s="505"/>
      <c r="E700" s="269"/>
      <c r="F700" s="269"/>
      <c r="G700" s="269"/>
      <c r="H700" s="269"/>
      <c r="I700" s="269"/>
      <c r="J700" s="269"/>
      <c r="K700" s="269"/>
      <c r="L700" s="269"/>
      <c r="M700" s="269"/>
      <c r="N700" s="269"/>
      <c r="O700" s="269"/>
      <c r="P700" s="269"/>
      <c r="Q700" s="269"/>
      <c r="R700" s="269"/>
      <c r="S700" s="506"/>
      <c r="T700" s="144"/>
      <c r="U700" s="144"/>
      <c r="V700" s="144"/>
      <c r="W700" s="144"/>
      <c r="X700" s="144"/>
      <c r="Y700" s="144"/>
      <c r="Z700" s="144"/>
      <c r="AA700" s="144"/>
      <c r="AB700" s="144"/>
      <c r="AC700" s="144"/>
      <c r="AD700" s="144"/>
      <c r="AE700" s="144"/>
      <c r="AF700" s="144"/>
      <c r="AG700" s="144"/>
      <c r="AH700" s="144"/>
      <c r="AI700" s="144"/>
      <c r="AJ700" s="144"/>
      <c r="AK700" s="144"/>
      <c r="AL700" s="144"/>
      <c r="AM700" s="144"/>
      <c r="AN700" s="144"/>
      <c r="AO700" s="144"/>
      <c r="AP700" s="144"/>
      <c r="AQ700" s="144"/>
      <c r="AR700" s="144"/>
      <c r="AS700" s="144"/>
      <c r="AT700" s="144"/>
      <c r="AU700" s="144"/>
      <c r="AV700" s="144"/>
      <c r="AW700" s="144"/>
      <c r="AX700" s="144"/>
      <c r="AY700" s="144"/>
      <c r="AZ700" s="144"/>
      <c r="BA700" s="144"/>
      <c r="BB700" s="144"/>
      <c r="BC700" s="144"/>
      <c r="BD700" s="144"/>
      <c r="BE700" s="144"/>
      <c r="BF700" s="144"/>
      <c r="BG700" s="144"/>
      <c r="BH700" s="144"/>
      <c r="BI700" s="144"/>
      <c r="BJ700" s="144"/>
      <c r="BK700" s="144"/>
      <c r="BL700" s="144"/>
      <c r="BM700" s="144"/>
      <c r="BN700" s="144"/>
      <c r="BO700" s="144"/>
      <c r="BP700" s="144"/>
      <c r="BQ700" s="144"/>
      <c r="BR700" s="144"/>
      <c r="BS700" s="144"/>
      <c r="BT700" s="144"/>
      <c r="BU700" s="144"/>
    </row>
    <row r="701" spans="1:73" ht="12" customHeight="1" x14ac:dyDescent="0.4">
      <c r="A701" s="80" t="s">
        <v>369</v>
      </c>
      <c r="B701" s="278"/>
      <c r="C701" s="469" t="s">
        <v>382</v>
      </c>
      <c r="D701" s="505"/>
      <c r="E701" s="269"/>
      <c r="F701" s="269"/>
      <c r="G701" s="269"/>
      <c r="H701" s="269"/>
      <c r="I701" s="269"/>
      <c r="J701" s="269"/>
      <c r="K701" s="269"/>
      <c r="L701" s="269"/>
      <c r="M701" s="269"/>
      <c r="N701" s="269"/>
      <c r="O701" s="269"/>
      <c r="P701" s="269"/>
      <c r="Q701" s="269"/>
      <c r="R701" s="269"/>
      <c r="S701" s="506"/>
      <c r="T701" s="144"/>
      <c r="U701" s="144"/>
      <c r="V701" s="144"/>
      <c r="W701" s="144"/>
      <c r="X701" s="144"/>
      <c r="Y701" s="144"/>
      <c r="Z701" s="144"/>
      <c r="AA701" s="144"/>
      <c r="AB701" s="144"/>
      <c r="AC701" s="144"/>
      <c r="AD701" s="144"/>
      <c r="AE701" s="144"/>
      <c r="AF701" s="144"/>
      <c r="AG701" s="144"/>
      <c r="AH701" s="144"/>
      <c r="AI701" s="144"/>
      <c r="AJ701" s="144"/>
      <c r="AK701" s="144"/>
      <c r="AL701" s="144"/>
      <c r="AM701" s="144"/>
      <c r="AN701" s="144"/>
      <c r="AO701" s="144"/>
      <c r="AP701" s="144"/>
      <c r="AQ701" s="144"/>
      <c r="AR701" s="144"/>
      <c r="AS701" s="144"/>
      <c r="AT701" s="144"/>
      <c r="AU701" s="144"/>
      <c r="AV701" s="144"/>
      <c r="AW701" s="144"/>
      <c r="AX701" s="144"/>
      <c r="AY701" s="144"/>
      <c r="AZ701" s="144"/>
      <c r="BA701" s="144"/>
      <c r="BB701" s="144"/>
      <c r="BC701" s="144"/>
      <c r="BD701" s="144"/>
      <c r="BE701" s="144"/>
      <c r="BF701" s="144"/>
      <c r="BG701" s="144"/>
      <c r="BH701" s="144"/>
      <c r="BI701" s="144"/>
      <c r="BJ701" s="144"/>
      <c r="BK701" s="144"/>
      <c r="BL701" s="144"/>
      <c r="BM701" s="144"/>
      <c r="BN701" s="144"/>
      <c r="BO701" s="144"/>
      <c r="BP701" s="144"/>
      <c r="BQ701" s="144"/>
      <c r="BR701" s="144"/>
      <c r="BS701" s="144"/>
      <c r="BT701" s="144"/>
      <c r="BU701" s="144"/>
    </row>
    <row r="702" spans="1:73" ht="12" customHeight="1" x14ac:dyDescent="0.4">
      <c r="A702" s="80" t="s">
        <v>369</v>
      </c>
      <c r="B702" s="278"/>
      <c r="C702" s="437" t="s">
        <v>383</v>
      </c>
      <c r="D702" s="505"/>
      <c r="E702" s="508"/>
      <c r="F702" s="508"/>
      <c r="G702" s="508"/>
      <c r="H702" s="508"/>
      <c r="I702" s="508"/>
      <c r="J702" s="508"/>
      <c r="K702" s="508"/>
      <c r="L702" s="508"/>
      <c r="M702" s="508"/>
      <c r="N702" s="508"/>
      <c r="O702" s="508"/>
      <c r="P702" s="508"/>
      <c r="Q702" s="508"/>
      <c r="R702" s="508"/>
      <c r="S702" s="506"/>
      <c r="T702" s="144"/>
      <c r="U702" s="144"/>
      <c r="V702" s="144"/>
      <c r="W702" s="144"/>
      <c r="X702" s="144"/>
      <c r="Y702" s="144"/>
      <c r="Z702" s="144"/>
      <c r="AA702" s="144"/>
      <c r="AB702" s="144"/>
      <c r="AC702" s="144"/>
      <c r="AD702" s="144"/>
      <c r="AE702" s="144"/>
      <c r="AF702" s="144"/>
      <c r="AG702" s="144"/>
      <c r="AH702" s="144"/>
      <c r="AI702" s="144"/>
      <c r="AJ702" s="144"/>
      <c r="AK702" s="144"/>
      <c r="AL702" s="144"/>
      <c r="AM702" s="144"/>
      <c r="AN702" s="144"/>
      <c r="AO702" s="144"/>
      <c r="AP702" s="144"/>
      <c r="AQ702" s="144"/>
      <c r="AR702" s="144"/>
      <c r="AS702" s="144"/>
      <c r="AT702" s="144"/>
      <c r="AU702" s="144"/>
      <c r="AV702" s="144"/>
      <c r="AW702" s="144"/>
      <c r="AX702" s="144"/>
      <c r="AY702" s="144"/>
      <c r="AZ702" s="144"/>
      <c r="BA702" s="144"/>
      <c r="BB702" s="144"/>
      <c r="BC702" s="144"/>
      <c r="BD702" s="144"/>
      <c r="BE702" s="144"/>
      <c r="BF702" s="144"/>
      <c r="BG702" s="144"/>
      <c r="BH702" s="144"/>
      <c r="BI702" s="144"/>
      <c r="BJ702" s="144"/>
      <c r="BK702" s="144"/>
      <c r="BL702" s="144"/>
      <c r="BM702" s="144"/>
      <c r="BN702" s="144"/>
      <c r="BO702" s="144"/>
      <c r="BP702" s="144"/>
      <c r="BQ702" s="144"/>
      <c r="BR702" s="144"/>
      <c r="BS702" s="144"/>
      <c r="BT702" s="144"/>
      <c r="BU702" s="144"/>
    </row>
    <row r="703" spans="1:73" ht="12" customHeight="1" x14ac:dyDescent="0.4">
      <c r="A703" s="80" t="s">
        <v>369</v>
      </c>
      <c r="B703" s="278"/>
      <c r="C703" s="437" t="s">
        <v>384</v>
      </c>
      <c r="D703" s="505"/>
      <c r="E703" s="508"/>
      <c r="F703" s="508"/>
      <c r="G703" s="508"/>
      <c r="H703" s="508"/>
      <c r="I703" s="508"/>
      <c r="J703" s="508"/>
      <c r="K703" s="508"/>
      <c r="L703" s="508"/>
      <c r="M703" s="508"/>
      <c r="N703" s="508"/>
      <c r="O703" s="508"/>
      <c r="P703" s="508"/>
      <c r="Q703" s="508"/>
      <c r="R703" s="508"/>
      <c r="S703" s="506"/>
      <c r="T703" s="144"/>
      <c r="U703" s="144"/>
      <c r="V703" s="144"/>
      <c r="W703" s="144"/>
      <c r="X703" s="144"/>
      <c r="Y703" s="144"/>
      <c r="Z703" s="144"/>
      <c r="AA703" s="144"/>
      <c r="AB703" s="144"/>
      <c r="AC703" s="144"/>
      <c r="AD703" s="144"/>
      <c r="AE703" s="144"/>
      <c r="AF703" s="144"/>
      <c r="AG703" s="144"/>
      <c r="AH703" s="144"/>
      <c r="AI703" s="144"/>
      <c r="AJ703" s="144"/>
      <c r="AK703" s="144"/>
      <c r="AL703" s="144"/>
      <c r="AM703" s="144"/>
      <c r="AN703" s="144"/>
      <c r="AO703" s="144"/>
      <c r="AP703" s="144"/>
      <c r="AQ703" s="144"/>
      <c r="AR703" s="144"/>
      <c r="AS703" s="144"/>
      <c r="AT703" s="144"/>
      <c r="AU703" s="144"/>
      <c r="AV703" s="144"/>
      <c r="AW703" s="144"/>
      <c r="AX703" s="144"/>
      <c r="AY703" s="144"/>
      <c r="AZ703" s="144"/>
      <c r="BA703" s="144"/>
      <c r="BB703" s="144"/>
      <c r="BC703" s="144"/>
      <c r="BD703" s="144"/>
      <c r="BE703" s="144"/>
      <c r="BF703" s="144"/>
      <c r="BG703" s="144"/>
      <c r="BH703" s="144"/>
      <c r="BI703" s="144"/>
      <c r="BJ703" s="144"/>
      <c r="BK703" s="144"/>
      <c r="BL703" s="144"/>
      <c r="BM703" s="144"/>
      <c r="BN703" s="144"/>
      <c r="BO703" s="144"/>
      <c r="BP703" s="144"/>
      <c r="BQ703" s="144"/>
      <c r="BR703" s="144"/>
      <c r="BS703" s="144"/>
      <c r="BT703" s="144"/>
      <c r="BU703" s="144"/>
    </row>
    <row r="704" spans="1:73" ht="12" customHeight="1" x14ac:dyDescent="0.4">
      <c r="A704" s="80" t="s">
        <v>369</v>
      </c>
      <c r="B704" s="278"/>
      <c r="C704" s="437" t="s">
        <v>385</v>
      </c>
      <c r="D704" s="505"/>
      <c r="E704" s="508"/>
      <c r="F704" s="508"/>
      <c r="G704" s="508"/>
      <c r="H704" s="508"/>
      <c r="I704" s="508"/>
      <c r="J704" s="508"/>
      <c r="K704" s="508"/>
      <c r="L704" s="508"/>
      <c r="M704" s="508"/>
      <c r="N704" s="508"/>
      <c r="O704" s="508"/>
      <c r="P704" s="508"/>
      <c r="Q704" s="508"/>
      <c r="R704" s="508"/>
      <c r="S704" s="506"/>
      <c r="T704" s="144"/>
      <c r="U704" s="144"/>
      <c r="V704" s="144"/>
      <c r="W704" s="144"/>
      <c r="X704" s="144"/>
      <c r="Y704" s="144"/>
      <c r="Z704" s="144"/>
      <c r="AA704" s="144"/>
      <c r="AB704" s="144"/>
      <c r="AC704" s="144"/>
      <c r="AD704" s="144"/>
      <c r="AE704" s="144"/>
      <c r="AF704" s="144"/>
      <c r="AG704" s="144"/>
      <c r="AH704" s="144"/>
      <c r="AI704" s="144"/>
      <c r="AJ704" s="144"/>
      <c r="AK704" s="144"/>
      <c r="AL704" s="144"/>
      <c r="AM704" s="144"/>
      <c r="AN704" s="144"/>
      <c r="AO704" s="144"/>
      <c r="AP704" s="144"/>
      <c r="AQ704" s="144"/>
      <c r="AR704" s="144"/>
      <c r="AS704" s="144"/>
      <c r="AT704" s="144"/>
      <c r="AU704" s="144"/>
      <c r="AV704" s="144"/>
      <c r="AW704" s="144"/>
      <c r="AX704" s="144"/>
      <c r="AY704" s="144"/>
      <c r="AZ704" s="144"/>
      <c r="BA704" s="144"/>
      <c r="BB704" s="144"/>
      <c r="BC704" s="144"/>
      <c r="BD704" s="144"/>
      <c r="BE704" s="144"/>
      <c r="BF704" s="144"/>
      <c r="BG704" s="144"/>
      <c r="BH704" s="144"/>
      <c r="BI704" s="144"/>
      <c r="BJ704" s="144"/>
      <c r="BK704" s="144"/>
      <c r="BL704" s="144"/>
      <c r="BM704" s="144"/>
      <c r="BN704" s="144"/>
      <c r="BO704" s="144"/>
      <c r="BP704" s="144"/>
      <c r="BQ704" s="144"/>
      <c r="BR704" s="144"/>
      <c r="BS704" s="144"/>
      <c r="BT704" s="144"/>
      <c r="BU704" s="144"/>
    </row>
    <row r="705" spans="1:73" ht="12" customHeight="1" x14ac:dyDescent="0.4">
      <c r="A705" s="80" t="s">
        <v>369</v>
      </c>
      <c r="B705" s="278"/>
      <c r="C705" s="437" t="s">
        <v>386</v>
      </c>
      <c r="D705" s="505"/>
      <c r="E705" s="508"/>
      <c r="F705" s="508"/>
      <c r="G705" s="508"/>
      <c r="H705" s="508"/>
      <c r="I705" s="508"/>
      <c r="J705" s="508"/>
      <c r="K705" s="508"/>
      <c r="L705" s="508"/>
      <c r="M705" s="508"/>
      <c r="N705" s="508"/>
      <c r="O705" s="508"/>
      <c r="P705" s="508"/>
      <c r="Q705" s="508"/>
      <c r="R705" s="508"/>
      <c r="S705" s="506"/>
      <c r="T705" s="144"/>
      <c r="U705" s="144"/>
      <c r="V705" s="144"/>
      <c r="W705" s="144"/>
      <c r="X705" s="144"/>
      <c r="Y705" s="144"/>
      <c r="Z705" s="144"/>
      <c r="AA705" s="144"/>
      <c r="AB705" s="144"/>
      <c r="AC705" s="144"/>
      <c r="AD705" s="144"/>
      <c r="AE705" s="144"/>
      <c r="AF705" s="144"/>
      <c r="AG705" s="144"/>
      <c r="AH705" s="144"/>
      <c r="AI705" s="144"/>
      <c r="AJ705" s="144"/>
      <c r="AK705" s="144"/>
      <c r="AL705" s="144"/>
      <c r="AM705" s="144"/>
      <c r="AN705" s="144"/>
      <c r="AO705" s="144"/>
      <c r="AP705" s="144"/>
      <c r="AQ705" s="144"/>
      <c r="AR705" s="144"/>
      <c r="AS705" s="144"/>
      <c r="AT705" s="144"/>
      <c r="AU705" s="144"/>
      <c r="AV705" s="144"/>
      <c r="AW705" s="144"/>
      <c r="AX705" s="144"/>
      <c r="AY705" s="144"/>
      <c r="AZ705" s="144"/>
      <c r="BA705" s="144"/>
      <c r="BB705" s="144"/>
      <c r="BC705" s="144"/>
      <c r="BD705" s="144"/>
      <c r="BE705" s="144"/>
      <c r="BF705" s="144"/>
      <c r="BG705" s="144"/>
      <c r="BH705" s="144"/>
      <c r="BI705" s="144"/>
      <c r="BJ705" s="144"/>
      <c r="BK705" s="144"/>
      <c r="BL705" s="144"/>
      <c r="BM705" s="144"/>
      <c r="BN705" s="144"/>
      <c r="BO705" s="144"/>
      <c r="BP705" s="144"/>
      <c r="BQ705" s="144"/>
      <c r="BR705" s="144"/>
      <c r="BS705" s="144"/>
      <c r="BT705" s="144"/>
      <c r="BU705" s="144"/>
    </row>
    <row r="706" spans="1:73" ht="12" customHeight="1" x14ac:dyDescent="0.4">
      <c r="A706" s="80" t="s">
        <v>369</v>
      </c>
      <c r="B706" s="278"/>
      <c r="C706" s="437" t="s">
        <v>387</v>
      </c>
      <c r="D706" s="505"/>
      <c r="E706" s="508"/>
      <c r="F706" s="508"/>
      <c r="G706" s="508"/>
      <c r="H706" s="508"/>
      <c r="I706" s="508"/>
      <c r="J706" s="508"/>
      <c r="K706" s="508"/>
      <c r="L706" s="508"/>
      <c r="M706" s="508"/>
      <c r="N706" s="508"/>
      <c r="O706" s="508"/>
      <c r="P706" s="508"/>
      <c r="Q706" s="508"/>
      <c r="R706" s="508"/>
      <c r="S706" s="506"/>
      <c r="T706" s="144"/>
      <c r="U706" s="144"/>
      <c r="V706" s="144"/>
      <c r="W706" s="144"/>
      <c r="X706" s="144"/>
      <c r="Y706" s="144"/>
      <c r="Z706" s="144"/>
      <c r="AA706" s="144"/>
      <c r="AB706" s="144"/>
      <c r="AC706" s="144"/>
      <c r="AD706" s="144"/>
      <c r="AE706" s="144"/>
      <c r="AF706" s="144"/>
      <c r="AG706" s="144"/>
      <c r="AH706" s="144"/>
      <c r="AI706" s="144"/>
      <c r="AJ706" s="144"/>
      <c r="AK706" s="144"/>
      <c r="AL706" s="144"/>
      <c r="AM706" s="144"/>
      <c r="AN706" s="144"/>
      <c r="AO706" s="144"/>
      <c r="AP706" s="144"/>
      <c r="AQ706" s="144"/>
      <c r="AR706" s="144"/>
      <c r="AS706" s="144"/>
      <c r="AT706" s="144"/>
      <c r="AU706" s="144"/>
      <c r="AV706" s="144"/>
      <c r="AW706" s="144"/>
      <c r="AX706" s="144"/>
      <c r="AY706" s="144"/>
      <c r="AZ706" s="144"/>
      <c r="BA706" s="144"/>
      <c r="BB706" s="144"/>
      <c r="BC706" s="144"/>
      <c r="BD706" s="144"/>
      <c r="BE706" s="144"/>
      <c r="BF706" s="144"/>
      <c r="BG706" s="144"/>
      <c r="BH706" s="144"/>
      <c r="BI706" s="144"/>
      <c r="BJ706" s="144"/>
      <c r="BK706" s="144"/>
      <c r="BL706" s="144"/>
      <c r="BM706" s="144"/>
      <c r="BN706" s="144"/>
      <c r="BO706" s="144"/>
      <c r="BP706" s="144"/>
      <c r="BQ706" s="144"/>
      <c r="BR706" s="144"/>
      <c r="BS706" s="144"/>
      <c r="BT706" s="144"/>
      <c r="BU706" s="144"/>
    </row>
    <row r="707" spans="1:73" ht="12" customHeight="1" x14ac:dyDescent="0.4">
      <c r="A707" s="80" t="s">
        <v>369</v>
      </c>
      <c r="B707" s="278"/>
      <c r="C707" s="437" t="s">
        <v>388</v>
      </c>
      <c r="D707" s="505"/>
      <c r="E707" s="508"/>
      <c r="F707" s="508"/>
      <c r="G707" s="508"/>
      <c r="H707" s="508"/>
      <c r="I707" s="508"/>
      <c r="J707" s="508"/>
      <c r="K707" s="508"/>
      <c r="L707" s="508"/>
      <c r="M707" s="508"/>
      <c r="N707" s="508"/>
      <c r="O707" s="508"/>
      <c r="P707" s="508"/>
      <c r="Q707" s="508"/>
      <c r="R707" s="508"/>
      <c r="S707" s="506"/>
      <c r="T707" s="144"/>
      <c r="U707" s="144"/>
      <c r="V707" s="144"/>
      <c r="W707" s="144"/>
      <c r="X707" s="144"/>
      <c r="Y707" s="144"/>
      <c r="Z707" s="144"/>
      <c r="AA707" s="144"/>
      <c r="AB707" s="144"/>
      <c r="AC707" s="144"/>
      <c r="AD707" s="144"/>
      <c r="AE707" s="144"/>
      <c r="AF707" s="144"/>
      <c r="AG707" s="144"/>
      <c r="AH707" s="144"/>
      <c r="AI707" s="144"/>
      <c r="AJ707" s="144"/>
      <c r="AK707" s="144"/>
      <c r="AL707" s="144"/>
      <c r="AM707" s="144"/>
      <c r="AN707" s="144"/>
      <c r="AO707" s="144"/>
      <c r="AP707" s="144"/>
      <c r="AQ707" s="144"/>
      <c r="AR707" s="144"/>
      <c r="AS707" s="144"/>
      <c r="AT707" s="144"/>
      <c r="AU707" s="144"/>
      <c r="AV707" s="144"/>
      <c r="AW707" s="144"/>
      <c r="AX707" s="144"/>
      <c r="AY707" s="144"/>
      <c r="AZ707" s="144"/>
      <c r="BA707" s="144"/>
      <c r="BB707" s="144"/>
      <c r="BC707" s="144"/>
      <c r="BD707" s="144"/>
      <c r="BE707" s="144"/>
      <c r="BF707" s="144"/>
      <c r="BG707" s="144"/>
      <c r="BH707" s="144"/>
      <c r="BI707" s="144"/>
      <c r="BJ707" s="144"/>
      <c r="BK707" s="144"/>
      <c r="BL707" s="144"/>
      <c r="BM707" s="144"/>
      <c r="BN707" s="144"/>
      <c r="BO707" s="144"/>
      <c r="BP707" s="144"/>
      <c r="BQ707" s="144"/>
      <c r="BR707" s="144"/>
      <c r="BS707" s="144"/>
      <c r="BT707" s="144"/>
      <c r="BU707" s="144"/>
    </row>
    <row r="708" spans="1:73" ht="12" customHeight="1" x14ac:dyDescent="0.4">
      <c r="A708" s="80" t="s">
        <v>369</v>
      </c>
      <c r="B708" s="278"/>
      <c r="C708" s="437" t="s">
        <v>57</v>
      </c>
      <c r="D708" s="505"/>
      <c r="E708" s="508"/>
      <c r="F708" s="508"/>
      <c r="G708" s="508"/>
      <c r="H708" s="508"/>
      <c r="I708" s="508"/>
      <c r="J708" s="508"/>
      <c r="K708" s="508"/>
      <c r="L708" s="508"/>
      <c r="M708" s="508"/>
      <c r="N708" s="508"/>
      <c r="O708" s="508"/>
      <c r="P708" s="508"/>
      <c r="Q708" s="508"/>
      <c r="R708" s="508"/>
      <c r="S708" s="506"/>
      <c r="T708" s="144"/>
      <c r="U708" s="144"/>
      <c r="V708" s="144"/>
      <c r="W708" s="144"/>
      <c r="X708" s="144"/>
      <c r="Y708" s="144"/>
      <c r="Z708" s="144"/>
      <c r="AA708" s="144"/>
      <c r="AB708" s="144"/>
      <c r="AC708" s="144"/>
      <c r="AD708" s="144"/>
      <c r="AE708" s="144"/>
      <c r="AF708" s="144"/>
      <c r="AG708" s="144"/>
      <c r="AH708" s="144"/>
      <c r="AI708" s="144"/>
      <c r="AJ708" s="144"/>
      <c r="AK708" s="144"/>
      <c r="AL708" s="144"/>
      <c r="AM708" s="144"/>
      <c r="AN708" s="144"/>
      <c r="AO708" s="144"/>
      <c r="AP708" s="144"/>
      <c r="AQ708" s="144"/>
      <c r="AR708" s="144"/>
      <c r="AS708" s="144"/>
      <c r="AT708" s="144"/>
      <c r="AU708" s="144"/>
      <c r="AV708" s="144"/>
      <c r="AW708" s="144"/>
      <c r="AX708" s="144"/>
      <c r="AY708" s="144"/>
      <c r="AZ708" s="144"/>
      <c r="BA708" s="144"/>
      <c r="BB708" s="144"/>
      <c r="BC708" s="144"/>
      <c r="BD708" s="144"/>
      <c r="BE708" s="144"/>
      <c r="BF708" s="144"/>
      <c r="BG708" s="144"/>
      <c r="BH708" s="144"/>
      <c r="BI708" s="144"/>
      <c r="BJ708" s="144"/>
      <c r="BK708" s="144"/>
      <c r="BL708" s="144"/>
      <c r="BM708" s="144"/>
      <c r="BN708" s="144"/>
      <c r="BO708" s="144"/>
      <c r="BP708" s="144"/>
      <c r="BQ708" s="144"/>
      <c r="BR708" s="144"/>
      <c r="BS708" s="144"/>
      <c r="BT708" s="144"/>
      <c r="BU708" s="144"/>
    </row>
    <row r="709" spans="1:73" ht="12" customHeight="1" x14ac:dyDescent="0.4">
      <c r="A709" s="80" t="s">
        <v>369</v>
      </c>
      <c r="B709" s="278"/>
      <c r="C709" s="437" t="s">
        <v>58</v>
      </c>
      <c r="D709" s="505"/>
      <c r="E709" s="508"/>
      <c r="F709" s="508"/>
      <c r="G709" s="508"/>
      <c r="H709" s="508"/>
      <c r="I709" s="508"/>
      <c r="J709" s="508"/>
      <c r="K709" s="508"/>
      <c r="L709" s="508"/>
      <c r="M709" s="508"/>
      <c r="N709" s="508"/>
      <c r="O709" s="508"/>
      <c r="P709" s="508"/>
      <c r="Q709" s="508"/>
      <c r="R709" s="508"/>
      <c r="S709" s="506"/>
      <c r="T709" s="144"/>
      <c r="U709" s="144"/>
      <c r="V709" s="144"/>
      <c r="W709" s="144"/>
      <c r="X709" s="144"/>
      <c r="Y709" s="144"/>
      <c r="Z709" s="144"/>
      <c r="AA709" s="144"/>
      <c r="AB709" s="144"/>
      <c r="AC709" s="144"/>
      <c r="AD709" s="144"/>
      <c r="AE709" s="144"/>
      <c r="AF709" s="144"/>
      <c r="AG709" s="144"/>
      <c r="AH709" s="144"/>
      <c r="AI709" s="144"/>
      <c r="AJ709" s="144"/>
      <c r="AK709" s="144"/>
      <c r="AL709" s="144"/>
      <c r="AM709" s="144"/>
      <c r="AN709" s="144"/>
      <c r="AO709" s="144"/>
      <c r="AP709" s="144"/>
      <c r="AQ709" s="144"/>
      <c r="AR709" s="144"/>
      <c r="AS709" s="144"/>
      <c r="AT709" s="144"/>
      <c r="AU709" s="144"/>
      <c r="AV709" s="144"/>
      <c r="AW709" s="144"/>
      <c r="AX709" s="144"/>
      <c r="AY709" s="144"/>
      <c r="AZ709" s="144"/>
      <c r="BA709" s="144"/>
      <c r="BB709" s="144"/>
      <c r="BC709" s="144"/>
      <c r="BD709" s="144"/>
      <c r="BE709" s="144"/>
      <c r="BF709" s="144"/>
      <c r="BG709" s="144"/>
      <c r="BH709" s="144"/>
      <c r="BI709" s="144"/>
      <c r="BJ709" s="144"/>
      <c r="BK709" s="144"/>
      <c r="BL709" s="144"/>
      <c r="BM709" s="144"/>
      <c r="BN709" s="144"/>
      <c r="BO709" s="144"/>
      <c r="BP709" s="144"/>
      <c r="BQ709" s="144"/>
      <c r="BR709" s="144"/>
      <c r="BS709" s="144"/>
      <c r="BT709" s="144"/>
      <c r="BU709" s="144"/>
    </row>
    <row r="710" spans="1:73" ht="12" customHeight="1" x14ac:dyDescent="0.4">
      <c r="A710" s="80" t="s">
        <v>369</v>
      </c>
      <c r="B710" s="278"/>
      <c r="C710" s="469" t="s">
        <v>389</v>
      </c>
      <c r="D710" s="505"/>
      <c r="E710" s="269"/>
      <c r="F710" s="269"/>
      <c r="G710" s="269"/>
      <c r="H710" s="269"/>
      <c r="I710" s="269"/>
      <c r="J710" s="269"/>
      <c r="K710" s="269"/>
      <c r="L710" s="269"/>
      <c r="M710" s="269"/>
      <c r="N710" s="269"/>
      <c r="O710" s="269"/>
      <c r="P710" s="269"/>
      <c r="Q710" s="269"/>
      <c r="R710" s="269"/>
      <c r="S710" s="506"/>
      <c r="T710" s="144"/>
      <c r="U710" s="144"/>
      <c r="V710" s="144"/>
      <c r="W710" s="144"/>
      <c r="X710" s="144"/>
      <c r="Y710" s="144"/>
      <c r="Z710" s="144"/>
      <c r="AA710" s="144"/>
      <c r="AB710" s="144"/>
      <c r="AC710" s="144"/>
      <c r="AD710" s="144"/>
      <c r="AE710" s="144"/>
      <c r="AF710" s="144"/>
      <c r="AG710" s="144"/>
      <c r="AH710" s="144"/>
      <c r="AI710" s="144"/>
      <c r="AJ710" s="144"/>
      <c r="AK710" s="144"/>
      <c r="AL710" s="144"/>
      <c r="AM710" s="144"/>
      <c r="AN710" s="144"/>
      <c r="AO710" s="144"/>
      <c r="AP710" s="144"/>
      <c r="AQ710" s="144"/>
      <c r="AR710" s="144"/>
      <c r="AS710" s="144"/>
      <c r="AT710" s="144"/>
      <c r="AU710" s="144"/>
      <c r="AV710" s="144"/>
      <c r="AW710" s="144"/>
      <c r="AX710" s="144"/>
      <c r="AY710" s="144"/>
      <c r="AZ710" s="144"/>
      <c r="BA710" s="144"/>
      <c r="BB710" s="144"/>
      <c r="BC710" s="144"/>
      <c r="BD710" s="144"/>
      <c r="BE710" s="144"/>
      <c r="BF710" s="144"/>
      <c r="BG710" s="144"/>
      <c r="BH710" s="144"/>
      <c r="BI710" s="144"/>
      <c r="BJ710" s="144"/>
      <c r="BK710" s="144"/>
      <c r="BL710" s="144"/>
      <c r="BM710" s="144"/>
      <c r="BN710" s="144"/>
      <c r="BO710" s="144"/>
      <c r="BP710" s="144"/>
      <c r="BQ710" s="144"/>
      <c r="BR710" s="144"/>
      <c r="BS710" s="144"/>
      <c r="BT710" s="144"/>
      <c r="BU710" s="144"/>
    </row>
    <row r="711" spans="1:73" ht="12" customHeight="1" x14ac:dyDescent="0.4">
      <c r="A711" s="80" t="s">
        <v>369</v>
      </c>
      <c r="B711" s="278"/>
      <c r="C711" s="469" t="s">
        <v>390</v>
      </c>
      <c r="D711" s="505"/>
      <c r="E711" s="269"/>
      <c r="F711" s="269"/>
      <c r="G711" s="269"/>
      <c r="H711" s="269"/>
      <c r="I711" s="269"/>
      <c r="J711" s="269"/>
      <c r="K711" s="269"/>
      <c r="L711" s="269"/>
      <c r="M711" s="269"/>
      <c r="N711" s="269"/>
      <c r="O711" s="269"/>
      <c r="P711" s="269"/>
      <c r="Q711" s="269"/>
      <c r="R711" s="269"/>
      <c r="S711" s="506"/>
      <c r="T711" s="144"/>
      <c r="U711" s="144"/>
      <c r="V711" s="144"/>
      <c r="W711" s="144"/>
      <c r="X711" s="144"/>
      <c r="Y711" s="144"/>
      <c r="Z711" s="144"/>
      <c r="AA711" s="144"/>
      <c r="AB711" s="144"/>
      <c r="AC711" s="144"/>
      <c r="AD711" s="144"/>
      <c r="AE711" s="144"/>
      <c r="AF711" s="144"/>
      <c r="AG711" s="144"/>
      <c r="AH711" s="144"/>
      <c r="AI711" s="144"/>
      <c r="AJ711" s="144"/>
      <c r="AK711" s="144"/>
      <c r="AL711" s="144"/>
      <c r="AM711" s="144"/>
      <c r="AN711" s="144"/>
      <c r="AO711" s="144"/>
      <c r="AP711" s="144"/>
      <c r="AQ711" s="144"/>
      <c r="AR711" s="144"/>
      <c r="AS711" s="144"/>
      <c r="AT711" s="144"/>
      <c r="AU711" s="144"/>
      <c r="AV711" s="144"/>
      <c r="AW711" s="144"/>
      <c r="AX711" s="144"/>
      <c r="AY711" s="144"/>
      <c r="AZ711" s="144"/>
      <c r="BA711" s="144"/>
      <c r="BB711" s="144"/>
      <c r="BC711" s="144"/>
      <c r="BD711" s="144"/>
      <c r="BE711" s="144"/>
      <c r="BF711" s="144"/>
      <c r="BG711" s="144"/>
      <c r="BH711" s="144"/>
      <c r="BI711" s="144"/>
      <c r="BJ711" s="144"/>
      <c r="BK711" s="144"/>
      <c r="BL711" s="144"/>
      <c r="BM711" s="144"/>
      <c r="BN711" s="144"/>
      <c r="BO711" s="144"/>
      <c r="BP711" s="144"/>
      <c r="BQ711" s="144"/>
      <c r="BR711" s="144"/>
      <c r="BS711" s="144"/>
      <c r="BT711" s="144"/>
      <c r="BU711" s="144"/>
    </row>
    <row r="712" spans="1:73" ht="12" customHeight="1" x14ac:dyDescent="0.4">
      <c r="A712" s="80" t="s">
        <v>369</v>
      </c>
      <c r="B712" s="278"/>
      <c r="C712" s="469" t="s">
        <v>391</v>
      </c>
      <c r="D712" s="505"/>
      <c r="E712" s="269"/>
      <c r="F712" s="269"/>
      <c r="G712" s="269"/>
      <c r="H712" s="269"/>
      <c r="I712" s="269"/>
      <c r="J712" s="269"/>
      <c r="K712" s="269"/>
      <c r="L712" s="269"/>
      <c r="M712" s="269"/>
      <c r="N712" s="269"/>
      <c r="O712" s="269"/>
      <c r="P712" s="269"/>
      <c r="Q712" s="269"/>
      <c r="R712" s="269"/>
      <c r="S712" s="506"/>
      <c r="T712" s="144"/>
      <c r="U712" s="144"/>
      <c r="V712" s="144"/>
      <c r="W712" s="144"/>
      <c r="X712" s="144"/>
      <c r="Y712" s="144"/>
      <c r="Z712" s="144"/>
      <c r="AA712" s="144"/>
      <c r="AB712" s="144"/>
      <c r="AC712" s="144"/>
      <c r="AD712" s="144"/>
      <c r="AE712" s="144"/>
      <c r="AF712" s="144"/>
      <c r="AG712" s="144"/>
      <c r="AH712" s="144"/>
      <c r="AI712" s="144"/>
      <c r="AJ712" s="144"/>
      <c r="AK712" s="144"/>
      <c r="AL712" s="144"/>
      <c r="AM712" s="144"/>
      <c r="AN712" s="144"/>
      <c r="AO712" s="144"/>
      <c r="AP712" s="144"/>
      <c r="AQ712" s="144"/>
      <c r="AR712" s="144"/>
      <c r="AS712" s="144"/>
      <c r="AT712" s="144"/>
      <c r="AU712" s="144"/>
      <c r="AV712" s="144"/>
      <c r="AW712" s="144"/>
      <c r="AX712" s="144"/>
      <c r="AY712" s="144"/>
      <c r="AZ712" s="144"/>
      <c r="BA712" s="144"/>
      <c r="BB712" s="144"/>
      <c r="BC712" s="144"/>
      <c r="BD712" s="144"/>
      <c r="BE712" s="144"/>
      <c r="BF712" s="144"/>
      <c r="BG712" s="144"/>
      <c r="BH712" s="144"/>
      <c r="BI712" s="144"/>
      <c r="BJ712" s="144"/>
      <c r="BK712" s="144"/>
      <c r="BL712" s="144"/>
      <c r="BM712" s="144"/>
      <c r="BN712" s="144"/>
      <c r="BO712" s="144"/>
      <c r="BP712" s="144"/>
      <c r="BQ712" s="144"/>
      <c r="BR712" s="144"/>
      <c r="BS712" s="144"/>
      <c r="BT712" s="144"/>
      <c r="BU712" s="144"/>
    </row>
    <row r="713" spans="1:73" ht="12" customHeight="1" x14ac:dyDescent="0.4">
      <c r="A713" s="80" t="s">
        <v>369</v>
      </c>
      <c r="B713" s="278"/>
      <c r="C713" s="469" t="s">
        <v>392</v>
      </c>
      <c r="D713" s="505"/>
      <c r="E713" s="269"/>
      <c r="F713" s="269"/>
      <c r="G713" s="269"/>
      <c r="H713" s="269"/>
      <c r="I713" s="269"/>
      <c r="J713" s="269"/>
      <c r="K713" s="269"/>
      <c r="L713" s="269"/>
      <c r="M713" s="269"/>
      <c r="N713" s="269"/>
      <c r="O713" s="269"/>
      <c r="P713" s="269"/>
      <c r="Q713" s="269"/>
      <c r="R713" s="269"/>
      <c r="S713" s="506"/>
      <c r="T713" s="144"/>
      <c r="U713" s="144"/>
      <c r="V713" s="144"/>
      <c r="W713" s="144"/>
      <c r="X713" s="144"/>
      <c r="Y713" s="144"/>
      <c r="Z713" s="144"/>
      <c r="AA713" s="144"/>
      <c r="AB713" s="144"/>
      <c r="AC713" s="144"/>
      <c r="AD713" s="144"/>
      <c r="AE713" s="144"/>
      <c r="AF713" s="144"/>
      <c r="AG713" s="144"/>
      <c r="AH713" s="144"/>
      <c r="AI713" s="144"/>
      <c r="AJ713" s="144"/>
      <c r="AK713" s="144"/>
      <c r="AL713" s="144"/>
      <c r="AM713" s="144"/>
      <c r="AN713" s="144"/>
      <c r="AO713" s="144"/>
      <c r="AP713" s="144"/>
      <c r="AQ713" s="144"/>
      <c r="AR713" s="144"/>
      <c r="AS713" s="144"/>
      <c r="AT713" s="144"/>
      <c r="AU713" s="144"/>
      <c r="AV713" s="144"/>
      <c r="AW713" s="144"/>
      <c r="AX713" s="144"/>
      <c r="AY713" s="144"/>
      <c r="AZ713" s="144"/>
      <c r="BA713" s="144"/>
      <c r="BB713" s="144"/>
      <c r="BC713" s="144"/>
      <c r="BD713" s="144"/>
      <c r="BE713" s="144"/>
      <c r="BF713" s="144"/>
      <c r="BG713" s="144"/>
      <c r="BH713" s="144"/>
      <c r="BI713" s="144"/>
      <c r="BJ713" s="144"/>
      <c r="BK713" s="144"/>
      <c r="BL713" s="144"/>
      <c r="BM713" s="144"/>
      <c r="BN713" s="144"/>
      <c r="BO713" s="144"/>
      <c r="BP713" s="144"/>
      <c r="BQ713" s="144"/>
      <c r="BR713" s="144"/>
      <c r="BS713" s="144"/>
      <c r="BT713" s="144"/>
      <c r="BU713" s="144"/>
    </row>
    <row r="714" spans="1:73" ht="12" customHeight="1" x14ac:dyDescent="0.4">
      <c r="A714" s="80" t="s">
        <v>369</v>
      </c>
      <c r="B714" s="278"/>
      <c r="C714" s="436" t="s">
        <v>44</v>
      </c>
      <c r="D714" s="505"/>
      <c r="E714" s="508"/>
      <c r="F714" s="508"/>
      <c r="G714" s="508"/>
      <c r="H714" s="508"/>
      <c r="I714" s="508"/>
      <c r="J714" s="508"/>
      <c r="K714" s="508"/>
      <c r="L714" s="508"/>
      <c r="M714" s="508"/>
      <c r="N714" s="508"/>
      <c r="O714" s="508"/>
      <c r="P714" s="508"/>
      <c r="Q714" s="508"/>
      <c r="R714" s="508"/>
      <c r="S714" s="506"/>
      <c r="T714" s="144"/>
      <c r="U714" s="144"/>
      <c r="V714" s="144"/>
      <c r="W714" s="144"/>
      <c r="X714" s="144"/>
      <c r="Y714" s="144"/>
      <c r="Z714" s="144"/>
      <c r="AA714" s="144"/>
      <c r="AB714" s="144"/>
      <c r="AC714" s="144"/>
      <c r="AD714" s="144"/>
      <c r="AE714" s="144"/>
      <c r="AF714" s="144"/>
      <c r="AG714" s="144"/>
      <c r="AH714" s="144"/>
      <c r="AI714" s="144"/>
      <c r="AJ714" s="144"/>
      <c r="AK714" s="144"/>
      <c r="AL714" s="144"/>
      <c r="AM714" s="144"/>
      <c r="AN714" s="144"/>
      <c r="AO714" s="144"/>
      <c r="AP714" s="144"/>
      <c r="AQ714" s="144"/>
      <c r="AR714" s="144"/>
      <c r="AS714" s="144"/>
      <c r="AT714" s="144"/>
      <c r="AU714" s="144"/>
      <c r="AV714" s="144"/>
      <c r="AW714" s="144"/>
      <c r="AX714" s="144"/>
      <c r="AY714" s="144"/>
      <c r="AZ714" s="144"/>
      <c r="BA714" s="144"/>
      <c r="BB714" s="144"/>
      <c r="BC714" s="144"/>
      <c r="BD714" s="144"/>
      <c r="BE714" s="144"/>
      <c r="BF714" s="144"/>
      <c r="BG714" s="144"/>
      <c r="BH714" s="144"/>
      <c r="BI714" s="144"/>
      <c r="BJ714" s="144"/>
      <c r="BK714" s="144"/>
      <c r="BL714" s="144"/>
      <c r="BM714" s="144"/>
      <c r="BN714" s="144"/>
      <c r="BO714" s="144"/>
      <c r="BP714" s="144"/>
      <c r="BQ714" s="144"/>
      <c r="BR714" s="144"/>
      <c r="BS714" s="144"/>
      <c r="BT714" s="144"/>
      <c r="BU714" s="144"/>
    </row>
    <row r="715" spans="1:73" ht="12" customHeight="1" x14ac:dyDescent="0.4">
      <c r="A715" s="80" t="s">
        <v>369</v>
      </c>
      <c r="B715" s="278"/>
      <c r="C715" s="436" t="s">
        <v>45</v>
      </c>
      <c r="D715" s="505"/>
      <c r="E715" s="508"/>
      <c r="F715" s="508"/>
      <c r="G715" s="508"/>
      <c r="H715" s="508"/>
      <c r="I715" s="508"/>
      <c r="J715" s="508"/>
      <c r="K715" s="508"/>
      <c r="L715" s="508"/>
      <c r="M715" s="508"/>
      <c r="N715" s="508"/>
      <c r="O715" s="508"/>
      <c r="P715" s="508"/>
      <c r="Q715" s="508"/>
      <c r="R715" s="508"/>
      <c r="S715" s="506"/>
      <c r="T715" s="144"/>
      <c r="U715" s="144"/>
      <c r="V715" s="144"/>
      <c r="W715" s="144"/>
      <c r="X715" s="144"/>
      <c r="Y715" s="144"/>
      <c r="Z715" s="144"/>
      <c r="AA715" s="144"/>
      <c r="AB715" s="144"/>
      <c r="AC715" s="144"/>
      <c r="AD715" s="144"/>
      <c r="AE715" s="144"/>
      <c r="AF715" s="144"/>
      <c r="AG715" s="144"/>
      <c r="AH715" s="144"/>
      <c r="AI715" s="144"/>
      <c r="AJ715" s="144"/>
      <c r="AK715" s="144"/>
      <c r="AL715" s="144"/>
      <c r="AM715" s="144"/>
      <c r="AN715" s="144"/>
      <c r="AO715" s="144"/>
      <c r="AP715" s="144"/>
      <c r="AQ715" s="144"/>
      <c r="AR715" s="144"/>
      <c r="AS715" s="144"/>
      <c r="AT715" s="144"/>
      <c r="AU715" s="144"/>
      <c r="AV715" s="144"/>
      <c r="AW715" s="144"/>
      <c r="AX715" s="144"/>
      <c r="AY715" s="144"/>
      <c r="AZ715" s="144"/>
      <c r="BA715" s="144"/>
      <c r="BB715" s="144"/>
      <c r="BC715" s="144"/>
      <c r="BD715" s="144"/>
      <c r="BE715" s="144"/>
      <c r="BF715" s="144"/>
      <c r="BG715" s="144"/>
      <c r="BH715" s="144"/>
      <c r="BI715" s="144"/>
      <c r="BJ715" s="144"/>
      <c r="BK715" s="144"/>
      <c r="BL715" s="144"/>
      <c r="BM715" s="144"/>
      <c r="BN715" s="144"/>
      <c r="BO715" s="144"/>
      <c r="BP715" s="144"/>
      <c r="BQ715" s="144"/>
      <c r="BR715" s="144"/>
      <c r="BS715" s="144"/>
      <c r="BT715" s="144"/>
      <c r="BU715" s="144"/>
    </row>
    <row r="716" spans="1:73" ht="12" customHeight="1" x14ac:dyDescent="0.4">
      <c r="A716" s="80" t="s">
        <v>369</v>
      </c>
      <c r="B716" s="278"/>
      <c r="C716" s="436" t="s">
        <v>46</v>
      </c>
      <c r="D716" s="505"/>
      <c r="E716" s="508"/>
      <c r="F716" s="508"/>
      <c r="G716" s="508"/>
      <c r="H716" s="508"/>
      <c r="I716" s="508"/>
      <c r="J716" s="508"/>
      <c r="K716" s="508"/>
      <c r="L716" s="508"/>
      <c r="M716" s="508"/>
      <c r="N716" s="508"/>
      <c r="O716" s="508"/>
      <c r="P716" s="508"/>
      <c r="Q716" s="508"/>
      <c r="R716" s="508"/>
      <c r="S716" s="506"/>
      <c r="T716" s="144"/>
      <c r="U716" s="144"/>
      <c r="V716" s="144"/>
      <c r="W716" s="144"/>
      <c r="X716" s="144"/>
      <c r="Y716" s="144"/>
      <c r="Z716" s="144"/>
      <c r="AA716" s="144"/>
      <c r="AB716" s="144"/>
      <c r="AC716" s="144"/>
      <c r="AD716" s="144"/>
      <c r="AE716" s="144"/>
      <c r="AF716" s="144"/>
      <c r="AG716" s="144"/>
      <c r="AH716" s="144"/>
      <c r="AI716" s="144"/>
      <c r="AJ716" s="144"/>
      <c r="AK716" s="144"/>
      <c r="AL716" s="144"/>
      <c r="AM716" s="144"/>
      <c r="AN716" s="144"/>
      <c r="AO716" s="144"/>
      <c r="AP716" s="144"/>
      <c r="AQ716" s="144"/>
      <c r="AR716" s="144"/>
      <c r="AS716" s="144"/>
      <c r="AT716" s="144"/>
      <c r="AU716" s="144"/>
      <c r="AV716" s="144"/>
      <c r="AW716" s="144"/>
      <c r="AX716" s="144"/>
      <c r="AY716" s="144"/>
      <c r="AZ716" s="144"/>
      <c r="BA716" s="144"/>
      <c r="BB716" s="144"/>
      <c r="BC716" s="144"/>
      <c r="BD716" s="144"/>
      <c r="BE716" s="144"/>
      <c r="BF716" s="144"/>
      <c r="BG716" s="144"/>
      <c r="BH716" s="144"/>
      <c r="BI716" s="144"/>
      <c r="BJ716" s="144"/>
      <c r="BK716" s="144"/>
      <c r="BL716" s="144"/>
      <c r="BM716" s="144"/>
      <c r="BN716" s="144"/>
      <c r="BO716" s="144"/>
      <c r="BP716" s="144"/>
      <c r="BQ716" s="144"/>
      <c r="BR716" s="144"/>
      <c r="BS716" s="144"/>
      <c r="BT716" s="144"/>
      <c r="BU716" s="144"/>
    </row>
    <row r="717" spans="1:73" ht="12" customHeight="1" x14ac:dyDescent="0.4">
      <c r="A717" s="80" t="s">
        <v>369</v>
      </c>
      <c r="B717" s="278"/>
      <c r="C717" s="436" t="s">
        <v>47</v>
      </c>
      <c r="D717" s="505"/>
      <c r="E717" s="508"/>
      <c r="F717" s="508"/>
      <c r="G717" s="508"/>
      <c r="H717" s="508"/>
      <c r="I717" s="508"/>
      <c r="J717" s="508"/>
      <c r="K717" s="508"/>
      <c r="L717" s="508"/>
      <c r="M717" s="508"/>
      <c r="N717" s="508"/>
      <c r="O717" s="508"/>
      <c r="P717" s="508"/>
      <c r="Q717" s="508"/>
      <c r="R717" s="508"/>
      <c r="S717" s="506"/>
      <c r="T717" s="144"/>
      <c r="U717" s="144"/>
      <c r="V717" s="144"/>
      <c r="W717" s="144"/>
      <c r="X717" s="144"/>
      <c r="Y717" s="144"/>
      <c r="Z717" s="144"/>
      <c r="AA717" s="144"/>
      <c r="AB717" s="144"/>
      <c r="AC717" s="144"/>
      <c r="AD717" s="144"/>
      <c r="AE717" s="144"/>
      <c r="AF717" s="144"/>
      <c r="AG717" s="144"/>
      <c r="AH717" s="144"/>
      <c r="AI717" s="144"/>
      <c r="AJ717" s="144"/>
      <c r="AK717" s="144"/>
      <c r="AL717" s="144"/>
      <c r="AM717" s="144"/>
      <c r="AN717" s="144"/>
      <c r="AO717" s="144"/>
      <c r="AP717" s="144"/>
      <c r="AQ717" s="144"/>
      <c r="AR717" s="144"/>
      <c r="AS717" s="144"/>
      <c r="AT717" s="144"/>
      <c r="AU717" s="144"/>
      <c r="AV717" s="144"/>
      <c r="AW717" s="144"/>
      <c r="AX717" s="144"/>
      <c r="AY717" s="144"/>
      <c r="AZ717" s="144"/>
      <c r="BA717" s="144"/>
      <c r="BB717" s="144"/>
      <c r="BC717" s="144"/>
      <c r="BD717" s="144"/>
      <c r="BE717" s="144"/>
      <c r="BF717" s="144"/>
      <c r="BG717" s="144"/>
      <c r="BH717" s="144"/>
      <c r="BI717" s="144"/>
      <c r="BJ717" s="144"/>
      <c r="BK717" s="144"/>
      <c r="BL717" s="144"/>
      <c r="BM717" s="144"/>
      <c r="BN717" s="144"/>
      <c r="BO717" s="144"/>
      <c r="BP717" s="144"/>
      <c r="BQ717" s="144"/>
      <c r="BR717" s="144"/>
      <c r="BS717" s="144"/>
      <c r="BT717" s="144"/>
      <c r="BU717" s="144"/>
    </row>
    <row r="718" spans="1:73" ht="12" customHeight="1" x14ac:dyDescent="0.4">
      <c r="A718" s="80" t="s">
        <v>369</v>
      </c>
      <c r="B718" s="433"/>
      <c r="C718" s="436" t="s">
        <v>48</v>
      </c>
      <c r="D718" s="512"/>
      <c r="E718" s="271"/>
      <c r="F718" s="271"/>
      <c r="G718" s="271"/>
      <c r="H718" s="271"/>
      <c r="I718" s="271"/>
      <c r="J718" s="271"/>
      <c r="K718" s="271"/>
      <c r="L718" s="271"/>
      <c r="M718" s="271"/>
      <c r="N718" s="271"/>
      <c r="O718" s="271"/>
      <c r="P718" s="271"/>
      <c r="Q718" s="271"/>
      <c r="R718" s="271"/>
      <c r="S718" s="272"/>
      <c r="T718" s="144"/>
      <c r="U718" s="144"/>
      <c r="V718" s="144"/>
      <c r="W718" s="144"/>
      <c r="X718" s="144"/>
      <c r="Y718" s="144"/>
      <c r="Z718" s="144"/>
      <c r="AA718" s="144"/>
      <c r="AB718" s="144"/>
      <c r="AC718" s="144"/>
      <c r="AD718" s="144"/>
      <c r="AE718" s="144"/>
      <c r="AF718" s="144"/>
      <c r="AG718" s="144"/>
      <c r="AH718" s="144"/>
      <c r="AI718" s="144"/>
      <c r="AJ718" s="144"/>
      <c r="AK718" s="144"/>
      <c r="AL718" s="144"/>
      <c r="AM718" s="144"/>
      <c r="AN718" s="144"/>
      <c r="AO718" s="144"/>
      <c r="AP718" s="144"/>
      <c r="AQ718" s="144"/>
      <c r="AR718" s="144"/>
      <c r="AS718" s="144"/>
      <c r="AT718" s="144"/>
      <c r="AU718" s="144"/>
      <c r="AV718" s="144"/>
      <c r="AW718" s="144"/>
      <c r="AX718" s="144"/>
      <c r="AY718" s="144"/>
      <c r="AZ718" s="144"/>
      <c r="BA718" s="144"/>
      <c r="BB718" s="144"/>
      <c r="BC718" s="144"/>
      <c r="BD718" s="144"/>
      <c r="BE718" s="144"/>
      <c r="BF718" s="144"/>
      <c r="BG718" s="144"/>
      <c r="BH718" s="144"/>
      <c r="BI718" s="144"/>
      <c r="BJ718" s="144"/>
      <c r="BK718" s="144"/>
      <c r="BL718" s="144"/>
      <c r="BM718" s="144"/>
      <c r="BN718" s="144"/>
      <c r="BO718" s="144"/>
      <c r="BP718" s="144"/>
      <c r="BQ718" s="144"/>
      <c r="BR718" s="144"/>
      <c r="BS718" s="144"/>
      <c r="BT718" s="144"/>
      <c r="BU718" s="144"/>
    </row>
    <row r="719" spans="1:73" ht="12" customHeight="1" x14ac:dyDescent="0.4">
      <c r="A719" s="80" t="s">
        <v>369</v>
      </c>
      <c r="B719" s="427" t="s">
        <v>268</v>
      </c>
      <c r="C719" s="213" t="s">
        <v>180</v>
      </c>
      <c r="D719" s="214"/>
      <c r="E719" s="184"/>
      <c r="F719" s="184"/>
      <c r="G719" s="184"/>
      <c r="H719" s="184"/>
      <c r="I719" s="184"/>
      <c r="J719" s="184"/>
      <c r="K719" s="184"/>
      <c r="L719" s="184"/>
      <c r="M719" s="184"/>
      <c r="N719" s="184"/>
      <c r="O719" s="184"/>
      <c r="P719" s="184"/>
      <c r="Q719" s="184"/>
      <c r="R719" s="184"/>
      <c r="S719" s="435"/>
      <c r="T719" s="144"/>
      <c r="U719" s="144"/>
      <c r="V719" s="144"/>
      <c r="W719" s="144"/>
      <c r="X719" s="144"/>
      <c r="Y719" s="144"/>
      <c r="Z719" s="144"/>
      <c r="AA719" s="144"/>
      <c r="AB719" s="144"/>
      <c r="AC719" s="144"/>
      <c r="AD719" s="144"/>
      <c r="AE719" s="144"/>
      <c r="AF719" s="144"/>
      <c r="AG719" s="144"/>
      <c r="AH719" s="144"/>
      <c r="AI719" s="144"/>
      <c r="AJ719" s="144"/>
      <c r="AK719" s="144"/>
      <c r="AL719" s="144"/>
      <c r="AM719" s="144"/>
      <c r="AN719" s="144"/>
      <c r="AO719" s="144"/>
      <c r="AP719" s="144"/>
      <c r="AQ719" s="144"/>
      <c r="AR719" s="144"/>
      <c r="AS719" s="144"/>
      <c r="AT719" s="144"/>
      <c r="AU719" s="144"/>
      <c r="AV719" s="144"/>
      <c r="AW719" s="144"/>
      <c r="AX719" s="144"/>
      <c r="AY719" s="144"/>
      <c r="AZ719" s="144"/>
      <c r="BA719" s="144"/>
      <c r="BB719" s="144"/>
      <c r="BC719" s="144"/>
      <c r="BD719" s="144"/>
      <c r="BE719" s="144"/>
      <c r="BF719" s="144"/>
      <c r="BG719" s="144"/>
      <c r="BH719" s="144"/>
      <c r="BI719" s="144"/>
      <c r="BJ719" s="144"/>
      <c r="BK719" s="144"/>
      <c r="BL719" s="144"/>
      <c r="BM719" s="144"/>
      <c r="BN719" s="144"/>
      <c r="BO719" s="144"/>
      <c r="BP719" s="144"/>
      <c r="BQ719" s="144"/>
      <c r="BR719" s="144"/>
      <c r="BS719" s="144"/>
      <c r="BT719" s="144"/>
      <c r="BU719" s="144"/>
    </row>
    <row r="720" spans="1:73" ht="12" customHeight="1" x14ac:dyDescent="0.4">
      <c r="A720" s="80" t="s">
        <v>369</v>
      </c>
      <c r="B720" s="278"/>
      <c r="C720" s="434" t="s">
        <v>418</v>
      </c>
      <c r="D720" s="443"/>
      <c r="E720" s="144"/>
      <c r="F720" s="144"/>
      <c r="G720" s="144"/>
      <c r="H720" s="144"/>
      <c r="I720" s="144"/>
      <c r="J720" s="144"/>
      <c r="K720" s="144"/>
      <c r="L720" s="144"/>
      <c r="M720" s="144"/>
      <c r="N720" s="144"/>
      <c r="O720" s="144"/>
      <c r="P720" s="144"/>
      <c r="Q720" s="144"/>
      <c r="R720" s="144"/>
      <c r="S720" s="444"/>
      <c r="T720" s="144"/>
      <c r="U720" s="144"/>
      <c r="V720" s="144"/>
      <c r="W720" s="144"/>
      <c r="X720" s="144"/>
      <c r="Y720" s="144"/>
      <c r="Z720" s="144"/>
      <c r="AA720" s="144"/>
      <c r="AB720" s="144"/>
      <c r="AC720" s="144"/>
      <c r="AD720" s="144"/>
      <c r="AE720" s="144"/>
      <c r="AF720" s="144"/>
      <c r="AG720" s="144"/>
      <c r="AH720" s="144"/>
      <c r="AI720" s="144"/>
      <c r="AJ720" s="144"/>
      <c r="AK720" s="144"/>
      <c r="AL720" s="144"/>
      <c r="AM720" s="144"/>
      <c r="AN720" s="144"/>
      <c r="AO720" s="144"/>
      <c r="AP720" s="144"/>
      <c r="AQ720" s="144"/>
      <c r="AR720" s="144"/>
      <c r="AS720" s="144"/>
      <c r="AT720" s="144"/>
      <c r="AU720" s="144"/>
      <c r="AV720" s="144"/>
      <c r="AW720" s="144"/>
      <c r="AX720" s="144"/>
      <c r="AY720" s="144"/>
      <c r="AZ720" s="144"/>
      <c r="BA720" s="144"/>
      <c r="BB720" s="144"/>
      <c r="BC720" s="144"/>
      <c r="BD720" s="144"/>
      <c r="BE720" s="144"/>
      <c r="BF720" s="144"/>
      <c r="BG720" s="144"/>
      <c r="BH720" s="144"/>
      <c r="BI720" s="144"/>
      <c r="BJ720" s="144"/>
      <c r="BK720" s="144"/>
      <c r="BL720" s="144"/>
      <c r="BM720" s="144"/>
      <c r="BN720" s="144"/>
      <c r="BO720" s="144"/>
      <c r="BP720" s="144"/>
      <c r="BQ720" s="144"/>
      <c r="BR720" s="144"/>
      <c r="BS720" s="144"/>
      <c r="BT720" s="144"/>
      <c r="BU720" s="144"/>
    </row>
    <row r="721" spans="1:73" ht="12" customHeight="1" x14ac:dyDescent="0.4">
      <c r="A721" s="80" t="s">
        <v>369</v>
      </c>
      <c r="B721" s="278"/>
      <c r="C721" s="434" t="s">
        <v>291</v>
      </c>
      <c r="D721" s="443"/>
      <c r="E721" s="144"/>
      <c r="F721" s="144"/>
      <c r="G721" s="144"/>
      <c r="H721" s="144"/>
      <c r="I721" s="144"/>
      <c r="J721" s="144"/>
      <c r="K721" s="144"/>
      <c r="L721" s="144"/>
      <c r="M721" s="144"/>
      <c r="N721" s="144"/>
      <c r="O721" s="144"/>
      <c r="P721" s="144"/>
      <c r="Q721" s="144"/>
      <c r="R721" s="144"/>
      <c r="S721" s="444"/>
      <c r="T721" s="144"/>
      <c r="U721" s="144"/>
      <c r="V721" s="144"/>
      <c r="W721" s="144"/>
      <c r="X721" s="144"/>
      <c r="Y721" s="144"/>
      <c r="Z721" s="144"/>
      <c r="AA721" s="144"/>
      <c r="AB721" s="144"/>
      <c r="AC721" s="144"/>
      <c r="AD721" s="144"/>
      <c r="AE721" s="144"/>
      <c r="AF721" s="144"/>
      <c r="AG721" s="144"/>
      <c r="AH721" s="144"/>
      <c r="AI721" s="144"/>
      <c r="AJ721" s="144"/>
      <c r="AK721" s="144"/>
      <c r="AL721" s="144"/>
      <c r="AM721" s="144"/>
      <c r="AN721" s="144"/>
      <c r="AO721" s="144"/>
      <c r="AP721" s="144"/>
      <c r="AQ721" s="144"/>
      <c r="AR721" s="144"/>
      <c r="AS721" s="144"/>
      <c r="AT721" s="144"/>
      <c r="AU721" s="144"/>
      <c r="AV721" s="144"/>
      <c r="AW721" s="144"/>
      <c r="AX721" s="144"/>
      <c r="AY721" s="144"/>
      <c r="AZ721" s="144"/>
      <c r="BA721" s="144"/>
      <c r="BB721" s="144"/>
      <c r="BC721" s="144"/>
      <c r="BD721" s="144"/>
      <c r="BE721" s="144"/>
      <c r="BF721" s="144"/>
      <c r="BG721" s="144"/>
      <c r="BH721" s="144"/>
      <c r="BI721" s="144"/>
      <c r="BJ721" s="144"/>
      <c r="BK721" s="144"/>
      <c r="BL721" s="144"/>
      <c r="BM721" s="144"/>
      <c r="BN721" s="144"/>
      <c r="BO721" s="144"/>
      <c r="BP721" s="144"/>
      <c r="BQ721" s="144"/>
      <c r="BR721" s="144"/>
      <c r="BS721" s="144"/>
      <c r="BT721" s="144"/>
      <c r="BU721" s="144"/>
    </row>
    <row r="722" spans="1:73" ht="12" customHeight="1" x14ac:dyDescent="0.4">
      <c r="A722" s="80" t="s">
        <v>369</v>
      </c>
      <c r="B722" s="278"/>
      <c r="C722" s="436" t="s">
        <v>274</v>
      </c>
      <c r="D722" s="437"/>
      <c r="E722" s="438"/>
      <c r="F722" s="438"/>
      <c r="G722" s="438"/>
      <c r="H722" s="438"/>
      <c r="I722" s="438"/>
      <c r="J722" s="438"/>
      <c r="K722" s="438"/>
      <c r="L722" s="438"/>
      <c r="M722" s="438"/>
      <c r="N722" s="438"/>
      <c r="O722" s="438"/>
      <c r="P722" s="438"/>
      <c r="Q722" s="438"/>
      <c r="R722" s="438"/>
      <c r="S722" s="440"/>
      <c r="T722" s="144"/>
      <c r="U722" s="144"/>
      <c r="V722" s="144"/>
      <c r="W722" s="144"/>
      <c r="X722" s="144"/>
      <c r="Y722" s="144"/>
      <c r="Z722" s="144"/>
      <c r="AA722" s="144"/>
      <c r="AB722" s="144"/>
      <c r="AC722" s="144"/>
      <c r="AD722" s="144"/>
      <c r="AE722" s="144"/>
      <c r="AF722" s="144"/>
      <c r="AG722" s="144"/>
      <c r="AH722" s="144"/>
      <c r="AI722" s="144"/>
      <c r="AJ722" s="144"/>
      <c r="AK722" s="144"/>
      <c r="AL722" s="144"/>
      <c r="AM722" s="144"/>
      <c r="AN722" s="144"/>
      <c r="AO722" s="144"/>
      <c r="AP722" s="144"/>
      <c r="AQ722" s="144"/>
      <c r="AR722" s="144"/>
      <c r="AS722" s="144"/>
      <c r="AT722" s="144"/>
      <c r="AU722" s="144"/>
      <c r="AV722" s="144"/>
      <c r="AW722" s="144"/>
      <c r="AX722" s="144"/>
      <c r="AY722" s="144"/>
      <c r="AZ722" s="144"/>
      <c r="BA722" s="144"/>
      <c r="BB722" s="144"/>
      <c r="BC722" s="144"/>
      <c r="BD722" s="144"/>
      <c r="BE722" s="144"/>
      <c r="BF722" s="144"/>
      <c r="BG722" s="144"/>
      <c r="BH722" s="144"/>
      <c r="BI722" s="144"/>
      <c r="BJ722" s="144"/>
      <c r="BK722" s="144"/>
      <c r="BL722" s="144"/>
      <c r="BM722" s="144"/>
      <c r="BN722" s="144"/>
      <c r="BO722" s="144"/>
      <c r="BP722" s="144"/>
      <c r="BQ722" s="144"/>
      <c r="BR722" s="144"/>
      <c r="BS722" s="144"/>
      <c r="BT722" s="144"/>
      <c r="BU722" s="144"/>
    </row>
    <row r="723" spans="1:73" ht="12" customHeight="1" x14ac:dyDescent="0.4">
      <c r="A723" s="80" t="s">
        <v>369</v>
      </c>
      <c r="B723" s="278"/>
      <c r="C723" s="436" t="s">
        <v>275</v>
      </c>
      <c r="D723" s="437"/>
      <c r="E723" s="438"/>
      <c r="F723" s="438"/>
      <c r="G723" s="438"/>
      <c r="H723" s="438"/>
      <c r="I723" s="438"/>
      <c r="J723" s="438"/>
      <c r="K723" s="438"/>
      <c r="L723" s="438"/>
      <c r="M723" s="438"/>
      <c r="N723" s="438"/>
      <c r="O723" s="438"/>
      <c r="P723" s="438"/>
      <c r="Q723" s="438"/>
      <c r="R723" s="438"/>
      <c r="S723" s="440"/>
      <c r="T723" s="144"/>
      <c r="U723" s="144"/>
      <c r="V723" s="144"/>
      <c r="W723" s="144"/>
      <c r="X723" s="144"/>
      <c r="Y723" s="144"/>
      <c r="Z723" s="144"/>
      <c r="AA723" s="144"/>
      <c r="AB723" s="144"/>
      <c r="AC723" s="144"/>
      <c r="AD723" s="144"/>
      <c r="AE723" s="144"/>
      <c r="AF723" s="144"/>
      <c r="AG723" s="144"/>
      <c r="AH723" s="144"/>
      <c r="AI723" s="144"/>
      <c r="AJ723" s="144"/>
      <c r="AK723" s="144"/>
      <c r="AL723" s="144"/>
      <c r="AM723" s="144"/>
      <c r="AN723" s="144"/>
      <c r="AO723" s="144"/>
      <c r="AP723" s="144"/>
      <c r="AQ723" s="144"/>
      <c r="AR723" s="144"/>
      <c r="AS723" s="144"/>
      <c r="AT723" s="144"/>
      <c r="AU723" s="144"/>
      <c r="AV723" s="144"/>
      <c r="AW723" s="144"/>
      <c r="AX723" s="144"/>
      <c r="AY723" s="144"/>
      <c r="AZ723" s="144"/>
      <c r="BA723" s="144"/>
      <c r="BB723" s="144"/>
      <c r="BC723" s="144"/>
      <c r="BD723" s="144"/>
      <c r="BE723" s="144"/>
      <c r="BF723" s="144"/>
      <c r="BG723" s="144"/>
      <c r="BH723" s="144"/>
      <c r="BI723" s="144"/>
      <c r="BJ723" s="144"/>
      <c r="BK723" s="144"/>
      <c r="BL723" s="144"/>
      <c r="BM723" s="144"/>
      <c r="BN723" s="144"/>
      <c r="BO723" s="144"/>
      <c r="BP723" s="144"/>
      <c r="BQ723" s="144"/>
      <c r="BR723" s="144"/>
      <c r="BS723" s="144"/>
      <c r="BT723" s="144"/>
      <c r="BU723" s="144"/>
    </row>
    <row r="724" spans="1:73" ht="12" customHeight="1" x14ac:dyDescent="0.4">
      <c r="A724" s="80" t="s">
        <v>369</v>
      </c>
      <c r="B724" s="278"/>
      <c r="C724" s="434" t="s">
        <v>373</v>
      </c>
      <c r="D724" s="443"/>
      <c r="E724" s="144"/>
      <c r="F724" s="144"/>
      <c r="G724" s="144"/>
      <c r="H724" s="144"/>
      <c r="I724" s="144"/>
      <c r="J724" s="144"/>
      <c r="K724" s="144"/>
      <c r="L724" s="144"/>
      <c r="M724" s="144"/>
      <c r="N724" s="144"/>
      <c r="O724" s="144">
        <v>1</v>
      </c>
      <c r="P724" s="144"/>
      <c r="Q724" s="144"/>
      <c r="R724" s="144"/>
      <c r="S724" s="444"/>
      <c r="T724" s="144"/>
      <c r="U724" s="144"/>
      <c r="V724" s="144"/>
      <c r="W724" s="144"/>
      <c r="X724" s="144"/>
      <c r="Y724" s="144"/>
      <c r="Z724" s="144"/>
      <c r="AA724" s="144"/>
      <c r="AB724" s="144"/>
      <c r="AC724" s="144"/>
      <c r="AD724" s="144"/>
      <c r="AE724" s="144"/>
      <c r="AF724" s="144"/>
      <c r="AG724" s="144"/>
      <c r="AH724" s="144"/>
      <c r="AI724" s="144"/>
      <c r="AJ724" s="144"/>
      <c r="AK724" s="144"/>
      <c r="AL724" s="144"/>
      <c r="AM724" s="144"/>
      <c r="AN724" s="144"/>
      <c r="AO724" s="144"/>
      <c r="AP724" s="144"/>
      <c r="AQ724" s="144"/>
      <c r="AR724" s="144"/>
      <c r="AS724" s="144"/>
      <c r="AT724" s="144"/>
      <c r="AU724" s="144"/>
      <c r="AV724" s="144"/>
      <c r="AW724" s="144"/>
      <c r="AX724" s="144"/>
      <c r="AY724" s="144"/>
      <c r="AZ724" s="144"/>
      <c r="BA724" s="144"/>
      <c r="BB724" s="144"/>
      <c r="BC724" s="144"/>
      <c r="BD724" s="144"/>
      <c r="BE724" s="144"/>
      <c r="BF724" s="144"/>
      <c r="BG724" s="144"/>
      <c r="BH724" s="144"/>
      <c r="BI724" s="144"/>
      <c r="BJ724" s="144"/>
      <c r="BK724" s="144"/>
      <c r="BL724" s="144"/>
      <c r="BM724" s="144"/>
      <c r="BN724" s="144"/>
      <c r="BO724" s="144"/>
      <c r="BP724" s="144"/>
      <c r="BQ724" s="144"/>
      <c r="BR724" s="144"/>
      <c r="BS724" s="144"/>
      <c r="BT724" s="144"/>
      <c r="BU724" s="144"/>
    </row>
    <row r="725" spans="1:73" ht="12" customHeight="1" x14ac:dyDescent="0.4">
      <c r="A725" s="80" t="s">
        <v>369</v>
      </c>
      <c r="B725" s="278"/>
      <c r="C725" s="434" t="s">
        <v>374</v>
      </c>
      <c r="D725" s="443"/>
      <c r="E725" s="144"/>
      <c r="F725" s="144"/>
      <c r="G725" s="144"/>
      <c r="H725" s="144"/>
      <c r="I725" s="144"/>
      <c r="J725" s="144"/>
      <c r="K725" s="144"/>
      <c r="L725" s="144"/>
      <c r="M725" s="144"/>
      <c r="N725" s="144"/>
      <c r="O725" s="144"/>
      <c r="P725" s="144"/>
      <c r="Q725" s="144"/>
      <c r="R725" s="144"/>
      <c r="S725" s="444"/>
      <c r="T725" s="144"/>
      <c r="U725" s="144"/>
      <c r="V725" s="144"/>
      <c r="W725" s="144"/>
      <c r="X725" s="144"/>
      <c r="Y725" s="144"/>
      <c r="Z725" s="144"/>
      <c r="AA725" s="144"/>
      <c r="AB725" s="144"/>
      <c r="AC725" s="144"/>
      <c r="AD725" s="144"/>
      <c r="AE725" s="144"/>
      <c r="AF725" s="144"/>
      <c r="AG725" s="144"/>
      <c r="AH725" s="144"/>
      <c r="AI725" s="144"/>
      <c r="AJ725" s="144"/>
      <c r="AK725" s="144"/>
      <c r="AL725" s="144"/>
      <c r="AM725" s="144"/>
      <c r="AN725" s="144"/>
      <c r="AO725" s="144"/>
      <c r="AP725" s="144"/>
      <c r="AQ725" s="144"/>
      <c r="AR725" s="144"/>
      <c r="AS725" s="144"/>
      <c r="AT725" s="144"/>
      <c r="AU725" s="144"/>
      <c r="AV725" s="144"/>
      <c r="AW725" s="144"/>
      <c r="AX725" s="144"/>
      <c r="AY725" s="144"/>
      <c r="AZ725" s="144"/>
      <c r="BA725" s="144"/>
      <c r="BB725" s="144"/>
      <c r="BC725" s="144"/>
      <c r="BD725" s="144"/>
      <c r="BE725" s="144"/>
      <c r="BF725" s="144"/>
      <c r="BG725" s="144"/>
      <c r="BH725" s="144"/>
      <c r="BI725" s="144"/>
      <c r="BJ725" s="144"/>
      <c r="BK725" s="144"/>
      <c r="BL725" s="144"/>
      <c r="BM725" s="144"/>
      <c r="BN725" s="144"/>
      <c r="BO725" s="144"/>
      <c r="BP725" s="144"/>
      <c r="BQ725" s="144"/>
      <c r="BR725" s="144"/>
      <c r="BS725" s="144"/>
      <c r="BT725" s="144"/>
      <c r="BU725" s="144"/>
    </row>
    <row r="726" spans="1:73" ht="12" customHeight="1" x14ac:dyDescent="0.4">
      <c r="A726" s="80" t="s">
        <v>369</v>
      </c>
      <c r="B726" s="278"/>
      <c r="C726" s="436" t="s">
        <v>375</v>
      </c>
      <c r="D726" s="437">
        <v>297</v>
      </c>
      <c r="E726" s="438">
        <v>86</v>
      </c>
      <c r="F726" s="438">
        <v>187</v>
      </c>
      <c r="G726" s="438">
        <v>42</v>
      </c>
      <c r="H726" s="438">
        <v>21</v>
      </c>
      <c r="I726" s="438">
        <v>31</v>
      </c>
      <c r="J726" s="438">
        <v>29</v>
      </c>
      <c r="K726" s="438">
        <v>5</v>
      </c>
      <c r="L726" s="438">
        <v>11</v>
      </c>
      <c r="M726" s="438">
        <v>5</v>
      </c>
      <c r="N726" s="438">
        <v>6</v>
      </c>
      <c r="O726" s="438">
        <v>1</v>
      </c>
      <c r="P726" s="438">
        <v>70</v>
      </c>
      <c r="Q726" s="438">
        <v>4</v>
      </c>
      <c r="R726" s="438">
        <v>0</v>
      </c>
      <c r="S726" s="440">
        <v>2</v>
      </c>
      <c r="T726" s="144"/>
      <c r="U726" s="144"/>
      <c r="V726" s="144"/>
      <c r="W726" s="144"/>
      <c r="X726" s="144"/>
      <c r="Y726" s="144"/>
      <c r="Z726" s="144"/>
      <c r="AA726" s="144"/>
      <c r="AB726" s="144"/>
      <c r="AC726" s="144"/>
      <c r="AD726" s="144"/>
      <c r="AE726" s="144"/>
      <c r="AF726" s="144"/>
      <c r="AG726" s="144"/>
      <c r="AH726" s="144"/>
      <c r="AI726" s="144"/>
      <c r="AJ726" s="144"/>
      <c r="AK726" s="144"/>
      <c r="AL726" s="144"/>
      <c r="AM726" s="144"/>
      <c r="AN726" s="144"/>
      <c r="AO726" s="144"/>
      <c r="AP726" s="144"/>
      <c r="AQ726" s="144"/>
      <c r="AR726" s="144"/>
      <c r="AS726" s="144"/>
      <c r="AT726" s="144"/>
      <c r="AU726" s="144"/>
      <c r="AV726" s="144"/>
      <c r="AW726" s="144"/>
      <c r="AX726" s="144"/>
      <c r="AY726" s="144"/>
      <c r="AZ726" s="144"/>
      <c r="BA726" s="144"/>
      <c r="BB726" s="144"/>
      <c r="BC726" s="144"/>
      <c r="BD726" s="144"/>
      <c r="BE726" s="144"/>
      <c r="BF726" s="144"/>
      <c r="BG726" s="144"/>
      <c r="BH726" s="144"/>
      <c r="BI726" s="144"/>
      <c r="BJ726" s="144"/>
      <c r="BK726" s="144"/>
      <c r="BL726" s="144"/>
      <c r="BM726" s="144"/>
      <c r="BN726" s="144"/>
      <c r="BO726" s="144"/>
      <c r="BP726" s="144"/>
      <c r="BQ726" s="144"/>
      <c r="BR726" s="144"/>
      <c r="BS726" s="144"/>
      <c r="BT726" s="144"/>
      <c r="BU726" s="144"/>
    </row>
    <row r="727" spans="1:73" ht="12" customHeight="1" x14ac:dyDescent="0.4">
      <c r="A727" s="80" t="s">
        <v>369</v>
      </c>
      <c r="B727" s="278"/>
      <c r="C727" s="434" t="s">
        <v>309</v>
      </c>
      <c r="D727" s="443">
        <v>68</v>
      </c>
      <c r="E727" s="144">
        <v>4</v>
      </c>
      <c r="F727" s="144">
        <v>4</v>
      </c>
      <c r="G727" s="144"/>
      <c r="H727" s="144"/>
      <c r="I727" s="144"/>
      <c r="J727" s="144">
        <v>1</v>
      </c>
      <c r="K727" s="144">
        <v>2</v>
      </c>
      <c r="L727" s="144">
        <v>1</v>
      </c>
      <c r="M727" s="144"/>
      <c r="N727" s="144"/>
      <c r="O727" s="144"/>
      <c r="P727" s="144"/>
      <c r="Q727" s="144"/>
      <c r="R727" s="144"/>
      <c r="S727" s="444"/>
      <c r="T727" s="144"/>
      <c r="U727" s="144"/>
      <c r="V727" s="144"/>
      <c r="W727" s="144"/>
      <c r="X727" s="144"/>
      <c r="Y727" s="144"/>
      <c r="Z727" s="144"/>
      <c r="AA727" s="144"/>
      <c r="AB727" s="144"/>
      <c r="AC727" s="144"/>
      <c r="AD727" s="144"/>
      <c r="AE727" s="144"/>
      <c r="AF727" s="144"/>
      <c r="AG727" s="144"/>
      <c r="AH727" s="144"/>
      <c r="AI727" s="144"/>
      <c r="AJ727" s="144"/>
      <c r="AK727" s="144"/>
      <c r="AL727" s="144"/>
      <c r="AM727" s="144"/>
      <c r="AN727" s="144"/>
      <c r="AO727" s="144"/>
      <c r="AP727" s="144"/>
      <c r="AQ727" s="144"/>
      <c r="AR727" s="144"/>
      <c r="AS727" s="144"/>
      <c r="AT727" s="144"/>
      <c r="AU727" s="144"/>
      <c r="AV727" s="144"/>
      <c r="AW727" s="144"/>
      <c r="AX727" s="144"/>
      <c r="AY727" s="144"/>
      <c r="AZ727" s="144"/>
      <c r="BA727" s="144"/>
      <c r="BB727" s="144"/>
      <c r="BC727" s="144"/>
      <c r="BD727" s="144"/>
      <c r="BE727" s="144"/>
      <c r="BF727" s="144"/>
      <c r="BG727" s="144"/>
      <c r="BH727" s="144"/>
      <c r="BI727" s="144"/>
      <c r="BJ727" s="144"/>
      <c r="BK727" s="144"/>
      <c r="BL727" s="144"/>
      <c r="BM727" s="144"/>
      <c r="BN727" s="144"/>
      <c r="BO727" s="144"/>
      <c r="BP727" s="144"/>
      <c r="BQ727" s="144"/>
      <c r="BR727" s="144"/>
      <c r="BS727" s="144"/>
      <c r="BT727" s="144"/>
      <c r="BU727" s="144"/>
    </row>
    <row r="728" spans="1:73" ht="12" customHeight="1" x14ac:dyDescent="0.4">
      <c r="A728" s="80" t="s">
        <v>369</v>
      </c>
      <c r="B728" s="278"/>
      <c r="C728" s="434" t="s">
        <v>310</v>
      </c>
      <c r="D728" s="443"/>
      <c r="E728" s="144"/>
      <c r="F728" s="144"/>
      <c r="G728" s="144">
        <v>1</v>
      </c>
      <c r="H728" s="144"/>
      <c r="I728" s="144"/>
      <c r="J728" s="144"/>
      <c r="K728" s="144"/>
      <c r="L728" s="144"/>
      <c r="M728" s="144"/>
      <c r="N728" s="144"/>
      <c r="O728" s="144"/>
      <c r="P728" s="144"/>
      <c r="Q728" s="144"/>
      <c r="R728" s="144"/>
      <c r="S728" s="444"/>
      <c r="T728" s="144"/>
      <c r="U728" s="144"/>
      <c r="V728" s="144"/>
      <c r="W728" s="144"/>
      <c r="X728" s="144"/>
      <c r="Y728" s="144"/>
      <c r="Z728" s="144"/>
      <c r="AA728" s="144"/>
      <c r="AB728" s="144"/>
      <c r="AC728" s="144"/>
      <c r="AD728" s="144"/>
      <c r="AE728" s="144"/>
      <c r="AF728" s="144"/>
      <c r="AG728" s="144"/>
      <c r="AH728" s="144"/>
      <c r="AI728" s="144"/>
      <c r="AJ728" s="144"/>
      <c r="AK728" s="144"/>
      <c r="AL728" s="144"/>
      <c r="AM728" s="144"/>
      <c r="AN728" s="144"/>
      <c r="AO728" s="144"/>
      <c r="AP728" s="144"/>
      <c r="AQ728" s="144"/>
      <c r="AR728" s="144"/>
      <c r="AS728" s="144"/>
      <c r="AT728" s="144"/>
      <c r="AU728" s="144"/>
      <c r="AV728" s="144"/>
      <c r="AW728" s="144"/>
      <c r="AX728" s="144"/>
      <c r="AY728" s="144"/>
      <c r="AZ728" s="144"/>
      <c r="BA728" s="144"/>
      <c r="BB728" s="144"/>
      <c r="BC728" s="144"/>
      <c r="BD728" s="144"/>
      <c r="BE728" s="144"/>
      <c r="BF728" s="144"/>
      <c r="BG728" s="144"/>
      <c r="BH728" s="144"/>
      <c r="BI728" s="144"/>
      <c r="BJ728" s="144"/>
      <c r="BK728" s="144"/>
      <c r="BL728" s="144"/>
      <c r="BM728" s="144"/>
      <c r="BN728" s="144"/>
      <c r="BO728" s="144"/>
      <c r="BP728" s="144"/>
      <c r="BQ728" s="144"/>
      <c r="BR728" s="144"/>
      <c r="BS728" s="144"/>
      <c r="BT728" s="144"/>
      <c r="BU728" s="144"/>
    </row>
    <row r="729" spans="1:73" ht="12" customHeight="1" x14ac:dyDescent="0.4">
      <c r="A729" s="80" t="s">
        <v>369</v>
      </c>
      <c r="B729" s="278"/>
      <c r="C729" s="434" t="s">
        <v>376</v>
      </c>
      <c r="D729" s="443"/>
      <c r="E729" s="144"/>
      <c r="F729" s="144"/>
      <c r="G729" s="144"/>
      <c r="H729" s="144"/>
      <c r="I729" s="144"/>
      <c r="J729" s="144"/>
      <c r="K729" s="144"/>
      <c r="L729" s="144"/>
      <c r="M729" s="144"/>
      <c r="N729" s="144"/>
      <c r="O729" s="144"/>
      <c r="P729" s="144"/>
      <c r="Q729" s="144"/>
      <c r="R729" s="144"/>
      <c r="S729" s="444"/>
      <c r="T729" s="144"/>
      <c r="U729" s="144"/>
      <c r="V729" s="144"/>
      <c r="W729" s="144"/>
      <c r="X729" s="144"/>
      <c r="Y729" s="144"/>
      <c r="Z729" s="144"/>
      <c r="AA729" s="144"/>
      <c r="AB729" s="144"/>
      <c r="AC729" s="144"/>
      <c r="AD729" s="144"/>
      <c r="AE729" s="144"/>
      <c r="AF729" s="144"/>
      <c r="AG729" s="144"/>
      <c r="AH729" s="144"/>
      <c r="AI729" s="144"/>
      <c r="AJ729" s="144"/>
      <c r="AK729" s="144"/>
      <c r="AL729" s="144"/>
      <c r="AM729" s="144"/>
      <c r="AN729" s="144"/>
      <c r="AO729" s="144"/>
      <c r="AP729" s="144"/>
      <c r="AQ729" s="144"/>
      <c r="AR729" s="144"/>
      <c r="AS729" s="144"/>
      <c r="AT729" s="144"/>
      <c r="AU729" s="144"/>
      <c r="AV729" s="144"/>
      <c r="AW729" s="144"/>
      <c r="AX729" s="144"/>
      <c r="AY729" s="144"/>
      <c r="AZ729" s="144"/>
      <c r="BA729" s="144"/>
      <c r="BB729" s="144"/>
      <c r="BC729" s="144"/>
      <c r="BD729" s="144"/>
      <c r="BE729" s="144"/>
      <c r="BF729" s="144"/>
      <c r="BG729" s="144"/>
      <c r="BH729" s="144"/>
      <c r="BI729" s="144"/>
      <c r="BJ729" s="144"/>
      <c r="BK729" s="144"/>
      <c r="BL729" s="144"/>
      <c r="BM729" s="144"/>
      <c r="BN729" s="144"/>
      <c r="BO729" s="144"/>
      <c r="BP729" s="144"/>
      <c r="BQ729" s="144"/>
      <c r="BR729" s="144"/>
      <c r="BS729" s="144"/>
      <c r="BT729" s="144"/>
      <c r="BU729" s="144"/>
    </row>
    <row r="730" spans="1:73" ht="12" customHeight="1" x14ac:dyDescent="0.4">
      <c r="A730" s="80" t="s">
        <v>369</v>
      </c>
      <c r="B730" s="278"/>
      <c r="C730" s="434" t="s">
        <v>377</v>
      </c>
      <c r="D730" s="443"/>
      <c r="E730" s="144"/>
      <c r="F730" s="144"/>
      <c r="G730" s="144"/>
      <c r="H730" s="144"/>
      <c r="I730" s="144"/>
      <c r="J730" s="144"/>
      <c r="K730" s="144"/>
      <c r="L730" s="144"/>
      <c r="M730" s="144"/>
      <c r="N730" s="144"/>
      <c r="O730" s="144"/>
      <c r="P730" s="144"/>
      <c r="Q730" s="144"/>
      <c r="R730" s="144"/>
      <c r="S730" s="444"/>
      <c r="T730" s="144"/>
      <c r="U730" s="144"/>
      <c r="V730" s="144"/>
      <c r="W730" s="144"/>
      <c r="X730" s="144"/>
      <c r="Y730" s="144"/>
      <c r="Z730" s="144"/>
      <c r="AA730" s="144"/>
      <c r="AB730" s="144"/>
      <c r="AC730" s="144"/>
      <c r="AD730" s="144"/>
      <c r="AE730" s="144"/>
      <c r="AF730" s="144"/>
      <c r="AG730" s="144"/>
      <c r="AH730" s="144"/>
      <c r="AI730" s="144"/>
      <c r="AJ730" s="144"/>
      <c r="AK730" s="144"/>
      <c r="AL730" s="144"/>
      <c r="AM730" s="144"/>
      <c r="AN730" s="144"/>
      <c r="AO730" s="144"/>
      <c r="AP730" s="144"/>
      <c r="AQ730" s="144"/>
      <c r="AR730" s="144"/>
      <c r="AS730" s="144"/>
      <c r="AT730" s="144"/>
      <c r="AU730" s="144"/>
      <c r="AV730" s="144"/>
      <c r="AW730" s="144"/>
      <c r="AX730" s="144"/>
      <c r="AY730" s="144"/>
      <c r="AZ730" s="144"/>
      <c r="BA730" s="144"/>
      <c r="BB730" s="144"/>
      <c r="BC730" s="144"/>
      <c r="BD730" s="144"/>
      <c r="BE730" s="144"/>
      <c r="BF730" s="144"/>
      <c r="BG730" s="144"/>
      <c r="BH730" s="144"/>
      <c r="BI730" s="144"/>
      <c r="BJ730" s="144"/>
      <c r="BK730" s="144"/>
      <c r="BL730" s="144"/>
      <c r="BM730" s="144"/>
      <c r="BN730" s="144"/>
      <c r="BO730" s="144"/>
      <c r="BP730" s="144"/>
      <c r="BQ730" s="144"/>
      <c r="BR730" s="144"/>
      <c r="BS730" s="144"/>
      <c r="BT730" s="144"/>
      <c r="BU730" s="144"/>
    </row>
    <row r="731" spans="1:73" ht="12" customHeight="1" x14ac:dyDescent="0.4">
      <c r="A731" s="80" t="s">
        <v>369</v>
      </c>
      <c r="B731" s="278"/>
      <c r="C731" s="434" t="s">
        <v>378</v>
      </c>
      <c r="D731" s="443"/>
      <c r="E731" s="144"/>
      <c r="F731" s="144"/>
      <c r="G731" s="144"/>
      <c r="H731" s="144"/>
      <c r="I731" s="144"/>
      <c r="J731" s="144"/>
      <c r="K731" s="144"/>
      <c r="L731" s="144"/>
      <c r="M731" s="144"/>
      <c r="N731" s="144"/>
      <c r="O731" s="144"/>
      <c r="P731" s="144"/>
      <c r="Q731" s="144"/>
      <c r="R731" s="144"/>
      <c r="S731" s="444"/>
      <c r="T731" s="144"/>
      <c r="U731" s="144"/>
      <c r="V731" s="144"/>
      <c r="W731" s="144"/>
      <c r="X731" s="144"/>
      <c r="Y731" s="144"/>
      <c r="Z731" s="144"/>
      <c r="AA731" s="144"/>
      <c r="AB731" s="144"/>
      <c r="AC731" s="144"/>
      <c r="AD731" s="144"/>
      <c r="AE731" s="144"/>
      <c r="AF731" s="144"/>
      <c r="AG731" s="144"/>
      <c r="AH731" s="144"/>
      <c r="AI731" s="144"/>
      <c r="AJ731" s="144"/>
      <c r="AK731" s="144"/>
      <c r="AL731" s="144"/>
      <c r="AM731" s="144"/>
      <c r="AN731" s="144"/>
      <c r="AO731" s="144"/>
      <c r="AP731" s="144"/>
      <c r="AQ731" s="144"/>
      <c r="AR731" s="144"/>
      <c r="AS731" s="144"/>
      <c r="AT731" s="144"/>
      <c r="AU731" s="144"/>
      <c r="AV731" s="144"/>
      <c r="AW731" s="144"/>
      <c r="AX731" s="144"/>
      <c r="AY731" s="144"/>
      <c r="AZ731" s="144"/>
      <c r="BA731" s="144"/>
      <c r="BB731" s="144"/>
      <c r="BC731" s="144"/>
      <c r="BD731" s="144"/>
      <c r="BE731" s="144"/>
      <c r="BF731" s="144"/>
      <c r="BG731" s="144"/>
      <c r="BH731" s="144"/>
      <c r="BI731" s="144"/>
      <c r="BJ731" s="144"/>
      <c r="BK731" s="144"/>
      <c r="BL731" s="144"/>
      <c r="BM731" s="144"/>
      <c r="BN731" s="144"/>
      <c r="BO731" s="144"/>
      <c r="BP731" s="144"/>
      <c r="BQ731" s="144"/>
      <c r="BR731" s="144"/>
      <c r="BS731" s="144"/>
      <c r="BT731" s="144"/>
      <c r="BU731" s="144"/>
    </row>
    <row r="732" spans="1:73" ht="12" customHeight="1" x14ac:dyDescent="0.4">
      <c r="A732" s="80" t="s">
        <v>369</v>
      </c>
      <c r="B732" s="278"/>
      <c r="C732" s="434" t="s">
        <v>379</v>
      </c>
      <c r="D732" s="443"/>
      <c r="E732" s="144"/>
      <c r="F732" s="144"/>
      <c r="G732" s="144"/>
      <c r="H732" s="144"/>
      <c r="I732" s="144"/>
      <c r="J732" s="144"/>
      <c r="K732" s="144"/>
      <c r="L732" s="144"/>
      <c r="M732" s="144"/>
      <c r="N732" s="144"/>
      <c r="O732" s="144"/>
      <c r="P732" s="144"/>
      <c r="Q732" s="144"/>
      <c r="R732" s="144"/>
      <c r="S732" s="444"/>
      <c r="T732" s="144"/>
      <c r="U732" s="144"/>
      <c r="V732" s="144"/>
      <c r="W732" s="144"/>
      <c r="X732" s="144"/>
      <c r="Y732" s="144"/>
      <c r="Z732" s="144"/>
      <c r="AA732" s="144"/>
      <c r="AB732" s="144"/>
      <c r="AC732" s="144"/>
      <c r="AD732" s="144"/>
      <c r="AE732" s="144"/>
      <c r="AF732" s="144"/>
      <c r="AG732" s="144"/>
      <c r="AH732" s="144"/>
      <c r="AI732" s="144"/>
      <c r="AJ732" s="144"/>
      <c r="AK732" s="144"/>
      <c r="AL732" s="144"/>
      <c r="AM732" s="144"/>
      <c r="AN732" s="144"/>
      <c r="AO732" s="144"/>
      <c r="AP732" s="144"/>
      <c r="AQ732" s="144"/>
      <c r="AR732" s="144"/>
      <c r="AS732" s="144"/>
      <c r="AT732" s="144"/>
      <c r="AU732" s="144"/>
      <c r="AV732" s="144"/>
      <c r="AW732" s="144"/>
      <c r="AX732" s="144"/>
      <c r="AY732" s="144"/>
      <c r="AZ732" s="144"/>
      <c r="BA732" s="144"/>
      <c r="BB732" s="144"/>
      <c r="BC732" s="144"/>
      <c r="BD732" s="144"/>
      <c r="BE732" s="144"/>
      <c r="BF732" s="144"/>
      <c r="BG732" s="144"/>
      <c r="BH732" s="144"/>
      <c r="BI732" s="144"/>
      <c r="BJ732" s="144"/>
      <c r="BK732" s="144"/>
      <c r="BL732" s="144"/>
      <c r="BM732" s="144"/>
      <c r="BN732" s="144"/>
      <c r="BO732" s="144"/>
      <c r="BP732" s="144"/>
      <c r="BQ732" s="144"/>
      <c r="BR732" s="144"/>
      <c r="BS732" s="144"/>
      <c r="BT732" s="144"/>
      <c r="BU732" s="144"/>
    </row>
    <row r="733" spans="1:73" ht="12" customHeight="1" x14ac:dyDescent="0.4">
      <c r="A733" s="80" t="s">
        <v>369</v>
      </c>
      <c r="B733" s="278"/>
      <c r="C733" s="468" t="s">
        <v>380</v>
      </c>
      <c r="D733" s="461"/>
      <c r="E733" s="462"/>
      <c r="F733" s="462"/>
      <c r="G733" s="462"/>
      <c r="H733" s="462"/>
      <c r="I733" s="462"/>
      <c r="J733" s="462"/>
      <c r="K733" s="462"/>
      <c r="L733" s="462"/>
      <c r="M733" s="462"/>
      <c r="N733" s="462"/>
      <c r="O733" s="462"/>
      <c r="P733" s="462"/>
      <c r="Q733" s="462"/>
      <c r="R733" s="462"/>
      <c r="S733" s="463"/>
      <c r="T733" s="144"/>
      <c r="U733" s="144"/>
      <c r="V733" s="144"/>
      <c r="W733" s="144"/>
      <c r="X733" s="144"/>
      <c r="Y733" s="144"/>
      <c r="Z733" s="144"/>
      <c r="AA733" s="144"/>
      <c r="AB733" s="144"/>
      <c r="AC733" s="144"/>
      <c r="AD733" s="144"/>
      <c r="AE733" s="144"/>
      <c r="AF733" s="144"/>
      <c r="AG733" s="144"/>
      <c r="AH733" s="144"/>
      <c r="AI733" s="144"/>
      <c r="AJ733" s="144"/>
      <c r="AK733" s="144"/>
      <c r="AL733" s="144"/>
      <c r="AM733" s="144"/>
      <c r="AN733" s="144"/>
      <c r="AO733" s="144"/>
      <c r="AP733" s="144"/>
      <c r="AQ733" s="144"/>
      <c r="AR733" s="144"/>
      <c r="AS733" s="144"/>
      <c r="AT733" s="144"/>
      <c r="AU733" s="144"/>
      <c r="AV733" s="144"/>
      <c r="AW733" s="144"/>
      <c r="AX733" s="144"/>
      <c r="AY733" s="144"/>
      <c r="AZ733" s="144"/>
      <c r="BA733" s="144"/>
      <c r="BB733" s="144"/>
      <c r="BC733" s="144"/>
      <c r="BD733" s="144"/>
      <c r="BE733" s="144"/>
      <c r="BF733" s="144"/>
      <c r="BG733" s="144"/>
      <c r="BH733" s="144"/>
      <c r="BI733" s="144"/>
      <c r="BJ733" s="144"/>
      <c r="BK733" s="144"/>
      <c r="BL733" s="144"/>
      <c r="BM733" s="144"/>
      <c r="BN733" s="144"/>
      <c r="BO733" s="144"/>
      <c r="BP733" s="144"/>
      <c r="BQ733" s="144"/>
      <c r="BR733" s="144"/>
      <c r="BS733" s="144"/>
      <c r="BT733" s="144"/>
      <c r="BU733" s="144"/>
    </row>
    <row r="734" spans="1:73" ht="12" customHeight="1" x14ac:dyDescent="0.4">
      <c r="A734" s="80" t="s">
        <v>369</v>
      </c>
      <c r="B734" s="278"/>
      <c r="C734" s="469" t="s">
        <v>14</v>
      </c>
      <c r="D734" s="443"/>
      <c r="E734" s="144"/>
      <c r="F734" s="144"/>
      <c r="G734" s="144"/>
      <c r="H734" s="144"/>
      <c r="I734" s="144"/>
      <c r="J734" s="144"/>
      <c r="K734" s="144"/>
      <c r="L734" s="144"/>
      <c r="M734" s="144"/>
      <c r="N734" s="144"/>
      <c r="O734" s="144"/>
      <c r="P734" s="144"/>
      <c r="Q734" s="144"/>
      <c r="R734" s="144"/>
      <c r="S734" s="444"/>
      <c r="T734" s="144"/>
      <c r="U734" s="144"/>
      <c r="V734" s="144"/>
      <c r="W734" s="144"/>
      <c r="X734" s="144"/>
      <c r="Y734" s="144"/>
      <c r="Z734" s="144"/>
      <c r="AA734" s="144"/>
      <c r="AB734" s="144"/>
      <c r="AC734" s="144"/>
      <c r="AD734" s="144"/>
      <c r="AE734" s="144"/>
      <c r="AF734" s="144"/>
      <c r="AG734" s="144"/>
      <c r="AH734" s="144"/>
      <c r="AI734" s="144"/>
      <c r="AJ734" s="144"/>
      <c r="AK734" s="144"/>
      <c r="AL734" s="144"/>
      <c r="AM734" s="144"/>
      <c r="AN734" s="144"/>
      <c r="AO734" s="144"/>
      <c r="AP734" s="144"/>
      <c r="AQ734" s="144"/>
      <c r="AR734" s="144"/>
      <c r="AS734" s="144"/>
      <c r="AT734" s="144"/>
      <c r="AU734" s="144"/>
      <c r="AV734" s="144"/>
      <c r="AW734" s="144"/>
      <c r="AX734" s="144"/>
      <c r="AY734" s="144"/>
      <c r="AZ734" s="144"/>
      <c r="BA734" s="144"/>
      <c r="BB734" s="144"/>
      <c r="BC734" s="144"/>
      <c r="BD734" s="144"/>
      <c r="BE734" s="144"/>
      <c r="BF734" s="144"/>
      <c r="BG734" s="144"/>
      <c r="BH734" s="144"/>
      <c r="BI734" s="144"/>
      <c r="BJ734" s="144"/>
      <c r="BK734" s="144"/>
      <c r="BL734" s="144"/>
      <c r="BM734" s="144"/>
      <c r="BN734" s="144"/>
      <c r="BO734" s="144"/>
      <c r="BP734" s="144"/>
      <c r="BQ734" s="144"/>
      <c r="BR734" s="144"/>
      <c r="BS734" s="144"/>
      <c r="BT734" s="144"/>
      <c r="BU734" s="144"/>
    </row>
    <row r="735" spans="1:73" ht="12" customHeight="1" x14ac:dyDescent="0.4">
      <c r="A735" s="80" t="s">
        <v>369</v>
      </c>
      <c r="B735" s="278"/>
      <c r="C735" s="469" t="s">
        <v>15</v>
      </c>
      <c r="D735" s="443"/>
      <c r="E735" s="144"/>
      <c r="F735" s="144"/>
      <c r="G735" s="144"/>
      <c r="H735" s="144"/>
      <c r="I735" s="144"/>
      <c r="J735" s="144"/>
      <c r="K735" s="144"/>
      <c r="L735" s="144"/>
      <c r="M735" s="144"/>
      <c r="N735" s="144"/>
      <c r="O735" s="144"/>
      <c r="P735" s="144"/>
      <c r="Q735" s="144"/>
      <c r="R735" s="144"/>
      <c r="S735" s="444"/>
      <c r="T735" s="144"/>
      <c r="U735" s="144"/>
      <c r="V735" s="144"/>
      <c r="W735" s="144"/>
      <c r="X735" s="144"/>
      <c r="Y735" s="144"/>
      <c r="Z735" s="144"/>
      <c r="AA735" s="144"/>
      <c r="AB735" s="144"/>
      <c r="AC735" s="144"/>
      <c r="AD735" s="144"/>
      <c r="AE735" s="144"/>
      <c r="AF735" s="144"/>
      <c r="AG735" s="144"/>
      <c r="AH735" s="144"/>
      <c r="AI735" s="144"/>
      <c r="AJ735" s="144"/>
      <c r="AK735" s="144"/>
      <c r="AL735" s="144"/>
      <c r="AM735" s="144"/>
      <c r="AN735" s="144"/>
      <c r="AO735" s="144"/>
      <c r="AP735" s="144"/>
      <c r="AQ735" s="144"/>
      <c r="AR735" s="144"/>
      <c r="AS735" s="144"/>
      <c r="AT735" s="144"/>
      <c r="AU735" s="144"/>
      <c r="AV735" s="144"/>
      <c r="AW735" s="144"/>
      <c r="AX735" s="144"/>
      <c r="AY735" s="144"/>
      <c r="AZ735" s="144"/>
      <c r="BA735" s="144"/>
      <c r="BB735" s="144"/>
      <c r="BC735" s="144"/>
      <c r="BD735" s="144"/>
      <c r="BE735" s="144"/>
      <c r="BF735" s="144"/>
      <c r="BG735" s="144"/>
      <c r="BH735" s="144"/>
      <c r="BI735" s="144"/>
      <c r="BJ735" s="144"/>
      <c r="BK735" s="144"/>
      <c r="BL735" s="144"/>
      <c r="BM735" s="144"/>
      <c r="BN735" s="144"/>
      <c r="BO735" s="144"/>
      <c r="BP735" s="144"/>
      <c r="BQ735" s="144"/>
      <c r="BR735" s="144"/>
      <c r="BS735" s="144"/>
      <c r="BT735" s="144"/>
      <c r="BU735" s="144"/>
    </row>
    <row r="736" spans="1:73" ht="12" customHeight="1" x14ac:dyDescent="0.4">
      <c r="A736" s="80" t="s">
        <v>369</v>
      </c>
      <c r="B736" s="278"/>
      <c r="C736" s="469" t="s">
        <v>381</v>
      </c>
      <c r="D736" s="443"/>
      <c r="E736" s="144"/>
      <c r="F736" s="144"/>
      <c r="G736" s="144"/>
      <c r="H736" s="144"/>
      <c r="I736" s="144"/>
      <c r="J736" s="144"/>
      <c r="K736" s="144"/>
      <c r="L736" s="144"/>
      <c r="M736" s="144"/>
      <c r="N736" s="144"/>
      <c r="O736" s="144"/>
      <c r="P736" s="144"/>
      <c r="Q736" s="144"/>
      <c r="R736" s="144"/>
      <c r="S736" s="444"/>
      <c r="T736" s="144"/>
      <c r="U736" s="144"/>
      <c r="V736" s="144"/>
      <c r="W736" s="144"/>
      <c r="X736" s="144"/>
      <c r="Y736" s="144"/>
      <c r="Z736" s="144"/>
      <c r="AA736" s="144"/>
      <c r="AB736" s="144"/>
      <c r="AC736" s="144"/>
      <c r="AD736" s="144"/>
      <c r="AE736" s="144"/>
      <c r="AF736" s="144"/>
      <c r="AG736" s="144"/>
      <c r="AH736" s="144"/>
      <c r="AI736" s="144"/>
      <c r="AJ736" s="144"/>
      <c r="AK736" s="144"/>
      <c r="AL736" s="144"/>
      <c r="AM736" s="144"/>
      <c r="AN736" s="144"/>
      <c r="AO736" s="144"/>
      <c r="AP736" s="144"/>
      <c r="AQ736" s="144"/>
      <c r="AR736" s="144"/>
      <c r="AS736" s="144"/>
      <c r="AT736" s="144"/>
      <c r="AU736" s="144"/>
      <c r="AV736" s="144"/>
      <c r="AW736" s="144"/>
      <c r="AX736" s="144"/>
      <c r="AY736" s="144"/>
      <c r="AZ736" s="144"/>
      <c r="BA736" s="144"/>
      <c r="BB736" s="144"/>
      <c r="BC736" s="144"/>
      <c r="BD736" s="144"/>
      <c r="BE736" s="144"/>
      <c r="BF736" s="144"/>
      <c r="BG736" s="144"/>
      <c r="BH736" s="144"/>
      <c r="BI736" s="144"/>
      <c r="BJ736" s="144"/>
      <c r="BK736" s="144"/>
      <c r="BL736" s="144"/>
      <c r="BM736" s="144"/>
      <c r="BN736" s="144"/>
      <c r="BO736" s="144"/>
      <c r="BP736" s="144"/>
      <c r="BQ736" s="144"/>
      <c r="BR736" s="144"/>
      <c r="BS736" s="144"/>
      <c r="BT736" s="144"/>
      <c r="BU736" s="144"/>
    </row>
    <row r="737" spans="1:73" ht="12" customHeight="1" x14ac:dyDescent="0.4">
      <c r="A737" s="80" t="s">
        <v>369</v>
      </c>
      <c r="B737" s="278"/>
      <c r="C737" s="434" t="s">
        <v>17</v>
      </c>
      <c r="D737" s="443"/>
      <c r="E737" s="144"/>
      <c r="F737" s="144"/>
      <c r="G737" s="144"/>
      <c r="H737" s="144"/>
      <c r="I737" s="144"/>
      <c r="J737" s="144"/>
      <c r="K737" s="144"/>
      <c r="L737" s="144"/>
      <c r="M737" s="144"/>
      <c r="N737" s="144"/>
      <c r="O737" s="144"/>
      <c r="P737" s="144"/>
      <c r="Q737" s="144"/>
      <c r="R737" s="144"/>
      <c r="S737" s="444"/>
      <c r="T737" s="144"/>
      <c r="U737" s="144"/>
      <c r="V737" s="144"/>
      <c r="W737" s="144"/>
      <c r="X737" s="144"/>
      <c r="Y737" s="144"/>
      <c r="Z737" s="144"/>
      <c r="AA737" s="144"/>
      <c r="AB737" s="144"/>
      <c r="AC737" s="144"/>
      <c r="AD737" s="144"/>
      <c r="AE737" s="144"/>
      <c r="AF737" s="144"/>
      <c r="AG737" s="144"/>
      <c r="AH737" s="144"/>
      <c r="AI737" s="144"/>
      <c r="AJ737" s="144"/>
      <c r="AK737" s="144"/>
      <c r="AL737" s="144"/>
      <c r="AM737" s="144"/>
      <c r="AN737" s="144"/>
      <c r="AO737" s="144"/>
      <c r="AP737" s="144"/>
      <c r="AQ737" s="144"/>
      <c r="AR737" s="144"/>
      <c r="AS737" s="144"/>
      <c r="AT737" s="144"/>
      <c r="AU737" s="144"/>
      <c r="AV737" s="144"/>
      <c r="AW737" s="144"/>
      <c r="AX737" s="144"/>
      <c r="AY737" s="144"/>
      <c r="AZ737" s="144"/>
      <c r="BA737" s="144"/>
      <c r="BB737" s="144"/>
      <c r="BC737" s="144"/>
      <c r="BD737" s="144"/>
      <c r="BE737" s="144"/>
      <c r="BF737" s="144"/>
      <c r="BG737" s="144"/>
      <c r="BH737" s="144"/>
      <c r="BI737" s="144"/>
      <c r="BJ737" s="144"/>
      <c r="BK737" s="144"/>
      <c r="BL737" s="144"/>
      <c r="BM737" s="144"/>
      <c r="BN737" s="144"/>
      <c r="BO737" s="144"/>
      <c r="BP737" s="144"/>
      <c r="BQ737" s="144"/>
      <c r="BR737" s="144"/>
      <c r="BS737" s="144"/>
      <c r="BT737" s="144"/>
      <c r="BU737" s="144"/>
    </row>
    <row r="738" spans="1:73" ht="12" customHeight="1" x14ac:dyDescent="0.4">
      <c r="A738" s="80" t="s">
        <v>369</v>
      </c>
      <c r="B738" s="278"/>
      <c r="C738" s="469" t="s">
        <v>382</v>
      </c>
      <c r="D738" s="443"/>
      <c r="E738" s="144"/>
      <c r="F738" s="144"/>
      <c r="G738" s="144"/>
      <c r="H738" s="144"/>
      <c r="I738" s="144"/>
      <c r="J738" s="144"/>
      <c r="K738" s="144"/>
      <c r="L738" s="144"/>
      <c r="M738" s="144"/>
      <c r="N738" s="144"/>
      <c r="O738" s="144"/>
      <c r="P738" s="144"/>
      <c r="Q738" s="144"/>
      <c r="R738" s="144"/>
      <c r="S738" s="444"/>
      <c r="T738" s="144"/>
      <c r="U738" s="144"/>
      <c r="V738" s="144"/>
      <c r="W738" s="144"/>
      <c r="X738" s="144"/>
      <c r="Y738" s="144"/>
      <c r="Z738" s="144"/>
      <c r="AA738" s="144"/>
      <c r="AB738" s="144"/>
      <c r="AC738" s="144"/>
      <c r="AD738" s="144"/>
      <c r="AE738" s="144"/>
      <c r="AF738" s="144"/>
      <c r="AG738" s="144"/>
      <c r="AH738" s="144"/>
      <c r="AI738" s="144"/>
      <c r="AJ738" s="144"/>
      <c r="AK738" s="144"/>
      <c r="AL738" s="144"/>
      <c r="AM738" s="144"/>
      <c r="AN738" s="144"/>
      <c r="AO738" s="144"/>
      <c r="AP738" s="144"/>
      <c r="AQ738" s="144"/>
      <c r="AR738" s="144"/>
      <c r="AS738" s="144"/>
      <c r="AT738" s="144"/>
      <c r="AU738" s="144"/>
      <c r="AV738" s="144"/>
      <c r="AW738" s="144"/>
      <c r="AX738" s="144"/>
      <c r="AY738" s="144"/>
      <c r="AZ738" s="144"/>
      <c r="BA738" s="144"/>
      <c r="BB738" s="144"/>
      <c r="BC738" s="144"/>
      <c r="BD738" s="144"/>
      <c r="BE738" s="144"/>
      <c r="BF738" s="144"/>
      <c r="BG738" s="144"/>
      <c r="BH738" s="144"/>
      <c r="BI738" s="144"/>
      <c r="BJ738" s="144"/>
      <c r="BK738" s="144"/>
      <c r="BL738" s="144"/>
      <c r="BM738" s="144"/>
      <c r="BN738" s="144"/>
      <c r="BO738" s="144"/>
      <c r="BP738" s="144"/>
      <c r="BQ738" s="144"/>
      <c r="BR738" s="144"/>
      <c r="BS738" s="144"/>
      <c r="BT738" s="144"/>
      <c r="BU738" s="144"/>
    </row>
    <row r="739" spans="1:73" ht="12" customHeight="1" x14ac:dyDescent="0.4">
      <c r="A739" s="80" t="s">
        <v>369</v>
      </c>
      <c r="B739" s="278"/>
      <c r="C739" s="437" t="s">
        <v>383</v>
      </c>
      <c r="D739" s="437"/>
      <c r="E739" s="438"/>
      <c r="F739" s="438"/>
      <c r="G739" s="438"/>
      <c r="H739" s="438"/>
      <c r="I739" s="438"/>
      <c r="J739" s="438"/>
      <c r="K739" s="438"/>
      <c r="L739" s="438">
        <v>1</v>
      </c>
      <c r="M739" s="438"/>
      <c r="N739" s="438"/>
      <c r="O739" s="438"/>
      <c r="P739" s="438"/>
      <c r="Q739" s="438"/>
      <c r="R739" s="438"/>
      <c r="S739" s="440"/>
      <c r="T739" s="144"/>
      <c r="U739" s="144"/>
      <c r="V739" s="144"/>
      <c r="W739" s="144"/>
      <c r="X739" s="144"/>
      <c r="Y739" s="144"/>
      <c r="Z739" s="144"/>
      <c r="AA739" s="144"/>
      <c r="AB739" s="144"/>
      <c r="AC739" s="144"/>
      <c r="AD739" s="144"/>
      <c r="AE739" s="144"/>
      <c r="AF739" s="144"/>
      <c r="AG739" s="144"/>
      <c r="AH739" s="144"/>
      <c r="AI739" s="144"/>
      <c r="AJ739" s="144"/>
      <c r="AK739" s="144"/>
      <c r="AL739" s="144"/>
      <c r="AM739" s="144"/>
      <c r="AN739" s="144"/>
      <c r="AO739" s="144"/>
      <c r="AP739" s="144"/>
      <c r="AQ739" s="144"/>
      <c r="AR739" s="144"/>
      <c r="AS739" s="144"/>
      <c r="AT739" s="144"/>
      <c r="AU739" s="144"/>
      <c r="AV739" s="144"/>
      <c r="AW739" s="144"/>
      <c r="AX739" s="144"/>
      <c r="AY739" s="144"/>
      <c r="AZ739" s="144"/>
      <c r="BA739" s="144"/>
      <c r="BB739" s="144"/>
      <c r="BC739" s="144"/>
      <c r="BD739" s="144"/>
      <c r="BE739" s="144"/>
      <c r="BF739" s="144"/>
      <c r="BG739" s="144"/>
      <c r="BH739" s="144"/>
      <c r="BI739" s="144"/>
      <c r="BJ739" s="144"/>
      <c r="BK739" s="144"/>
      <c r="BL739" s="144"/>
      <c r="BM739" s="144"/>
      <c r="BN739" s="144"/>
      <c r="BO739" s="144"/>
      <c r="BP739" s="144"/>
      <c r="BQ739" s="144"/>
      <c r="BR739" s="144"/>
      <c r="BS739" s="144"/>
      <c r="BT739" s="144"/>
      <c r="BU739" s="144"/>
    </row>
    <row r="740" spans="1:73" ht="12" customHeight="1" x14ac:dyDescent="0.4">
      <c r="A740" s="80" t="s">
        <v>369</v>
      </c>
      <c r="B740" s="278"/>
      <c r="C740" s="437" t="s">
        <v>384</v>
      </c>
      <c r="D740" s="437"/>
      <c r="E740" s="438"/>
      <c r="F740" s="438"/>
      <c r="G740" s="438"/>
      <c r="H740" s="438"/>
      <c r="I740" s="438"/>
      <c r="J740" s="438"/>
      <c r="K740" s="438"/>
      <c r="L740" s="438"/>
      <c r="M740" s="438"/>
      <c r="N740" s="438"/>
      <c r="O740" s="438"/>
      <c r="P740" s="438"/>
      <c r="Q740" s="438"/>
      <c r="R740" s="438"/>
      <c r="S740" s="440"/>
      <c r="T740" s="144"/>
      <c r="U740" s="144"/>
      <c r="V740" s="144"/>
      <c r="W740" s="144"/>
      <c r="X740" s="144"/>
      <c r="Y740" s="144"/>
      <c r="Z740" s="144"/>
      <c r="AA740" s="144"/>
      <c r="AB740" s="144"/>
      <c r="AC740" s="144"/>
      <c r="AD740" s="144"/>
      <c r="AE740" s="144"/>
      <c r="AF740" s="144"/>
      <c r="AG740" s="144"/>
      <c r="AH740" s="144"/>
      <c r="AI740" s="144"/>
      <c r="AJ740" s="144"/>
      <c r="AK740" s="144"/>
      <c r="AL740" s="144"/>
      <c r="AM740" s="144"/>
      <c r="AN740" s="144"/>
      <c r="AO740" s="144"/>
      <c r="AP740" s="144"/>
      <c r="AQ740" s="144"/>
      <c r="AR740" s="144"/>
      <c r="AS740" s="144"/>
      <c r="AT740" s="144"/>
      <c r="AU740" s="144"/>
      <c r="AV740" s="144"/>
      <c r="AW740" s="144"/>
      <c r="AX740" s="144"/>
      <c r="AY740" s="144"/>
      <c r="AZ740" s="144"/>
      <c r="BA740" s="144"/>
      <c r="BB740" s="144"/>
      <c r="BC740" s="144"/>
      <c r="BD740" s="144"/>
      <c r="BE740" s="144"/>
      <c r="BF740" s="144"/>
      <c r="BG740" s="144"/>
      <c r="BH740" s="144"/>
      <c r="BI740" s="144"/>
      <c r="BJ740" s="144"/>
      <c r="BK740" s="144"/>
      <c r="BL740" s="144"/>
      <c r="BM740" s="144"/>
      <c r="BN740" s="144"/>
      <c r="BO740" s="144"/>
      <c r="BP740" s="144"/>
      <c r="BQ740" s="144"/>
      <c r="BR740" s="144"/>
      <c r="BS740" s="144"/>
      <c r="BT740" s="144"/>
      <c r="BU740" s="144"/>
    </row>
    <row r="741" spans="1:73" ht="15.75" customHeight="1" x14ac:dyDescent="0.4">
      <c r="A741" s="80" t="s">
        <v>369</v>
      </c>
      <c r="B741" s="537"/>
      <c r="C741" s="437" t="s">
        <v>385</v>
      </c>
      <c r="D741" s="437"/>
      <c r="E741" s="438"/>
      <c r="F741" s="438"/>
      <c r="G741" s="438"/>
      <c r="H741" s="438"/>
      <c r="I741" s="438"/>
      <c r="J741" s="438"/>
      <c r="K741" s="438"/>
      <c r="L741" s="438"/>
      <c r="M741" s="438"/>
      <c r="N741" s="438"/>
      <c r="O741" s="438"/>
      <c r="P741" s="438"/>
      <c r="Q741" s="438"/>
      <c r="R741" s="438"/>
      <c r="S741" s="440"/>
      <c r="T741" s="144"/>
      <c r="U741" s="144"/>
      <c r="V741" s="144"/>
      <c r="W741" s="144"/>
      <c r="X741" s="144"/>
      <c r="Y741" s="144"/>
      <c r="Z741" s="144"/>
      <c r="AA741" s="144"/>
      <c r="AB741" s="144"/>
      <c r="AC741" s="144"/>
      <c r="AD741" s="144"/>
      <c r="AE741" s="144"/>
      <c r="AF741" s="144"/>
      <c r="AG741" s="144"/>
      <c r="AH741" s="144"/>
      <c r="AI741" s="144"/>
      <c r="AJ741" s="144"/>
      <c r="AK741" s="144"/>
      <c r="AL741" s="144"/>
      <c r="AM741" s="144"/>
      <c r="AN741" s="144"/>
      <c r="AO741" s="144"/>
      <c r="AP741" s="144"/>
      <c r="AQ741" s="144"/>
      <c r="AR741" s="144"/>
      <c r="AS741" s="144"/>
      <c r="AT741" s="144"/>
      <c r="AU741" s="144"/>
      <c r="AV741" s="144"/>
      <c r="AW741" s="144"/>
      <c r="AX741" s="144"/>
      <c r="AY741" s="144"/>
      <c r="AZ741" s="144"/>
      <c r="BA741" s="144"/>
      <c r="BB741" s="144"/>
      <c r="BC741" s="144"/>
      <c r="BD741" s="144"/>
      <c r="BE741" s="144"/>
      <c r="BF741" s="144"/>
      <c r="BG741" s="144"/>
      <c r="BH741" s="144"/>
      <c r="BI741" s="144"/>
      <c r="BJ741" s="144"/>
      <c r="BK741" s="144"/>
      <c r="BL741" s="144"/>
      <c r="BM741" s="144"/>
      <c r="BN741" s="144"/>
      <c r="BO741" s="144"/>
      <c r="BP741" s="144"/>
      <c r="BQ741" s="144"/>
      <c r="BR741" s="144"/>
      <c r="BS741" s="144"/>
      <c r="BT741" s="144"/>
      <c r="BU741" s="144"/>
    </row>
    <row r="742" spans="1:73" ht="12" customHeight="1" x14ac:dyDescent="0.4">
      <c r="A742" s="80" t="s">
        <v>369</v>
      </c>
      <c r="B742" s="278"/>
      <c r="C742" s="437" t="s">
        <v>386</v>
      </c>
      <c r="D742" s="437"/>
      <c r="E742" s="438"/>
      <c r="F742" s="438"/>
      <c r="G742" s="438"/>
      <c r="H742" s="438"/>
      <c r="I742" s="438"/>
      <c r="J742" s="438"/>
      <c r="K742" s="438"/>
      <c r="L742" s="438"/>
      <c r="M742" s="438"/>
      <c r="N742" s="438"/>
      <c r="O742" s="438"/>
      <c r="P742" s="438"/>
      <c r="Q742" s="438"/>
      <c r="R742" s="438"/>
      <c r="S742" s="440"/>
      <c r="T742" s="144"/>
      <c r="U742" s="144"/>
      <c r="V742" s="144"/>
      <c r="W742" s="144"/>
      <c r="X742" s="144"/>
      <c r="Y742" s="144"/>
      <c r="Z742" s="144"/>
      <c r="AA742" s="144"/>
      <c r="AB742" s="144"/>
      <c r="AC742" s="144"/>
      <c r="AD742" s="144"/>
      <c r="AE742" s="144"/>
      <c r="AF742" s="144"/>
      <c r="AG742" s="144"/>
      <c r="AH742" s="144"/>
      <c r="AI742" s="144"/>
      <c r="AJ742" s="144"/>
      <c r="AK742" s="144"/>
      <c r="AL742" s="144"/>
      <c r="AM742" s="144"/>
      <c r="AN742" s="144"/>
      <c r="AO742" s="144"/>
      <c r="AP742" s="144"/>
      <c r="AQ742" s="144"/>
      <c r="AR742" s="144"/>
      <c r="AS742" s="144"/>
      <c r="AT742" s="144"/>
      <c r="AU742" s="144"/>
      <c r="AV742" s="144"/>
      <c r="AW742" s="144"/>
      <c r="AX742" s="144"/>
      <c r="AY742" s="144"/>
      <c r="AZ742" s="144"/>
      <c r="BA742" s="144"/>
      <c r="BB742" s="144"/>
      <c r="BC742" s="144"/>
      <c r="BD742" s="144"/>
      <c r="BE742" s="144"/>
      <c r="BF742" s="144"/>
      <c r="BG742" s="144"/>
      <c r="BH742" s="144"/>
      <c r="BI742" s="144"/>
      <c r="BJ742" s="144"/>
      <c r="BK742" s="144"/>
      <c r="BL742" s="144"/>
      <c r="BM742" s="144"/>
      <c r="BN742" s="144"/>
      <c r="BO742" s="144"/>
      <c r="BP742" s="144"/>
      <c r="BQ742" s="144"/>
      <c r="BR742" s="144"/>
      <c r="BS742" s="144"/>
      <c r="BT742" s="144"/>
      <c r="BU742" s="144"/>
    </row>
    <row r="743" spans="1:73" ht="12" customHeight="1" x14ac:dyDescent="0.4">
      <c r="A743" s="80" t="s">
        <v>369</v>
      </c>
      <c r="B743" s="278"/>
      <c r="C743" s="437" t="s">
        <v>387</v>
      </c>
      <c r="D743" s="437"/>
      <c r="E743" s="438"/>
      <c r="F743" s="438"/>
      <c r="G743" s="438"/>
      <c r="H743" s="438"/>
      <c r="I743" s="438"/>
      <c r="J743" s="438"/>
      <c r="K743" s="438"/>
      <c r="L743" s="438"/>
      <c r="M743" s="438"/>
      <c r="N743" s="438"/>
      <c r="O743" s="438"/>
      <c r="P743" s="438"/>
      <c r="Q743" s="438"/>
      <c r="R743" s="438"/>
      <c r="S743" s="440"/>
      <c r="T743" s="144"/>
      <c r="U743" s="144"/>
      <c r="V743" s="144"/>
      <c r="W743" s="144"/>
      <c r="X743" s="144"/>
      <c r="Y743" s="144"/>
      <c r="Z743" s="144"/>
      <c r="AA743" s="144"/>
      <c r="AB743" s="144"/>
      <c r="AC743" s="144"/>
      <c r="AD743" s="144"/>
      <c r="AE743" s="144"/>
      <c r="AF743" s="144"/>
      <c r="AG743" s="144"/>
      <c r="AH743" s="144"/>
      <c r="AI743" s="144"/>
      <c r="AJ743" s="144"/>
      <c r="AK743" s="144"/>
      <c r="AL743" s="144"/>
      <c r="AM743" s="144"/>
      <c r="AN743" s="144"/>
      <c r="AO743" s="144"/>
      <c r="AP743" s="144"/>
      <c r="AQ743" s="144"/>
      <c r="AR743" s="144"/>
      <c r="AS743" s="144"/>
      <c r="AT743" s="144"/>
      <c r="AU743" s="144"/>
      <c r="AV743" s="144"/>
      <c r="AW743" s="144"/>
      <c r="AX743" s="144"/>
      <c r="AY743" s="144"/>
      <c r="AZ743" s="144"/>
      <c r="BA743" s="144"/>
      <c r="BB743" s="144"/>
      <c r="BC743" s="144"/>
      <c r="BD743" s="144"/>
      <c r="BE743" s="144"/>
      <c r="BF743" s="144"/>
      <c r="BG743" s="144"/>
      <c r="BH743" s="144"/>
      <c r="BI743" s="144"/>
      <c r="BJ743" s="144"/>
      <c r="BK743" s="144"/>
      <c r="BL743" s="144"/>
      <c r="BM743" s="144"/>
      <c r="BN743" s="144"/>
      <c r="BO743" s="144"/>
      <c r="BP743" s="144"/>
      <c r="BQ743" s="144"/>
      <c r="BR743" s="144"/>
      <c r="BS743" s="144"/>
      <c r="BT743" s="144"/>
      <c r="BU743" s="144"/>
    </row>
    <row r="744" spans="1:73" ht="12" customHeight="1" x14ac:dyDescent="0.4">
      <c r="A744" s="80" t="s">
        <v>369</v>
      </c>
      <c r="B744" s="278"/>
      <c r="C744" s="437" t="s">
        <v>388</v>
      </c>
      <c r="D744" s="437"/>
      <c r="E744" s="438"/>
      <c r="F744" s="438"/>
      <c r="G744" s="438"/>
      <c r="H744" s="438"/>
      <c r="I744" s="438"/>
      <c r="J744" s="438"/>
      <c r="K744" s="438"/>
      <c r="L744" s="438"/>
      <c r="M744" s="438"/>
      <c r="N744" s="438"/>
      <c r="O744" s="438"/>
      <c r="P744" s="438"/>
      <c r="Q744" s="438"/>
      <c r="R744" s="438"/>
      <c r="S744" s="440"/>
      <c r="T744" s="144"/>
      <c r="U744" s="144"/>
      <c r="V744" s="144"/>
      <c r="W744" s="144"/>
      <c r="X744" s="144"/>
      <c r="Y744" s="144"/>
      <c r="Z744" s="144"/>
      <c r="AA744" s="144"/>
      <c r="AB744" s="144"/>
      <c r="AC744" s="144"/>
      <c r="AD744" s="144"/>
      <c r="AE744" s="144"/>
      <c r="AF744" s="144"/>
      <c r="AG744" s="144"/>
      <c r="AH744" s="144"/>
      <c r="AI744" s="144"/>
      <c r="AJ744" s="144"/>
      <c r="AK744" s="144"/>
      <c r="AL744" s="144"/>
      <c r="AM744" s="144"/>
      <c r="AN744" s="144"/>
      <c r="AO744" s="144"/>
      <c r="AP744" s="144"/>
      <c r="AQ744" s="144"/>
      <c r="AR744" s="144"/>
      <c r="AS744" s="144"/>
      <c r="AT744" s="144"/>
      <c r="AU744" s="144"/>
      <c r="AV744" s="144"/>
      <c r="AW744" s="144"/>
      <c r="AX744" s="144"/>
      <c r="AY744" s="144"/>
      <c r="AZ744" s="144"/>
      <c r="BA744" s="144"/>
      <c r="BB744" s="144"/>
      <c r="BC744" s="144"/>
      <c r="BD744" s="144"/>
      <c r="BE744" s="144"/>
      <c r="BF744" s="144"/>
      <c r="BG744" s="144"/>
      <c r="BH744" s="144"/>
      <c r="BI744" s="144"/>
      <c r="BJ744" s="144"/>
      <c r="BK744" s="144"/>
      <c r="BL744" s="144"/>
      <c r="BM744" s="144"/>
      <c r="BN744" s="144"/>
      <c r="BO744" s="144"/>
      <c r="BP744" s="144"/>
      <c r="BQ744" s="144"/>
      <c r="BR744" s="144"/>
      <c r="BS744" s="144"/>
      <c r="BT744" s="144"/>
      <c r="BU744" s="144"/>
    </row>
    <row r="745" spans="1:73" ht="12" customHeight="1" x14ac:dyDescent="0.4">
      <c r="A745" s="80" t="s">
        <v>369</v>
      </c>
      <c r="B745" s="278"/>
      <c r="C745" s="437" t="s">
        <v>57</v>
      </c>
      <c r="D745" s="437"/>
      <c r="E745" s="438"/>
      <c r="F745" s="438"/>
      <c r="G745" s="438"/>
      <c r="H745" s="438"/>
      <c r="I745" s="438"/>
      <c r="J745" s="438"/>
      <c r="K745" s="438"/>
      <c r="L745" s="438"/>
      <c r="M745" s="438"/>
      <c r="N745" s="438"/>
      <c r="O745" s="438"/>
      <c r="P745" s="438"/>
      <c r="Q745" s="438"/>
      <c r="R745" s="438"/>
      <c r="S745" s="440"/>
      <c r="T745" s="144"/>
      <c r="U745" s="144"/>
      <c r="V745" s="144"/>
      <c r="W745" s="144"/>
      <c r="X745" s="144"/>
      <c r="Y745" s="144"/>
      <c r="Z745" s="144"/>
      <c r="AA745" s="144"/>
      <c r="AB745" s="144"/>
      <c r="AC745" s="144"/>
      <c r="AD745" s="144"/>
      <c r="AE745" s="144"/>
      <c r="AF745" s="144"/>
      <c r="AG745" s="144"/>
      <c r="AH745" s="144"/>
      <c r="AI745" s="144"/>
      <c r="AJ745" s="144"/>
      <c r="AK745" s="144"/>
      <c r="AL745" s="144"/>
      <c r="AM745" s="144"/>
      <c r="AN745" s="144"/>
      <c r="AO745" s="144"/>
      <c r="AP745" s="144"/>
      <c r="AQ745" s="144"/>
      <c r="AR745" s="144"/>
      <c r="AS745" s="144"/>
      <c r="AT745" s="144"/>
      <c r="AU745" s="144"/>
      <c r="AV745" s="144"/>
      <c r="AW745" s="144"/>
      <c r="AX745" s="144"/>
      <c r="AY745" s="144"/>
      <c r="AZ745" s="144"/>
      <c r="BA745" s="144"/>
      <c r="BB745" s="144"/>
      <c r="BC745" s="144"/>
      <c r="BD745" s="144"/>
      <c r="BE745" s="144"/>
      <c r="BF745" s="144"/>
      <c r="BG745" s="144"/>
      <c r="BH745" s="144"/>
      <c r="BI745" s="144"/>
      <c r="BJ745" s="144"/>
      <c r="BK745" s="144"/>
      <c r="BL745" s="144"/>
      <c r="BM745" s="144"/>
      <c r="BN745" s="144"/>
      <c r="BO745" s="144"/>
      <c r="BP745" s="144"/>
      <c r="BQ745" s="144"/>
      <c r="BR745" s="144"/>
      <c r="BS745" s="144"/>
      <c r="BT745" s="144"/>
      <c r="BU745" s="144"/>
    </row>
    <row r="746" spans="1:73" ht="12" customHeight="1" x14ac:dyDescent="0.4">
      <c r="A746" s="80" t="s">
        <v>369</v>
      </c>
      <c r="B746" s="278"/>
      <c r="C746" s="437" t="s">
        <v>58</v>
      </c>
      <c r="D746" s="437"/>
      <c r="E746" s="438"/>
      <c r="F746" s="438"/>
      <c r="G746" s="438"/>
      <c r="H746" s="438"/>
      <c r="I746" s="438"/>
      <c r="J746" s="438"/>
      <c r="K746" s="438"/>
      <c r="L746" s="438"/>
      <c r="M746" s="438"/>
      <c r="N746" s="438"/>
      <c r="O746" s="438"/>
      <c r="P746" s="438"/>
      <c r="Q746" s="438"/>
      <c r="R746" s="438"/>
      <c r="S746" s="440"/>
      <c r="T746" s="144"/>
      <c r="U746" s="144"/>
      <c r="V746" s="144"/>
      <c r="W746" s="144"/>
      <c r="X746" s="144"/>
      <c r="Y746" s="144"/>
      <c r="Z746" s="144"/>
      <c r="AA746" s="144"/>
      <c r="AB746" s="144"/>
      <c r="AC746" s="144"/>
      <c r="AD746" s="144"/>
      <c r="AE746" s="144"/>
      <c r="AF746" s="144"/>
      <c r="AG746" s="144"/>
      <c r="AH746" s="144"/>
      <c r="AI746" s="144"/>
      <c r="AJ746" s="144"/>
      <c r="AK746" s="144"/>
      <c r="AL746" s="144"/>
      <c r="AM746" s="144"/>
      <c r="AN746" s="144"/>
      <c r="AO746" s="144"/>
      <c r="AP746" s="144"/>
      <c r="AQ746" s="144"/>
      <c r="AR746" s="144"/>
      <c r="AS746" s="144"/>
      <c r="AT746" s="144"/>
      <c r="AU746" s="144"/>
      <c r="AV746" s="144"/>
      <c r="AW746" s="144"/>
      <c r="AX746" s="144"/>
      <c r="AY746" s="144"/>
      <c r="AZ746" s="144"/>
      <c r="BA746" s="144"/>
      <c r="BB746" s="144"/>
      <c r="BC746" s="144"/>
      <c r="BD746" s="144"/>
      <c r="BE746" s="144"/>
      <c r="BF746" s="144"/>
      <c r="BG746" s="144"/>
      <c r="BH746" s="144"/>
      <c r="BI746" s="144"/>
      <c r="BJ746" s="144"/>
      <c r="BK746" s="144"/>
      <c r="BL746" s="144"/>
      <c r="BM746" s="144"/>
      <c r="BN746" s="144"/>
      <c r="BO746" s="144"/>
      <c r="BP746" s="144"/>
      <c r="BQ746" s="144"/>
      <c r="BR746" s="144"/>
      <c r="BS746" s="144"/>
      <c r="BT746" s="144"/>
      <c r="BU746" s="144"/>
    </row>
    <row r="747" spans="1:73" ht="12" customHeight="1" x14ac:dyDescent="0.4">
      <c r="A747" s="80" t="s">
        <v>369</v>
      </c>
      <c r="B747" s="278"/>
      <c r="C747" s="469" t="s">
        <v>389</v>
      </c>
      <c r="D747" s="443"/>
      <c r="E747" s="144"/>
      <c r="F747" s="144">
        <v>1</v>
      </c>
      <c r="G747" s="144"/>
      <c r="H747" s="144"/>
      <c r="I747" s="144"/>
      <c r="J747" s="144"/>
      <c r="K747" s="144"/>
      <c r="L747" s="144">
        <v>1</v>
      </c>
      <c r="M747" s="144"/>
      <c r="N747" s="144"/>
      <c r="O747" s="144"/>
      <c r="P747" s="144"/>
      <c r="Q747" s="144"/>
      <c r="R747" s="144"/>
      <c r="S747" s="444"/>
      <c r="T747" s="144"/>
      <c r="U747" s="144"/>
      <c r="V747" s="144"/>
      <c r="W747" s="144"/>
      <c r="X747" s="144"/>
      <c r="Y747" s="144"/>
      <c r="Z747" s="144"/>
      <c r="AA747" s="144"/>
      <c r="AB747" s="144"/>
      <c r="AC747" s="144"/>
      <c r="AD747" s="144"/>
      <c r="AE747" s="144"/>
      <c r="AF747" s="144"/>
      <c r="AG747" s="144"/>
      <c r="AH747" s="144"/>
      <c r="AI747" s="144"/>
      <c r="AJ747" s="144"/>
      <c r="AK747" s="144"/>
      <c r="AL747" s="144"/>
      <c r="AM747" s="144"/>
      <c r="AN747" s="144"/>
      <c r="AO747" s="144"/>
      <c r="AP747" s="144"/>
      <c r="AQ747" s="144"/>
      <c r="AR747" s="144"/>
      <c r="AS747" s="144"/>
      <c r="AT747" s="144"/>
      <c r="AU747" s="144"/>
      <c r="AV747" s="144"/>
      <c r="AW747" s="144"/>
      <c r="AX747" s="144"/>
      <c r="AY747" s="144"/>
      <c r="AZ747" s="144"/>
      <c r="BA747" s="144"/>
      <c r="BB747" s="144"/>
      <c r="BC747" s="144"/>
      <c r="BD747" s="144"/>
      <c r="BE747" s="144"/>
      <c r="BF747" s="144"/>
      <c r="BG747" s="144"/>
      <c r="BH747" s="144"/>
      <c r="BI747" s="144"/>
      <c r="BJ747" s="144"/>
      <c r="BK747" s="144"/>
      <c r="BL747" s="144"/>
      <c r="BM747" s="144"/>
      <c r="BN747" s="144"/>
      <c r="BO747" s="144"/>
      <c r="BP747" s="144"/>
      <c r="BQ747" s="144"/>
      <c r="BR747" s="144"/>
      <c r="BS747" s="144"/>
      <c r="BT747" s="144"/>
      <c r="BU747" s="144"/>
    </row>
    <row r="748" spans="1:73" ht="12" customHeight="1" x14ac:dyDescent="0.4">
      <c r="A748" s="80" t="s">
        <v>369</v>
      </c>
      <c r="B748" s="278"/>
      <c r="C748" s="469" t="s">
        <v>390</v>
      </c>
      <c r="D748" s="443"/>
      <c r="E748" s="144"/>
      <c r="F748" s="144"/>
      <c r="G748" s="144"/>
      <c r="H748" s="144"/>
      <c r="I748" s="144"/>
      <c r="J748" s="144"/>
      <c r="K748" s="144"/>
      <c r="L748" s="144"/>
      <c r="M748" s="144"/>
      <c r="N748" s="144"/>
      <c r="O748" s="144"/>
      <c r="P748" s="144"/>
      <c r="Q748" s="144"/>
      <c r="R748" s="144"/>
      <c r="S748" s="444"/>
      <c r="T748" s="144"/>
      <c r="U748" s="144"/>
      <c r="V748" s="144"/>
      <c r="W748" s="144"/>
      <c r="X748" s="144"/>
      <c r="Y748" s="144"/>
      <c r="Z748" s="144"/>
      <c r="AA748" s="144"/>
      <c r="AB748" s="144"/>
      <c r="AC748" s="144"/>
      <c r="AD748" s="144"/>
      <c r="AE748" s="144"/>
      <c r="AF748" s="144"/>
      <c r="AG748" s="144"/>
      <c r="AH748" s="144"/>
      <c r="AI748" s="144"/>
      <c r="AJ748" s="144"/>
      <c r="AK748" s="144"/>
      <c r="AL748" s="144"/>
      <c r="AM748" s="144"/>
      <c r="AN748" s="144"/>
      <c r="AO748" s="144"/>
      <c r="AP748" s="144"/>
      <c r="AQ748" s="144"/>
      <c r="AR748" s="144"/>
      <c r="AS748" s="144"/>
      <c r="AT748" s="144"/>
      <c r="AU748" s="144"/>
      <c r="AV748" s="144"/>
      <c r="AW748" s="144"/>
      <c r="AX748" s="144"/>
      <c r="AY748" s="144"/>
      <c r="AZ748" s="144"/>
      <c r="BA748" s="144"/>
      <c r="BB748" s="144"/>
      <c r="BC748" s="144"/>
      <c r="BD748" s="144"/>
      <c r="BE748" s="144"/>
      <c r="BF748" s="144"/>
      <c r="BG748" s="144"/>
      <c r="BH748" s="144"/>
      <c r="BI748" s="144"/>
      <c r="BJ748" s="144"/>
      <c r="BK748" s="144"/>
      <c r="BL748" s="144"/>
      <c r="BM748" s="144"/>
      <c r="BN748" s="144"/>
      <c r="BO748" s="144"/>
      <c r="BP748" s="144"/>
      <c r="BQ748" s="144"/>
      <c r="BR748" s="144"/>
      <c r="BS748" s="144"/>
      <c r="BT748" s="144"/>
      <c r="BU748" s="144"/>
    </row>
    <row r="749" spans="1:73" ht="12" customHeight="1" x14ac:dyDescent="0.4">
      <c r="A749" s="80" t="s">
        <v>369</v>
      </c>
      <c r="B749" s="278"/>
      <c r="C749" s="469" t="s">
        <v>391</v>
      </c>
      <c r="D749" s="443"/>
      <c r="E749" s="144"/>
      <c r="F749" s="144"/>
      <c r="G749" s="144"/>
      <c r="H749" s="144"/>
      <c r="I749" s="144"/>
      <c r="J749" s="144"/>
      <c r="K749" s="144"/>
      <c r="L749" s="144"/>
      <c r="M749" s="144"/>
      <c r="N749" s="144"/>
      <c r="O749" s="144"/>
      <c r="P749" s="144"/>
      <c r="Q749" s="144"/>
      <c r="R749" s="144"/>
      <c r="S749" s="444"/>
      <c r="T749" s="144"/>
      <c r="U749" s="144"/>
      <c r="V749" s="144"/>
      <c r="W749" s="144"/>
      <c r="X749" s="144"/>
      <c r="Y749" s="144"/>
      <c r="Z749" s="144"/>
      <c r="AA749" s="144"/>
      <c r="AB749" s="144"/>
      <c r="AC749" s="144"/>
      <c r="AD749" s="144"/>
      <c r="AE749" s="144"/>
      <c r="AF749" s="144"/>
      <c r="AG749" s="144"/>
      <c r="AH749" s="144"/>
      <c r="AI749" s="144"/>
      <c r="AJ749" s="144"/>
      <c r="AK749" s="144"/>
      <c r="AL749" s="144"/>
      <c r="AM749" s="144"/>
      <c r="AN749" s="144"/>
      <c r="AO749" s="144"/>
      <c r="AP749" s="144"/>
      <c r="AQ749" s="144"/>
      <c r="AR749" s="144"/>
      <c r="AS749" s="144"/>
      <c r="AT749" s="144"/>
      <c r="AU749" s="144"/>
      <c r="AV749" s="144"/>
      <c r="AW749" s="144"/>
      <c r="AX749" s="144"/>
      <c r="AY749" s="144"/>
      <c r="AZ749" s="144"/>
      <c r="BA749" s="144"/>
      <c r="BB749" s="144"/>
      <c r="BC749" s="144"/>
      <c r="BD749" s="144"/>
      <c r="BE749" s="144"/>
      <c r="BF749" s="144"/>
      <c r="BG749" s="144"/>
      <c r="BH749" s="144"/>
      <c r="BI749" s="144"/>
      <c r="BJ749" s="144"/>
      <c r="BK749" s="144"/>
      <c r="BL749" s="144"/>
      <c r="BM749" s="144"/>
      <c r="BN749" s="144"/>
      <c r="BO749" s="144"/>
      <c r="BP749" s="144"/>
      <c r="BQ749" s="144"/>
      <c r="BR749" s="144"/>
      <c r="BS749" s="144"/>
      <c r="BT749" s="144"/>
      <c r="BU749" s="144"/>
    </row>
    <row r="750" spans="1:73" ht="12" customHeight="1" x14ac:dyDescent="0.4">
      <c r="A750" s="80" t="s">
        <v>369</v>
      </c>
      <c r="B750" s="278"/>
      <c r="C750" s="469" t="s">
        <v>392</v>
      </c>
      <c r="D750" s="443"/>
      <c r="E750" s="144"/>
      <c r="F750" s="144"/>
      <c r="G750" s="144"/>
      <c r="H750" s="144"/>
      <c r="I750" s="144"/>
      <c r="J750" s="144"/>
      <c r="K750" s="144"/>
      <c r="L750" s="144"/>
      <c r="M750" s="144"/>
      <c r="N750" s="144"/>
      <c r="O750" s="144"/>
      <c r="P750" s="144"/>
      <c r="Q750" s="144"/>
      <c r="R750" s="144"/>
      <c r="S750" s="444"/>
      <c r="T750" s="144"/>
      <c r="U750" s="144"/>
      <c r="V750" s="144"/>
      <c r="W750" s="144"/>
      <c r="X750" s="144"/>
      <c r="Y750" s="144"/>
      <c r="Z750" s="144"/>
      <c r="AA750" s="144"/>
      <c r="AB750" s="144"/>
      <c r="AC750" s="144"/>
      <c r="AD750" s="144"/>
      <c r="AE750" s="144"/>
      <c r="AF750" s="144"/>
      <c r="AG750" s="144"/>
      <c r="AH750" s="144"/>
      <c r="AI750" s="144"/>
      <c r="AJ750" s="144"/>
      <c r="AK750" s="144"/>
      <c r="AL750" s="144"/>
      <c r="AM750" s="144"/>
      <c r="AN750" s="144"/>
      <c r="AO750" s="144"/>
      <c r="AP750" s="144"/>
      <c r="AQ750" s="144"/>
      <c r="AR750" s="144"/>
      <c r="AS750" s="144"/>
      <c r="AT750" s="144"/>
      <c r="AU750" s="144"/>
      <c r="AV750" s="144"/>
      <c r="AW750" s="144"/>
      <c r="AX750" s="144"/>
      <c r="AY750" s="144"/>
      <c r="AZ750" s="144"/>
      <c r="BA750" s="144"/>
      <c r="BB750" s="144"/>
      <c r="BC750" s="144"/>
      <c r="BD750" s="144"/>
      <c r="BE750" s="144"/>
      <c r="BF750" s="144"/>
      <c r="BG750" s="144"/>
      <c r="BH750" s="144"/>
      <c r="BI750" s="144"/>
      <c r="BJ750" s="144"/>
      <c r="BK750" s="144"/>
      <c r="BL750" s="144"/>
      <c r="BM750" s="144"/>
      <c r="BN750" s="144"/>
      <c r="BO750" s="144"/>
      <c r="BP750" s="144"/>
      <c r="BQ750" s="144"/>
      <c r="BR750" s="144"/>
      <c r="BS750" s="144"/>
      <c r="BT750" s="144"/>
      <c r="BU750" s="144"/>
    </row>
    <row r="751" spans="1:73" ht="12" customHeight="1" x14ac:dyDescent="0.4">
      <c r="A751" s="80" t="s">
        <v>369</v>
      </c>
      <c r="B751" s="278"/>
      <c r="C751" s="436" t="s">
        <v>44</v>
      </c>
      <c r="D751" s="437"/>
      <c r="E751" s="438"/>
      <c r="F751" s="438"/>
      <c r="G751" s="438"/>
      <c r="H751" s="438"/>
      <c r="I751" s="438"/>
      <c r="J751" s="438"/>
      <c r="K751" s="438"/>
      <c r="L751" s="438"/>
      <c r="M751" s="438"/>
      <c r="N751" s="438"/>
      <c r="O751" s="438"/>
      <c r="P751" s="438"/>
      <c r="Q751" s="438"/>
      <c r="R751" s="438"/>
      <c r="S751" s="440"/>
      <c r="T751" s="144"/>
      <c r="U751" s="144"/>
      <c r="V751" s="144"/>
      <c r="W751" s="144"/>
      <c r="X751" s="144"/>
      <c r="Y751" s="144"/>
      <c r="Z751" s="144"/>
      <c r="AA751" s="144"/>
      <c r="AB751" s="144"/>
      <c r="AC751" s="144"/>
      <c r="AD751" s="144"/>
      <c r="AE751" s="144"/>
      <c r="AF751" s="144"/>
      <c r="AG751" s="144"/>
      <c r="AH751" s="144"/>
      <c r="AI751" s="144"/>
      <c r="AJ751" s="144"/>
      <c r="AK751" s="144"/>
      <c r="AL751" s="144"/>
      <c r="AM751" s="144"/>
      <c r="AN751" s="144"/>
      <c r="AO751" s="144"/>
      <c r="AP751" s="144"/>
      <c r="AQ751" s="144"/>
      <c r="AR751" s="144"/>
      <c r="AS751" s="144"/>
      <c r="AT751" s="144"/>
      <c r="AU751" s="144"/>
      <c r="AV751" s="144"/>
      <c r="AW751" s="144"/>
      <c r="AX751" s="144"/>
      <c r="AY751" s="144"/>
      <c r="AZ751" s="144"/>
      <c r="BA751" s="144"/>
      <c r="BB751" s="144"/>
      <c r="BC751" s="144"/>
      <c r="BD751" s="144"/>
      <c r="BE751" s="144"/>
      <c r="BF751" s="144"/>
      <c r="BG751" s="144"/>
      <c r="BH751" s="144"/>
      <c r="BI751" s="144"/>
      <c r="BJ751" s="144"/>
      <c r="BK751" s="144"/>
      <c r="BL751" s="144"/>
      <c r="BM751" s="144"/>
      <c r="BN751" s="144"/>
      <c r="BO751" s="144"/>
      <c r="BP751" s="144"/>
      <c r="BQ751" s="144"/>
      <c r="BR751" s="144"/>
      <c r="BS751" s="144"/>
      <c r="BT751" s="144"/>
      <c r="BU751" s="144"/>
    </row>
    <row r="752" spans="1:73" ht="12" customHeight="1" x14ac:dyDescent="0.4">
      <c r="A752" s="80" t="s">
        <v>369</v>
      </c>
      <c r="B752" s="278"/>
      <c r="C752" s="436" t="s">
        <v>45</v>
      </c>
      <c r="D752" s="437"/>
      <c r="E752" s="438"/>
      <c r="F752" s="438"/>
      <c r="G752" s="438"/>
      <c r="H752" s="438"/>
      <c r="I752" s="438"/>
      <c r="J752" s="438"/>
      <c r="K752" s="438"/>
      <c r="L752" s="438"/>
      <c r="M752" s="438"/>
      <c r="N752" s="438"/>
      <c r="O752" s="438"/>
      <c r="P752" s="438"/>
      <c r="Q752" s="438"/>
      <c r="R752" s="438"/>
      <c r="S752" s="440"/>
      <c r="T752" s="144"/>
      <c r="U752" s="144"/>
      <c r="V752" s="144"/>
      <c r="W752" s="144"/>
      <c r="X752" s="144"/>
      <c r="Y752" s="144"/>
      <c r="Z752" s="144"/>
      <c r="AA752" s="144"/>
      <c r="AB752" s="144"/>
      <c r="AC752" s="144"/>
      <c r="AD752" s="144"/>
      <c r="AE752" s="144"/>
      <c r="AF752" s="144"/>
      <c r="AG752" s="144"/>
      <c r="AH752" s="144"/>
      <c r="AI752" s="144"/>
      <c r="AJ752" s="144"/>
      <c r="AK752" s="144"/>
      <c r="AL752" s="144"/>
      <c r="AM752" s="144"/>
      <c r="AN752" s="144"/>
      <c r="AO752" s="144"/>
      <c r="AP752" s="144"/>
      <c r="AQ752" s="144"/>
      <c r="AR752" s="144"/>
      <c r="AS752" s="144"/>
      <c r="AT752" s="144"/>
      <c r="AU752" s="144"/>
      <c r="AV752" s="144"/>
      <c r="AW752" s="144"/>
      <c r="AX752" s="144"/>
      <c r="AY752" s="144"/>
      <c r="AZ752" s="144"/>
      <c r="BA752" s="144"/>
      <c r="BB752" s="144"/>
      <c r="BC752" s="144"/>
      <c r="BD752" s="144"/>
      <c r="BE752" s="144"/>
      <c r="BF752" s="144"/>
      <c r="BG752" s="144"/>
      <c r="BH752" s="144"/>
      <c r="BI752" s="144"/>
      <c r="BJ752" s="144"/>
      <c r="BK752" s="144"/>
      <c r="BL752" s="144"/>
      <c r="BM752" s="144"/>
      <c r="BN752" s="144"/>
      <c r="BO752" s="144"/>
      <c r="BP752" s="144"/>
      <c r="BQ752" s="144"/>
      <c r="BR752" s="144"/>
      <c r="BS752" s="144"/>
      <c r="BT752" s="144"/>
      <c r="BU752" s="144"/>
    </row>
    <row r="753" spans="1:73" ht="12" customHeight="1" x14ac:dyDescent="0.4">
      <c r="A753" s="80" t="s">
        <v>369</v>
      </c>
      <c r="B753" s="278"/>
      <c r="C753" s="436" t="s">
        <v>46</v>
      </c>
      <c r="D753" s="437"/>
      <c r="E753" s="438"/>
      <c r="F753" s="438"/>
      <c r="G753" s="438"/>
      <c r="H753" s="438"/>
      <c r="I753" s="438"/>
      <c r="J753" s="438"/>
      <c r="K753" s="438"/>
      <c r="L753" s="438"/>
      <c r="M753" s="438"/>
      <c r="N753" s="438"/>
      <c r="O753" s="438"/>
      <c r="P753" s="438"/>
      <c r="Q753" s="438"/>
      <c r="R753" s="438"/>
      <c r="S753" s="440"/>
      <c r="T753" s="144"/>
      <c r="U753" s="144"/>
      <c r="V753" s="144"/>
      <c r="W753" s="144"/>
      <c r="X753" s="144"/>
      <c r="Y753" s="144"/>
      <c r="Z753" s="144"/>
      <c r="AA753" s="144"/>
      <c r="AB753" s="144"/>
      <c r="AC753" s="144"/>
      <c r="AD753" s="144"/>
      <c r="AE753" s="144"/>
      <c r="AF753" s="144"/>
      <c r="AG753" s="144"/>
      <c r="AH753" s="144"/>
      <c r="AI753" s="144"/>
      <c r="AJ753" s="144"/>
      <c r="AK753" s="144"/>
      <c r="AL753" s="144"/>
      <c r="AM753" s="144"/>
      <c r="AN753" s="144"/>
      <c r="AO753" s="144"/>
      <c r="AP753" s="144"/>
      <c r="AQ753" s="144"/>
      <c r="AR753" s="144"/>
      <c r="AS753" s="144"/>
      <c r="AT753" s="144"/>
      <c r="AU753" s="144"/>
      <c r="AV753" s="144"/>
      <c r="AW753" s="144"/>
      <c r="AX753" s="144"/>
      <c r="AY753" s="144"/>
      <c r="AZ753" s="144"/>
      <c r="BA753" s="144"/>
      <c r="BB753" s="144"/>
      <c r="BC753" s="144"/>
      <c r="BD753" s="144"/>
      <c r="BE753" s="144"/>
      <c r="BF753" s="144"/>
      <c r="BG753" s="144"/>
      <c r="BH753" s="144"/>
      <c r="BI753" s="144"/>
      <c r="BJ753" s="144"/>
      <c r="BK753" s="144"/>
      <c r="BL753" s="144"/>
      <c r="BM753" s="144"/>
      <c r="BN753" s="144"/>
      <c r="BO753" s="144"/>
      <c r="BP753" s="144"/>
      <c r="BQ753" s="144"/>
      <c r="BR753" s="144"/>
      <c r="BS753" s="144"/>
      <c r="BT753" s="144"/>
      <c r="BU753" s="144"/>
    </row>
    <row r="754" spans="1:73" ht="12" customHeight="1" x14ac:dyDescent="0.4">
      <c r="A754" s="80" t="s">
        <v>369</v>
      </c>
      <c r="B754" s="278"/>
      <c r="C754" s="436" t="s">
        <v>47</v>
      </c>
      <c r="D754" s="437"/>
      <c r="E754" s="438"/>
      <c r="F754" s="438"/>
      <c r="G754" s="438"/>
      <c r="H754" s="438"/>
      <c r="I754" s="438"/>
      <c r="J754" s="438"/>
      <c r="K754" s="438"/>
      <c r="L754" s="438"/>
      <c r="M754" s="438"/>
      <c r="N754" s="438"/>
      <c r="O754" s="438"/>
      <c r="P754" s="438"/>
      <c r="Q754" s="438"/>
      <c r="R754" s="438"/>
      <c r="S754" s="440"/>
      <c r="T754" s="144"/>
      <c r="U754" s="144"/>
      <c r="V754" s="144"/>
      <c r="W754" s="144"/>
      <c r="X754" s="144"/>
      <c r="Y754" s="144"/>
      <c r="Z754" s="144"/>
      <c r="AA754" s="144"/>
      <c r="AB754" s="144"/>
      <c r="AC754" s="144"/>
      <c r="AD754" s="144"/>
      <c r="AE754" s="144"/>
      <c r="AF754" s="144"/>
      <c r="AG754" s="144"/>
      <c r="AH754" s="144"/>
      <c r="AI754" s="144"/>
      <c r="AJ754" s="144"/>
      <c r="AK754" s="144"/>
      <c r="AL754" s="144"/>
      <c r="AM754" s="144"/>
      <c r="AN754" s="144"/>
      <c r="AO754" s="144"/>
      <c r="AP754" s="144"/>
      <c r="AQ754" s="144"/>
      <c r="AR754" s="144"/>
      <c r="AS754" s="144"/>
      <c r="AT754" s="144"/>
      <c r="AU754" s="144"/>
      <c r="AV754" s="144"/>
      <c r="AW754" s="144"/>
      <c r="AX754" s="144"/>
      <c r="AY754" s="144"/>
      <c r="AZ754" s="144"/>
      <c r="BA754" s="144"/>
      <c r="BB754" s="144"/>
      <c r="BC754" s="144"/>
      <c r="BD754" s="144"/>
      <c r="BE754" s="144"/>
      <c r="BF754" s="144"/>
      <c r="BG754" s="144"/>
      <c r="BH754" s="144"/>
      <c r="BI754" s="144"/>
      <c r="BJ754" s="144"/>
      <c r="BK754" s="144"/>
      <c r="BL754" s="144"/>
      <c r="BM754" s="144"/>
      <c r="BN754" s="144"/>
      <c r="BO754" s="144"/>
      <c r="BP754" s="144"/>
      <c r="BQ754" s="144"/>
      <c r="BR754" s="144"/>
      <c r="BS754" s="144"/>
      <c r="BT754" s="144"/>
      <c r="BU754" s="144"/>
    </row>
    <row r="755" spans="1:73" ht="12" customHeight="1" x14ac:dyDescent="0.4">
      <c r="A755" s="80" t="s">
        <v>369</v>
      </c>
      <c r="B755" s="433"/>
      <c r="C755" s="436" t="s">
        <v>48</v>
      </c>
      <c r="D755" s="447"/>
      <c r="E755" s="187"/>
      <c r="F755" s="187"/>
      <c r="G755" s="187"/>
      <c r="H755" s="187"/>
      <c r="I755" s="187"/>
      <c r="J755" s="187"/>
      <c r="K755" s="187"/>
      <c r="L755" s="187"/>
      <c r="M755" s="187"/>
      <c r="N755" s="187"/>
      <c r="O755" s="187"/>
      <c r="P755" s="187"/>
      <c r="Q755" s="187"/>
      <c r="R755" s="187"/>
      <c r="S755" s="189"/>
      <c r="T755" s="144"/>
      <c r="U755" s="144"/>
      <c r="V755" s="144"/>
      <c r="W755" s="144"/>
      <c r="X755" s="144"/>
      <c r="Y755" s="144"/>
      <c r="Z755" s="144"/>
      <c r="AA755" s="144"/>
      <c r="AB755" s="144"/>
      <c r="AC755" s="144"/>
      <c r="AD755" s="144"/>
      <c r="AE755" s="144"/>
      <c r="AF755" s="144"/>
      <c r="AG755" s="144"/>
      <c r="AH755" s="144"/>
      <c r="AI755" s="144"/>
      <c r="AJ755" s="144"/>
      <c r="AK755" s="144"/>
      <c r="AL755" s="144"/>
      <c r="AM755" s="144"/>
      <c r="AN755" s="144"/>
      <c r="AO755" s="144"/>
      <c r="AP755" s="144"/>
      <c r="AQ755" s="144"/>
      <c r="AR755" s="144"/>
      <c r="AS755" s="144"/>
      <c r="AT755" s="144"/>
      <c r="AU755" s="144"/>
      <c r="AV755" s="144"/>
      <c r="AW755" s="144"/>
      <c r="AX755" s="144"/>
      <c r="AY755" s="144"/>
      <c r="AZ755" s="144"/>
      <c r="BA755" s="144"/>
      <c r="BB755" s="144"/>
      <c r="BC755" s="144"/>
      <c r="BD755" s="144"/>
      <c r="BE755" s="144"/>
      <c r="BF755" s="144"/>
      <c r="BG755" s="144"/>
      <c r="BH755" s="144"/>
      <c r="BI755" s="144"/>
      <c r="BJ755" s="144"/>
      <c r="BK755" s="144"/>
      <c r="BL755" s="144"/>
      <c r="BM755" s="144"/>
      <c r="BN755" s="144"/>
      <c r="BO755" s="144"/>
      <c r="BP755" s="144"/>
      <c r="BQ755" s="144"/>
      <c r="BR755" s="144"/>
      <c r="BS755" s="144"/>
      <c r="BT755" s="144"/>
      <c r="BU755" s="144"/>
    </row>
    <row r="756" spans="1:73" ht="12" hidden="1" customHeight="1" x14ac:dyDescent="0.4">
      <c r="A756" s="80" t="s">
        <v>369</v>
      </c>
      <c r="B756" s="427" t="s">
        <v>269</v>
      </c>
      <c r="C756" s="213" t="s">
        <v>180</v>
      </c>
      <c r="D756" s="214"/>
      <c r="E756" s="184"/>
      <c r="F756" s="184"/>
      <c r="G756" s="184"/>
      <c r="H756" s="184"/>
      <c r="I756" s="184"/>
      <c r="J756" s="184"/>
      <c r="K756" s="184"/>
      <c r="L756" s="184"/>
      <c r="M756" s="184"/>
      <c r="N756" s="184"/>
      <c r="O756" s="184"/>
      <c r="P756" s="184"/>
      <c r="Q756" s="184"/>
      <c r="R756" s="184"/>
      <c r="S756" s="435"/>
      <c r="T756" s="144"/>
      <c r="U756" s="144"/>
      <c r="V756" s="144"/>
      <c r="W756" s="144"/>
      <c r="X756" s="144"/>
      <c r="Y756" s="144"/>
      <c r="Z756" s="144"/>
      <c r="AA756" s="144"/>
      <c r="AB756" s="144"/>
      <c r="AC756" s="144"/>
      <c r="AD756" s="144"/>
      <c r="AE756" s="144"/>
      <c r="AF756" s="144"/>
      <c r="AG756" s="144"/>
      <c r="AH756" s="144"/>
      <c r="AI756" s="144"/>
      <c r="AJ756" s="144"/>
      <c r="AK756" s="144"/>
      <c r="AL756" s="144"/>
      <c r="AM756" s="144"/>
      <c r="AN756" s="144"/>
      <c r="AO756" s="144"/>
      <c r="AP756" s="144"/>
      <c r="AQ756" s="144"/>
      <c r="AR756" s="144"/>
      <c r="AS756" s="144"/>
      <c r="AT756" s="144"/>
      <c r="AU756" s="144"/>
      <c r="AV756" s="144"/>
      <c r="AW756" s="144"/>
      <c r="AX756" s="144"/>
      <c r="AY756" s="144"/>
      <c r="AZ756" s="144"/>
      <c r="BA756" s="144"/>
      <c r="BB756" s="144"/>
      <c r="BC756" s="144"/>
      <c r="BD756" s="144"/>
      <c r="BE756" s="144"/>
      <c r="BF756" s="144"/>
      <c r="BG756" s="144"/>
      <c r="BH756" s="144"/>
      <c r="BI756" s="144"/>
      <c r="BJ756" s="144"/>
      <c r="BK756" s="144"/>
      <c r="BL756" s="144"/>
      <c r="BM756" s="144"/>
      <c r="BN756" s="144"/>
      <c r="BO756" s="144"/>
      <c r="BP756" s="144"/>
      <c r="BQ756" s="144"/>
      <c r="BR756" s="144"/>
      <c r="BS756" s="144"/>
      <c r="BT756" s="144"/>
      <c r="BU756" s="144"/>
    </row>
    <row r="757" spans="1:73" ht="12" hidden="1" customHeight="1" x14ac:dyDescent="0.4">
      <c r="A757" s="80" t="s">
        <v>369</v>
      </c>
      <c r="B757" s="278"/>
      <c r="C757" s="434" t="s">
        <v>418</v>
      </c>
      <c r="D757" s="443"/>
      <c r="E757" s="144"/>
      <c r="F757" s="144"/>
      <c r="G757" s="144"/>
      <c r="H757" s="144"/>
      <c r="I757" s="144"/>
      <c r="J757" s="144"/>
      <c r="K757" s="144"/>
      <c r="L757" s="144"/>
      <c r="M757" s="144"/>
      <c r="N757" s="144"/>
      <c r="O757" s="144"/>
      <c r="P757" s="144"/>
      <c r="Q757" s="144"/>
      <c r="R757" s="144"/>
      <c r="S757" s="444"/>
      <c r="T757" s="144"/>
      <c r="U757" s="144"/>
      <c r="V757" s="144"/>
      <c r="W757" s="144"/>
      <c r="X757" s="144"/>
      <c r="Y757" s="144"/>
      <c r="Z757" s="144"/>
      <c r="AA757" s="144"/>
      <c r="AB757" s="144"/>
      <c r="AC757" s="144"/>
      <c r="AD757" s="144"/>
      <c r="AE757" s="144"/>
      <c r="AF757" s="144"/>
      <c r="AG757" s="144"/>
      <c r="AH757" s="144"/>
      <c r="AI757" s="144"/>
      <c r="AJ757" s="144"/>
      <c r="AK757" s="144"/>
      <c r="AL757" s="144"/>
      <c r="AM757" s="144"/>
      <c r="AN757" s="144"/>
      <c r="AO757" s="144"/>
      <c r="AP757" s="144"/>
      <c r="AQ757" s="144"/>
      <c r="AR757" s="144"/>
      <c r="AS757" s="144"/>
      <c r="AT757" s="144"/>
      <c r="AU757" s="144"/>
      <c r="AV757" s="144"/>
      <c r="AW757" s="144"/>
      <c r="AX757" s="144"/>
      <c r="AY757" s="144"/>
      <c r="AZ757" s="144"/>
      <c r="BA757" s="144"/>
      <c r="BB757" s="144"/>
      <c r="BC757" s="144"/>
      <c r="BD757" s="144"/>
      <c r="BE757" s="144"/>
      <c r="BF757" s="144"/>
      <c r="BG757" s="144"/>
      <c r="BH757" s="144"/>
      <c r="BI757" s="144"/>
      <c r="BJ757" s="144"/>
      <c r="BK757" s="144"/>
      <c r="BL757" s="144"/>
      <c r="BM757" s="144"/>
      <c r="BN757" s="144"/>
      <c r="BO757" s="144"/>
      <c r="BP757" s="144"/>
      <c r="BQ757" s="144"/>
      <c r="BR757" s="144"/>
      <c r="BS757" s="144"/>
      <c r="BT757" s="144"/>
      <c r="BU757" s="144"/>
    </row>
    <row r="758" spans="1:73" ht="12" hidden="1" customHeight="1" x14ac:dyDescent="0.4">
      <c r="A758" s="80" t="s">
        <v>369</v>
      </c>
      <c r="B758" s="278"/>
      <c r="C758" s="434" t="s">
        <v>291</v>
      </c>
      <c r="D758" s="443"/>
      <c r="E758" s="144"/>
      <c r="F758" s="144"/>
      <c r="G758" s="144"/>
      <c r="H758" s="144"/>
      <c r="I758" s="144"/>
      <c r="J758" s="144"/>
      <c r="K758" s="144"/>
      <c r="L758" s="144"/>
      <c r="M758" s="144"/>
      <c r="N758" s="144"/>
      <c r="O758" s="144"/>
      <c r="P758" s="144"/>
      <c r="Q758" s="144"/>
      <c r="R758" s="144"/>
      <c r="S758" s="444"/>
      <c r="T758" s="144"/>
      <c r="U758" s="144"/>
      <c r="V758" s="144"/>
      <c r="W758" s="144"/>
      <c r="X758" s="144"/>
      <c r="Y758" s="144"/>
      <c r="Z758" s="144"/>
      <c r="AA758" s="144"/>
      <c r="AB758" s="144"/>
      <c r="AC758" s="144"/>
      <c r="AD758" s="144"/>
      <c r="AE758" s="144"/>
      <c r="AF758" s="144"/>
      <c r="AG758" s="144"/>
      <c r="AH758" s="144"/>
      <c r="AI758" s="144"/>
      <c r="AJ758" s="144"/>
      <c r="AK758" s="144"/>
      <c r="AL758" s="144"/>
      <c r="AM758" s="144"/>
      <c r="AN758" s="144"/>
      <c r="AO758" s="144"/>
      <c r="AP758" s="144"/>
      <c r="AQ758" s="144"/>
      <c r="AR758" s="144"/>
      <c r="AS758" s="144"/>
      <c r="AT758" s="144"/>
      <c r="AU758" s="144"/>
      <c r="AV758" s="144"/>
      <c r="AW758" s="144"/>
      <c r="AX758" s="144"/>
      <c r="AY758" s="144"/>
      <c r="AZ758" s="144"/>
      <c r="BA758" s="144"/>
      <c r="BB758" s="144"/>
      <c r="BC758" s="144"/>
      <c r="BD758" s="144"/>
      <c r="BE758" s="144"/>
      <c r="BF758" s="144"/>
      <c r="BG758" s="144"/>
      <c r="BH758" s="144"/>
      <c r="BI758" s="144"/>
      <c r="BJ758" s="144"/>
      <c r="BK758" s="144"/>
      <c r="BL758" s="144"/>
      <c r="BM758" s="144"/>
      <c r="BN758" s="144"/>
      <c r="BO758" s="144"/>
      <c r="BP758" s="144"/>
      <c r="BQ758" s="144"/>
      <c r="BR758" s="144"/>
      <c r="BS758" s="144"/>
      <c r="BT758" s="144"/>
      <c r="BU758" s="144"/>
    </row>
    <row r="759" spans="1:73" ht="12" hidden="1" customHeight="1" x14ac:dyDescent="0.4">
      <c r="A759" s="80" t="s">
        <v>369</v>
      </c>
      <c r="B759" s="278"/>
      <c r="C759" s="436" t="s">
        <v>274</v>
      </c>
      <c r="D759" s="437"/>
      <c r="E759" s="438"/>
      <c r="F759" s="438"/>
      <c r="G759" s="438"/>
      <c r="H759" s="438"/>
      <c r="I759" s="438"/>
      <c r="J759" s="438"/>
      <c r="K759" s="438"/>
      <c r="L759" s="438"/>
      <c r="M759" s="438"/>
      <c r="N759" s="438"/>
      <c r="O759" s="438"/>
      <c r="P759" s="438"/>
      <c r="Q759" s="438"/>
      <c r="R759" s="438"/>
      <c r="S759" s="440"/>
      <c r="T759" s="144"/>
      <c r="U759" s="144"/>
      <c r="V759" s="144"/>
      <c r="W759" s="144"/>
      <c r="X759" s="144"/>
      <c r="Y759" s="144"/>
      <c r="Z759" s="144"/>
      <c r="AA759" s="144"/>
      <c r="AB759" s="144"/>
      <c r="AC759" s="144"/>
      <c r="AD759" s="144"/>
      <c r="AE759" s="144"/>
      <c r="AF759" s="144"/>
      <c r="AG759" s="144"/>
      <c r="AH759" s="144"/>
      <c r="AI759" s="144"/>
      <c r="AJ759" s="144"/>
      <c r="AK759" s="144"/>
      <c r="AL759" s="144"/>
      <c r="AM759" s="144"/>
      <c r="AN759" s="144"/>
      <c r="AO759" s="144"/>
      <c r="AP759" s="144"/>
      <c r="AQ759" s="144"/>
      <c r="AR759" s="144"/>
      <c r="AS759" s="144"/>
      <c r="AT759" s="144"/>
      <c r="AU759" s="144"/>
      <c r="AV759" s="144"/>
      <c r="AW759" s="144"/>
      <c r="AX759" s="144"/>
      <c r="AY759" s="144"/>
      <c r="AZ759" s="144"/>
      <c r="BA759" s="144"/>
      <c r="BB759" s="144"/>
      <c r="BC759" s="144"/>
      <c r="BD759" s="144"/>
      <c r="BE759" s="144"/>
      <c r="BF759" s="144"/>
      <c r="BG759" s="144"/>
      <c r="BH759" s="144"/>
      <c r="BI759" s="144"/>
      <c r="BJ759" s="144"/>
      <c r="BK759" s="144"/>
      <c r="BL759" s="144"/>
      <c r="BM759" s="144"/>
      <c r="BN759" s="144"/>
      <c r="BO759" s="144"/>
      <c r="BP759" s="144"/>
      <c r="BQ759" s="144"/>
      <c r="BR759" s="144"/>
      <c r="BS759" s="144"/>
      <c r="BT759" s="144"/>
      <c r="BU759" s="144"/>
    </row>
    <row r="760" spans="1:73" ht="12" hidden="1" customHeight="1" x14ac:dyDescent="0.4">
      <c r="A760" s="80" t="s">
        <v>369</v>
      </c>
      <c r="B760" s="278"/>
      <c r="C760" s="436" t="s">
        <v>275</v>
      </c>
      <c r="D760" s="437"/>
      <c r="E760" s="438"/>
      <c r="F760" s="438"/>
      <c r="G760" s="438"/>
      <c r="H760" s="438"/>
      <c r="I760" s="438"/>
      <c r="J760" s="438"/>
      <c r="K760" s="438"/>
      <c r="L760" s="438"/>
      <c r="M760" s="438"/>
      <c r="N760" s="438"/>
      <c r="O760" s="438"/>
      <c r="P760" s="438"/>
      <c r="Q760" s="438"/>
      <c r="R760" s="438"/>
      <c r="S760" s="440"/>
      <c r="T760" s="144"/>
      <c r="U760" s="144"/>
      <c r="V760" s="144"/>
      <c r="W760" s="144"/>
      <c r="X760" s="144"/>
      <c r="Y760" s="144"/>
      <c r="Z760" s="144"/>
      <c r="AA760" s="144"/>
      <c r="AB760" s="144"/>
      <c r="AC760" s="144"/>
      <c r="AD760" s="144"/>
      <c r="AE760" s="144"/>
      <c r="AF760" s="144"/>
      <c r="AG760" s="144"/>
      <c r="AH760" s="144"/>
      <c r="AI760" s="144"/>
      <c r="AJ760" s="144"/>
      <c r="AK760" s="144"/>
      <c r="AL760" s="144"/>
      <c r="AM760" s="144"/>
      <c r="AN760" s="144"/>
      <c r="AO760" s="144"/>
      <c r="AP760" s="144"/>
      <c r="AQ760" s="144"/>
      <c r="AR760" s="144"/>
      <c r="AS760" s="144"/>
      <c r="AT760" s="144"/>
      <c r="AU760" s="144"/>
      <c r="AV760" s="144"/>
      <c r="AW760" s="144"/>
      <c r="AX760" s="144"/>
      <c r="AY760" s="144"/>
      <c r="AZ760" s="144"/>
      <c r="BA760" s="144"/>
      <c r="BB760" s="144"/>
      <c r="BC760" s="144"/>
      <c r="BD760" s="144"/>
      <c r="BE760" s="144"/>
      <c r="BF760" s="144"/>
      <c r="BG760" s="144"/>
      <c r="BH760" s="144"/>
      <c r="BI760" s="144"/>
      <c r="BJ760" s="144"/>
      <c r="BK760" s="144"/>
      <c r="BL760" s="144"/>
      <c r="BM760" s="144"/>
      <c r="BN760" s="144"/>
      <c r="BO760" s="144"/>
      <c r="BP760" s="144"/>
      <c r="BQ760" s="144"/>
      <c r="BR760" s="144"/>
      <c r="BS760" s="144"/>
      <c r="BT760" s="144"/>
      <c r="BU760" s="144"/>
    </row>
    <row r="761" spans="1:73" ht="12" hidden="1" customHeight="1" x14ac:dyDescent="0.4">
      <c r="A761" s="80" t="s">
        <v>369</v>
      </c>
      <c r="B761" s="278"/>
      <c r="C761" s="434" t="s">
        <v>373</v>
      </c>
      <c r="D761" s="443"/>
      <c r="E761" s="144"/>
      <c r="F761" s="144"/>
      <c r="G761" s="144"/>
      <c r="H761" s="144"/>
      <c r="I761" s="144"/>
      <c r="J761" s="144"/>
      <c r="K761" s="144"/>
      <c r="L761" s="144"/>
      <c r="M761" s="144"/>
      <c r="N761" s="144"/>
      <c r="O761" s="144"/>
      <c r="P761" s="144"/>
      <c r="Q761" s="144"/>
      <c r="R761" s="144"/>
      <c r="S761" s="444"/>
      <c r="T761" s="144"/>
      <c r="U761" s="144"/>
      <c r="V761" s="144"/>
      <c r="W761" s="144"/>
      <c r="X761" s="144"/>
      <c r="Y761" s="144"/>
      <c r="Z761" s="144"/>
      <c r="AA761" s="144"/>
      <c r="AB761" s="144"/>
      <c r="AC761" s="144"/>
      <c r="AD761" s="144"/>
      <c r="AE761" s="144"/>
      <c r="AF761" s="144"/>
      <c r="AG761" s="144"/>
      <c r="AH761" s="144"/>
      <c r="AI761" s="144"/>
      <c r="AJ761" s="144"/>
      <c r="AK761" s="144"/>
      <c r="AL761" s="144"/>
      <c r="AM761" s="144"/>
      <c r="AN761" s="144"/>
      <c r="AO761" s="144"/>
      <c r="AP761" s="144"/>
      <c r="AQ761" s="144"/>
      <c r="AR761" s="144"/>
      <c r="AS761" s="144"/>
      <c r="AT761" s="144"/>
      <c r="AU761" s="144"/>
      <c r="AV761" s="144"/>
      <c r="AW761" s="144"/>
      <c r="AX761" s="144"/>
      <c r="AY761" s="144"/>
      <c r="AZ761" s="144"/>
      <c r="BA761" s="144"/>
      <c r="BB761" s="144"/>
      <c r="BC761" s="144"/>
      <c r="BD761" s="144"/>
      <c r="BE761" s="144"/>
      <c r="BF761" s="144"/>
      <c r="BG761" s="144"/>
      <c r="BH761" s="144"/>
      <c r="BI761" s="144"/>
      <c r="BJ761" s="144"/>
      <c r="BK761" s="144"/>
      <c r="BL761" s="144"/>
      <c r="BM761" s="144"/>
      <c r="BN761" s="144"/>
      <c r="BO761" s="144"/>
      <c r="BP761" s="144"/>
      <c r="BQ761" s="144"/>
      <c r="BR761" s="144"/>
      <c r="BS761" s="144"/>
      <c r="BT761" s="144"/>
      <c r="BU761" s="144"/>
    </row>
    <row r="762" spans="1:73" ht="12" hidden="1" customHeight="1" x14ac:dyDescent="0.4">
      <c r="A762" s="80" t="s">
        <v>369</v>
      </c>
      <c r="B762" s="278"/>
      <c r="C762" s="434" t="s">
        <v>374</v>
      </c>
      <c r="D762" s="443"/>
      <c r="E762" s="144"/>
      <c r="F762" s="144"/>
      <c r="G762" s="144"/>
      <c r="H762" s="144"/>
      <c r="I762" s="144"/>
      <c r="J762" s="144"/>
      <c r="K762" s="144"/>
      <c r="L762" s="144"/>
      <c r="M762" s="144"/>
      <c r="N762" s="144"/>
      <c r="O762" s="144"/>
      <c r="P762" s="144"/>
      <c r="Q762" s="144"/>
      <c r="R762" s="144"/>
      <c r="S762" s="444"/>
      <c r="T762" s="144"/>
      <c r="U762" s="144"/>
      <c r="V762" s="144"/>
      <c r="W762" s="144"/>
      <c r="X762" s="144"/>
      <c r="Y762" s="144"/>
      <c r="Z762" s="144"/>
      <c r="AA762" s="144"/>
      <c r="AB762" s="144"/>
      <c r="AC762" s="144"/>
      <c r="AD762" s="144"/>
      <c r="AE762" s="144"/>
      <c r="AF762" s="144"/>
      <c r="AG762" s="144"/>
      <c r="AH762" s="144"/>
      <c r="AI762" s="144"/>
      <c r="AJ762" s="144"/>
      <c r="AK762" s="144"/>
      <c r="AL762" s="144"/>
      <c r="AM762" s="144"/>
      <c r="AN762" s="144"/>
      <c r="AO762" s="144"/>
      <c r="AP762" s="144"/>
      <c r="AQ762" s="144"/>
      <c r="AR762" s="144"/>
      <c r="AS762" s="144"/>
      <c r="AT762" s="144"/>
      <c r="AU762" s="144"/>
      <c r="AV762" s="144"/>
      <c r="AW762" s="144"/>
      <c r="AX762" s="144"/>
      <c r="AY762" s="144"/>
      <c r="AZ762" s="144"/>
      <c r="BA762" s="144"/>
      <c r="BB762" s="144"/>
      <c r="BC762" s="144"/>
      <c r="BD762" s="144"/>
      <c r="BE762" s="144"/>
      <c r="BF762" s="144"/>
      <c r="BG762" s="144"/>
      <c r="BH762" s="144"/>
      <c r="BI762" s="144"/>
      <c r="BJ762" s="144"/>
      <c r="BK762" s="144"/>
      <c r="BL762" s="144"/>
      <c r="BM762" s="144"/>
      <c r="BN762" s="144"/>
      <c r="BO762" s="144"/>
      <c r="BP762" s="144"/>
      <c r="BQ762" s="144"/>
      <c r="BR762" s="144"/>
      <c r="BS762" s="144"/>
      <c r="BT762" s="144"/>
      <c r="BU762" s="144"/>
    </row>
    <row r="763" spans="1:73" ht="12" hidden="1" customHeight="1" x14ac:dyDescent="0.4">
      <c r="A763" s="80" t="s">
        <v>369</v>
      </c>
      <c r="B763" s="278"/>
      <c r="C763" s="436" t="s">
        <v>375</v>
      </c>
      <c r="D763" s="437"/>
      <c r="E763" s="438"/>
      <c r="F763" s="438"/>
      <c r="G763" s="438"/>
      <c r="H763" s="438"/>
      <c r="I763" s="438"/>
      <c r="J763" s="438"/>
      <c r="K763" s="438"/>
      <c r="L763" s="438"/>
      <c r="M763" s="438"/>
      <c r="N763" s="438"/>
      <c r="O763" s="438"/>
      <c r="P763" s="438"/>
      <c r="Q763" s="438"/>
      <c r="R763" s="438"/>
      <c r="S763" s="440"/>
      <c r="T763" s="144"/>
      <c r="U763" s="144"/>
      <c r="V763" s="144"/>
      <c r="W763" s="144"/>
      <c r="X763" s="144"/>
      <c r="Y763" s="144"/>
      <c r="Z763" s="144"/>
      <c r="AA763" s="144"/>
      <c r="AB763" s="144"/>
      <c r="AC763" s="144"/>
      <c r="AD763" s="144"/>
      <c r="AE763" s="144"/>
      <c r="AF763" s="144"/>
      <c r="AG763" s="144"/>
      <c r="AH763" s="144"/>
      <c r="AI763" s="144"/>
      <c r="AJ763" s="144"/>
      <c r="AK763" s="144"/>
      <c r="AL763" s="144"/>
      <c r="AM763" s="144"/>
      <c r="AN763" s="144"/>
      <c r="AO763" s="144"/>
      <c r="AP763" s="144"/>
      <c r="AQ763" s="144"/>
      <c r="AR763" s="144"/>
      <c r="AS763" s="144"/>
      <c r="AT763" s="144"/>
      <c r="AU763" s="144"/>
      <c r="AV763" s="144"/>
      <c r="AW763" s="144"/>
      <c r="AX763" s="144"/>
      <c r="AY763" s="144"/>
      <c r="AZ763" s="144"/>
      <c r="BA763" s="144"/>
      <c r="BB763" s="144"/>
      <c r="BC763" s="144"/>
      <c r="BD763" s="144"/>
      <c r="BE763" s="144"/>
      <c r="BF763" s="144"/>
      <c r="BG763" s="144"/>
      <c r="BH763" s="144"/>
      <c r="BI763" s="144"/>
      <c r="BJ763" s="144"/>
      <c r="BK763" s="144"/>
      <c r="BL763" s="144"/>
      <c r="BM763" s="144"/>
      <c r="BN763" s="144"/>
      <c r="BO763" s="144"/>
      <c r="BP763" s="144"/>
      <c r="BQ763" s="144"/>
      <c r="BR763" s="144"/>
      <c r="BS763" s="144"/>
      <c r="BT763" s="144"/>
      <c r="BU763" s="144"/>
    </row>
    <row r="764" spans="1:73" ht="12" hidden="1" customHeight="1" x14ac:dyDescent="0.4">
      <c r="A764" s="80" t="s">
        <v>369</v>
      </c>
      <c r="B764" s="278"/>
      <c r="C764" s="434" t="s">
        <v>309</v>
      </c>
      <c r="D764" s="443"/>
      <c r="E764" s="144"/>
      <c r="F764" s="144"/>
      <c r="G764" s="144"/>
      <c r="H764" s="144"/>
      <c r="I764" s="144"/>
      <c r="J764" s="144"/>
      <c r="K764" s="144"/>
      <c r="L764" s="144"/>
      <c r="M764" s="144"/>
      <c r="N764" s="144"/>
      <c r="O764" s="144"/>
      <c r="P764" s="144"/>
      <c r="Q764" s="144"/>
      <c r="R764" s="144"/>
      <c r="S764" s="444"/>
      <c r="T764" s="144"/>
      <c r="U764" s="144"/>
      <c r="V764" s="144"/>
      <c r="W764" s="144"/>
      <c r="X764" s="144"/>
      <c r="Y764" s="144"/>
      <c r="Z764" s="144"/>
      <c r="AA764" s="144"/>
      <c r="AB764" s="144"/>
      <c r="AC764" s="144"/>
      <c r="AD764" s="144"/>
      <c r="AE764" s="144"/>
      <c r="AF764" s="144"/>
      <c r="AG764" s="144"/>
      <c r="AH764" s="144"/>
      <c r="AI764" s="144"/>
      <c r="AJ764" s="144"/>
      <c r="AK764" s="144"/>
      <c r="AL764" s="144"/>
      <c r="AM764" s="144"/>
      <c r="AN764" s="144"/>
      <c r="AO764" s="144"/>
      <c r="AP764" s="144"/>
      <c r="AQ764" s="144"/>
      <c r="AR764" s="144"/>
      <c r="AS764" s="144"/>
      <c r="AT764" s="144"/>
      <c r="AU764" s="144"/>
      <c r="AV764" s="144"/>
      <c r="AW764" s="144"/>
      <c r="AX764" s="144"/>
      <c r="AY764" s="144"/>
      <c r="AZ764" s="144"/>
      <c r="BA764" s="144"/>
      <c r="BB764" s="144"/>
      <c r="BC764" s="144"/>
      <c r="BD764" s="144"/>
      <c r="BE764" s="144"/>
      <c r="BF764" s="144"/>
      <c r="BG764" s="144"/>
      <c r="BH764" s="144"/>
      <c r="BI764" s="144"/>
      <c r="BJ764" s="144"/>
      <c r="BK764" s="144"/>
      <c r="BL764" s="144"/>
      <c r="BM764" s="144"/>
      <c r="BN764" s="144"/>
      <c r="BO764" s="144"/>
      <c r="BP764" s="144"/>
      <c r="BQ764" s="144"/>
      <c r="BR764" s="144"/>
      <c r="BS764" s="144"/>
      <c r="BT764" s="144"/>
      <c r="BU764" s="144"/>
    </row>
    <row r="765" spans="1:73" ht="12" hidden="1" customHeight="1" x14ac:dyDescent="0.4">
      <c r="A765" s="80" t="s">
        <v>369</v>
      </c>
      <c r="B765" s="278"/>
      <c r="C765" s="434" t="s">
        <v>310</v>
      </c>
      <c r="D765" s="443"/>
      <c r="E765" s="144"/>
      <c r="F765" s="144"/>
      <c r="G765" s="144"/>
      <c r="H765" s="144"/>
      <c r="I765" s="144"/>
      <c r="J765" s="144"/>
      <c r="K765" s="144"/>
      <c r="L765" s="144"/>
      <c r="M765" s="144"/>
      <c r="N765" s="144"/>
      <c r="O765" s="144"/>
      <c r="P765" s="144"/>
      <c r="Q765" s="144"/>
      <c r="R765" s="144"/>
      <c r="S765" s="444"/>
      <c r="T765" s="144"/>
      <c r="U765" s="144"/>
      <c r="V765" s="144"/>
      <c r="W765" s="144"/>
      <c r="X765" s="144"/>
      <c r="Y765" s="144"/>
      <c r="Z765" s="144"/>
      <c r="AA765" s="144"/>
      <c r="AB765" s="144"/>
      <c r="AC765" s="144"/>
      <c r="AD765" s="144"/>
      <c r="AE765" s="144"/>
      <c r="AF765" s="144"/>
      <c r="AG765" s="144"/>
      <c r="AH765" s="144"/>
      <c r="AI765" s="144"/>
      <c r="AJ765" s="144"/>
      <c r="AK765" s="144"/>
      <c r="AL765" s="144"/>
      <c r="AM765" s="144"/>
      <c r="AN765" s="144"/>
      <c r="AO765" s="144"/>
      <c r="AP765" s="144"/>
      <c r="AQ765" s="144"/>
      <c r="AR765" s="144"/>
      <c r="AS765" s="144"/>
      <c r="AT765" s="144"/>
      <c r="AU765" s="144"/>
      <c r="AV765" s="144"/>
      <c r="AW765" s="144"/>
      <c r="AX765" s="144"/>
      <c r="AY765" s="144"/>
      <c r="AZ765" s="144"/>
      <c r="BA765" s="144"/>
      <c r="BB765" s="144"/>
      <c r="BC765" s="144"/>
      <c r="BD765" s="144"/>
      <c r="BE765" s="144"/>
      <c r="BF765" s="144"/>
      <c r="BG765" s="144"/>
      <c r="BH765" s="144"/>
      <c r="BI765" s="144"/>
      <c r="BJ765" s="144"/>
      <c r="BK765" s="144"/>
      <c r="BL765" s="144"/>
      <c r="BM765" s="144"/>
      <c r="BN765" s="144"/>
      <c r="BO765" s="144"/>
      <c r="BP765" s="144"/>
      <c r="BQ765" s="144"/>
      <c r="BR765" s="144"/>
      <c r="BS765" s="144"/>
      <c r="BT765" s="144"/>
      <c r="BU765" s="144"/>
    </row>
    <row r="766" spans="1:73" ht="12" hidden="1" customHeight="1" x14ac:dyDescent="0.4">
      <c r="A766" s="80" t="s">
        <v>369</v>
      </c>
      <c r="B766" s="278"/>
      <c r="C766" s="434" t="s">
        <v>376</v>
      </c>
      <c r="D766" s="443"/>
      <c r="E766" s="144"/>
      <c r="F766" s="144"/>
      <c r="G766" s="144"/>
      <c r="H766" s="144"/>
      <c r="I766" s="144"/>
      <c r="J766" s="144"/>
      <c r="K766" s="144"/>
      <c r="L766" s="144"/>
      <c r="M766" s="144"/>
      <c r="N766" s="144"/>
      <c r="O766" s="144"/>
      <c r="P766" s="144"/>
      <c r="Q766" s="144"/>
      <c r="R766" s="144"/>
      <c r="S766" s="444"/>
      <c r="T766" s="144"/>
      <c r="U766" s="144"/>
      <c r="V766" s="144"/>
      <c r="W766" s="144"/>
      <c r="X766" s="144"/>
      <c r="Y766" s="144"/>
      <c r="Z766" s="144"/>
      <c r="AA766" s="144"/>
      <c r="AB766" s="144"/>
      <c r="AC766" s="144"/>
      <c r="AD766" s="144"/>
      <c r="AE766" s="144"/>
      <c r="AF766" s="144"/>
      <c r="AG766" s="144"/>
      <c r="AH766" s="144"/>
      <c r="AI766" s="144"/>
      <c r="AJ766" s="144"/>
      <c r="AK766" s="144"/>
      <c r="AL766" s="144"/>
      <c r="AM766" s="144"/>
      <c r="AN766" s="144"/>
      <c r="AO766" s="144"/>
      <c r="AP766" s="144"/>
      <c r="AQ766" s="144"/>
      <c r="AR766" s="144"/>
      <c r="AS766" s="144"/>
      <c r="AT766" s="144"/>
      <c r="AU766" s="144"/>
      <c r="AV766" s="144"/>
      <c r="AW766" s="144"/>
      <c r="AX766" s="144"/>
      <c r="AY766" s="144"/>
      <c r="AZ766" s="144"/>
      <c r="BA766" s="144"/>
      <c r="BB766" s="144"/>
      <c r="BC766" s="144"/>
      <c r="BD766" s="144"/>
      <c r="BE766" s="144"/>
      <c r="BF766" s="144"/>
      <c r="BG766" s="144"/>
      <c r="BH766" s="144"/>
      <c r="BI766" s="144"/>
      <c r="BJ766" s="144"/>
      <c r="BK766" s="144"/>
      <c r="BL766" s="144"/>
      <c r="BM766" s="144"/>
      <c r="BN766" s="144"/>
      <c r="BO766" s="144"/>
      <c r="BP766" s="144"/>
      <c r="BQ766" s="144"/>
      <c r="BR766" s="144"/>
      <c r="BS766" s="144"/>
      <c r="BT766" s="144"/>
      <c r="BU766" s="144"/>
    </row>
    <row r="767" spans="1:73" ht="12" hidden="1" customHeight="1" x14ac:dyDescent="0.4">
      <c r="A767" s="80" t="s">
        <v>369</v>
      </c>
      <c r="B767" s="278"/>
      <c r="C767" s="434" t="s">
        <v>377</v>
      </c>
      <c r="D767" s="443"/>
      <c r="E767" s="144"/>
      <c r="F767" s="144"/>
      <c r="G767" s="144"/>
      <c r="H767" s="144"/>
      <c r="I767" s="144"/>
      <c r="J767" s="144"/>
      <c r="K767" s="144"/>
      <c r="L767" s="144"/>
      <c r="M767" s="144"/>
      <c r="N767" s="144"/>
      <c r="O767" s="144"/>
      <c r="P767" s="144"/>
      <c r="Q767" s="144"/>
      <c r="R767" s="144"/>
      <c r="S767" s="444"/>
      <c r="T767" s="144"/>
      <c r="U767" s="144"/>
      <c r="V767" s="144"/>
      <c r="W767" s="144"/>
      <c r="X767" s="144"/>
      <c r="Y767" s="144"/>
      <c r="Z767" s="144"/>
      <c r="AA767" s="144"/>
      <c r="AB767" s="144"/>
      <c r="AC767" s="144"/>
      <c r="AD767" s="144"/>
      <c r="AE767" s="144"/>
      <c r="AF767" s="144"/>
      <c r="AG767" s="144"/>
      <c r="AH767" s="144"/>
      <c r="AI767" s="144"/>
      <c r="AJ767" s="144"/>
      <c r="AK767" s="144"/>
      <c r="AL767" s="144"/>
      <c r="AM767" s="144"/>
      <c r="AN767" s="144"/>
      <c r="AO767" s="144"/>
      <c r="AP767" s="144"/>
      <c r="AQ767" s="144"/>
      <c r="AR767" s="144"/>
      <c r="AS767" s="144"/>
      <c r="AT767" s="144"/>
      <c r="AU767" s="144"/>
      <c r="AV767" s="144"/>
      <c r="AW767" s="144"/>
      <c r="AX767" s="144"/>
      <c r="AY767" s="144"/>
      <c r="AZ767" s="144"/>
      <c r="BA767" s="144"/>
      <c r="BB767" s="144"/>
      <c r="BC767" s="144"/>
      <c r="BD767" s="144"/>
      <c r="BE767" s="144"/>
      <c r="BF767" s="144"/>
      <c r="BG767" s="144"/>
      <c r="BH767" s="144"/>
      <c r="BI767" s="144"/>
      <c r="BJ767" s="144"/>
      <c r="BK767" s="144"/>
      <c r="BL767" s="144"/>
      <c r="BM767" s="144"/>
      <c r="BN767" s="144"/>
      <c r="BO767" s="144"/>
      <c r="BP767" s="144"/>
      <c r="BQ767" s="144"/>
      <c r="BR767" s="144"/>
      <c r="BS767" s="144"/>
      <c r="BT767" s="144"/>
      <c r="BU767" s="144"/>
    </row>
    <row r="768" spans="1:73" ht="12" hidden="1" customHeight="1" x14ac:dyDescent="0.4">
      <c r="A768" s="80" t="s">
        <v>369</v>
      </c>
      <c r="B768" s="278"/>
      <c r="C768" s="434" t="s">
        <v>378</v>
      </c>
      <c r="D768" s="443"/>
      <c r="E768" s="144"/>
      <c r="F768" s="144"/>
      <c r="G768" s="144"/>
      <c r="H768" s="144"/>
      <c r="I768" s="144"/>
      <c r="J768" s="144"/>
      <c r="K768" s="144"/>
      <c r="L768" s="144"/>
      <c r="M768" s="144"/>
      <c r="N768" s="144"/>
      <c r="O768" s="144"/>
      <c r="P768" s="144"/>
      <c r="Q768" s="144"/>
      <c r="R768" s="144"/>
      <c r="S768" s="444"/>
      <c r="T768" s="144"/>
      <c r="U768" s="144"/>
      <c r="V768" s="144"/>
      <c r="W768" s="144"/>
      <c r="X768" s="144"/>
      <c r="Y768" s="144"/>
      <c r="Z768" s="144"/>
      <c r="AA768" s="144"/>
      <c r="AB768" s="144"/>
      <c r="AC768" s="144"/>
      <c r="AD768" s="144"/>
      <c r="AE768" s="144"/>
      <c r="AF768" s="144"/>
      <c r="AG768" s="144"/>
      <c r="AH768" s="144"/>
      <c r="AI768" s="144"/>
      <c r="AJ768" s="144"/>
      <c r="AK768" s="144"/>
      <c r="AL768" s="144"/>
      <c r="AM768" s="144"/>
      <c r="AN768" s="144"/>
      <c r="AO768" s="144"/>
      <c r="AP768" s="144"/>
      <c r="AQ768" s="144"/>
      <c r="AR768" s="144"/>
      <c r="AS768" s="144"/>
      <c r="AT768" s="144"/>
      <c r="AU768" s="144"/>
      <c r="AV768" s="144"/>
      <c r="AW768" s="144"/>
      <c r="AX768" s="144"/>
      <c r="AY768" s="144"/>
      <c r="AZ768" s="144"/>
      <c r="BA768" s="144"/>
      <c r="BB768" s="144"/>
      <c r="BC768" s="144"/>
      <c r="BD768" s="144"/>
      <c r="BE768" s="144"/>
      <c r="BF768" s="144"/>
      <c r="BG768" s="144"/>
      <c r="BH768" s="144"/>
      <c r="BI768" s="144"/>
      <c r="BJ768" s="144"/>
      <c r="BK768" s="144"/>
      <c r="BL768" s="144"/>
      <c r="BM768" s="144"/>
      <c r="BN768" s="144"/>
      <c r="BO768" s="144"/>
      <c r="BP768" s="144"/>
      <c r="BQ768" s="144"/>
      <c r="BR768" s="144"/>
      <c r="BS768" s="144"/>
      <c r="BT768" s="144"/>
      <c r="BU768" s="144"/>
    </row>
    <row r="769" spans="1:73" ht="12" hidden="1" customHeight="1" x14ac:dyDescent="0.4">
      <c r="A769" s="80" t="s">
        <v>369</v>
      </c>
      <c r="B769" s="278"/>
      <c r="C769" s="434" t="s">
        <v>379</v>
      </c>
      <c r="D769" s="443"/>
      <c r="E769" s="144"/>
      <c r="F769" s="144"/>
      <c r="G769" s="144"/>
      <c r="H769" s="144"/>
      <c r="I769" s="144"/>
      <c r="J769" s="144"/>
      <c r="K769" s="144"/>
      <c r="L769" s="144"/>
      <c r="M769" s="144"/>
      <c r="N769" s="144"/>
      <c r="O769" s="144"/>
      <c r="P769" s="144"/>
      <c r="Q769" s="144"/>
      <c r="R769" s="144"/>
      <c r="S769" s="444"/>
      <c r="T769" s="144"/>
      <c r="U769" s="144"/>
      <c r="V769" s="144"/>
      <c r="W769" s="144"/>
      <c r="X769" s="144"/>
      <c r="Y769" s="144"/>
      <c r="Z769" s="144"/>
      <c r="AA769" s="144"/>
      <c r="AB769" s="144"/>
      <c r="AC769" s="144"/>
      <c r="AD769" s="144"/>
      <c r="AE769" s="144"/>
      <c r="AF769" s="144"/>
      <c r="AG769" s="144"/>
      <c r="AH769" s="144"/>
      <c r="AI769" s="144"/>
      <c r="AJ769" s="144"/>
      <c r="AK769" s="144"/>
      <c r="AL769" s="144"/>
      <c r="AM769" s="144"/>
      <c r="AN769" s="144"/>
      <c r="AO769" s="144"/>
      <c r="AP769" s="144"/>
      <c r="AQ769" s="144"/>
      <c r="AR769" s="144"/>
      <c r="AS769" s="144"/>
      <c r="AT769" s="144"/>
      <c r="AU769" s="144"/>
      <c r="AV769" s="144"/>
      <c r="AW769" s="144"/>
      <c r="AX769" s="144"/>
      <c r="AY769" s="144"/>
      <c r="AZ769" s="144"/>
      <c r="BA769" s="144"/>
      <c r="BB769" s="144"/>
      <c r="BC769" s="144"/>
      <c r="BD769" s="144"/>
      <c r="BE769" s="144"/>
      <c r="BF769" s="144"/>
      <c r="BG769" s="144"/>
      <c r="BH769" s="144"/>
      <c r="BI769" s="144"/>
      <c r="BJ769" s="144"/>
      <c r="BK769" s="144"/>
      <c r="BL769" s="144"/>
      <c r="BM769" s="144"/>
      <c r="BN769" s="144"/>
      <c r="BO769" s="144"/>
      <c r="BP769" s="144"/>
      <c r="BQ769" s="144"/>
      <c r="BR769" s="144"/>
      <c r="BS769" s="144"/>
      <c r="BT769" s="144"/>
      <c r="BU769" s="144"/>
    </row>
    <row r="770" spans="1:73" ht="12" hidden="1" customHeight="1" x14ac:dyDescent="0.4">
      <c r="A770" s="80" t="s">
        <v>369</v>
      </c>
      <c r="B770" s="278"/>
      <c r="C770" s="468" t="s">
        <v>380</v>
      </c>
      <c r="D770" s="461"/>
      <c r="E770" s="462"/>
      <c r="F770" s="462"/>
      <c r="G770" s="462"/>
      <c r="H770" s="462"/>
      <c r="I770" s="462"/>
      <c r="J770" s="462"/>
      <c r="K770" s="462"/>
      <c r="L770" s="462"/>
      <c r="M770" s="462"/>
      <c r="N770" s="462"/>
      <c r="O770" s="462"/>
      <c r="P770" s="462"/>
      <c r="Q770" s="462"/>
      <c r="R770" s="462"/>
      <c r="S770" s="463"/>
      <c r="T770" s="144"/>
      <c r="U770" s="144"/>
      <c r="V770" s="144"/>
      <c r="W770" s="144"/>
      <c r="X770" s="144"/>
      <c r="Y770" s="144"/>
      <c r="Z770" s="144"/>
      <c r="AA770" s="144"/>
      <c r="AB770" s="144"/>
      <c r="AC770" s="144"/>
      <c r="AD770" s="144"/>
      <c r="AE770" s="144"/>
      <c r="AF770" s="144"/>
      <c r="AG770" s="144"/>
      <c r="AH770" s="144"/>
      <c r="AI770" s="144"/>
      <c r="AJ770" s="144"/>
      <c r="AK770" s="144"/>
      <c r="AL770" s="144"/>
      <c r="AM770" s="144"/>
      <c r="AN770" s="144"/>
      <c r="AO770" s="144"/>
      <c r="AP770" s="144"/>
      <c r="AQ770" s="144"/>
      <c r="AR770" s="144"/>
      <c r="AS770" s="144"/>
      <c r="AT770" s="144"/>
      <c r="AU770" s="144"/>
      <c r="AV770" s="144"/>
      <c r="AW770" s="144"/>
      <c r="AX770" s="144"/>
      <c r="AY770" s="144"/>
      <c r="AZ770" s="144"/>
      <c r="BA770" s="144"/>
      <c r="BB770" s="144"/>
      <c r="BC770" s="144"/>
      <c r="BD770" s="144"/>
      <c r="BE770" s="144"/>
      <c r="BF770" s="144"/>
      <c r="BG770" s="144"/>
      <c r="BH770" s="144"/>
      <c r="BI770" s="144"/>
      <c r="BJ770" s="144"/>
      <c r="BK770" s="144"/>
      <c r="BL770" s="144"/>
      <c r="BM770" s="144"/>
      <c r="BN770" s="144"/>
      <c r="BO770" s="144"/>
      <c r="BP770" s="144"/>
      <c r="BQ770" s="144"/>
      <c r="BR770" s="144"/>
      <c r="BS770" s="144"/>
      <c r="BT770" s="144"/>
      <c r="BU770" s="144"/>
    </row>
    <row r="771" spans="1:73" ht="12" hidden="1" customHeight="1" x14ac:dyDescent="0.4">
      <c r="A771" s="80" t="s">
        <v>369</v>
      </c>
      <c r="B771" s="278"/>
      <c r="C771" s="469" t="s">
        <v>14</v>
      </c>
      <c r="D771" s="443"/>
      <c r="E771" s="144"/>
      <c r="F771" s="144"/>
      <c r="G771" s="144"/>
      <c r="H771" s="144"/>
      <c r="I771" s="144"/>
      <c r="J771" s="144"/>
      <c r="K771" s="144"/>
      <c r="L771" s="144"/>
      <c r="M771" s="144"/>
      <c r="N771" s="144"/>
      <c r="O771" s="144"/>
      <c r="P771" s="144"/>
      <c r="Q771" s="144"/>
      <c r="R771" s="144"/>
      <c r="S771" s="444"/>
      <c r="T771" s="144"/>
      <c r="U771" s="144"/>
      <c r="V771" s="144"/>
      <c r="W771" s="144"/>
      <c r="X771" s="144"/>
      <c r="Y771" s="144"/>
      <c r="Z771" s="144"/>
      <c r="AA771" s="144"/>
      <c r="AB771" s="144"/>
      <c r="AC771" s="144"/>
      <c r="AD771" s="144"/>
      <c r="AE771" s="144"/>
      <c r="AF771" s="144"/>
      <c r="AG771" s="144"/>
      <c r="AH771" s="144"/>
      <c r="AI771" s="144"/>
      <c r="AJ771" s="144"/>
      <c r="AK771" s="144"/>
      <c r="AL771" s="144"/>
      <c r="AM771" s="144"/>
      <c r="AN771" s="144"/>
      <c r="AO771" s="144"/>
      <c r="AP771" s="144"/>
      <c r="AQ771" s="144"/>
      <c r="AR771" s="144"/>
      <c r="AS771" s="144"/>
      <c r="AT771" s="144"/>
      <c r="AU771" s="144"/>
      <c r="AV771" s="144"/>
      <c r="AW771" s="144"/>
      <c r="AX771" s="144"/>
      <c r="AY771" s="144"/>
      <c r="AZ771" s="144"/>
      <c r="BA771" s="144"/>
      <c r="BB771" s="144"/>
      <c r="BC771" s="144"/>
      <c r="BD771" s="144"/>
      <c r="BE771" s="144"/>
      <c r="BF771" s="144"/>
      <c r="BG771" s="144"/>
      <c r="BH771" s="144"/>
      <c r="BI771" s="144"/>
      <c r="BJ771" s="144"/>
      <c r="BK771" s="144"/>
      <c r="BL771" s="144"/>
      <c r="BM771" s="144"/>
      <c r="BN771" s="144"/>
      <c r="BO771" s="144"/>
      <c r="BP771" s="144"/>
      <c r="BQ771" s="144"/>
      <c r="BR771" s="144"/>
      <c r="BS771" s="144"/>
      <c r="BT771" s="144"/>
      <c r="BU771" s="144"/>
    </row>
    <row r="772" spans="1:73" ht="12" hidden="1" customHeight="1" x14ac:dyDescent="0.4">
      <c r="A772" s="80" t="s">
        <v>369</v>
      </c>
      <c r="B772" s="278"/>
      <c r="C772" s="469" t="s">
        <v>15</v>
      </c>
      <c r="D772" s="443"/>
      <c r="E772" s="144"/>
      <c r="F772" s="144"/>
      <c r="G772" s="144"/>
      <c r="H772" s="144"/>
      <c r="I772" s="144"/>
      <c r="J772" s="144"/>
      <c r="K772" s="144"/>
      <c r="L772" s="144"/>
      <c r="M772" s="144"/>
      <c r="N772" s="144"/>
      <c r="O772" s="144"/>
      <c r="P772" s="144"/>
      <c r="Q772" s="144"/>
      <c r="R772" s="144"/>
      <c r="S772" s="444"/>
      <c r="T772" s="144"/>
      <c r="U772" s="144"/>
      <c r="V772" s="144"/>
      <c r="W772" s="144"/>
      <c r="X772" s="144"/>
      <c r="Y772" s="144"/>
      <c r="Z772" s="144"/>
      <c r="AA772" s="144"/>
      <c r="AB772" s="144"/>
      <c r="AC772" s="144"/>
      <c r="AD772" s="144"/>
      <c r="AE772" s="144"/>
      <c r="AF772" s="144"/>
      <c r="AG772" s="144"/>
      <c r="AH772" s="144"/>
      <c r="AI772" s="144"/>
      <c r="AJ772" s="144"/>
      <c r="AK772" s="144"/>
      <c r="AL772" s="144"/>
      <c r="AM772" s="144"/>
      <c r="AN772" s="144"/>
      <c r="AO772" s="144"/>
      <c r="AP772" s="144"/>
      <c r="AQ772" s="144"/>
      <c r="AR772" s="144"/>
      <c r="AS772" s="144"/>
      <c r="AT772" s="144"/>
      <c r="AU772" s="144"/>
      <c r="AV772" s="144"/>
      <c r="AW772" s="144"/>
      <c r="AX772" s="144"/>
      <c r="AY772" s="144"/>
      <c r="AZ772" s="144"/>
      <c r="BA772" s="144"/>
      <c r="BB772" s="144"/>
      <c r="BC772" s="144"/>
      <c r="BD772" s="144"/>
      <c r="BE772" s="144"/>
      <c r="BF772" s="144"/>
      <c r="BG772" s="144"/>
      <c r="BH772" s="144"/>
      <c r="BI772" s="144"/>
      <c r="BJ772" s="144"/>
      <c r="BK772" s="144"/>
      <c r="BL772" s="144"/>
      <c r="BM772" s="144"/>
      <c r="BN772" s="144"/>
      <c r="BO772" s="144"/>
      <c r="BP772" s="144"/>
      <c r="BQ772" s="144"/>
      <c r="BR772" s="144"/>
      <c r="BS772" s="144"/>
      <c r="BT772" s="144"/>
      <c r="BU772" s="144"/>
    </row>
    <row r="773" spans="1:73" ht="12" hidden="1" customHeight="1" x14ac:dyDescent="0.4">
      <c r="A773" s="80" t="s">
        <v>369</v>
      </c>
      <c r="B773" s="278"/>
      <c r="C773" s="469" t="s">
        <v>381</v>
      </c>
      <c r="D773" s="443"/>
      <c r="E773" s="144"/>
      <c r="F773" s="144"/>
      <c r="G773" s="144"/>
      <c r="H773" s="144"/>
      <c r="I773" s="144"/>
      <c r="J773" s="144"/>
      <c r="K773" s="144"/>
      <c r="L773" s="144"/>
      <c r="M773" s="144"/>
      <c r="N773" s="144"/>
      <c r="O773" s="144"/>
      <c r="P773" s="144"/>
      <c r="Q773" s="144"/>
      <c r="R773" s="144"/>
      <c r="S773" s="444"/>
      <c r="T773" s="144"/>
      <c r="U773" s="144"/>
      <c r="V773" s="144"/>
      <c r="W773" s="144"/>
      <c r="X773" s="144"/>
      <c r="Y773" s="144"/>
      <c r="Z773" s="144"/>
      <c r="AA773" s="144"/>
      <c r="AB773" s="144"/>
      <c r="AC773" s="144"/>
      <c r="AD773" s="144"/>
      <c r="AE773" s="144"/>
      <c r="AF773" s="144"/>
      <c r="AG773" s="144"/>
      <c r="AH773" s="144"/>
      <c r="AI773" s="144"/>
      <c r="AJ773" s="144"/>
      <c r="AK773" s="144"/>
      <c r="AL773" s="144"/>
      <c r="AM773" s="144"/>
      <c r="AN773" s="144"/>
      <c r="AO773" s="144"/>
      <c r="AP773" s="144"/>
      <c r="AQ773" s="144"/>
      <c r="AR773" s="144"/>
      <c r="AS773" s="144"/>
      <c r="AT773" s="144"/>
      <c r="AU773" s="144"/>
      <c r="AV773" s="144"/>
      <c r="AW773" s="144"/>
      <c r="AX773" s="144"/>
      <c r="AY773" s="144"/>
      <c r="AZ773" s="144"/>
      <c r="BA773" s="144"/>
      <c r="BB773" s="144"/>
      <c r="BC773" s="144"/>
      <c r="BD773" s="144"/>
      <c r="BE773" s="144"/>
      <c r="BF773" s="144"/>
      <c r="BG773" s="144"/>
      <c r="BH773" s="144"/>
      <c r="BI773" s="144"/>
      <c r="BJ773" s="144"/>
      <c r="BK773" s="144"/>
      <c r="BL773" s="144"/>
      <c r="BM773" s="144"/>
      <c r="BN773" s="144"/>
      <c r="BO773" s="144"/>
      <c r="BP773" s="144"/>
      <c r="BQ773" s="144"/>
      <c r="BR773" s="144"/>
      <c r="BS773" s="144"/>
      <c r="BT773" s="144"/>
      <c r="BU773" s="144"/>
    </row>
    <row r="774" spans="1:73" ht="12" hidden="1" customHeight="1" x14ac:dyDescent="0.4">
      <c r="A774" s="80" t="s">
        <v>369</v>
      </c>
      <c r="B774" s="278"/>
      <c r="C774" s="434" t="s">
        <v>17</v>
      </c>
      <c r="D774" s="443"/>
      <c r="E774" s="144"/>
      <c r="F774" s="144"/>
      <c r="G774" s="144"/>
      <c r="H774" s="144"/>
      <c r="I774" s="144"/>
      <c r="J774" s="144"/>
      <c r="K774" s="144"/>
      <c r="L774" s="144"/>
      <c r="M774" s="144"/>
      <c r="N774" s="144"/>
      <c r="O774" s="144"/>
      <c r="P774" s="144"/>
      <c r="Q774" s="144"/>
      <c r="R774" s="144"/>
      <c r="S774" s="444"/>
      <c r="T774" s="144"/>
      <c r="U774" s="144"/>
      <c r="V774" s="144"/>
      <c r="W774" s="144"/>
      <c r="X774" s="144"/>
      <c r="Y774" s="144"/>
      <c r="Z774" s="144"/>
      <c r="AA774" s="144"/>
      <c r="AB774" s="144"/>
      <c r="AC774" s="144"/>
      <c r="AD774" s="144"/>
      <c r="AE774" s="144"/>
      <c r="AF774" s="144"/>
      <c r="AG774" s="144"/>
      <c r="AH774" s="144"/>
      <c r="AI774" s="144"/>
      <c r="AJ774" s="144"/>
      <c r="AK774" s="144"/>
      <c r="AL774" s="144"/>
      <c r="AM774" s="144"/>
      <c r="AN774" s="144"/>
      <c r="AO774" s="144"/>
      <c r="AP774" s="144"/>
      <c r="AQ774" s="144"/>
      <c r="AR774" s="144"/>
      <c r="AS774" s="144"/>
      <c r="AT774" s="144"/>
      <c r="AU774" s="144"/>
      <c r="AV774" s="144"/>
      <c r="AW774" s="144"/>
      <c r="AX774" s="144"/>
      <c r="AY774" s="144"/>
      <c r="AZ774" s="144"/>
      <c r="BA774" s="144"/>
      <c r="BB774" s="144"/>
      <c r="BC774" s="144"/>
      <c r="BD774" s="144"/>
      <c r="BE774" s="144"/>
      <c r="BF774" s="144"/>
      <c r="BG774" s="144"/>
      <c r="BH774" s="144"/>
      <c r="BI774" s="144"/>
      <c r="BJ774" s="144"/>
      <c r="BK774" s="144"/>
      <c r="BL774" s="144"/>
      <c r="BM774" s="144"/>
      <c r="BN774" s="144"/>
      <c r="BO774" s="144"/>
      <c r="BP774" s="144"/>
      <c r="BQ774" s="144"/>
      <c r="BR774" s="144"/>
      <c r="BS774" s="144"/>
      <c r="BT774" s="144"/>
      <c r="BU774" s="144"/>
    </row>
    <row r="775" spans="1:73" ht="12" hidden="1" customHeight="1" x14ac:dyDescent="0.4">
      <c r="A775" s="80" t="s">
        <v>369</v>
      </c>
      <c r="B775" s="278"/>
      <c r="C775" s="469" t="s">
        <v>382</v>
      </c>
      <c r="D775" s="443"/>
      <c r="E775" s="144"/>
      <c r="F775" s="144"/>
      <c r="G775" s="144"/>
      <c r="H775" s="144"/>
      <c r="I775" s="144"/>
      <c r="J775" s="144"/>
      <c r="K775" s="144"/>
      <c r="L775" s="144"/>
      <c r="M775" s="144"/>
      <c r="N775" s="144"/>
      <c r="O775" s="144"/>
      <c r="P775" s="144"/>
      <c r="Q775" s="144"/>
      <c r="R775" s="144"/>
      <c r="S775" s="444"/>
      <c r="T775" s="144"/>
      <c r="U775" s="144"/>
      <c r="V775" s="144"/>
      <c r="W775" s="144"/>
      <c r="X775" s="144"/>
      <c r="Y775" s="144"/>
      <c r="Z775" s="144"/>
      <c r="AA775" s="144"/>
      <c r="AB775" s="144"/>
      <c r="AC775" s="144"/>
      <c r="AD775" s="144"/>
      <c r="AE775" s="144"/>
      <c r="AF775" s="144"/>
      <c r="AG775" s="144"/>
      <c r="AH775" s="144"/>
      <c r="AI775" s="144"/>
      <c r="AJ775" s="144"/>
      <c r="AK775" s="144"/>
      <c r="AL775" s="144"/>
      <c r="AM775" s="144"/>
      <c r="AN775" s="144"/>
      <c r="AO775" s="144"/>
      <c r="AP775" s="144"/>
      <c r="AQ775" s="144"/>
      <c r="AR775" s="144"/>
      <c r="AS775" s="144"/>
      <c r="AT775" s="144"/>
      <c r="AU775" s="144"/>
      <c r="AV775" s="144"/>
      <c r="AW775" s="144"/>
      <c r="AX775" s="144"/>
      <c r="AY775" s="144"/>
      <c r="AZ775" s="144"/>
      <c r="BA775" s="144"/>
      <c r="BB775" s="144"/>
      <c r="BC775" s="144"/>
      <c r="BD775" s="144"/>
      <c r="BE775" s="144"/>
      <c r="BF775" s="144"/>
      <c r="BG775" s="144"/>
      <c r="BH775" s="144"/>
      <c r="BI775" s="144"/>
      <c r="BJ775" s="144"/>
      <c r="BK775" s="144"/>
      <c r="BL775" s="144"/>
      <c r="BM775" s="144"/>
      <c r="BN775" s="144"/>
      <c r="BO775" s="144"/>
      <c r="BP775" s="144"/>
      <c r="BQ775" s="144"/>
      <c r="BR775" s="144"/>
      <c r="BS775" s="144"/>
      <c r="BT775" s="144"/>
      <c r="BU775" s="144"/>
    </row>
    <row r="776" spans="1:73" ht="12" hidden="1" customHeight="1" x14ac:dyDescent="0.4">
      <c r="A776" s="80" t="s">
        <v>369</v>
      </c>
      <c r="B776" s="278"/>
      <c r="C776" s="437" t="s">
        <v>383</v>
      </c>
      <c r="D776" s="437"/>
      <c r="E776" s="438"/>
      <c r="F776" s="438"/>
      <c r="G776" s="438"/>
      <c r="H776" s="438"/>
      <c r="I776" s="438"/>
      <c r="J776" s="438"/>
      <c r="K776" s="438"/>
      <c r="L776" s="438"/>
      <c r="M776" s="438"/>
      <c r="N776" s="438"/>
      <c r="O776" s="438"/>
      <c r="P776" s="438"/>
      <c r="Q776" s="438"/>
      <c r="R776" s="438"/>
      <c r="S776" s="440"/>
      <c r="T776" s="144"/>
      <c r="U776" s="144"/>
      <c r="V776" s="144"/>
      <c r="W776" s="144"/>
      <c r="X776" s="144"/>
      <c r="Y776" s="144"/>
      <c r="Z776" s="144"/>
      <c r="AA776" s="144"/>
      <c r="AB776" s="144"/>
      <c r="AC776" s="144"/>
      <c r="AD776" s="144"/>
      <c r="AE776" s="144"/>
      <c r="AF776" s="144"/>
      <c r="AG776" s="144"/>
      <c r="AH776" s="144"/>
      <c r="AI776" s="144"/>
      <c r="AJ776" s="144"/>
      <c r="AK776" s="144"/>
      <c r="AL776" s="144"/>
      <c r="AM776" s="144"/>
      <c r="AN776" s="144"/>
      <c r="AO776" s="144"/>
      <c r="AP776" s="144"/>
      <c r="AQ776" s="144"/>
      <c r="AR776" s="144"/>
      <c r="AS776" s="144"/>
      <c r="AT776" s="144"/>
      <c r="AU776" s="144"/>
      <c r="AV776" s="144"/>
      <c r="AW776" s="144"/>
      <c r="AX776" s="144"/>
      <c r="AY776" s="144"/>
      <c r="AZ776" s="144"/>
      <c r="BA776" s="144"/>
      <c r="BB776" s="144"/>
      <c r="BC776" s="144"/>
      <c r="BD776" s="144"/>
      <c r="BE776" s="144"/>
      <c r="BF776" s="144"/>
      <c r="BG776" s="144"/>
      <c r="BH776" s="144"/>
      <c r="BI776" s="144"/>
      <c r="BJ776" s="144"/>
      <c r="BK776" s="144"/>
      <c r="BL776" s="144"/>
      <c r="BM776" s="144"/>
      <c r="BN776" s="144"/>
      <c r="BO776" s="144"/>
      <c r="BP776" s="144"/>
      <c r="BQ776" s="144"/>
      <c r="BR776" s="144"/>
      <c r="BS776" s="144"/>
      <c r="BT776" s="144"/>
      <c r="BU776" s="144"/>
    </row>
    <row r="777" spans="1:73" ht="12" hidden="1" customHeight="1" x14ac:dyDescent="0.4">
      <c r="A777" s="80" t="s">
        <v>369</v>
      </c>
      <c r="B777" s="278"/>
      <c r="C777" s="437" t="s">
        <v>384</v>
      </c>
      <c r="D777" s="437"/>
      <c r="E777" s="438"/>
      <c r="F777" s="438"/>
      <c r="G777" s="438"/>
      <c r="H777" s="438"/>
      <c r="I777" s="438"/>
      <c r="J777" s="438"/>
      <c r="K777" s="438"/>
      <c r="L777" s="438"/>
      <c r="M777" s="438"/>
      <c r="N777" s="438"/>
      <c r="O777" s="438"/>
      <c r="P777" s="438"/>
      <c r="Q777" s="438"/>
      <c r="R777" s="438"/>
      <c r="S777" s="440"/>
      <c r="T777" s="144"/>
      <c r="U777" s="144"/>
      <c r="V777" s="144"/>
      <c r="W777" s="144"/>
      <c r="X777" s="144"/>
      <c r="Y777" s="144"/>
      <c r="Z777" s="144"/>
      <c r="AA777" s="144"/>
      <c r="AB777" s="144"/>
      <c r="AC777" s="144"/>
      <c r="AD777" s="144"/>
      <c r="AE777" s="144"/>
      <c r="AF777" s="144"/>
      <c r="AG777" s="144"/>
      <c r="AH777" s="144"/>
      <c r="AI777" s="144"/>
      <c r="AJ777" s="144"/>
      <c r="AK777" s="144"/>
      <c r="AL777" s="144"/>
      <c r="AM777" s="144"/>
      <c r="AN777" s="144"/>
      <c r="AO777" s="144"/>
      <c r="AP777" s="144"/>
      <c r="AQ777" s="144"/>
      <c r="AR777" s="144"/>
      <c r="AS777" s="144"/>
      <c r="AT777" s="144"/>
      <c r="AU777" s="144"/>
      <c r="AV777" s="144"/>
      <c r="AW777" s="144"/>
      <c r="AX777" s="144"/>
      <c r="AY777" s="144"/>
      <c r="AZ777" s="144"/>
      <c r="BA777" s="144"/>
      <c r="BB777" s="144"/>
      <c r="BC777" s="144"/>
      <c r="BD777" s="144"/>
      <c r="BE777" s="144"/>
      <c r="BF777" s="144"/>
      <c r="BG777" s="144"/>
      <c r="BH777" s="144"/>
      <c r="BI777" s="144"/>
      <c r="BJ777" s="144"/>
      <c r="BK777" s="144"/>
      <c r="BL777" s="144"/>
      <c r="BM777" s="144"/>
      <c r="BN777" s="144"/>
      <c r="BO777" s="144"/>
      <c r="BP777" s="144"/>
      <c r="BQ777" s="144"/>
      <c r="BR777" s="144"/>
      <c r="BS777" s="144"/>
      <c r="BT777" s="144"/>
      <c r="BU777" s="144"/>
    </row>
    <row r="778" spans="1:73" ht="12" hidden="1" customHeight="1" x14ac:dyDescent="0.4">
      <c r="A778" s="80" t="s">
        <v>369</v>
      </c>
      <c r="B778" s="278"/>
      <c r="C778" s="437" t="s">
        <v>385</v>
      </c>
      <c r="D778" s="437"/>
      <c r="E778" s="438"/>
      <c r="F778" s="438"/>
      <c r="G778" s="438"/>
      <c r="H778" s="438"/>
      <c r="I778" s="438"/>
      <c r="J778" s="438"/>
      <c r="K778" s="438"/>
      <c r="L778" s="438"/>
      <c r="M778" s="438"/>
      <c r="N778" s="438"/>
      <c r="O778" s="438"/>
      <c r="P778" s="438"/>
      <c r="Q778" s="438"/>
      <c r="R778" s="438"/>
      <c r="S778" s="440"/>
      <c r="T778" s="144"/>
      <c r="U778" s="144"/>
      <c r="V778" s="144"/>
      <c r="W778" s="144"/>
      <c r="X778" s="144"/>
      <c r="Y778" s="144"/>
      <c r="Z778" s="144"/>
      <c r="AA778" s="144"/>
      <c r="AB778" s="144"/>
      <c r="AC778" s="144"/>
      <c r="AD778" s="144"/>
      <c r="AE778" s="144"/>
      <c r="AF778" s="144"/>
      <c r="AG778" s="144"/>
      <c r="AH778" s="144"/>
      <c r="AI778" s="144"/>
      <c r="AJ778" s="144"/>
      <c r="AK778" s="144"/>
      <c r="AL778" s="144"/>
      <c r="AM778" s="144"/>
      <c r="AN778" s="144"/>
      <c r="AO778" s="144"/>
      <c r="AP778" s="144"/>
      <c r="AQ778" s="144"/>
      <c r="AR778" s="144"/>
      <c r="AS778" s="144"/>
      <c r="AT778" s="144"/>
      <c r="AU778" s="144"/>
      <c r="AV778" s="144"/>
      <c r="AW778" s="144"/>
      <c r="AX778" s="144"/>
      <c r="AY778" s="144"/>
      <c r="AZ778" s="144"/>
      <c r="BA778" s="144"/>
      <c r="BB778" s="144"/>
      <c r="BC778" s="144"/>
      <c r="BD778" s="144"/>
      <c r="BE778" s="144"/>
      <c r="BF778" s="144"/>
      <c r="BG778" s="144"/>
      <c r="BH778" s="144"/>
      <c r="BI778" s="144"/>
      <c r="BJ778" s="144"/>
      <c r="BK778" s="144"/>
      <c r="BL778" s="144"/>
      <c r="BM778" s="144"/>
      <c r="BN778" s="144"/>
      <c r="BO778" s="144"/>
      <c r="BP778" s="144"/>
      <c r="BQ778" s="144"/>
      <c r="BR778" s="144"/>
      <c r="BS778" s="144"/>
      <c r="BT778" s="144"/>
      <c r="BU778" s="144"/>
    </row>
    <row r="779" spans="1:73" ht="12" hidden="1" customHeight="1" x14ac:dyDescent="0.4">
      <c r="A779" s="80" t="s">
        <v>369</v>
      </c>
      <c r="B779" s="278"/>
      <c r="C779" s="437" t="s">
        <v>386</v>
      </c>
      <c r="D779" s="437"/>
      <c r="E779" s="438"/>
      <c r="F779" s="438"/>
      <c r="G779" s="438"/>
      <c r="H779" s="438"/>
      <c r="I779" s="438"/>
      <c r="J779" s="438"/>
      <c r="K779" s="438"/>
      <c r="L779" s="438"/>
      <c r="M779" s="438"/>
      <c r="N779" s="438"/>
      <c r="O779" s="438"/>
      <c r="P779" s="438"/>
      <c r="Q779" s="438"/>
      <c r="R779" s="438"/>
      <c r="S779" s="440"/>
      <c r="T779" s="144"/>
      <c r="U779" s="144"/>
      <c r="V779" s="144"/>
      <c r="W779" s="144"/>
      <c r="X779" s="144"/>
      <c r="Y779" s="144"/>
      <c r="Z779" s="144"/>
      <c r="AA779" s="144"/>
      <c r="AB779" s="144"/>
      <c r="AC779" s="144"/>
      <c r="AD779" s="144"/>
      <c r="AE779" s="144"/>
      <c r="AF779" s="144"/>
      <c r="AG779" s="144"/>
      <c r="AH779" s="144"/>
      <c r="AI779" s="144"/>
      <c r="AJ779" s="144"/>
      <c r="AK779" s="144"/>
      <c r="AL779" s="144"/>
      <c r="AM779" s="144"/>
      <c r="AN779" s="144"/>
      <c r="AO779" s="144"/>
      <c r="AP779" s="144"/>
      <c r="AQ779" s="144"/>
      <c r="AR779" s="144"/>
      <c r="AS779" s="144"/>
      <c r="AT779" s="144"/>
      <c r="AU779" s="144"/>
      <c r="AV779" s="144"/>
      <c r="AW779" s="144"/>
      <c r="AX779" s="144"/>
      <c r="AY779" s="144"/>
      <c r="AZ779" s="144"/>
      <c r="BA779" s="144"/>
      <c r="BB779" s="144"/>
      <c r="BC779" s="144"/>
      <c r="BD779" s="144"/>
      <c r="BE779" s="144"/>
      <c r="BF779" s="144"/>
      <c r="BG779" s="144"/>
      <c r="BH779" s="144"/>
      <c r="BI779" s="144"/>
      <c r="BJ779" s="144"/>
      <c r="BK779" s="144"/>
      <c r="BL779" s="144"/>
      <c r="BM779" s="144"/>
      <c r="BN779" s="144"/>
      <c r="BO779" s="144"/>
      <c r="BP779" s="144"/>
      <c r="BQ779" s="144"/>
      <c r="BR779" s="144"/>
      <c r="BS779" s="144"/>
      <c r="BT779" s="144"/>
      <c r="BU779" s="144"/>
    </row>
    <row r="780" spans="1:73" ht="12" hidden="1" customHeight="1" x14ac:dyDescent="0.4">
      <c r="A780" s="80" t="s">
        <v>369</v>
      </c>
      <c r="B780" s="278"/>
      <c r="C780" s="437" t="s">
        <v>387</v>
      </c>
      <c r="D780" s="437"/>
      <c r="E780" s="438"/>
      <c r="F780" s="438"/>
      <c r="G780" s="438"/>
      <c r="H780" s="438"/>
      <c r="I780" s="438"/>
      <c r="J780" s="438"/>
      <c r="K780" s="438"/>
      <c r="L780" s="438"/>
      <c r="M780" s="438"/>
      <c r="N780" s="438"/>
      <c r="O780" s="438"/>
      <c r="P780" s="438"/>
      <c r="Q780" s="438"/>
      <c r="R780" s="438"/>
      <c r="S780" s="440"/>
      <c r="T780" s="144"/>
      <c r="U780" s="144"/>
      <c r="V780" s="144"/>
      <c r="W780" s="144"/>
      <c r="X780" s="144"/>
      <c r="Y780" s="144"/>
      <c r="Z780" s="144"/>
      <c r="AA780" s="144"/>
      <c r="AB780" s="144"/>
      <c r="AC780" s="144"/>
      <c r="AD780" s="144"/>
      <c r="AE780" s="144"/>
      <c r="AF780" s="144"/>
      <c r="AG780" s="144"/>
      <c r="AH780" s="144"/>
      <c r="AI780" s="144"/>
      <c r="AJ780" s="144"/>
      <c r="AK780" s="144"/>
      <c r="AL780" s="144"/>
      <c r="AM780" s="144"/>
      <c r="AN780" s="144"/>
      <c r="AO780" s="144"/>
      <c r="AP780" s="144"/>
      <c r="AQ780" s="144"/>
      <c r="AR780" s="144"/>
      <c r="AS780" s="144"/>
      <c r="AT780" s="144"/>
      <c r="AU780" s="144"/>
      <c r="AV780" s="144"/>
      <c r="AW780" s="144"/>
      <c r="AX780" s="144"/>
      <c r="AY780" s="144"/>
      <c r="AZ780" s="144"/>
      <c r="BA780" s="144"/>
      <c r="BB780" s="144"/>
      <c r="BC780" s="144"/>
      <c r="BD780" s="144"/>
      <c r="BE780" s="144"/>
      <c r="BF780" s="144"/>
      <c r="BG780" s="144"/>
      <c r="BH780" s="144"/>
      <c r="BI780" s="144"/>
      <c r="BJ780" s="144"/>
      <c r="BK780" s="144"/>
      <c r="BL780" s="144"/>
      <c r="BM780" s="144"/>
      <c r="BN780" s="144"/>
      <c r="BO780" s="144"/>
      <c r="BP780" s="144"/>
      <c r="BQ780" s="144"/>
      <c r="BR780" s="144"/>
      <c r="BS780" s="144"/>
      <c r="BT780" s="144"/>
      <c r="BU780" s="144"/>
    </row>
    <row r="781" spans="1:73" ht="12" hidden="1" customHeight="1" x14ac:dyDescent="0.4">
      <c r="A781" s="80" t="s">
        <v>369</v>
      </c>
      <c r="B781" s="278"/>
      <c r="C781" s="437" t="s">
        <v>388</v>
      </c>
      <c r="D781" s="437"/>
      <c r="E781" s="438"/>
      <c r="F781" s="438"/>
      <c r="G781" s="438"/>
      <c r="H781" s="438"/>
      <c r="I781" s="438"/>
      <c r="J781" s="438"/>
      <c r="K781" s="438"/>
      <c r="L781" s="438"/>
      <c r="M781" s="438"/>
      <c r="N781" s="438"/>
      <c r="O781" s="438"/>
      <c r="P781" s="438"/>
      <c r="Q781" s="438"/>
      <c r="R781" s="438"/>
      <c r="S781" s="440"/>
      <c r="T781" s="144"/>
      <c r="U781" s="144"/>
      <c r="V781" s="144"/>
      <c r="W781" s="144"/>
      <c r="X781" s="144"/>
      <c r="Y781" s="144"/>
      <c r="Z781" s="144"/>
      <c r="AA781" s="144"/>
      <c r="AB781" s="144"/>
      <c r="AC781" s="144"/>
      <c r="AD781" s="144"/>
      <c r="AE781" s="144"/>
      <c r="AF781" s="144"/>
      <c r="AG781" s="144"/>
      <c r="AH781" s="144"/>
      <c r="AI781" s="144"/>
      <c r="AJ781" s="144"/>
      <c r="AK781" s="144"/>
      <c r="AL781" s="144"/>
      <c r="AM781" s="144"/>
      <c r="AN781" s="144"/>
      <c r="AO781" s="144"/>
      <c r="AP781" s="144"/>
      <c r="AQ781" s="144"/>
      <c r="AR781" s="144"/>
      <c r="AS781" s="144"/>
      <c r="AT781" s="144"/>
      <c r="AU781" s="144"/>
      <c r="AV781" s="144"/>
      <c r="AW781" s="144"/>
      <c r="AX781" s="144"/>
      <c r="AY781" s="144"/>
      <c r="AZ781" s="144"/>
      <c r="BA781" s="144"/>
      <c r="BB781" s="144"/>
      <c r="BC781" s="144"/>
      <c r="BD781" s="144"/>
      <c r="BE781" s="144"/>
      <c r="BF781" s="144"/>
      <c r="BG781" s="144"/>
      <c r="BH781" s="144"/>
      <c r="BI781" s="144"/>
      <c r="BJ781" s="144"/>
      <c r="BK781" s="144"/>
      <c r="BL781" s="144"/>
      <c r="BM781" s="144"/>
      <c r="BN781" s="144"/>
      <c r="BO781" s="144"/>
      <c r="BP781" s="144"/>
      <c r="BQ781" s="144"/>
      <c r="BR781" s="144"/>
      <c r="BS781" s="144"/>
      <c r="BT781" s="144"/>
      <c r="BU781" s="144"/>
    </row>
    <row r="782" spans="1:73" ht="12" hidden="1" customHeight="1" x14ac:dyDescent="0.4">
      <c r="A782" s="80" t="s">
        <v>369</v>
      </c>
      <c r="B782" s="278"/>
      <c r="C782" s="437" t="s">
        <v>57</v>
      </c>
      <c r="D782" s="437"/>
      <c r="E782" s="438"/>
      <c r="F782" s="438"/>
      <c r="G782" s="438"/>
      <c r="H782" s="438"/>
      <c r="I782" s="438"/>
      <c r="J782" s="438"/>
      <c r="K782" s="438"/>
      <c r="L782" s="438"/>
      <c r="M782" s="438"/>
      <c r="N782" s="438"/>
      <c r="O782" s="438"/>
      <c r="P782" s="438"/>
      <c r="Q782" s="438"/>
      <c r="R782" s="438"/>
      <c r="S782" s="440"/>
      <c r="T782" s="144"/>
      <c r="U782" s="144"/>
      <c r="V782" s="144"/>
      <c r="W782" s="144"/>
      <c r="X782" s="144"/>
      <c r="Y782" s="144"/>
      <c r="Z782" s="144"/>
      <c r="AA782" s="144"/>
      <c r="AB782" s="144"/>
      <c r="AC782" s="144"/>
      <c r="AD782" s="144"/>
      <c r="AE782" s="144"/>
      <c r="AF782" s="144"/>
      <c r="AG782" s="144"/>
      <c r="AH782" s="144"/>
      <c r="AI782" s="144"/>
      <c r="AJ782" s="144"/>
      <c r="AK782" s="144"/>
      <c r="AL782" s="144"/>
      <c r="AM782" s="144"/>
      <c r="AN782" s="144"/>
      <c r="AO782" s="144"/>
      <c r="AP782" s="144"/>
      <c r="AQ782" s="144"/>
      <c r="AR782" s="144"/>
      <c r="AS782" s="144"/>
      <c r="AT782" s="144"/>
      <c r="AU782" s="144"/>
      <c r="AV782" s="144"/>
      <c r="AW782" s="144"/>
      <c r="AX782" s="144"/>
      <c r="AY782" s="144"/>
      <c r="AZ782" s="144"/>
      <c r="BA782" s="144"/>
      <c r="BB782" s="144"/>
      <c r="BC782" s="144"/>
      <c r="BD782" s="144"/>
      <c r="BE782" s="144"/>
      <c r="BF782" s="144"/>
      <c r="BG782" s="144"/>
      <c r="BH782" s="144"/>
      <c r="BI782" s="144"/>
      <c r="BJ782" s="144"/>
      <c r="BK782" s="144"/>
      <c r="BL782" s="144"/>
      <c r="BM782" s="144"/>
      <c r="BN782" s="144"/>
      <c r="BO782" s="144"/>
      <c r="BP782" s="144"/>
      <c r="BQ782" s="144"/>
      <c r="BR782" s="144"/>
      <c r="BS782" s="144"/>
      <c r="BT782" s="144"/>
      <c r="BU782" s="144"/>
    </row>
    <row r="783" spans="1:73" ht="12" hidden="1" customHeight="1" x14ac:dyDescent="0.4">
      <c r="A783" s="80" t="s">
        <v>369</v>
      </c>
      <c r="B783" s="278"/>
      <c r="C783" s="437" t="s">
        <v>58</v>
      </c>
      <c r="D783" s="437"/>
      <c r="E783" s="438"/>
      <c r="F783" s="438"/>
      <c r="G783" s="438"/>
      <c r="H783" s="438"/>
      <c r="I783" s="438"/>
      <c r="J783" s="438"/>
      <c r="K783" s="438"/>
      <c r="L783" s="438"/>
      <c r="M783" s="438"/>
      <c r="N783" s="438"/>
      <c r="O783" s="438"/>
      <c r="P783" s="438"/>
      <c r="Q783" s="438"/>
      <c r="R783" s="438"/>
      <c r="S783" s="440"/>
      <c r="T783" s="144"/>
      <c r="U783" s="144"/>
      <c r="V783" s="144"/>
      <c r="W783" s="144"/>
      <c r="X783" s="144"/>
      <c r="Y783" s="144"/>
      <c r="Z783" s="144"/>
      <c r="AA783" s="144"/>
      <c r="AB783" s="144"/>
      <c r="AC783" s="144"/>
      <c r="AD783" s="144"/>
      <c r="AE783" s="144"/>
      <c r="AF783" s="144"/>
      <c r="AG783" s="144"/>
      <c r="AH783" s="144"/>
      <c r="AI783" s="144"/>
      <c r="AJ783" s="144"/>
      <c r="AK783" s="144"/>
      <c r="AL783" s="144"/>
      <c r="AM783" s="144"/>
      <c r="AN783" s="144"/>
      <c r="AO783" s="144"/>
      <c r="AP783" s="144"/>
      <c r="AQ783" s="144"/>
      <c r="AR783" s="144"/>
      <c r="AS783" s="144"/>
      <c r="AT783" s="144"/>
      <c r="AU783" s="144"/>
      <c r="AV783" s="144"/>
      <c r="AW783" s="144"/>
      <c r="AX783" s="144"/>
      <c r="AY783" s="144"/>
      <c r="AZ783" s="144"/>
      <c r="BA783" s="144"/>
      <c r="BB783" s="144"/>
      <c r="BC783" s="144"/>
      <c r="BD783" s="144"/>
      <c r="BE783" s="144"/>
      <c r="BF783" s="144"/>
      <c r="BG783" s="144"/>
      <c r="BH783" s="144"/>
      <c r="BI783" s="144"/>
      <c r="BJ783" s="144"/>
      <c r="BK783" s="144"/>
      <c r="BL783" s="144"/>
      <c r="BM783" s="144"/>
      <c r="BN783" s="144"/>
      <c r="BO783" s="144"/>
      <c r="BP783" s="144"/>
      <c r="BQ783" s="144"/>
      <c r="BR783" s="144"/>
      <c r="BS783" s="144"/>
      <c r="BT783" s="144"/>
      <c r="BU783" s="144"/>
    </row>
    <row r="784" spans="1:73" ht="12" hidden="1" customHeight="1" x14ac:dyDescent="0.4">
      <c r="A784" s="80" t="s">
        <v>369</v>
      </c>
      <c r="B784" s="278"/>
      <c r="C784" s="469" t="s">
        <v>389</v>
      </c>
      <c r="D784" s="443"/>
      <c r="E784" s="144"/>
      <c r="F784" s="144"/>
      <c r="G784" s="144"/>
      <c r="H784" s="144"/>
      <c r="I784" s="144"/>
      <c r="J784" s="144"/>
      <c r="K784" s="144"/>
      <c r="L784" s="144"/>
      <c r="M784" s="144"/>
      <c r="N784" s="144"/>
      <c r="O784" s="144"/>
      <c r="P784" s="144"/>
      <c r="Q784" s="144"/>
      <c r="R784" s="144"/>
      <c r="S784" s="444"/>
      <c r="T784" s="144"/>
      <c r="U784" s="144"/>
      <c r="V784" s="144"/>
      <c r="W784" s="144"/>
      <c r="X784" s="144"/>
      <c r="Y784" s="144"/>
      <c r="Z784" s="144"/>
      <c r="AA784" s="144"/>
      <c r="AB784" s="144"/>
      <c r="AC784" s="144"/>
      <c r="AD784" s="144"/>
      <c r="AE784" s="144"/>
      <c r="AF784" s="144"/>
      <c r="AG784" s="144"/>
      <c r="AH784" s="144"/>
      <c r="AI784" s="144"/>
      <c r="AJ784" s="144"/>
      <c r="AK784" s="144"/>
      <c r="AL784" s="144"/>
      <c r="AM784" s="144"/>
      <c r="AN784" s="144"/>
      <c r="AO784" s="144"/>
      <c r="AP784" s="144"/>
      <c r="AQ784" s="144"/>
      <c r="AR784" s="144"/>
      <c r="AS784" s="144"/>
      <c r="AT784" s="144"/>
      <c r="AU784" s="144"/>
      <c r="AV784" s="144"/>
      <c r="AW784" s="144"/>
      <c r="AX784" s="144"/>
      <c r="AY784" s="144"/>
      <c r="AZ784" s="144"/>
      <c r="BA784" s="144"/>
      <c r="BB784" s="144"/>
      <c r="BC784" s="144"/>
      <c r="BD784" s="144"/>
      <c r="BE784" s="144"/>
      <c r="BF784" s="144"/>
      <c r="BG784" s="144"/>
      <c r="BH784" s="144"/>
      <c r="BI784" s="144"/>
      <c r="BJ784" s="144"/>
      <c r="BK784" s="144"/>
      <c r="BL784" s="144"/>
      <c r="BM784" s="144"/>
      <c r="BN784" s="144"/>
      <c r="BO784" s="144"/>
      <c r="BP784" s="144"/>
      <c r="BQ784" s="144"/>
      <c r="BR784" s="144"/>
      <c r="BS784" s="144"/>
      <c r="BT784" s="144"/>
      <c r="BU784" s="144"/>
    </row>
    <row r="785" spans="1:73" ht="12" hidden="1" customHeight="1" x14ac:dyDescent="0.4">
      <c r="A785" s="80" t="s">
        <v>369</v>
      </c>
      <c r="B785" s="278"/>
      <c r="C785" s="469" t="s">
        <v>390</v>
      </c>
      <c r="D785" s="443"/>
      <c r="E785" s="144"/>
      <c r="F785" s="144"/>
      <c r="G785" s="144"/>
      <c r="H785" s="144"/>
      <c r="I785" s="144"/>
      <c r="J785" s="144"/>
      <c r="K785" s="144"/>
      <c r="L785" s="144"/>
      <c r="M785" s="144"/>
      <c r="N785" s="144"/>
      <c r="O785" s="144"/>
      <c r="P785" s="144"/>
      <c r="Q785" s="144"/>
      <c r="R785" s="144"/>
      <c r="S785" s="444"/>
      <c r="T785" s="144"/>
      <c r="U785" s="144"/>
      <c r="V785" s="144"/>
      <c r="W785" s="144"/>
      <c r="X785" s="144"/>
      <c r="Y785" s="144"/>
      <c r="Z785" s="144"/>
      <c r="AA785" s="144"/>
      <c r="AB785" s="144"/>
      <c r="AC785" s="144"/>
      <c r="AD785" s="144"/>
      <c r="AE785" s="144"/>
      <c r="AF785" s="144"/>
      <c r="AG785" s="144"/>
      <c r="AH785" s="144"/>
      <c r="AI785" s="144"/>
      <c r="AJ785" s="144"/>
      <c r="AK785" s="144"/>
      <c r="AL785" s="144"/>
      <c r="AM785" s="144"/>
      <c r="AN785" s="144"/>
      <c r="AO785" s="144"/>
      <c r="AP785" s="144"/>
      <c r="AQ785" s="144"/>
      <c r="AR785" s="144"/>
      <c r="AS785" s="144"/>
      <c r="AT785" s="144"/>
      <c r="AU785" s="144"/>
      <c r="AV785" s="144"/>
      <c r="AW785" s="144"/>
      <c r="AX785" s="144"/>
      <c r="AY785" s="144"/>
      <c r="AZ785" s="144"/>
      <c r="BA785" s="144"/>
      <c r="BB785" s="144"/>
      <c r="BC785" s="144"/>
      <c r="BD785" s="144"/>
      <c r="BE785" s="144"/>
      <c r="BF785" s="144"/>
      <c r="BG785" s="144"/>
      <c r="BH785" s="144"/>
      <c r="BI785" s="144"/>
      <c r="BJ785" s="144"/>
      <c r="BK785" s="144"/>
      <c r="BL785" s="144"/>
      <c r="BM785" s="144"/>
      <c r="BN785" s="144"/>
      <c r="BO785" s="144"/>
      <c r="BP785" s="144"/>
      <c r="BQ785" s="144"/>
      <c r="BR785" s="144"/>
      <c r="BS785" s="144"/>
      <c r="BT785" s="144"/>
      <c r="BU785" s="144"/>
    </row>
    <row r="786" spans="1:73" ht="12" hidden="1" customHeight="1" x14ac:dyDescent="0.4">
      <c r="A786" s="80" t="s">
        <v>369</v>
      </c>
      <c r="B786" s="278"/>
      <c r="C786" s="469" t="s">
        <v>391</v>
      </c>
      <c r="D786" s="443"/>
      <c r="E786" s="144"/>
      <c r="F786" s="144"/>
      <c r="G786" s="144"/>
      <c r="H786" s="144"/>
      <c r="I786" s="144"/>
      <c r="J786" s="144"/>
      <c r="K786" s="144"/>
      <c r="L786" s="144"/>
      <c r="M786" s="144"/>
      <c r="N786" s="144"/>
      <c r="O786" s="144"/>
      <c r="P786" s="144"/>
      <c r="Q786" s="144"/>
      <c r="R786" s="144"/>
      <c r="S786" s="444"/>
      <c r="T786" s="144"/>
      <c r="U786" s="144"/>
      <c r="V786" s="144"/>
      <c r="W786" s="144"/>
      <c r="X786" s="144"/>
      <c r="Y786" s="144"/>
      <c r="Z786" s="144"/>
      <c r="AA786" s="144"/>
      <c r="AB786" s="144"/>
      <c r="AC786" s="144"/>
      <c r="AD786" s="144"/>
      <c r="AE786" s="144"/>
      <c r="AF786" s="144"/>
      <c r="AG786" s="144"/>
      <c r="AH786" s="144"/>
      <c r="AI786" s="144"/>
      <c r="AJ786" s="144"/>
      <c r="AK786" s="144"/>
      <c r="AL786" s="144"/>
      <c r="AM786" s="144"/>
      <c r="AN786" s="144"/>
      <c r="AO786" s="144"/>
      <c r="AP786" s="144"/>
      <c r="AQ786" s="144"/>
      <c r="AR786" s="144"/>
      <c r="AS786" s="144"/>
      <c r="AT786" s="144"/>
      <c r="AU786" s="144"/>
      <c r="AV786" s="144"/>
      <c r="AW786" s="144"/>
      <c r="AX786" s="144"/>
      <c r="AY786" s="144"/>
      <c r="AZ786" s="144"/>
      <c r="BA786" s="144"/>
      <c r="BB786" s="144"/>
      <c r="BC786" s="144"/>
      <c r="BD786" s="144"/>
      <c r="BE786" s="144"/>
      <c r="BF786" s="144"/>
      <c r="BG786" s="144"/>
      <c r="BH786" s="144"/>
      <c r="BI786" s="144"/>
      <c r="BJ786" s="144"/>
      <c r="BK786" s="144"/>
      <c r="BL786" s="144"/>
      <c r="BM786" s="144"/>
      <c r="BN786" s="144"/>
      <c r="BO786" s="144"/>
      <c r="BP786" s="144"/>
      <c r="BQ786" s="144"/>
      <c r="BR786" s="144"/>
      <c r="BS786" s="144"/>
      <c r="BT786" s="144"/>
      <c r="BU786" s="144"/>
    </row>
    <row r="787" spans="1:73" ht="12" hidden="1" customHeight="1" x14ac:dyDescent="0.4">
      <c r="A787" s="80" t="s">
        <v>369</v>
      </c>
      <c r="B787" s="278"/>
      <c r="C787" s="469" t="s">
        <v>392</v>
      </c>
      <c r="D787" s="443"/>
      <c r="E787" s="144"/>
      <c r="F787" s="144"/>
      <c r="G787" s="144"/>
      <c r="H787" s="144"/>
      <c r="I787" s="144"/>
      <c r="J787" s="144"/>
      <c r="K787" s="144"/>
      <c r="L787" s="144"/>
      <c r="M787" s="144"/>
      <c r="N787" s="144"/>
      <c r="O787" s="144"/>
      <c r="P787" s="144"/>
      <c r="Q787" s="144"/>
      <c r="R787" s="144"/>
      <c r="S787" s="444"/>
      <c r="T787" s="144"/>
      <c r="U787" s="144"/>
      <c r="V787" s="144"/>
      <c r="W787" s="144"/>
      <c r="X787" s="144"/>
      <c r="Y787" s="144"/>
      <c r="Z787" s="144"/>
      <c r="AA787" s="144"/>
      <c r="AB787" s="144"/>
      <c r="AC787" s="144"/>
      <c r="AD787" s="144"/>
      <c r="AE787" s="144"/>
      <c r="AF787" s="144"/>
      <c r="AG787" s="144"/>
      <c r="AH787" s="144"/>
      <c r="AI787" s="144"/>
      <c r="AJ787" s="144"/>
      <c r="AK787" s="144"/>
      <c r="AL787" s="144"/>
      <c r="AM787" s="144"/>
      <c r="AN787" s="144"/>
      <c r="AO787" s="144"/>
      <c r="AP787" s="144"/>
      <c r="AQ787" s="144"/>
      <c r="AR787" s="144"/>
      <c r="AS787" s="144"/>
      <c r="AT787" s="144"/>
      <c r="AU787" s="144"/>
      <c r="AV787" s="144"/>
      <c r="AW787" s="144"/>
      <c r="AX787" s="144"/>
      <c r="AY787" s="144"/>
      <c r="AZ787" s="144"/>
      <c r="BA787" s="144"/>
      <c r="BB787" s="144"/>
      <c r="BC787" s="144"/>
      <c r="BD787" s="144"/>
      <c r="BE787" s="144"/>
      <c r="BF787" s="144"/>
      <c r="BG787" s="144"/>
      <c r="BH787" s="144"/>
      <c r="BI787" s="144"/>
      <c r="BJ787" s="144"/>
      <c r="BK787" s="144"/>
      <c r="BL787" s="144"/>
      <c r="BM787" s="144"/>
      <c r="BN787" s="144"/>
      <c r="BO787" s="144"/>
      <c r="BP787" s="144"/>
      <c r="BQ787" s="144"/>
      <c r="BR787" s="144"/>
      <c r="BS787" s="144"/>
      <c r="BT787" s="144"/>
      <c r="BU787" s="144"/>
    </row>
    <row r="788" spans="1:73" ht="12" hidden="1" customHeight="1" x14ac:dyDescent="0.4">
      <c r="A788" s="80" t="s">
        <v>369</v>
      </c>
      <c r="B788" s="278"/>
      <c r="C788" s="436" t="s">
        <v>44</v>
      </c>
      <c r="D788" s="437"/>
      <c r="E788" s="438"/>
      <c r="F788" s="438"/>
      <c r="G788" s="438"/>
      <c r="H788" s="438"/>
      <c r="I788" s="438"/>
      <c r="J788" s="438"/>
      <c r="K788" s="438"/>
      <c r="L788" s="438"/>
      <c r="M788" s="438"/>
      <c r="N788" s="438"/>
      <c r="O788" s="438"/>
      <c r="P788" s="438"/>
      <c r="Q788" s="438"/>
      <c r="R788" s="438"/>
      <c r="S788" s="440"/>
      <c r="T788" s="144"/>
      <c r="U788" s="144"/>
      <c r="V788" s="144"/>
      <c r="W788" s="144"/>
      <c r="X788" s="144"/>
      <c r="Y788" s="144"/>
      <c r="Z788" s="144"/>
      <c r="AA788" s="144"/>
      <c r="AB788" s="144"/>
      <c r="AC788" s="144"/>
      <c r="AD788" s="144"/>
      <c r="AE788" s="144"/>
      <c r="AF788" s="144"/>
      <c r="AG788" s="144"/>
      <c r="AH788" s="144"/>
      <c r="AI788" s="144"/>
      <c r="AJ788" s="144"/>
      <c r="AK788" s="144"/>
      <c r="AL788" s="144"/>
      <c r="AM788" s="144"/>
      <c r="AN788" s="144"/>
      <c r="AO788" s="144"/>
      <c r="AP788" s="144"/>
      <c r="AQ788" s="144"/>
      <c r="AR788" s="144"/>
      <c r="AS788" s="144"/>
      <c r="AT788" s="144"/>
      <c r="AU788" s="144"/>
      <c r="AV788" s="144"/>
      <c r="AW788" s="144"/>
      <c r="AX788" s="144"/>
      <c r="AY788" s="144"/>
      <c r="AZ788" s="144"/>
      <c r="BA788" s="144"/>
      <c r="BB788" s="144"/>
      <c r="BC788" s="144"/>
      <c r="BD788" s="144"/>
      <c r="BE788" s="144"/>
      <c r="BF788" s="144"/>
      <c r="BG788" s="144"/>
      <c r="BH788" s="144"/>
      <c r="BI788" s="144"/>
      <c r="BJ788" s="144"/>
      <c r="BK788" s="144"/>
      <c r="BL788" s="144"/>
      <c r="BM788" s="144"/>
      <c r="BN788" s="144"/>
      <c r="BO788" s="144"/>
      <c r="BP788" s="144"/>
      <c r="BQ788" s="144"/>
      <c r="BR788" s="144"/>
      <c r="BS788" s="144"/>
      <c r="BT788" s="144"/>
      <c r="BU788" s="144"/>
    </row>
    <row r="789" spans="1:73" ht="12" hidden="1" customHeight="1" x14ac:dyDescent="0.4">
      <c r="A789" s="80" t="s">
        <v>369</v>
      </c>
      <c r="B789" s="278"/>
      <c r="C789" s="436" t="s">
        <v>45</v>
      </c>
      <c r="D789" s="437"/>
      <c r="E789" s="438"/>
      <c r="F789" s="438"/>
      <c r="G789" s="438"/>
      <c r="H789" s="438"/>
      <c r="I789" s="438"/>
      <c r="J789" s="438"/>
      <c r="K789" s="438"/>
      <c r="L789" s="438"/>
      <c r="M789" s="438"/>
      <c r="N789" s="438"/>
      <c r="O789" s="438"/>
      <c r="P789" s="438"/>
      <c r="Q789" s="438"/>
      <c r="R789" s="438"/>
      <c r="S789" s="440"/>
      <c r="T789" s="144"/>
      <c r="U789" s="144"/>
      <c r="V789" s="144"/>
      <c r="W789" s="144"/>
      <c r="X789" s="144"/>
      <c r="Y789" s="144"/>
      <c r="Z789" s="144"/>
      <c r="AA789" s="144"/>
      <c r="AB789" s="144"/>
      <c r="AC789" s="144"/>
      <c r="AD789" s="144"/>
      <c r="AE789" s="144"/>
      <c r="AF789" s="144"/>
      <c r="AG789" s="144"/>
      <c r="AH789" s="144"/>
      <c r="AI789" s="144"/>
      <c r="AJ789" s="144"/>
      <c r="AK789" s="144"/>
      <c r="AL789" s="144"/>
      <c r="AM789" s="144"/>
      <c r="AN789" s="144"/>
      <c r="AO789" s="144"/>
      <c r="AP789" s="144"/>
      <c r="AQ789" s="144"/>
      <c r="AR789" s="144"/>
      <c r="AS789" s="144"/>
      <c r="AT789" s="144"/>
      <c r="AU789" s="144"/>
      <c r="AV789" s="144"/>
      <c r="AW789" s="144"/>
      <c r="AX789" s="144"/>
      <c r="AY789" s="144"/>
      <c r="AZ789" s="144"/>
      <c r="BA789" s="144"/>
      <c r="BB789" s="144"/>
      <c r="BC789" s="144"/>
      <c r="BD789" s="144"/>
      <c r="BE789" s="144"/>
      <c r="BF789" s="144"/>
      <c r="BG789" s="144"/>
      <c r="BH789" s="144"/>
      <c r="BI789" s="144"/>
      <c r="BJ789" s="144"/>
      <c r="BK789" s="144"/>
      <c r="BL789" s="144"/>
      <c r="BM789" s="144"/>
      <c r="BN789" s="144"/>
      <c r="BO789" s="144"/>
      <c r="BP789" s="144"/>
      <c r="BQ789" s="144"/>
      <c r="BR789" s="144"/>
      <c r="BS789" s="144"/>
      <c r="BT789" s="144"/>
      <c r="BU789" s="144"/>
    </row>
    <row r="790" spans="1:73" ht="12" hidden="1" customHeight="1" x14ac:dyDescent="0.4">
      <c r="A790" s="80" t="s">
        <v>369</v>
      </c>
      <c r="B790" s="278"/>
      <c r="C790" s="436" t="s">
        <v>46</v>
      </c>
      <c r="D790" s="437"/>
      <c r="E790" s="438"/>
      <c r="F790" s="438"/>
      <c r="G790" s="438"/>
      <c r="H790" s="438"/>
      <c r="I790" s="438"/>
      <c r="J790" s="438"/>
      <c r="K790" s="438"/>
      <c r="L790" s="438"/>
      <c r="M790" s="438"/>
      <c r="N790" s="438"/>
      <c r="O790" s="438"/>
      <c r="P790" s="438"/>
      <c r="Q790" s="438"/>
      <c r="R790" s="438"/>
      <c r="S790" s="440"/>
      <c r="T790" s="144"/>
      <c r="U790" s="144"/>
      <c r="V790" s="144"/>
      <c r="W790" s="144"/>
      <c r="X790" s="144"/>
      <c r="Y790" s="144"/>
      <c r="Z790" s="144"/>
      <c r="AA790" s="144"/>
      <c r="AB790" s="144"/>
      <c r="AC790" s="144"/>
      <c r="AD790" s="144"/>
      <c r="AE790" s="144"/>
      <c r="AF790" s="144"/>
      <c r="AG790" s="144"/>
      <c r="AH790" s="144"/>
      <c r="AI790" s="144"/>
      <c r="AJ790" s="144"/>
      <c r="AK790" s="144"/>
      <c r="AL790" s="144"/>
      <c r="AM790" s="144"/>
      <c r="AN790" s="144"/>
      <c r="AO790" s="144"/>
      <c r="AP790" s="144"/>
      <c r="AQ790" s="144"/>
      <c r="AR790" s="144"/>
      <c r="AS790" s="144"/>
      <c r="AT790" s="144"/>
      <c r="AU790" s="144"/>
      <c r="AV790" s="144"/>
      <c r="AW790" s="144"/>
      <c r="AX790" s="144"/>
      <c r="AY790" s="144"/>
      <c r="AZ790" s="144"/>
      <c r="BA790" s="144"/>
      <c r="BB790" s="144"/>
      <c r="BC790" s="144"/>
      <c r="BD790" s="144"/>
      <c r="BE790" s="144"/>
      <c r="BF790" s="144"/>
      <c r="BG790" s="144"/>
      <c r="BH790" s="144"/>
      <c r="BI790" s="144"/>
      <c r="BJ790" s="144"/>
      <c r="BK790" s="144"/>
      <c r="BL790" s="144"/>
      <c r="BM790" s="144"/>
      <c r="BN790" s="144"/>
      <c r="BO790" s="144"/>
      <c r="BP790" s="144"/>
      <c r="BQ790" s="144"/>
      <c r="BR790" s="144"/>
      <c r="BS790" s="144"/>
      <c r="BT790" s="144"/>
      <c r="BU790" s="144"/>
    </row>
    <row r="791" spans="1:73" ht="12" hidden="1" customHeight="1" x14ac:dyDescent="0.4">
      <c r="A791" s="80" t="s">
        <v>369</v>
      </c>
      <c r="B791" s="278"/>
      <c r="C791" s="436" t="s">
        <v>47</v>
      </c>
      <c r="D791" s="437"/>
      <c r="E791" s="438"/>
      <c r="F791" s="438"/>
      <c r="G791" s="438"/>
      <c r="H791" s="438"/>
      <c r="I791" s="438"/>
      <c r="J791" s="438"/>
      <c r="K791" s="438"/>
      <c r="L791" s="438"/>
      <c r="M791" s="438"/>
      <c r="N791" s="438"/>
      <c r="O791" s="438"/>
      <c r="P791" s="438"/>
      <c r="Q791" s="438"/>
      <c r="R791" s="438"/>
      <c r="S791" s="440"/>
      <c r="T791" s="144"/>
      <c r="U791" s="144"/>
      <c r="V791" s="144"/>
      <c r="W791" s="144"/>
      <c r="X791" s="144"/>
      <c r="Y791" s="144"/>
      <c r="Z791" s="144"/>
      <c r="AA791" s="144"/>
      <c r="AB791" s="144"/>
      <c r="AC791" s="144"/>
      <c r="AD791" s="144"/>
      <c r="AE791" s="144"/>
      <c r="AF791" s="144"/>
      <c r="AG791" s="144"/>
      <c r="AH791" s="144"/>
      <c r="AI791" s="144"/>
      <c r="AJ791" s="144"/>
      <c r="AK791" s="144"/>
      <c r="AL791" s="144"/>
      <c r="AM791" s="144"/>
      <c r="AN791" s="144"/>
      <c r="AO791" s="144"/>
      <c r="AP791" s="144"/>
      <c r="AQ791" s="144"/>
      <c r="AR791" s="144"/>
      <c r="AS791" s="144"/>
      <c r="AT791" s="144"/>
      <c r="AU791" s="144"/>
      <c r="AV791" s="144"/>
      <c r="AW791" s="144"/>
      <c r="AX791" s="144"/>
      <c r="AY791" s="144"/>
      <c r="AZ791" s="144"/>
      <c r="BA791" s="144"/>
      <c r="BB791" s="144"/>
      <c r="BC791" s="144"/>
      <c r="BD791" s="144"/>
      <c r="BE791" s="144"/>
      <c r="BF791" s="144"/>
      <c r="BG791" s="144"/>
      <c r="BH791" s="144"/>
      <c r="BI791" s="144"/>
      <c r="BJ791" s="144"/>
      <c r="BK791" s="144"/>
      <c r="BL791" s="144"/>
      <c r="BM791" s="144"/>
      <c r="BN791" s="144"/>
      <c r="BO791" s="144"/>
      <c r="BP791" s="144"/>
      <c r="BQ791" s="144"/>
      <c r="BR791" s="144"/>
      <c r="BS791" s="144"/>
      <c r="BT791" s="144"/>
      <c r="BU791" s="144"/>
    </row>
    <row r="792" spans="1:73" ht="12" hidden="1" customHeight="1" x14ac:dyDescent="0.4">
      <c r="A792" s="80" t="s">
        <v>369</v>
      </c>
      <c r="B792" s="433"/>
      <c r="C792" s="436" t="s">
        <v>48</v>
      </c>
      <c r="D792" s="447"/>
      <c r="E792" s="187"/>
      <c r="F792" s="187"/>
      <c r="G792" s="187"/>
      <c r="H792" s="187"/>
      <c r="I792" s="187"/>
      <c r="J792" s="187"/>
      <c r="K792" s="187"/>
      <c r="L792" s="187"/>
      <c r="M792" s="187"/>
      <c r="N792" s="187"/>
      <c r="O792" s="187"/>
      <c r="P792" s="187"/>
      <c r="Q792" s="187"/>
      <c r="R792" s="187"/>
      <c r="S792" s="189"/>
      <c r="T792" s="144"/>
      <c r="U792" s="144"/>
      <c r="V792" s="144"/>
      <c r="W792" s="144"/>
      <c r="X792" s="144"/>
      <c r="Y792" s="144"/>
      <c r="Z792" s="144"/>
      <c r="AA792" s="144"/>
      <c r="AB792" s="144"/>
      <c r="AC792" s="144"/>
      <c r="AD792" s="144"/>
      <c r="AE792" s="144"/>
      <c r="AF792" s="144"/>
      <c r="AG792" s="144"/>
      <c r="AH792" s="144"/>
      <c r="AI792" s="144"/>
      <c r="AJ792" s="144"/>
      <c r="AK792" s="144"/>
      <c r="AL792" s="144"/>
      <c r="AM792" s="144"/>
      <c r="AN792" s="144"/>
      <c r="AO792" s="144"/>
      <c r="AP792" s="144"/>
      <c r="AQ792" s="144"/>
      <c r="AR792" s="144"/>
      <c r="AS792" s="144"/>
      <c r="AT792" s="144"/>
      <c r="AU792" s="144"/>
      <c r="AV792" s="144"/>
      <c r="AW792" s="144"/>
      <c r="AX792" s="144"/>
      <c r="AY792" s="144"/>
      <c r="AZ792" s="144"/>
      <c r="BA792" s="144"/>
      <c r="BB792" s="144"/>
      <c r="BC792" s="144"/>
      <c r="BD792" s="144"/>
      <c r="BE792" s="144"/>
      <c r="BF792" s="144"/>
      <c r="BG792" s="144"/>
      <c r="BH792" s="144"/>
      <c r="BI792" s="144"/>
      <c r="BJ792" s="144"/>
      <c r="BK792" s="144"/>
      <c r="BL792" s="144"/>
      <c r="BM792" s="144"/>
      <c r="BN792" s="144"/>
      <c r="BO792" s="144"/>
      <c r="BP792" s="144"/>
      <c r="BQ792" s="144"/>
      <c r="BR792" s="144"/>
      <c r="BS792" s="144"/>
      <c r="BT792" s="144"/>
      <c r="BU792" s="144"/>
    </row>
    <row r="793" spans="1:73" ht="12" customHeight="1" x14ac:dyDescent="0.4">
      <c r="A793" s="80"/>
      <c r="B793" s="538" t="s">
        <v>270</v>
      </c>
      <c r="C793" s="287" t="s">
        <v>180</v>
      </c>
      <c r="D793" s="288">
        <f t="shared" ref="D793:S793" si="85">SUM(V793,AN793)</f>
        <v>0</v>
      </c>
      <c r="E793" s="289">
        <f t="shared" si="85"/>
        <v>0</v>
      </c>
      <c r="F793" s="289">
        <f t="shared" si="85"/>
        <v>0</v>
      </c>
      <c r="G793" s="289">
        <f t="shared" si="85"/>
        <v>0</v>
      </c>
      <c r="H793" s="289">
        <f t="shared" si="85"/>
        <v>0</v>
      </c>
      <c r="I793" s="289">
        <f t="shared" si="85"/>
        <v>0</v>
      </c>
      <c r="J793" s="289">
        <f t="shared" si="85"/>
        <v>0</v>
      </c>
      <c r="K793" s="289">
        <f t="shared" si="85"/>
        <v>0</v>
      </c>
      <c r="L793" s="289">
        <f t="shared" si="85"/>
        <v>0</v>
      </c>
      <c r="M793" s="289">
        <f t="shared" si="85"/>
        <v>0</v>
      </c>
      <c r="N793" s="289">
        <f t="shared" si="85"/>
        <v>0</v>
      </c>
      <c r="O793" s="289">
        <f t="shared" si="85"/>
        <v>0</v>
      </c>
      <c r="P793" s="289">
        <f t="shared" si="85"/>
        <v>0</v>
      </c>
      <c r="Q793" s="289">
        <f t="shared" si="85"/>
        <v>0</v>
      </c>
      <c r="R793" s="289">
        <f t="shared" si="85"/>
        <v>0</v>
      </c>
      <c r="S793" s="539">
        <f t="shared" si="85"/>
        <v>0</v>
      </c>
      <c r="T793" s="678" t="s">
        <v>419</v>
      </c>
      <c r="U793" s="287" t="s">
        <v>180</v>
      </c>
      <c r="V793" s="290"/>
      <c r="W793" s="291"/>
      <c r="X793" s="291"/>
      <c r="Y793" s="291"/>
      <c r="Z793" s="291"/>
      <c r="AA793" s="291"/>
      <c r="AB793" s="291"/>
      <c r="AC793" s="291"/>
      <c r="AD793" s="291"/>
      <c r="AE793" s="291"/>
      <c r="AF793" s="291"/>
      <c r="AG793" s="291"/>
      <c r="AH793" s="291"/>
      <c r="AI793" s="291"/>
      <c r="AJ793" s="291"/>
      <c r="AK793" s="540"/>
      <c r="AL793" s="678" t="s">
        <v>420</v>
      </c>
      <c r="AM793" s="287" t="s">
        <v>180</v>
      </c>
      <c r="AN793" s="290"/>
      <c r="AO793" s="291"/>
      <c r="AP793" s="291"/>
      <c r="AQ793" s="291"/>
      <c r="AR793" s="291"/>
      <c r="AS793" s="291"/>
      <c r="AT793" s="291"/>
      <c r="AU793" s="291"/>
      <c r="AV793" s="291"/>
      <c r="AW793" s="291"/>
      <c r="AX793" s="291"/>
      <c r="AY793" s="291"/>
      <c r="AZ793" s="291"/>
      <c r="BA793" s="291"/>
      <c r="BB793" s="291"/>
      <c r="BC793" s="540"/>
      <c r="BD793" s="144"/>
      <c r="BE793" s="144"/>
      <c r="BF793" s="144"/>
      <c r="BG793" s="144"/>
      <c r="BH793" s="144"/>
      <c r="BI793" s="144"/>
      <c r="BJ793" s="144"/>
      <c r="BK793" s="144"/>
      <c r="BL793" s="144"/>
      <c r="BM793" s="144"/>
      <c r="BN793" s="144"/>
      <c r="BO793" s="144"/>
      <c r="BP793" s="144"/>
      <c r="BQ793" s="144"/>
      <c r="BR793" s="144"/>
      <c r="BS793" s="144"/>
      <c r="BT793" s="144"/>
      <c r="BU793" s="144"/>
    </row>
    <row r="794" spans="1:73" ht="12" customHeight="1" x14ac:dyDescent="0.4">
      <c r="A794" s="80"/>
      <c r="B794" s="541"/>
      <c r="C794" s="542" t="s">
        <v>418</v>
      </c>
      <c r="D794" s="543">
        <f t="shared" ref="D794:S794" si="86">SUM(V794,AN794)</f>
        <v>0</v>
      </c>
      <c r="E794" s="292">
        <f t="shared" si="86"/>
        <v>0</v>
      </c>
      <c r="F794" s="292">
        <f t="shared" si="86"/>
        <v>0</v>
      </c>
      <c r="G794" s="292">
        <f t="shared" si="86"/>
        <v>0</v>
      </c>
      <c r="H794" s="292">
        <f t="shared" si="86"/>
        <v>0</v>
      </c>
      <c r="I794" s="292">
        <f t="shared" si="86"/>
        <v>0</v>
      </c>
      <c r="J794" s="292">
        <f t="shared" si="86"/>
        <v>0</v>
      </c>
      <c r="K794" s="292">
        <f t="shared" si="86"/>
        <v>0</v>
      </c>
      <c r="L794" s="292">
        <f t="shared" si="86"/>
        <v>0</v>
      </c>
      <c r="M794" s="292">
        <f t="shared" si="86"/>
        <v>0</v>
      </c>
      <c r="N794" s="292">
        <f t="shared" si="86"/>
        <v>0</v>
      </c>
      <c r="O794" s="292">
        <f t="shared" si="86"/>
        <v>0</v>
      </c>
      <c r="P794" s="292">
        <f t="shared" si="86"/>
        <v>0</v>
      </c>
      <c r="Q794" s="292">
        <f t="shared" si="86"/>
        <v>0</v>
      </c>
      <c r="R794" s="292">
        <f t="shared" si="86"/>
        <v>0</v>
      </c>
      <c r="S794" s="544">
        <f t="shared" si="86"/>
        <v>0</v>
      </c>
      <c r="T794" s="664"/>
      <c r="U794" s="542" t="s">
        <v>418</v>
      </c>
      <c r="V794" s="545"/>
      <c r="W794" s="293"/>
      <c r="X794" s="293"/>
      <c r="Y794" s="293"/>
      <c r="Z794" s="293"/>
      <c r="AA794" s="293"/>
      <c r="AB794" s="293"/>
      <c r="AC794" s="293"/>
      <c r="AD794" s="293"/>
      <c r="AE794" s="293"/>
      <c r="AF794" s="293"/>
      <c r="AG794" s="293"/>
      <c r="AH794" s="293"/>
      <c r="AI794" s="293"/>
      <c r="AJ794" s="293"/>
      <c r="AK794" s="546"/>
      <c r="AL794" s="664"/>
      <c r="AM794" s="542" t="s">
        <v>418</v>
      </c>
      <c r="AN794" s="545"/>
      <c r="AO794" s="293"/>
      <c r="AP794" s="293"/>
      <c r="AQ794" s="293"/>
      <c r="AR794" s="293"/>
      <c r="AS794" s="293"/>
      <c r="AT794" s="293"/>
      <c r="AU794" s="293"/>
      <c r="AV794" s="293"/>
      <c r="AW794" s="293"/>
      <c r="AX794" s="293"/>
      <c r="AY794" s="293"/>
      <c r="AZ794" s="293"/>
      <c r="BA794" s="293"/>
      <c r="BB794" s="293"/>
      <c r="BC794" s="546"/>
      <c r="BD794" s="144"/>
      <c r="BE794" s="144"/>
      <c r="BF794" s="144"/>
      <c r="BG794" s="144"/>
      <c r="BH794" s="144"/>
      <c r="BI794" s="144"/>
      <c r="BJ794" s="144"/>
      <c r="BK794" s="144"/>
      <c r="BL794" s="144"/>
      <c r="BM794" s="144"/>
      <c r="BN794" s="144"/>
      <c r="BO794" s="144"/>
      <c r="BP794" s="144"/>
      <c r="BQ794" s="144"/>
      <c r="BR794" s="144"/>
      <c r="BS794" s="144"/>
      <c r="BT794" s="144"/>
      <c r="BU794" s="144"/>
    </row>
    <row r="795" spans="1:73" ht="12" customHeight="1" x14ac:dyDescent="0.4">
      <c r="A795" s="80"/>
      <c r="B795" s="541"/>
      <c r="C795" s="542" t="s">
        <v>291</v>
      </c>
      <c r="D795" s="543">
        <f t="shared" ref="D795:S795" si="87">SUM(V795,AN795)</f>
        <v>0</v>
      </c>
      <c r="E795" s="292">
        <f t="shared" si="87"/>
        <v>0</v>
      </c>
      <c r="F795" s="292">
        <f t="shared" si="87"/>
        <v>0</v>
      </c>
      <c r="G795" s="292">
        <f t="shared" si="87"/>
        <v>0</v>
      </c>
      <c r="H795" s="292">
        <f t="shared" si="87"/>
        <v>0</v>
      </c>
      <c r="I795" s="292">
        <f t="shared" si="87"/>
        <v>0</v>
      </c>
      <c r="J795" s="292">
        <f t="shared" si="87"/>
        <v>0</v>
      </c>
      <c r="K795" s="292">
        <f t="shared" si="87"/>
        <v>0</v>
      </c>
      <c r="L795" s="292">
        <f t="shared" si="87"/>
        <v>0</v>
      </c>
      <c r="M795" s="292">
        <f t="shared" si="87"/>
        <v>0</v>
      </c>
      <c r="N795" s="292">
        <f t="shared" si="87"/>
        <v>0</v>
      </c>
      <c r="O795" s="292">
        <f t="shared" si="87"/>
        <v>0</v>
      </c>
      <c r="P795" s="292">
        <f t="shared" si="87"/>
        <v>0</v>
      </c>
      <c r="Q795" s="292">
        <f t="shared" si="87"/>
        <v>0</v>
      </c>
      <c r="R795" s="292">
        <f t="shared" si="87"/>
        <v>0</v>
      </c>
      <c r="S795" s="544">
        <f t="shared" si="87"/>
        <v>0</v>
      </c>
      <c r="T795" s="664"/>
      <c r="U795" s="542" t="s">
        <v>291</v>
      </c>
      <c r="V795" s="545"/>
      <c r="W795" s="293"/>
      <c r="X795" s="293"/>
      <c r="Y795" s="293"/>
      <c r="Z795" s="293"/>
      <c r="AA795" s="293"/>
      <c r="AB795" s="293"/>
      <c r="AC795" s="293"/>
      <c r="AD795" s="293"/>
      <c r="AE795" s="293"/>
      <c r="AF795" s="293"/>
      <c r="AG795" s="293"/>
      <c r="AH795" s="293"/>
      <c r="AI795" s="293"/>
      <c r="AJ795" s="293"/>
      <c r="AK795" s="546"/>
      <c r="AL795" s="664"/>
      <c r="AM795" s="542" t="s">
        <v>291</v>
      </c>
      <c r="AN795" s="545"/>
      <c r="AO795" s="293"/>
      <c r="AP795" s="293"/>
      <c r="AQ795" s="293"/>
      <c r="AR795" s="293"/>
      <c r="AS795" s="293"/>
      <c r="AT795" s="293"/>
      <c r="AU795" s="293"/>
      <c r="AV795" s="293"/>
      <c r="AW795" s="293"/>
      <c r="AX795" s="293"/>
      <c r="AY795" s="293"/>
      <c r="AZ795" s="293"/>
      <c r="BA795" s="293"/>
      <c r="BB795" s="293"/>
      <c r="BC795" s="546"/>
      <c r="BD795" s="144"/>
      <c r="BE795" s="144"/>
      <c r="BF795" s="144"/>
      <c r="BG795" s="144"/>
      <c r="BH795" s="144"/>
      <c r="BI795" s="144"/>
      <c r="BJ795" s="144"/>
      <c r="BK795" s="144"/>
      <c r="BL795" s="144"/>
      <c r="BM795" s="144"/>
      <c r="BN795" s="144"/>
      <c r="BO795" s="144"/>
      <c r="BP795" s="144"/>
      <c r="BQ795" s="144"/>
      <c r="BR795" s="144"/>
      <c r="BS795" s="144"/>
      <c r="BT795" s="144"/>
      <c r="BU795" s="144"/>
    </row>
    <row r="796" spans="1:73" ht="12" customHeight="1" x14ac:dyDescent="0.4">
      <c r="A796" s="80"/>
      <c r="B796" s="541" t="s">
        <v>421</v>
      </c>
      <c r="C796" s="542" t="s">
        <v>274</v>
      </c>
      <c r="D796" s="543">
        <f t="shared" ref="D796:S796" si="88">SUM(V796,AN796)</f>
        <v>0</v>
      </c>
      <c r="E796" s="547">
        <f t="shared" si="88"/>
        <v>0</v>
      </c>
      <c r="F796" s="547">
        <f t="shared" si="88"/>
        <v>0</v>
      </c>
      <c r="G796" s="547">
        <f t="shared" si="88"/>
        <v>0</v>
      </c>
      <c r="H796" s="547">
        <f t="shared" si="88"/>
        <v>0</v>
      </c>
      <c r="I796" s="547">
        <f t="shared" si="88"/>
        <v>0</v>
      </c>
      <c r="J796" s="547">
        <f t="shared" si="88"/>
        <v>0</v>
      </c>
      <c r="K796" s="547">
        <f t="shared" si="88"/>
        <v>0</v>
      </c>
      <c r="L796" s="547">
        <f t="shared" si="88"/>
        <v>0</v>
      </c>
      <c r="M796" s="547">
        <f t="shared" si="88"/>
        <v>0</v>
      </c>
      <c r="N796" s="547">
        <f t="shared" si="88"/>
        <v>0</v>
      </c>
      <c r="O796" s="547">
        <f t="shared" si="88"/>
        <v>0</v>
      </c>
      <c r="P796" s="547">
        <f t="shared" si="88"/>
        <v>0</v>
      </c>
      <c r="Q796" s="547">
        <f t="shared" si="88"/>
        <v>0</v>
      </c>
      <c r="R796" s="547">
        <f t="shared" si="88"/>
        <v>0</v>
      </c>
      <c r="S796" s="544">
        <f t="shared" si="88"/>
        <v>0</v>
      </c>
      <c r="T796" s="664"/>
      <c r="U796" s="542" t="s">
        <v>274</v>
      </c>
      <c r="V796" s="545"/>
      <c r="W796" s="548"/>
      <c r="X796" s="548"/>
      <c r="Y796" s="548"/>
      <c r="Z796" s="548"/>
      <c r="AA796" s="548"/>
      <c r="AB796" s="548"/>
      <c r="AC796" s="548"/>
      <c r="AD796" s="548"/>
      <c r="AE796" s="548"/>
      <c r="AF796" s="548"/>
      <c r="AG796" s="548"/>
      <c r="AH796" s="548"/>
      <c r="AI796" s="548"/>
      <c r="AJ796" s="548"/>
      <c r="AK796" s="546"/>
      <c r="AL796" s="664"/>
      <c r="AM796" s="542" t="s">
        <v>274</v>
      </c>
      <c r="AN796" s="545"/>
      <c r="AO796" s="548"/>
      <c r="AP796" s="548"/>
      <c r="AQ796" s="548"/>
      <c r="AR796" s="548"/>
      <c r="AS796" s="548"/>
      <c r="AT796" s="548"/>
      <c r="AU796" s="548"/>
      <c r="AV796" s="548"/>
      <c r="AW796" s="548"/>
      <c r="AX796" s="548"/>
      <c r="AY796" s="548"/>
      <c r="AZ796" s="548"/>
      <c r="BA796" s="548"/>
      <c r="BB796" s="548"/>
      <c r="BC796" s="546"/>
      <c r="BD796" s="144"/>
      <c r="BE796" s="144"/>
      <c r="BF796" s="144"/>
      <c r="BG796" s="144"/>
      <c r="BH796" s="144"/>
      <c r="BI796" s="144"/>
      <c r="BJ796" s="144"/>
      <c r="BK796" s="144"/>
      <c r="BL796" s="144"/>
      <c r="BM796" s="144"/>
      <c r="BN796" s="144"/>
      <c r="BO796" s="144"/>
      <c r="BP796" s="144"/>
      <c r="BQ796" s="144"/>
      <c r="BR796" s="144"/>
      <c r="BS796" s="144"/>
      <c r="BT796" s="144"/>
      <c r="BU796" s="144"/>
    </row>
    <row r="797" spans="1:73" ht="12" customHeight="1" x14ac:dyDescent="0.4">
      <c r="A797" s="80"/>
      <c r="B797" s="541"/>
      <c r="C797" s="542" t="s">
        <v>275</v>
      </c>
      <c r="D797" s="543">
        <f t="shared" ref="D797:S797" si="89">SUM(V797,AN797)</f>
        <v>0</v>
      </c>
      <c r="E797" s="547">
        <f t="shared" si="89"/>
        <v>0</v>
      </c>
      <c r="F797" s="547">
        <f t="shared" si="89"/>
        <v>0</v>
      </c>
      <c r="G797" s="547">
        <f t="shared" si="89"/>
        <v>0</v>
      </c>
      <c r="H797" s="547">
        <f t="shared" si="89"/>
        <v>0</v>
      </c>
      <c r="I797" s="547">
        <f t="shared" si="89"/>
        <v>0</v>
      </c>
      <c r="J797" s="547">
        <f t="shared" si="89"/>
        <v>0</v>
      </c>
      <c r="K797" s="547">
        <f t="shared" si="89"/>
        <v>0</v>
      </c>
      <c r="L797" s="547">
        <f t="shared" si="89"/>
        <v>0</v>
      </c>
      <c r="M797" s="547">
        <f t="shared" si="89"/>
        <v>0</v>
      </c>
      <c r="N797" s="547">
        <f t="shared" si="89"/>
        <v>0</v>
      </c>
      <c r="O797" s="547">
        <f t="shared" si="89"/>
        <v>0</v>
      </c>
      <c r="P797" s="547">
        <f t="shared" si="89"/>
        <v>0</v>
      </c>
      <c r="Q797" s="547">
        <f t="shared" si="89"/>
        <v>0</v>
      </c>
      <c r="R797" s="547">
        <f t="shared" si="89"/>
        <v>0</v>
      </c>
      <c r="S797" s="544">
        <f t="shared" si="89"/>
        <v>0</v>
      </c>
      <c r="T797" s="664"/>
      <c r="U797" s="542" t="s">
        <v>275</v>
      </c>
      <c r="V797" s="545"/>
      <c r="W797" s="548"/>
      <c r="X797" s="548"/>
      <c r="Y797" s="548"/>
      <c r="Z797" s="548"/>
      <c r="AA797" s="548"/>
      <c r="AB797" s="548"/>
      <c r="AC797" s="548"/>
      <c r="AD797" s="548"/>
      <c r="AE797" s="548"/>
      <c r="AF797" s="548"/>
      <c r="AG797" s="548"/>
      <c r="AH797" s="548"/>
      <c r="AI797" s="548"/>
      <c r="AJ797" s="548"/>
      <c r="AK797" s="546"/>
      <c r="AL797" s="664"/>
      <c r="AM797" s="542" t="s">
        <v>275</v>
      </c>
      <c r="AN797" s="545"/>
      <c r="AO797" s="548"/>
      <c r="AP797" s="548"/>
      <c r="AQ797" s="548"/>
      <c r="AR797" s="548"/>
      <c r="AS797" s="548"/>
      <c r="AT797" s="548"/>
      <c r="AU797" s="548"/>
      <c r="AV797" s="548"/>
      <c r="AW797" s="548"/>
      <c r="AX797" s="548"/>
      <c r="AY797" s="548"/>
      <c r="AZ797" s="548"/>
      <c r="BA797" s="548"/>
      <c r="BB797" s="548"/>
      <c r="BC797" s="546"/>
      <c r="BD797" s="144"/>
      <c r="BE797" s="144"/>
      <c r="BF797" s="144"/>
      <c r="BG797" s="144"/>
      <c r="BH797" s="144"/>
      <c r="BI797" s="144"/>
      <c r="BJ797" s="144"/>
      <c r="BK797" s="144"/>
      <c r="BL797" s="144"/>
      <c r="BM797" s="144"/>
      <c r="BN797" s="144"/>
      <c r="BO797" s="144"/>
      <c r="BP797" s="144"/>
      <c r="BQ797" s="144"/>
      <c r="BR797" s="144"/>
      <c r="BS797" s="144"/>
      <c r="BT797" s="144"/>
      <c r="BU797" s="144"/>
    </row>
    <row r="798" spans="1:73" ht="12" customHeight="1" x14ac:dyDescent="0.4">
      <c r="A798" s="80"/>
      <c r="B798" s="541"/>
      <c r="C798" s="542" t="s">
        <v>373</v>
      </c>
      <c r="D798" s="543">
        <f t="shared" ref="D798:S798" si="90">SUM(V798,AN798)</f>
        <v>0</v>
      </c>
      <c r="E798" s="292">
        <f t="shared" si="90"/>
        <v>0</v>
      </c>
      <c r="F798" s="292">
        <f t="shared" si="90"/>
        <v>0</v>
      </c>
      <c r="G798" s="292">
        <f t="shared" si="90"/>
        <v>0</v>
      </c>
      <c r="H798" s="292">
        <f t="shared" si="90"/>
        <v>0</v>
      </c>
      <c r="I798" s="292">
        <f t="shared" si="90"/>
        <v>0</v>
      </c>
      <c r="J798" s="292">
        <f t="shared" si="90"/>
        <v>0</v>
      </c>
      <c r="K798" s="292">
        <f t="shared" si="90"/>
        <v>0</v>
      </c>
      <c r="L798" s="292">
        <f t="shared" si="90"/>
        <v>0</v>
      </c>
      <c r="M798" s="292">
        <f t="shared" si="90"/>
        <v>0</v>
      </c>
      <c r="N798" s="292">
        <f t="shared" si="90"/>
        <v>0</v>
      </c>
      <c r="O798" s="292">
        <f t="shared" si="90"/>
        <v>0</v>
      </c>
      <c r="P798" s="292">
        <f t="shared" si="90"/>
        <v>0</v>
      </c>
      <c r="Q798" s="292">
        <f t="shared" si="90"/>
        <v>0</v>
      </c>
      <c r="R798" s="292">
        <f t="shared" si="90"/>
        <v>0</v>
      </c>
      <c r="S798" s="544">
        <f t="shared" si="90"/>
        <v>0</v>
      </c>
      <c r="T798" s="664"/>
      <c r="U798" s="542" t="s">
        <v>373</v>
      </c>
      <c r="V798" s="545"/>
      <c r="W798" s="293"/>
      <c r="X798" s="293"/>
      <c r="Y798" s="293"/>
      <c r="Z798" s="293"/>
      <c r="AA798" s="293"/>
      <c r="AB798" s="293"/>
      <c r="AC798" s="293"/>
      <c r="AD798" s="293"/>
      <c r="AE798" s="293"/>
      <c r="AF798" s="293"/>
      <c r="AG798" s="293"/>
      <c r="AH798" s="293"/>
      <c r="AI798" s="293"/>
      <c r="AJ798" s="293"/>
      <c r="AK798" s="546"/>
      <c r="AL798" s="664"/>
      <c r="AM798" s="542" t="s">
        <v>373</v>
      </c>
      <c r="AN798" s="545"/>
      <c r="AO798" s="293"/>
      <c r="AP798" s="293"/>
      <c r="AQ798" s="293"/>
      <c r="AR798" s="293"/>
      <c r="AS798" s="293"/>
      <c r="AT798" s="293"/>
      <c r="AU798" s="293"/>
      <c r="AV798" s="293"/>
      <c r="AW798" s="293"/>
      <c r="AX798" s="293"/>
      <c r="AY798" s="293"/>
      <c r="AZ798" s="293"/>
      <c r="BA798" s="293"/>
      <c r="BB798" s="293"/>
      <c r="BC798" s="546"/>
      <c r="BD798" s="144"/>
      <c r="BE798" s="144"/>
      <c r="BF798" s="144"/>
      <c r="BG798" s="144"/>
      <c r="BH798" s="144"/>
      <c r="BI798" s="144"/>
      <c r="BJ798" s="144"/>
      <c r="BK798" s="144"/>
      <c r="BL798" s="144"/>
      <c r="BM798" s="144"/>
      <c r="BN798" s="144"/>
      <c r="BO798" s="144"/>
      <c r="BP798" s="144"/>
      <c r="BQ798" s="144"/>
      <c r="BR798" s="144"/>
      <c r="BS798" s="144"/>
      <c r="BT798" s="144"/>
      <c r="BU798" s="144"/>
    </row>
    <row r="799" spans="1:73" ht="12" customHeight="1" x14ac:dyDescent="0.4">
      <c r="A799" s="80"/>
      <c r="B799" s="541"/>
      <c r="C799" s="542" t="s">
        <v>374</v>
      </c>
      <c r="D799" s="543">
        <f t="shared" ref="D799:S799" si="91">SUM(V799,AN799)</f>
        <v>0</v>
      </c>
      <c r="E799" s="292">
        <f t="shared" si="91"/>
        <v>0</v>
      </c>
      <c r="F799" s="292">
        <f t="shared" si="91"/>
        <v>0</v>
      </c>
      <c r="G799" s="292">
        <f t="shared" si="91"/>
        <v>0</v>
      </c>
      <c r="H799" s="292">
        <f t="shared" si="91"/>
        <v>0</v>
      </c>
      <c r="I799" s="292">
        <f t="shared" si="91"/>
        <v>0</v>
      </c>
      <c r="J799" s="292">
        <f t="shared" si="91"/>
        <v>0</v>
      </c>
      <c r="K799" s="292">
        <f t="shared" si="91"/>
        <v>0</v>
      </c>
      <c r="L799" s="292">
        <f t="shared" si="91"/>
        <v>0</v>
      </c>
      <c r="M799" s="292">
        <f t="shared" si="91"/>
        <v>0</v>
      </c>
      <c r="N799" s="292">
        <f t="shared" si="91"/>
        <v>0</v>
      </c>
      <c r="O799" s="292">
        <f t="shared" si="91"/>
        <v>0</v>
      </c>
      <c r="P799" s="292">
        <f t="shared" si="91"/>
        <v>0</v>
      </c>
      <c r="Q799" s="292">
        <f t="shared" si="91"/>
        <v>0</v>
      </c>
      <c r="R799" s="292">
        <f t="shared" si="91"/>
        <v>0</v>
      </c>
      <c r="S799" s="544">
        <f t="shared" si="91"/>
        <v>0</v>
      </c>
      <c r="T799" s="664"/>
      <c r="U799" s="542" t="s">
        <v>374</v>
      </c>
      <c r="V799" s="545"/>
      <c r="W799" s="293"/>
      <c r="X799" s="293"/>
      <c r="Y799" s="293"/>
      <c r="Z799" s="293"/>
      <c r="AA799" s="293"/>
      <c r="AB799" s="293"/>
      <c r="AC799" s="293"/>
      <c r="AD799" s="293"/>
      <c r="AE799" s="293"/>
      <c r="AF799" s="293"/>
      <c r="AG799" s="293"/>
      <c r="AH799" s="293"/>
      <c r="AI799" s="293"/>
      <c r="AJ799" s="293"/>
      <c r="AK799" s="546"/>
      <c r="AL799" s="664"/>
      <c r="AM799" s="542" t="s">
        <v>374</v>
      </c>
      <c r="AN799" s="545"/>
      <c r="AO799" s="293"/>
      <c r="AP799" s="293"/>
      <c r="AQ799" s="293"/>
      <c r="AR799" s="293"/>
      <c r="AS799" s="293"/>
      <c r="AT799" s="293"/>
      <c r="AU799" s="293"/>
      <c r="AV799" s="293"/>
      <c r="AW799" s="293"/>
      <c r="AX799" s="293"/>
      <c r="AY799" s="293"/>
      <c r="AZ799" s="293"/>
      <c r="BA799" s="293"/>
      <c r="BB799" s="293"/>
      <c r="BC799" s="546"/>
      <c r="BD799" s="144"/>
      <c r="BE799" s="144"/>
      <c r="BF799" s="144"/>
      <c r="BG799" s="144"/>
      <c r="BH799" s="144"/>
      <c r="BI799" s="144"/>
      <c r="BJ799" s="144"/>
      <c r="BK799" s="144"/>
      <c r="BL799" s="144"/>
      <c r="BM799" s="144"/>
      <c r="BN799" s="144"/>
      <c r="BO799" s="144"/>
      <c r="BP799" s="144"/>
      <c r="BQ799" s="144"/>
      <c r="BR799" s="144"/>
      <c r="BS799" s="144"/>
      <c r="BT799" s="144"/>
      <c r="BU799" s="144"/>
    </row>
    <row r="800" spans="1:73" ht="12" customHeight="1" x14ac:dyDescent="0.4">
      <c r="A800" s="80"/>
      <c r="B800" s="541"/>
      <c r="C800" s="542" t="s">
        <v>375</v>
      </c>
      <c r="D800" s="543">
        <f t="shared" ref="D800:S800" si="92">SUM(V800,AN800)</f>
        <v>0</v>
      </c>
      <c r="E800" s="547">
        <f t="shared" si="92"/>
        <v>0</v>
      </c>
      <c r="F800" s="547">
        <f t="shared" si="92"/>
        <v>0</v>
      </c>
      <c r="G800" s="547">
        <f t="shared" si="92"/>
        <v>0</v>
      </c>
      <c r="H800" s="547">
        <f t="shared" si="92"/>
        <v>0</v>
      </c>
      <c r="I800" s="547">
        <f t="shared" si="92"/>
        <v>0</v>
      </c>
      <c r="J800" s="547">
        <f t="shared" si="92"/>
        <v>0</v>
      </c>
      <c r="K800" s="547">
        <f t="shared" si="92"/>
        <v>0</v>
      </c>
      <c r="L800" s="547">
        <f t="shared" si="92"/>
        <v>0</v>
      </c>
      <c r="M800" s="547">
        <f t="shared" si="92"/>
        <v>0</v>
      </c>
      <c r="N800" s="547">
        <f t="shared" si="92"/>
        <v>0</v>
      </c>
      <c r="O800" s="547">
        <f t="shared" si="92"/>
        <v>0</v>
      </c>
      <c r="P800" s="547">
        <f t="shared" si="92"/>
        <v>0</v>
      </c>
      <c r="Q800" s="547">
        <f t="shared" si="92"/>
        <v>0</v>
      </c>
      <c r="R800" s="547">
        <f t="shared" si="92"/>
        <v>0</v>
      </c>
      <c r="S800" s="544">
        <f t="shared" si="92"/>
        <v>0</v>
      </c>
      <c r="T800" s="664"/>
      <c r="U800" s="542" t="s">
        <v>375</v>
      </c>
      <c r="V800" s="545"/>
      <c r="W800" s="548"/>
      <c r="X800" s="548"/>
      <c r="Y800" s="548"/>
      <c r="Z800" s="548"/>
      <c r="AA800" s="548"/>
      <c r="AB800" s="548"/>
      <c r="AC800" s="548"/>
      <c r="AD800" s="548"/>
      <c r="AE800" s="548"/>
      <c r="AF800" s="548"/>
      <c r="AG800" s="548"/>
      <c r="AH800" s="548"/>
      <c r="AI800" s="548"/>
      <c r="AJ800" s="548"/>
      <c r="AK800" s="546"/>
      <c r="AL800" s="664"/>
      <c r="AM800" s="542" t="s">
        <v>375</v>
      </c>
      <c r="AN800" s="545"/>
      <c r="AO800" s="548"/>
      <c r="AP800" s="548"/>
      <c r="AQ800" s="548"/>
      <c r="AR800" s="548"/>
      <c r="AS800" s="548"/>
      <c r="AT800" s="548"/>
      <c r="AU800" s="548"/>
      <c r="AV800" s="548"/>
      <c r="AW800" s="548"/>
      <c r="AX800" s="548"/>
      <c r="AY800" s="548"/>
      <c r="AZ800" s="548"/>
      <c r="BA800" s="548"/>
      <c r="BB800" s="548"/>
      <c r="BC800" s="546"/>
      <c r="BD800" s="144"/>
      <c r="BE800" s="144"/>
      <c r="BF800" s="144"/>
      <c r="BG800" s="144"/>
      <c r="BH800" s="144"/>
      <c r="BI800" s="144"/>
      <c r="BJ800" s="144"/>
      <c r="BK800" s="144"/>
      <c r="BL800" s="144"/>
      <c r="BM800" s="144"/>
      <c r="BN800" s="144"/>
      <c r="BO800" s="144"/>
      <c r="BP800" s="144"/>
      <c r="BQ800" s="144"/>
      <c r="BR800" s="144"/>
      <c r="BS800" s="144"/>
      <c r="BT800" s="144"/>
      <c r="BU800" s="144"/>
    </row>
    <row r="801" spans="1:73" ht="12" customHeight="1" x14ac:dyDescent="0.4">
      <c r="A801" s="80"/>
      <c r="B801" s="541"/>
      <c r="C801" s="542" t="s">
        <v>309</v>
      </c>
      <c r="D801" s="543">
        <f t="shared" ref="D801:S801" si="93">SUM(V801,AN801)</f>
        <v>0</v>
      </c>
      <c r="E801" s="292">
        <f t="shared" si="93"/>
        <v>0</v>
      </c>
      <c r="F801" s="292">
        <f t="shared" si="93"/>
        <v>0</v>
      </c>
      <c r="G801" s="292">
        <f t="shared" si="93"/>
        <v>0</v>
      </c>
      <c r="H801" s="292">
        <f t="shared" si="93"/>
        <v>0</v>
      </c>
      <c r="I801" s="292">
        <f t="shared" si="93"/>
        <v>0</v>
      </c>
      <c r="J801" s="292">
        <f t="shared" si="93"/>
        <v>0</v>
      </c>
      <c r="K801" s="292">
        <f t="shared" si="93"/>
        <v>0</v>
      </c>
      <c r="L801" s="292">
        <f t="shared" si="93"/>
        <v>0</v>
      </c>
      <c r="M801" s="292">
        <f t="shared" si="93"/>
        <v>0</v>
      </c>
      <c r="N801" s="292">
        <f t="shared" si="93"/>
        <v>0</v>
      </c>
      <c r="O801" s="292">
        <f t="shared" si="93"/>
        <v>0</v>
      </c>
      <c r="P801" s="292">
        <f t="shared" si="93"/>
        <v>0</v>
      </c>
      <c r="Q801" s="292">
        <f t="shared" si="93"/>
        <v>0</v>
      </c>
      <c r="R801" s="292">
        <f t="shared" si="93"/>
        <v>0</v>
      </c>
      <c r="S801" s="544">
        <f t="shared" si="93"/>
        <v>0</v>
      </c>
      <c r="T801" s="664"/>
      <c r="U801" s="542" t="s">
        <v>309</v>
      </c>
      <c r="V801" s="545"/>
      <c r="W801" s="293"/>
      <c r="X801" s="293"/>
      <c r="Y801" s="293"/>
      <c r="Z801" s="293"/>
      <c r="AA801" s="293"/>
      <c r="AB801" s="293"/>
      <c r="AC801" s="293"/>
      <c r="AD801" s="293"/>
      <c r="AE801" s="293"/>
      <c r="AF801" s="293"/>
      <c r="AG801" s="293"/>
      <c r="AH801" s="293"/>
      <c r="AI801" s="293"/>
      <c r="AJ801" s="293"/>
      <c r="AK801" s="546"/>
      <c r="AL801" s="664"/>
      <c r="AM801" s="542" t="s">
        <v>309</v>
      </c>
      <c r="AN801" s="545"/>
      <c r="AO801" s="293"/>
      <c r="AP801" s="293"/>
      <c r="AQ801" s="293"/>
      <c r="AR801" s="293"/>
      <c r="AS801" s="293"/>
      <c r="AT801" s="293"/>
      <c r="AU801" s="293"/>
      <c r="AV801" s="293"/>
      <c r="AW801" s="293"/>
      <c r="AX801" s="293"/>
      <c r="AY801" s="293"/>
      <c r="AZ801" s="293"/>
      <c r="BA801" s="293"/>
      <c r="BB801" s="293"/>
      <c r="BC801" s="546"/>
      <c r="BD801" s="144"/>
      <c r="BE801" s="144"/>
      <c r="BF801" s="144"/>
      <c r="BG801" s="144"/>
      <c r="BH801" s="144"/>
      <c r="BI801" s="144"/>
      <c r="BJ801" s="144"/>
      <c r="BK801" s="144"/>
      <c r="BL801" s="144"/>
      <c r="BM801" s="144"/>
      <c r="BN801" s="144"/>
      <c r="BO801" s="144"/>
      <c r="BP801" s="144"/>
      <c r="BQ801" s="144"/>
      <c r="BR801" s="144"/>
      <c r="BS801" s="144"/>
      <c r="BT801" s="144"/>
      <c r="BU801" s="144"/>
    </row>
    <row r="802" spans="1:73" ht="12" customHeight="1" x14ac:dyDescent="0.4">
      <c r="A802" s="80"/>
      <c r="B802" s="541"/>
      <c r="C802" s="542" t="s">
        <v>310</v>
      </c>
      <c r="D802" s="543">
        <f t="shared" ref="D802:S802" si="94">SUM(V802,AN802)</f>
        <v>0</v>
      </c>
      <c r="E802" s="292">
        <f t="shared" si="94"/>
        <v>0</v>
      </c>
      <c r="F802" s="292">
        <f t="shared" si="94"/>
        <v>0</v>
      </c>
      <c r="G802" s="292">
        <f t="shared" si="94"/>
        <v>0</v>
      </c>
      <c r="H802" s="292">
        <f t="shared" si="94"/>
        <v>0</v>
      </c>
      <c r="I802" s="292">
        <f t="shared" si="94"/>
        <v>0</v>
      </c>
      <c r="J802" s="292">
        <f t="shared" si="94"/>
        <v>0</v>
      </c>
      <c r="K802" s="292">
        <f t="shared" si="94"/>
        <v>0</v>
      </c>
      <c r="L802" s="292">
        <f t="shared" si="94"/>
        <v>0</v>
      </c>
      <c r="M802" s="292">
        <f t="shared" si="94"/>
        <v>0</v>
      </c>
      <c r="N802" s="292">
        <f t="shared" si="94"/>
        <v>0</v>
      </c>
      <c r="O802" s="292">
        <f t="shared" si="94"/>
        <v>0</v>
      </c>
      <c r="P802" s="292">
        <f t="shared" si="94"/>
        <v>0</v>
      </c>
      <c r="Q802" s="292">
        <f t="shared" si="94"/>
        <v>0</v>
      </c>
      <c r="R802" s="292">
        <f t="shared" si="94"/>
        <v>0</v>
      </c>
      <c r="S802" s="544">
        <f t="shared" si="94"/>
        <v>0</v>
      </c>
      <c r="T802" s="664"/>
      <c r="U802" s="542" t="s">
        <v>310</v>
      </c>
      <c r="V802" s="545"/>
      <c r="W802" s="293"/>
      <c r="X802" s="293"/>
      <c r="Y802" s="293"/>
      <c r="Z802" s="293"/>
      <c r="AA802" s="293"/>
      <c r="AB802" s="293"/>
      <c r="AC802" s="293"/>
      <c r="AD802" s="293"/>
      <c r="AE802" s="293"/>
      <c r="AF802" s="293"/>
      <c r="AG802" s="293"/>
      <c r="AH802" s="293"/>
      <c r="AI802" s="293"/>
      <c r="AJ802" s="293"/>
      <c r="AK802" s="546"/>
      <c r="AL802" s="664"/>
      <c r="AM802" s="542" t="s">
        <v>310</v>
      </c>
      <c r="AN802" s="545"/>
      <c r="AO802" s="293"/>
      <c r="AP802" s="293"/>
      <c r="AQ802" s="293"/>
      <c r="AR802" s="293"/>
      <c r="AS802" s="293"/>
      <c r="AT802" s="293"/>
      <c r="AU802" s="293"/>
      <c r="AV802" s="293"/>
      <c r="AW802" s="293"/>
      <c r="AX802" s="293"/>
      <c r="AY802" s="293"/>
      <c r="AZ802" s="293"/>
      <c r="BA802" s="293"/>
      <c r="BB802" s="293"/>
      <c r="BC802" s="546"/>
      <c r="BD802" s="144"/>
      <c r="BE802" s="144"/>
      <c r="BF802" s="144"/>
      <c r="BG802" s="144"/>
      <c r="BH802" s="144"/>
      <c r="BI802" s="144"/>
      <c r="BJ802" s="144"/>
      <c r="BK802" s="144"/>
      <c r="BL802" s="144"/>
      <c r="BM802" s="144"/>
      <c r="BN802" s="144"/>
      <c r="BO802" s="144"/>
      <c r="BP802" s="144"/>
      <c r="BQ802" s="144"/>
      <c r="BR802" s="144"/>
      <c r="BS802" s="144"/>
      <c r="BT802" s="144"/>
      <c r="BU802" s="144"/>
    </row>
    <row r="803" spans="1:73" ht="12" customHeight="1" x14ac:dyDescent="0.4">
      <c r="A803" s="80"/>
      <c r="B803" s="541"/>
      <c r="C803" s="542" t="s">
        <v>376</v>
      </c>
      <c r="D803" s="543">
        <f t="shared" ref="D803:S803" si="95">SUM(V803,AN803)</f>
        <v>0</v>
      </c>
      <c r="E803" s="292">
        <f t="shared" si="95"/>
        <v>0</v>
      </c>
      <c r="F803" s="292">
        <f t="shared" si="95"/>
        <v>0</v>
      </c>
      <c r="G803" s="292">
        <f t="shared" si="95"/>
        <v>0</v>
      </c>
      <c r="H803" s="292">
        <f t="shared" si="95"/>
        <v>0</v>
      </c>
      <c r="I803" s="292">
        <f t="shared" si="95"/>
        <v>0</v>
      </c>
      <c r="J803" s="292">
        <f t="shared" si="95"/>
        <v>0</v>
      </c>
      <c r="K803" s="292">
        <f t="shared" si="95"/>
        <v>0</v>
      </c>
      <c r="L803" s="292">
        <f t="shared" si="95"/>
        <v>0</v>
      </c>
      <c r="M803" s="292">
        <f t="shared" si="95"/>
        <v>0</v>
      </c>
      <c r="N803" s="292">
        <f t="shared" si="95"/>
        <v>0</v>
      </c>
      <c r="O803" s="292">
        <f t="shared" si="95"/>
        <v>0</v>
      </c>
      <c r="P803" s="292">
        <f t="shared" si="95"/>
        <v>0</v>
      </c>
      <c r="Q803" s="292">
        <f t="shared" si="95"/>
        <v>0</v>
      </c>
      <c r="R803" s="292">
        <f t="shared" si="95"/>
        <v>0</v>
      </c>
      <c r="S803" s="544">
        <f t="shared" si="95"/>
        <v>0</v>
      </c>
      <c r="T803" s="664"/>
      <c r="U803" s="542" t="s">
        <v>376</v>
      </c>
      <c r="V803" s="545"/>
      <c r="W803" s="293"/>
      <c r="X803" s="293"/>
      <c r="Y803" s="293"/>
      <c r="Z803" s="293"/>
      <c r="AA803" s="293"/>
      <c r="AB803" s="293"/>
      <c r="AC803" s="293"/>
      <c r="AD803" s="293"/>
      <c r="AE803" s="293"/>
      <c r="AF803" s="293"/>
      <c r="AG803" s="293"/>
      <c r="AH803" s="293"/>
      <c r="AI803" s="293"/>
      <c r="AJ803" s="293"/>
      <c r="AK803" s="546"/>
      <c r="AL803" s="664"/>
      <c r="AM803" s="542" t="s">
        <v>376</v>
      </c>
      <c r="AN803" s="545"/>
      <c r="AO803" s="293"/>
      <c r="AP803" s="293"/>
      <c r="AQ803" s="293"/>
      <c r="AR803" s="293"/>
      <c r="AS803" s="293"/>
      <c r="AT803" s="293"/>
      <c r="AU803" s="293"/>
      <c r="AV803" s="293"/>
      <c r="AW803" s="293"/>
      <c r="AX803" s="293"/>
      <c r="AY803" s="293"/>
      <c r="AZ803" s="293"/>
      <c r="BA803" s="293"/>
      <c r="BB803" s="293"/>
      <c r="BC803" s="546"/>
      <c r="BD803" s="144"/>
      <c r="BE803" s="144"/>
      <c r="BF803" s="144"/>
      <c r="BG803" s="144"/>
      <c r="BH803" s="144"/>
      <c r="BI803" s="144"/>
      <c r="BJ803" s="144"/>
      <c r="BK803" s="144"/>
      <c r="BL803" s="144"/>
      <c r="BM803" s="144"/>
      <c r="BN803" s="144"/>
      <c r="BO803" s="144"/>
      <c r="BP803" s="144"/>
      <c r="BQ803" s="144"/>
      <c r="BR803" s="144"/>
      <c r="BS803" s="144"/>
      <c r="BT803" s="144"/>
      <c r="BU803" s="144"/>
    </row>
    <row r="804" spans="1:73" ht="12" customHeight="1" x14ac:dyDescent="0.4">
      <c r="A804" s="80"/>
      <c r="B804" s="541"/>
      <c r="C804" s="542" t="s">
        <v>377</v>
      </c>
      <c r="D804" s="543">
        <f t="shared" ref="D804:S804" si="96">SUM(V804,AN804)</f>
        <v>0</v>
      </c>
      <c r="E804" s="292">
        <f t="shared" si="96"/>
        <v>0</v>
      </c>
      <c r="F804" s="292">
        <f t="shared" si="96"/>
        <v>0</v>
      </c>
      <c r="G804" s="292">
        <f t="shared" si="96"/>
        <v>0</v>
      </c>
      <c r="H804" s="292">
        <f t="shared" si="96"/>
        <v>0</v>
      </c>
      <c r="I804" s="292">
        <f t="shared" si="96"/>
        <v>0</v>
      </c>
      <c r="J804" s="292">
        <f t="shared" si="96"/>
        <v>0</v>
      </c>
      <c r="K804" s="292">
        <f t="shared" si="96"/>
        <v>0</v>
      </c>
      <c r="L804" s="292">
        <f t="shared" si="96"/>
        <v>0</v>
      </c>
      <c r="M804" s="292">
        <f t="shared" si="96"/>
        <v>0</v>
      </c>
      <c r="N804" s="292">
        <f t="shared" si="96"/>
        <v>0</v>
      </c>
      <c r="O804" s="292">
        <f t="shared" si="96"/>
        <v>0</v>
      </c>
      <c r="P804" s="292">
        <f t="shared" si="96"/>
        <v>0</v>
      </c>
      <c r="Q804" s="292">
        <f t="shared" si="96"/>
        <v>0</v>
      </c>
      <c r="R804" s="292">
        <f t="shared" si="96"/>
        <v>0</v>
      </c>
      <c r="S804" s="544">
        <f t="shared" si="96"/>
        <v>0</v>
      </c>
      <c r="T804" s="664"/>
      <c r="U804" s="542" t="s">
        <v>377</v>
      </c>
      <c r="V804" s="545"/>
      <c r="W804" s="293"/>
      <c r="X804" s="293"/>
      <c r="Y804" s="293"/>
      <c r="Z804" s="293"/>
      <c r="AA804" s="293"/>
      <c r="AB804" s="293"/>
      <c r="AC804" s="293"/>
      <c r="AD804" s="293"/>
      <c r="AE804" s="293"/>
      <c r="AF804" s="293"/>
      <c r="AG804" s="293"/>
      <c r="AH804" s="293"/>
      <c r="AI804" s="293"/>
      <c r="AJ804" s="293"/>
      <c r="AK804" s="546"/>
      <c r="AL804" s="664"/>
      <c r="AM804" s="542" t="s">
        <v>377</v>
      </c>
      <c r="AN804" s="545"/>
      <c r="AO804" s="293"/>
      <c r="AP804" s="293"/>
      <c r="AQ804" s="293"/>
      <c r="AR804" s="293"/>
      <c r="AS804" s="293"/>
      <c r="AT804" s="293"/>
      <c r="AU804" s="293"/>
      <c r="AV804" s="293"/>
      <c r="AW804" s="293"/>
      <c r="AX804" s="293"/>
      <c r="AY804" s="293"/>
      <c r="AZ804" s="293"/>
      <c r="BA804" s="293"/>
      <c r="BB804" s="293"/>
      <c r="BC804" s="546"/>
      <c r="BD804" s="144"/>
      <c r="BE804" s="144"/>
      <c r="BF804" s="144"/>
      <c r="BG804" s="144"/>
      <c r="BH804" s="144"/>
      <c r="BI804" s="144"/>
      <c r="BJ804" s="144"/>
      <c r="BK804" s="144"/>
      <c r="BL804" s="144"/>
      <c r="BM804" s="144"/>
      <c r="BN804" s="144"/>
      <c r="BO804" s="144"/>
      <c r="BP804" s="144"/>
      <c r="BQ804" s="144"/>
      <c r="BR804" s="144"/>
      <c r="BS804" s="144"/>
      <c r="BT804" s="144"/>
      <c r="BU804" s="144"/>
    </row>
    <row r="805" spans="1:73" ht="12" customHeight="1" x14ac:dyDescent="0.4">
      <c r="A805" s="80"/>
      <c r="B805" s="541"/>
      <c r="C805" s="542" t="s">
        <v>378</v>
      </c>
      <c r="D805" s="543">
        <f t="shared" ref="D805:S805" si="97">SUM(V805,AN805)</f>
        <v>0</v>
      </c>
      <c r="E805" s="292">
        <f t="shared" si="97"/>
        <v>0</v>
      </c>
      <c r="F805" s="292">
        <f t="shared" si="97"/>
        <v>0</v>
      </c>
      <c r="G805" s="292">
        <f t="shared" si="97"/>
        <v>0</v>
      </c>
      <c r="H805" s="292">
        <f t="shared" si="97"/>
        <v>0</v>
      </c>
      <c r="I805" s="292">
        <f t="shared" si="97"/>
        <v>0</v>
      </c>
      <c r="J805" s="292">
        <f t="shared" si="97"/>
        <v>0</v>
      </c>
      <c r="K805" s="292">
        <f t="shared" si="97"/>
        <v>0</v>
      </c>
      <c r="L805" s="292">
        <f t="shared" si="97"/>
        <v>0</v>
      </c>
      <c r="M805" s="292">
        <f t="shared" si="97"/>
        <v>0</v>
      </c>
      <c r="N805" s="292">
        <f t="shared" si="97"/>
        <v>0</v>
      </c>
      <c r="O805" s="292">
        <f t="shared" si="97"/>
        <v>0</v>
      </c>
      <c r="P805" s="292">
        <f t="shared" si="97"/>
        <v>0</v>
      </c>
      <c r="Q805" s="292">
        <f t="shared" si="97"/>
        <v>0</v>
      </c>
      <c r="R805" s="292">
        <f t="shared" si="97"/>
        <v>0</v>
      </c>
      <c r="S805" s="544">
        <f t="shared" si="97"/>
        <v>0</v>
      </c>
      <c r="T805" s="664"/>
      <c r="U805" s="542" t="s">
        <v>378</v>
      </c>
      <c r="V805" s="545"/>
      <c r="W805" s="293"/>
      <c r="X805" s="293"/>
      <c r="Y805" s="293"/>
      <c r="Z805" s="293"/>
      <c r="AA805" s="293"/>
      <c r="AB805" s="293"/>
      <c r="AC805" s="293"/>
      <c r="AD805" s="293"/>
      <c r="AE805" s="293"/>
      <c r="AF805" s="293"/>
      <c r="AG805" s="293"/>
      <c r="AH805" s="293"/>
      <c r="AI805" s="293"/>
      <c r="AJ805" s="293"/>
      <c r="AK805" s="546"/>
      <c r="AL805" s="664"/>
      <c r="AM805" s="542" t="s">
        <v>378</v>
      </c>
      <c r="AN805" s="545"/>
      <c r="AO805" s="293"/>
      <c r="AP805" s="293"/>
      <c r="AQ805" s="293"/>
      <c r="AR805" s="293"/>
      <c r="AS805" s="293"/>
      <c r="AT805" s="293"/>
      <c r="AU805" s="293"/>
      <c r="AV805" s="293"/>
      <c r="AW805" s="293"/>
      <c r="AX805" s="293"/>
      <c r="AY805" s="293"/>
      <c r="AZ805" s="293"/>
      <c r="BA805" s="293"/>
      <c r="BB805" s="293"/>
      <c r="BC805" s="546"/>
      <c r="BD805" s="144"/>
      <c r="BE805" s="144"/>
      <c r="BF805" s="144"/>
      <c r="BG805" s="144"/>
      <c r="BH805" s="144"/>
      <c r="BI805" s="144"/>
      <c r="BJ805" s="144"/>
      <c r="BK805" s="144"/>
      <c r="BL805" s="144"/>
      <c r="BM805" s="144"/>
      <c r="BN805" s="144"/>
      <c r="BO805" s="144"/>
      <c r="BP805" s="144"/>
      <c r="BQ805" s="144"/>
      <c r="BR805" s="144"/>
      <c r="BS805" s="144"/>
      <c r="BT805" s="144"/>
      <c r="BU805" s="144"/>
    </row>
    <row r="806" spans="1:73" ht="12" customHeight="1" x14ac:dyDescent="0.4">
      <c r="A806" s="80"/>
      <c r="B806" s="541"/>
      <c r="C806" s="542" t="s">
        <v>379</v>
      </c>
      <c r="D806" s="543">
        <f t="shared" ref="D806:S806" si="98">SUM(V806,AN806)</f>
        <v>0</v>
      </c>
      <c r="E806" s="292">
        <f t="shared" si="98"/>
        <v>0</v>
      </c>
      <c r="F806" s="292">
        <f t="shared" si="98"/>
        <v>0</v>
      </c>
      <c r="G806" s="292">
        <f t="shared" si="98"/>
        <v>0</v>
      </c>
      <c r="H806" s="292">
        <f t="shared" si="98"/>
        <v>0</v>
      </c>
      <c r="I806" s="292">
        <f t="shared" si="98"/>
        <v>0</v>
      </c>
      <c r="J806" s="292">
        <f t="shared" si="98"/>
        <v>0</v>
      </c>
      <c r="K806" s="292">
        <f t="shared" si="98"/>
        <v>0</v>
      </c>
      <c r="L806" s="292">
        <f t="shared" si="98"/>
        <v>0</v>
      </c>
      <c r="M806" s="292">
        <f t="shared" si="98"/>
        <v>0</v>
      </c>
      <c r="N806" s="292">
        <f t="shared" si="98"/>
        <v>0</v>
      </c>
      <c r="O806" s="292">
        <f t="shared" si="98"/>
        <v>0</v>
      </c>
      <c r="P806" s="292">
        <f t="shared" si="98"/>
        <v>0</v>
      </c>
      <c r="Q806" s="292">
        <f t="shared" si="98"/>
        <v>0</v>
      </c>
      <c r="R806" s="292">
        <f t="shared" si="98"/>
        <v>0</v>
      </c>
      <c r="S806" s="544">
        <f t="shared" si="98"/>
        <v>0</v>
      </c>
      <c r="T806" s="664"/>
      <c r="U806" s="542" t="s">
        <v>379</v>
      </c>
      <c r="V806" s="545"/>
      <c r="W806" s="293"/>
      <c r="X806" s="293"/>
      <c r="Y806" s="293"/>
      <c r="Z806" s="293"/>
      <c r="AA806" s="293"/>
      <c r="AB806" s="293"/>
      <c r="AC806" s="293"/>
      <c r="AD806" s="293"/>
      <c r="AE806" s="293"/>
      <c r="AF806" s="293"/>
      <c r="AG806" s="293"/>
      <c r="AH806" s="293"/>
      <c r="AI806" s="293"/>
      <c r="AJ806" s="293"/>
      <c r="AK806" s="546"/>
      <c r="AL806" s="664"/>
      <c r="AM806" s="542" t="s">
        <v>379</v>
      </c>
      <c r="AN806" s="545"/>
      <c r="AO806" s="293"/>
      <c r="AP806" s="293"/>
      <c r="AQ806" s="293"/>
      <c r="AR806" s="293"/>
      <c r="AS806" s="293"/>
      <c r="AT806" s="293"/>
      <c r="AU806" s="293"/>
      <c r="AV806" s="293"/>
      <c r="AW806" s="293"/>
      <c r="AX806" s="293"/>
      <c r="AY806" s="293"/>
      <c r="AZ806" s="293"/>
      <c r="BA806" s="293"/>
      <c r="BB806" s="293"/>
      <c r="BC806" s="546"/>
      <c r="BD806" s="144"/>
      <c r="BE806" s="144"/>
      <c r="BF806" s="144"/>
      <c r="BG806" s="144"/>
      <c r="BH806" s="144"/>
      <c r="BI806" s="144"/>
      <c r="BJ806" s="144"/>
      <c r="BK806" s="144"/>
      <c r="BL806" s="144"/>
      <c r="BM806" s="144"/>
      <c r="BN806" s="144"/>
      <c r="BO806" s="144"/>
      <c r="BP806" s="144"/>
      <c r="BQ806" s="144"/>
      <c r="BR806" s="144"/>
      <c r="BS806" s="144"/>
      <c r="BT806" s="144"/>
      <c r="BU806" s="144"/>
    </row>
    <row r="807" spans="1:73" ht="12" customHeight="1" x14ac:dyDescent="0.4">
      <c r="A807" s="80"/>
      <c r="B807" s="541"/>
      <c r="C807" s="549" t="s">
        <v>380</v>
      </c>
      <c r="D807" s="550">
        <f t="shared" ref="D807:S807" si="99">SUM(V807,AN807)</f>
        <v>0</v>
      </c>
      <c r="E807" s="551">
        <f t="shared" si="99"/>
        <v>0</v>
      </c>
      <c r="F807" s="551">
        <f t="shared" si="99"/>
        <v>0</v>
      </c>
      <c r="G807" s="551">
        <f t="shared" si="99"/>
        <v>0</v>
      </c>
      <c r="H807" s="551">
        <f t="shared" si="99"/>
        <v>0</v>
      </c>
      <c r="I807" s="551">
        <f t="shared" si="99"/>
        <v>0</v>
      </c>
      <c r="J807" s="551">
        <f t="shared" si="99"/>
        <v>0</v>
      </c>
      <c r="K807" s="551">
        <f t="shared" si="99"/>
        <v>0</v>
      </c>
      <c r="L807" s="551">
        <f t="shared" si="99"/>
        <v>0</v>
      </c>
      <c r="M807" s="551">
        <f t="shared" si="99"/>
        <v>0</v>
      </c>
      <c r="N807" s="551">
        <f t="shared" si="99"/>
        <v>0</v>
      </c>
      <c r="O807" s="551">
        <f t="shared" si="99"/>
        <v>0</v>
      </c>
      <c r="P807" s="551">
        <f t="shared" si="99"/>
        <v>0</v>
      </c>
      <c r="Q807" s="551">
        <f t="shared" si="99"/>
        <v>0</v>
      </c>
      <c r="R807" s="551">
        <f t="shared" si="99"/>
        <v>0</v>
      </c>
      <c r="S807" s="552">
        <f t="shared" si="99"/>
        <v>0</v>
      </c>
      <c r="T807" s="664"/>
      <c r="U807" s="549" t="s">
        <v>380</v>
      </c>
      <c r="V807" s="553"/>
      <c r="W807" s="554"/>
      <c r="X807" s="554"/>
      <c r="Y807" s="554"/>
      <c r="Z807" s="554"/>
      <c r="AA807" s="554"/>
      <c r="AB807" s="554"/>
      <c r="AC807" s="554"/>
      <c r="AD807" s="554"/>
      <c r="AE807" s="554"/>
      <c r="AF807" s="554"/>
      <c r="AG807" s="554"/>
      <c r="AH807" s="554"/>
      <c r="AI807" s="554"/>
      <c r="AJ807" s="554"/>
      <c r="AK807" s="555"/>
      <c r="AL807" s="664"/>
      <c r="AM807" s="549" t="s">
        <v>380</v>
      </c>
      <c r="AN807" s="553"/>
      <c r="AO807" s="554"/>
      <c r="AP807" s="554"/>
      <c r="AQ807" s="554"/>
      <c r="AR807" s="554"/>
      <c r="AS807" s="554"/>
      <c r="AT807" s="554"/>
      <c r="AU807" s="554"/>
      <c r="AV807" s="554"/>
      <c r="AW807" s="554"/>
      <c r="AX807" s="554"/>
      <c r="AY807" s="554"/>
      <c r="AZ807" s="554"/>
      <c r="BA807" s="554"/>
      <c r="BB807" s="554"/>
      <c r="BC807" s="555"/>
      <c r="BD807" s="144"/>
      <c r="BE807" s="144"/>
      <c r="BF807" s="144"/>
      <c r="BG807" s="144"/>
      <c r="BH807" s="144"/>
      <c r="BI807" s="144"/>
      <c r="BJ807" s="144"/>
      <c r="BK807" s="144"/>
      <c r="BL807" s="144"/>
      <c r="BM807" s="144"/>
      <c r="BN807" s="144"/>
      <c r="BO807" s="144"/>
      <c r="BP807" s="144"/>
      <c r="BQ807" s="144"/>
      <c r="BR807" s="144"/>
      <c r="BS807" s="144"/>
      <c r="BT807" s="144"/>
      <c r="BU807" s="144"/>
    </row>
    <row r="808" spans="1:73" ht="12" customHeight="1" x14ac:dyDescent="0.4">
      <c r="A808" s="80"/>
      <c r="B808" s="541"/>
      <c r="C808" s="556" t="s">
        <v>14</v>
      </c>
      <c r="D808" s="543">
        <f t="shared" ref="D808:S808" si="100">SUM(V808,AN808)</f>
        <v>0</v>
      </c>
      <c r="E808" s="292">
        <f t="shared" si="100"/>
        <v>0</v>
      </c>
      <c r="F808" s="292">
        <f t="shared" si="100"/>
        <v>0</v>
      </c>
      <c r="G808" s="292">
        <f t="shared" si="100"/>
        <v>0</v>
      </c>
      <c r="H808" s="292">
        <f t="shared" si="100"/>
        <v>0</v>
      </c>
      <c r="I808" s="292">
        <f t="shared" si="100"/>
        <v>0</v>
      </c>
      <c r="J808" s="292">
        <f t="shared" si="100"/>
        <v>0</v>
      </c>
      <c r="K808" s="292">
        <f t="shared" si="100"/>
        <v>0</v>
      </c>
      <c r="L808" s="292">
        <f t="shared" si="100"/>
        <v>0</v>
      </c>
      <c r="M808" s="292">
        <f t="shared" si="100"/>
        <v>0</v>
      </c>
      <c r="N808" s="292">
        <f t="shared" si="100"/>
        <v>0</v>
      </c>
      <c r="O808" s="292">
        <f t="shared" si="100"/>
        <v>0</v>
      </c>
      <c r="P808" s="292">
        <f t="shared" si="100"/>
        <v>0</v>
      </c>
      <c r="Q808" s="292">
        <f t="shared" si="100"/>
        <v>0</v>
      </c>
      <c r="R808" s="292">
        <f t="shared" si="100"/>
        <v>0</v>
      </c>
      <c r="S808" s="544">
        <f t="shared" si="100"/>
        <v>0</v>
      </c>
      <c r="T808" s="664"/>
      <c r="U808" s="556" t="s">
        <v>14</v>
      </c>
      <c r="V808" s="545"/>
      <c r="W808" s="293"/>
      <c r="X808" s="293"/>
      <c r="Y808" s="293"/>
      <c r="Z808" s="293"/>
      <c r="AA808" s="293"/>
      <c r="AB808" s="293"/>
      <c r="AC808" s="293"/>
      <c r="AD808" s="293"/>
      <c r="AE808" s="293"/>
      <c r="AF808" s="293"/>
      <c r="AG808" s="293"/>
      <c r="AH808" s="293"/>
      <c r="AI808" s="293"/>
      <c r="AJ808" s="293"/>
      <c r="AK808" s="546"/>
      <c r="AL808" s="664"/>
      <c r="AM808" s="556" t="s">
        <v>14</v>
      </c>
      <c r="AN808" s="545"/>
      <c r="AO808" s="293"/>
      <c r="AP808" s="293"/>
      <c r="AQ808" s="293"/>
      <c r="AR808" s="293"/>
      <c r="AS808" s="293"/>
      <c r="AT808" s="293"/>
      <c r="AU808" s="293"/>
      <c r="AV808" s="293"/>
      <c r="AW808" s="293"/>
      <c r="AX808" s="293"/>
      <c r="AY808" s="293"/>
      <c r="AZ808" s="293"/>
      <c r="BA808" s="293"/>
      <c r="BB808" s="293"/>
      <c r="BC808" s="546"/>
      <c r="BD808" s="144"/>
      <c r="BE808" s="144"/>
      <c r="BF808" s="144"/>
      <c r="BG808" s="144"/>
      <c r="BH808" s="144"/>
      <c r="BI808" s="144"/>
      <c r="BJ808" s="144"/>
      <c r="BK808" s="144"/>
      <c r="BL808" s="144"/>
      <c r="BM808" s="144"/>
      <c r="BN808" s="144"/>
      <c r="BO808" s="144"/>
      <c r="BP808" s="144"/>
      <c r="BQ808" s="144"/>
      <c r="BR808" s="144"/>
      <c r="BS808" s="144"/>
      <c r="BT808" s="144"/>
      <c r="BU808" s="144"/>
    </row>
    <row r="809" spans="1:73" ht="12" customHeight="1" x14ac:dyDescent="0.4">
      <c r="A809" s="80"/>
      <c r="B809" s="541"/>
      <c r="C809" s="556" t="s">
        <v>15</v>
      </c>
      <c r="D809" s="543">
        <f t="shared" ref="D809:S809" si="101">SUM(V809,AN809)</f>
        <v>0</v>
      </c>
      <c r="E809" s="292">
        <f t="shared" si="101"/>
        <v>0</v>
      </c>
      <c r="F809" s="292">
        <f t="shared" si="101"/>
        <v>0</v>
      </c>
      <c r="G809" s="292">
        <f t="shared" si="101"/>
        <v>0</v>
      </c>
      <c r="H809" s="292">
        <f t="shared" si="101"/>
        <v>0</v>
      </c>
      <c r="I809" s="292">
        <f t="shared" si="101"/>
        <v>0</v>
      </c>
      <c r="J809" s="292">
        <f t="shared" si="101"/>
        <v>0</v>
      </c>
      <c r="K809" s="292">
        <f t="shared" si="101"/>
        <v>0</v>
      </c>
      <c r="L809" s="292">
        <f t="shared" si="101"/>
        <v>0</v>
      </c>
      <c r="M809" s="292">
        <f t="shared" si="101"/>
        <v>0</v>
      </c>
      <c r="N809" s="292">
        <f t="shared" si="101"/>
        <v>0</v>
      </c>
      <c r="O809" s="292">
        <f t="shared" si="101"/>
        <v>0</v>
      </c>
      <c r="P809" s="292">
        <f t="shared" si="101"/>
        <v>0</v>
      </c>
      <c r="Q809" s="292">
        <f t="shared" si="101"/>
        <v>0</v>
      </c>
      <c r="R809" s="292">
        <f t="shared" si="101"/>
        <v>0</v>
      </c>
      <c r="S809" s="544">
        <f t="shared" si="101"/>
        <v>0</v>
      </c>
      <c r="T809" s="664"/>
      <c r="U809" s="556" t="s">
        <v>15</v>
      </c>
      <c r="V809" s="545"/>
      <c r="W809" s="293"/>
      <c r="X809" s="293"/>
      <c r="Y809" s="293"/>
      <c r="Z809" s="293"/>
      <c r="AA809" s="293"/>
      <c r="AB809" s="293"/>
      <c r="AC809" s="293"/>
      <c r="AD809" s="293"/>
      <c r="AE809" s="293"/>
      <c r="AF809" s="293"/>
      <c r="AG809" s="293"/>
      <c r="AH809" s="293"/>
      <c r="AI809" s="293"/>
      <c r="AJ809" s="293"/>
      <c r="AK809" s="546"/>
      <c r="AL809" s="664"/>
      <c r="AM809" s="556" t="s">
        <v>15</v>
      </c>
      <c r="AN809" s="545"/>
      <c r="AO809" s="293"/>
      <c r="AP809" s="293"/>
      <c r="AQ809" s="293"/>
      <c r="AR809" s="293"/>
      <c r="AS809" s="293"/>
      <c r="AT809" s="293"/>
      <c r="AU809" s="293"/>
      <c r="AV809" s="293"/>
      <c r="AW809" s="293"/>
      <c r="AX809" s="293"/>
      <c r="AY809" s="293"/>
      <c r="AZ809" s="293"/>
      <c r="BA809" s="293"/>
      <c r="BB809" s="293"/>
      <c r="BC809" s="546"/>
      <c r="BD809" s="144"/>
      <c r="BE809" s="144"/>
      <c r="BF809" s="144"/>
      <c r="BG809" s="144"/>
      <c r="BH809" s="144"/>
      <c r="BI809" s="144"/>
      <c r="BJ809" s="144"/>
      <c r="BK809" s="144"/>
      <c r="BL809" s="144"/>
      <c r="BM809" s="144"/>
      <c r="BN809" s="144"/>
      <c r="BO809" s="144"/>
      <c r="BP809" s="144"/>
      <c r="BQ809" s="144"/>
      <c r="BR809" s="144"/>
      <c r="BS809" s="144"/>
      <c r="BT809" s="144"/>
      <c r="BU809" s="144"/>
    </row>
    <row r="810" spans="1:73" ht="12" customHeight="1" x14ac:dyDescent="0.4">
      <c r="A810" s="80"/>
      <c r="B810" s="541"/>
      <c r="C810" s="556" t="s">
        <v>381</v>
      </c>
      <c r="D810" s="543">
        <f t="shared" ref="D810:S810" si="102">SUM(V810,AN810)</f>
        <v>0</v>
      </c>
      <c r="E810" s="292">
        <f t="shared" si="102"/>
        <v>0</v>
      </c>
      <c r="F810" s="292">
        <f t="shared" si="102"/>
        <v>0</v>
      </c>
      <c r="G810" s="292">
        <f t="shared" si="102"/>
        <v>0</v>
      </c>
      <c r="H810" s="292">
        <f t="shared" si="102"/>
        <v>0</v>
      </c>
      <c r="I810" s="292">
        <f t="shared" si="102"/>
        <v>0</v>
      </c>
      <c r="J810" s="292">
        <f t="shared" si="102"/>
        <v>0</v>
      </c>
      <c r="K810" s="292">
        <f t="shared" si="102"/>
        <v>0</v>
      </c>
      <c r="L810" s="292">
        <f t="shared" si="102"/>
        <v>0</v>
      </c>
      <c r="M810" s="292">
        <f t="shared" si="102"/>
        <v>0</v>
      </c>
      <c r="N810" s="292">
        <f t="shared" si="102"/>
        <v>0</v>
      </c>
      <c r="O810" s="292">
        <f t="shared" si="102"/>
        <v>0</v>
      </c>
      <c r="P810" s="292">
        <f t="shared" si="102"/>
        <v>0</v>
      </c>
      <c r="Q810" s="292">
        <f t="shared" si="102"/>
        <v>0</v>
      </c>
      <c r="R810" s="292">
        <f t="shared" si="102"/>
        <v>0</v>
      </c>
      <c r="S810" s="544">
        <f t="shared" si="102"/>
        <v>0</v>
      </c>
      <c r="T810" s="664"/>
      <c r="U810" s="556" t="s">
        <v>381</v>
      </c>
      <c r="V810" s="545"/>
      <c r="W810" s="293"/>
      <c r="X810" s="293"/>
      <c r="Y810" s="293"/>
      <c r="Z810" s="293"/>
      <c r="AA810" s="293"/>
      <c r="AB810" s="293"/>
      <c r="AC810" s="293"/>
      <c r="AD810" s="293"/>
      <c r="AE810" s="293"/>
      <c r="AF810" s="293"/>
      <c r="AG810" s="293"/>
      <c r="AH810" s="293"/>
      <c r="AI810" s="293"/>
      <c r="AJ810" s="293"/>
      <c r="AK810" s="546"/>
      <c r="AL810" s="664"/>
      <c r="AM810" s="556" t="s">
        <v>381</v>
      </c>
      <c r="AN810" s="545"/>
      <c r="AO810" s="293"/>
      <c r="AP810" s="293"/>
      <c r="AQ810" s="293"/>
      <c r="AR810" s="293"/>
      <c r="AS810" s="293"/>
      <c r="AT810" s="293"/>
      <c r="AU810" s="293"/>
      <c r="AV810" s="293"/>
      <c r="AW810" s="293"/>
      <c r="AX810" s="293"/>
      <c r="AY810" s="293"/>
      <c r="AZ810" s="293"/>
      <c r="BA810" s="293"/>
      <c r="BB810" s="293"/>
      <c r="BC810" s="546"/>
      <c r="BD810" s="144"/>
      <c r="BE810" s="144"/>
      <c r="BF810" s="144"/>
      <c r="BG810" s="144"/>
      <c r="BH810" s="144"/>
      <c r="BI810" s="144"/>
      <c r="BJ810" s="144"/>
      <c r="BK810" s="144"/>
      <c r="BL810" s="144"/>
      <c r="BM810" s="144"/>
      <c r="BN810" s="144"/>
      <c r="BO810" s="144"/>
      <c r="BP810" s="144"/>
      <c r="BQ810" s="144"/>
      <c r="BR810" s="144"/>
      <c r="BS810" s="144"/>
      <c r="BT810" s="144"/>
      <c r="BU810" s="144"/>
    </row>
    <row r="811" spans="1:73" ht="12" customHeight="1" x14ac:dyDescent="0.4">
      <c r="A811" s="80"/>
      <c r="B811" s="541"/>
      <c r="C811" s="542" t="s">
        <v>17</v>
      </c>
      <c r="D811" s="543">
        <f t="shared" ref="D811:S811" si="103">SUM(V811,AN811)</f>
        <v>0</v>
      </c>
      <c r="E811" s="292">
        <f t="shared" si="103"/>
        <v>0</v>
      </c>
      <c r="F811" s="292">
        <f t="shared" si="103"/>
        <v>0</v>
      </c>
      <c r="G811" s="292">
        <f t="shared" si="103"/>
        <v>0</v>
      </c>
      <c r="H811" s="292">
        <f t="shared" si="103"/>
        <v>0</v>
      </c>
      <c r="I811" s="292">
        <f t="shared" si="103"/>
        <v>0</v>
      </c>
      <c r="J811" s="292">
        <f t="shared" si="103"/>
        <v>0</v>
      </c>
      <c r="K811" s="292">
        <f t="shared" si="103"/>
        <v>0</v>
      </c>
      <c r="L811" s="292">
        <f t="shared" si="103"/>
        <v>0</v>
      </c>
      <c r="M811" s="292">
        <f t="shared" si="103"/>
        <v>0</v>
      </c>
      <c r="N811" s="292">
        <f t="shared" si="103"/>
        <v>0</v>
      </c>
      <c r="O811" s="292">
        <f t="shared" si="103"/>
        <v>0</v>
      </c>
      <c r="P811" s="292">
        <f t="shared" si="103"/>
        <v>0</v>
      </c>
      <c r="Q811" s="292">
        <f t="shared" si="103"/>
        <v>0</v>
      </c>
      <c r="R811" s="292">
        <f t="shared" si="103"/>
        <v>0</v>
      </c>
      <c r="S811" s="544">
        <f t="shared" si="103"/>
        <v>0</v>
      </c>
      <c r="T811" s="664"/>
      <c r="U811" s="542" t="s">
        <v>17</v>
      </c>
      <c r="V811" s="545"/>
      <c r="W811" s="293"/>
      <c r="X811" s="293"/>
      <c r="Y811" s="293"/>
      <c r="Z811" s="293"/>
      <c r="AA811" s="293"/>
      <c r="AB811" s="293"/>
      <c r="AC811" s="293"/>
      <c r="AD811" s="293"/>
      <c r="AE811" s="293"/>
      <c r="AF811" s="293"/>
      <c r="AG811" s="293"/>
      <c r="AH811" s="293"/>
      <c r="AI811" s="293"/>
      <c r="AJ811" s="293"/>
      <c r="AK811" s="546"/>
      <c r="AL811" s="664"/>
      <c r="AM811" s="542" t="s">
        <v>17</v>
      </c>
      <c r="AN811" s="545"/>
      <c r="AO811" s="293"/>
      <c r="AP811" s="293"/>
      <c r="AQ811" s="293"/>
      <c r="AR811" s="293"/>
      <c r="AS811" s="293"/>
      <c r="AT811" s="293"/>
      <c r="AU811" s="293"/>
      <c r="AV811" s="293"/>
      <c r="AW811" s="293"/>
      <c r="AX811" s="293"/>
      <c r="AY811" s="293"/>
      <c r="AZ811" s="293"/>
      <c r="BA811" s="293"/>
      <c r="BB811" s="293"/>
      <c r="BC811" s="546"/>
      <c r="BD811" s="144"/>
      <c r="BE811" s="144"/>
      <c r="BF811" s="144"/>
      <c r="BG811" s="144"/>
      <c r="BH811" s="144"/>
      <c r="BI811" s="144"/>
      <c r="BJ811" s="144"/>
      <c r="BK811" s="144"/>
      <c r="BL811" s="144"/>
      <c r="BM811" s="144"/>
      <c r="BN811" s="144"/>
      <c r="BO811" s="144"/>
      <c r="BP811" s="144"/>
      <c r="BQ811" s="144"/>
      <c r="BR811" s="144"/>
      <c r="BS811" s="144"/>
      <c r="BT811" s="144"/>
      <c r="BU811" s="144"/>
    </row>
    <row r="812" spans="1:73" ht="12" customHeight="1" x14ac:dyDescent="0.4">
      <c r="A812" s="80"/>
      <c r="B812" s="541"/>
      <c r="C812" s="556" t="s">
        <v>382</v>
      </c>
      <c r="D812" s="543">
        <f t="shared" ref="D812:S812" si="104">SUM(V812,AN812)</f>
        <v>0</v>
      </c>
      <c r="E812" s="292">
        <f t="shared" si="104"/>
        <v>0</v>
      </c>
      <c r="F812" s="292">
        <f t="shared" si="104"/>
        <v>0</v>
      </c>
      <c r="G812" s="292">
        <f t="shared" si="104"/>
        <v>0</v>
      </c>
      <c r="H812" s="292">
        <f t="shared" si="104"/>
        <v>0</v>
      </c>
      <c r="I812" s="292">
        <f t="shared" si="104"/>
        <v>0</v>
      </c>
      <c r="J812" s="292">
        <f t="shared" si="104"/>
        <v>0</v>
      </c>
      <c r="K812" s="292">
        <f t="shared" si="104"/>
        <v>0</v>
      </c>
      <c r="L812" s="292">
        <f t="shared" si="104"/>
        <v>0</v>
      </c>
      <c r="M812" s="292">
        <f t="shared" si="104"/>
        <v>0</v>
      </c>
      <c r="N812" s="292">
        <f t="shared" si="104"/>
        <v>0</v>
      </c>
      <c r="O812" s="292">
        <f t="shared" si="104"/>
        <v>0</v>
      </c>
      <c r="P812" s="292">
        <f t="shared" si="104"/>
        <v>0</v>
      </c>
      <c r="Q812" s="292">
        <f t="shared" si="104"/>
        <v>0</v>
      </c>
      <c r="R812" s="292">
        <f t="shared" si="104"/>
        <v>0</v>
      </c>
      <c r="S812" s="544">
        <f t="shared" si="104"/>
        <v>0</v>
      </c>
      <c r="T812" s="664"/>
      <c r="U812" s="556" t="s">
        <v>382</v>
      </c>
      <c r="V812" s="545"/>
      <c r="W812" s="293"/>
      <c r="X812" s="293"/>
      <c r="Y812" s="293"/>
      <c r="Z812" s="293"/>
      <c r="AA812" s="293"/>
      <c r="AB812" s="293"/>
      <c r="AC812" s="293"/>
      <c r="AD812" s="293"/>
      <c r="AE812" s="293"/>
      <c r="AF812" s="293"/>
      <c r="AG812" s="293"/>
      <c r="AH812" s="293"/>
      <c r="AI812" s="293"/>
      <c r="AJ812" s="293"/>
      <c r="AK812" s="546"/>
      <c r="AL812" s="664"/>
      <c r="AM812" s="556" t="s">
        <v>382</v>
      </c>
      <c r="AN812" s="545"/>
      <c r="AO812" s="293"/>
      <c r="AP812" s="293"/>
      <c r="AQ812" s="293"/>
      <c r="AR812" s="293"/>
      <c r="AS812" s="293"/>
      <c r="AT812" s="293"/>
      <c r="AU812" s="293"/>
      <c r="AV812" s="293"/>
      <c r="AW812" s="293"/>
      <c r="AX812" s="293"/>
      <c r="AY812" s="293"/>
      <c r="AZ812" s="293"/>
      <c r="BA812" s="293"/>
      <c r="BB812" s="293"/>
      <c r="BC812" s="546"/>
      <c r="BD812" s="144"/>
      <c r="BE812" s="144"/>
      <c r="BF812" s="144"/>
      <c r="BG812" s="144"/>
      <c r="BH812" s="144"/>
      <c r="BI812" s="144"/>
      <c r="BJ812" s="144"/>
      <c r="BK812" s="144"/>
      <c r="BL812" s="144"/>
      <c r="BM812" s="144"/>
      <c r="BN812" s="144"/>
      <c r="BO812" s="144"/>
      <c r="BP812" s="144"/>
      <c r="BQ812" s="144"/>
      <c r="BR812" s="144"/>
      <c r="BS812" s="144"/>
      <c r="BT812" s="144"/>
      <c r="BU812" s="144"/>
    </row>
    <row r="813" spans="1:73" ht="12" customHeight="1" x14ac:dyDescent="0.4">
      <c r="A813" s="80"/>
      <c r="B813" s="541"/>
      <c r="C813" s="545" t="s">
        <v>383</v>
      </c>
      <c r="D813" s="543">
        <f t="shared" ref="D813:S813" si="105">SUM(V813,AN813)</f>
        <v>0</v>
      </c>
      <c r="E813" s="547">
        <f t="shared" si="105"/>
        <v>0</v>
      </c>
      <c r="F813" s="547">
        <f t="shared" si="105"/>
        <v>0</v>
      </c>
      <c r="G813" s="547">
        <f t="shared" si="105"/>
        <v>0</v>
      </c>
      <c r="H813" s="547">
        <f t="shared" si="105"/>
        <v>0</v>
      </c>
      <c r="I813" s="547">
        <f t="shared" si="105"/>
        <v>0</v>
      </c>
      <c r="J813" s="547">
        <f t="shared" si="105"/>
        <v>0</v>
      </c>
      <c r="K813" s="547">
        <f t="shared" si="105"/>
        <v>0</v>
      </c>
      <c r="L813" s="547">
        <f t="shared" si="105"/>
        <v>0</v>
      </c>
      <c r="M813" s="547">
        <f t="shared" si="105"/>
        <v>0</v>
      </c>
      <c r="N813" s="547">
        <f t="shared" si="105"/>
        <v>0</v>
      </c>
      <c r="O813" s="547">
        <f t="shared" si="105"/>
        <v>0</v>
      </c>
      <c r="P813" s="547">
        <f t="shared" si="105"/>
        <v>0</v>
      </c>
      <c r="Q813" s="547">
        <f t="shared" si="105"/>
        <v>0</v>
      </c>
      <c r="R813" s="547">
        <f t="shared" si="105"/>
        <v>0</v>
      </c>
      <c r="S813" s="544">
        <f t="shared" si="105"/>
        <v>0</v>
      </c>
      <c r="T813" s="664"/>
      <c r="U813" s="545" t="s">
        <v>383</v>
      </c>
      <c r="V813" s="545"/>
      <c r="W813" s="548"/>
      <c r="X813" s="548"/>
      <c r="Y813" s="548"/>
      <c r="Z813" s="548"/>
      <c r="AA813" s="548"/>
      <c r="AB813" s="548"/>
      <c r="AC813" s="548"/>
      <c r="AD813" s="548"/>
      <c r="AE813" s="548"/>
      <c r="AF813" s="548"/>
      <c r="AG813" s="548"/>
      <c r="AH813" s="548"/>
      <c r="AI813" s="548"/>
      <c r="AJ813" s="548"/>
      <c r="AK813" s="546"/>
      <c r="AL813" s="664"/>
      <c r="AM813" s="545" t="s">
        <v>383</v>
      </c>
      <c r="AN813" s="545"/>
      <c r="AO813" s="548"/>
      <c r="AP813" s="548"/>
      <c r="AQ813" s="548"/>
      <c r="AR813" s="548"/>
      <c r="AS813" s="548"/>
      <c r="AT813" s="548"/>
      <c r="AU813" s="548"/>
      <c r="AV813" s="548"/>
      <c r="AW813" s="548"/>
      <c r="AX813" s="548"/>
      <c r="AY813" s="548"/>
      <c r="AZ813" s="548"/>
      <c r="BA813" s="548"/>
      <c r="BB813" s="548"/>
      <c r="BC813" s="546"/>
      <c r="BD813" s="144"/>
      <c r="BE813" s="144"/>
      <c r="BF813" s="144"/>
      <c r="BG813" s="144"/>
      <c r="BH813" s="144"/>
      <c r="BI813" s="144"/>
      <c r="BJ813" s="144"/>
      <c r="BK813" s="144"/>
      <c r="BL813" s="144"/>
      <c r="BM813" s="144"/>
      <c r="BN813" s="144"/>
      <c r="BO813" s="144"/>
      <c r="BP813" s="144"/>
      <c r="BQ813" s="144"/>
      <c r="BR813" s="144"/>
      <c r="BS813" s="144"/>
      <c r="BT813" s="144"/>
      <c r="BU813" s="144"/>
    </row>
    <row r="814" spans="1:73" ht="12" customHeight="1" x14ac:dyDescent="0.4">
      <c r="A814" s="80"/>
      <c r="B814" s="541"/>
      <c r="C814" s="545" t="s">
        <v>384</v>
      </c>
      <c r="D814" s="543">
        <f t="shared" ref="D814:S814" si="106">SUM(V814,AN814)</f>
        <v>0</v>
      </c>
      <c r="E814" s="547">
        <f t="shared" si="106"/>
        <v>0</v>
      </c>
      <c r="F814" s="547">
        <f t="shared" si="106"/>
        <v>0</v>
      </c>
      <c r="G814" s="547">
        <f t="shared" si="106"/>
        <v>0</v>
      </c>
      <c r="H814" s="547">
        <f t="shared" si="106"/>
        <v>0</v>
      </c>
      <c r="I814" s="547">
        <f t="shared" si="106"/>
        <v>0</v>
      </c>
      <c r="J814" s="547">
        <f t="shared" si="106"/>
        <v>0</v>
      </c>
      <c r="K814" s="547">
        <f t="shared" si="106"/>
        <v>0</v>
      </c>
      <c r="L814" s="547">
        <f t="shared" si="106"/>
        <v>0</v>
      </c>
      <c r="M814" s="547">
        <f t="shared" si="106"/>
        <v>0</v>
      </c>
      <c r="N814" s="547">
        <f t="shared" si="106"/>
        <v>0</v>
      </c>
      <c r="O814" s="547">
        <f t="shared" si="106"/>
        <v>0</v>
      </c>
      <c r="P814" s="547">
        <f t="shared" si="106"/>
        <v>0</v>
      </c>
      <c r="Q814" s="547">
        <f t="shared" si="106"/>
        <v>0</v>
      </c>
      <c r="R814" s="547">
        <f t="shared" si="106"/>
        <v>0</v>
      </c>
      <c r="S814" s="544">
        <f t="shared" si="106"/>
        <v>0</v>
      </c>
      <c r="T814" s="664"/>
      <c r="U814" s="545" t="s">
        <v>384</v>
      </c>
      <c r="V814" s="545"/>
      <c r="W814" s="548"/>
      <c r="X814" s="548"/>
      <c r="Y814" s="548"/>
      <c r="Z814" s="548"/>
      <c r="AA814" s="548"/>
      <c r="AB814" s="548"/>
      <c r="AC814" s="548"/>
      <c r="AD814" s="548"/>
      <c r="AE814" s="548"/>
      <c r="AF814" s="548"/>
      <c r="AG814" s="548"/>
      <c r="AH814" s="548"/>
      <c r="AI814" s="548"/>
      <c r="AJ814" s="548"/>
      <c r="AK814" s="546"/>
      <c r="AL814" s="664"/>
      <c r="AM814" s="545" t="s">
        <v>384</v>
      </c>
      <c r="AN814" s="545"/>
      <c r="AO814" s="548"/>
      <c r="AP814" s="548"/>
      <c r="AQ814" s="548"/>
      <c r="AR814" s="548"/>
      <c r="AS814" s="548"/>
      <c r="AT814" s="548"/>
      <c r="AU814" s="548"/>
      <c r="AV814" s="548"/>
      <c r="AW814" s="548"/>
      <c r="AX814" s="548"/>
      <c r="AY814" s="548"/>
      <c r="AZ814" s="548"/>
      <c r="BA814" s="548"/>
      <c r="BB814" s="548"/>
      <c r="BC814" s="546"/>
      <c r="BD814" s="144"/>
      <c r="BE814" s="144"/>
      <c r="BF814" s="144"/>
      <c r="BG814" s="144"/>
      <c r="BH814" s="144"/>
      <c r="BI814" s="144"/>
      <c r="BJ814" s="144"/>
      <c r="BK814" s="144"/>
      <c r="BL814" s="144"/>
      <c r="BM814" s="144"/>
      <c r="BN814" s="144"/>
      <c r="BO814" s="144"/>
      <c r="BP814" s="144"/>
      <c r="BQ814" s="144"/>
      <c r="BR814" s="144"/>
      <c r="BS814" s="144"/>
      <c r="BT814" s="144"/>
      <c r="BU814" s="144"/>
    </row>
    <row r="815" spans="1:73" ht="12" customHeight="1" x14ac:dyDescent="0.4">
      <c r="A815" s="80"/>
      <c r="B815" s="541"/>
      <c r="C815" s="545" t="s">
        <v>385</v>
      </c>
      <c r="D815" s="543">
        <f t="shared" ref="D815:S815" si="107">SUM(V815,AN815)</f>
        <v>0</v>
      </c>
      <c r="E815" s="547">
        <f t="shared" si="107"/>
        <v>0</v>
      </c>
      <c r="F815" s="547">
        <f t="shared" si="107"/>
        <v>0</v>
      </c>
      <c r="G815" s="547">
        <f t="shared" si="107"/>
        <v>0</v>
      </c>
      <c r="H815" s="547">
        <f t="shared" si="107"/>
        <v>0</v>
      </c>
      <c r="I815" s="547">
        <f t="shared" si="107"/>
        <v>0</v>
      </c>
      <c r="J815" s="547">
        <f t="shared" si="107"/>
        <v>0</v>
      </c>
      <c r="K815" s="547">
        <f t="shared" si="107"/>
        <v>0</v>
      </c>
      <c r="L815" s="547">
        <f t="shared" si="107"/>
        <v>0</v>
      </c>
      <c r="M815" s="547">
        <f t="shared" si="107"/>
        <v>0</v>
      </c>
      <c r="N815" s="547">
        <f t="shared" si="107"/>
        <v>0</v>
      </c>
      <c r="O815" s="547">
        <f t="shared" si="107"/>
        <v>0</v>
      </c>
      <c r="P815" s="547">
        <f t="shared" si="107"/>
        <v>0</v>
      </c>
      <c r="Q815" s="547">
        <f t="shared" si="107"/>
        <v>0</v>
      </c>
      <c r="R815" s="547">
        <f t="shared" si="107"/>
        <v>0</v>
      </c>
      <c r="S815" s="544">
        <f t="shared" si="107"/>
        <v>0</v>
      </c>
      <c r="T815" s="664"/>
      <c r="U815" s="545" t="s">
        <v>385</v>
      </c>
      <c r="V815" s="545"/>
      <c r="W815" s="548"/>
      <c r="X815" s="548"/>
      <c r="Y815" s="548"/>
      <c r="Z815" s="548"/>
      <c r="AA815" s="548"/>
      <c r="AB815" s="548"/>
      <c r="AC815" s="548"/>
      <c r="AD815" s="548"/>
      <c r="AE815" s="548"/>
      <c r="AF815" s="548"/>
      <c r="AG815" s="548"/>
      <c r="AH815" s="548"/>
      <c r="AI815" s="548"/>
      <c r="AJ815" s="548"/>
      <c r="AK815" s="546"/>
      <c r="AL815" s="664"/>
      <c r="AM815" s="545" t="s">
        <v>385</v>
      </c>
      <c r="AN815" s="545"/>
      <c r="AO815" s="548"/>
      <c r="AP815" s="548"/>
      <c r="AQ815" s="548"/>
      <c r="AR815" s="548"/>
      <c r="AS815" s="548"/>
      <c r="AT815" s="548"/>
      <c r="AU815" s="548"/>
      <c r="AV815" s="548"/>
      <c r="AW815" s="548"/>
      <c r="AX815" s="548"/>
      <c r="AY815" s="548"/>
      <c r="AZ815" s="548"/>
      <c r="BA815" s="548"/>
      <c r="BB815" s="548"/>
      <c r="BC815" s="546"/>
      <c r="BD815" s="144"/>
      <c r="BE815" s="144"/>
      <c r="BF815" s="144"/>
      <c r="BG815" s="144"/>
      <c r="BH815" s="144"/>
      <c r="BI815" s="144"/>
      <c r="BJ815" s="144"/>
      <c r="BK815" s="144"/>
      <c r="BL815" s="144"/>
      <c r="BM815" s="144"/>
      <c r="BN815" s="144"/>
      <c r="BO815" s="144"/>
      <c r="BP815" s="144"/>
      <c r="BQ815" s="144"/>
      <c r="BR815" s="144"/>
      <c r="BS815" s="144"/>
      <c r="BT815" s="144"/>
      <c r="BU815" s="144"/>
    </row>
    <row r="816" spans="1:73" ht="12" customHeight="1" x14ac:dyDescent="0.4">
      <c r="A816" s="80"/>
      <c r="B816" s="541"/>
      <c r="C816" s="545" t="s">
        <v>386</v>
      </c>
      <c r="D816" s="543">
        <f t="shared" ref="D816:S816" si="108">SUM(V816,AN816)</f>
        <v>0</v>
      </c>
      <c r="E816" s="547">
        <f t="shared" si="108"/>
        <v>0</v>
      </c>
      <c r="F816" s="547">
        <f t="shared" si="108"/>
        <v>0</v>
      </c>
      <c r="G816" s="547">
        <f t="shared" si="108"/>
        <v>0</v>
      </c>
      <c r="H816" s="547">
        <f t="shared" si="108"/>
        <v>0</v>
      </c>
      <c r="I816" s="547">
        <f t="shared" si="108"/>
        <v>0</v>
      </c>
      <c r="J816" s="547">
        <f t="shared" si="108"/>
        <v>0</v>
      </c>
      <c r="K816" s="547">
        <f t="shared" si="108"/>
        <v>0</v>
      </c>
      <c r="L816" s="547">
        <f t="shared" si="108"/>
        <v>0</v>
      </c>
      <c r="M816" s="547">
        <f t="shared" si="108"/>
        <v>0</v>
      </c>
      <c r="N816" s="547">
        <f t="shared" si="108"/>
        <v>0</v>
      </c>
      <c r="O816" s="547">
        <f t="shared" si="108"/>
        <v>0</v>
      </c>
      <c r="P816" s="547">
        <f t="shared" si="108"/>
        <v>0</v>
      </c>
      <c r="Q816" s="547">
        <f t="shared" si="108"/>
        <v>0</v>
      </c>
      <c r="R816" s="547">
        <f t="shared" si="108"/>
        <v>0</v>
      </c>
      <c r="S816" s="544">
        <f t="shared" si="108"/>
        <v>0</v>
      </c>
      <c r="T816" s="664"/>
      <c r="U816" s="545" t="s">
        <v>386</v>
      </c>
      <c r="V816" s="545"/>
      <c r="W816" s="548"/>
      <c r="X816" s="548"/>
      <c r="Y816" s="548"/>
      <c r="Z816" s="548"/>
      <c r="AA816" s="548"/>
      <c r="AB816" s="548"/>
      <c r="AC816" s="548"/>
      <c r="AD816" s="548"/>
      <c r="AE816" s="548"/>
      <c r="AF816" s="548"/>
      <c r="AG816" s="548"/>
      <c r="AH816" s="548"/>
      <c r="AI816" s="548"/>
      <c r="AJ816" s="548"/>
      <c r="AK816" s="546"/>
      <c r="AL816" s="664"/>
      <c r="AM816" s="545" t="s">
        <v>386</v>
      </c>
      <c r="AN816" s="545"/>
      <c r="AO816" s="548"/>
      <c r="AP816" s="548"/>
      <c r="AQ816" s="548"/>
      <c r="AR816" s="548"/>
      <c r="AS816" s="548"/>
      <c r="AT816" s="548"/>
      <c r="AU816" s="548"/>
      <c r="AV816" s="548"/>
      <c r="AW816" s="548"/>
      <c r="AX816" s="548"/>
      <c r="AY816" s="548"/>
      <c r="AZ816" s="548"/>
      <c r="BA816" s="548"/>
      <c r="BB816" s="548"/>
      <c r="BC816" s="546"/>
      <c r="BD816" s="144"/>
      <c r="BE816" s="144"/>
      <c r="BF816" s="144"/>
      <c r="BG816" s="144"/>
      <c r="BH816" s="144"/>
      <c r="BI816" s="144"/>
      <c r="BJ816" s="144"/>
      <c r="BK816" s="144"/>
      <c r="BL816" s="144"/>
      <c r="BM816" s="144"/>
      <c r="BN816" s="144"/>
      <c r="BO816" s="144"/>
      <c r="BP816" s="144"/>
      <c r="BQ816" s="144"/>
      <c r="BR816" s="144"/>
      <c r="BS816" s="144"/>
      <c r="BT816" s="144"/>
      <c r="BU816" s="144"/>
    </row>
    <row r="817" spans="1:73" ht="12" customHeight="1" x14ac:dyDescent="0.4">
      <c r="A817" s="80"/>
      <c r="B817" s="541"/>
      <c r="C817" s="545" t="s">
        <v>387</v>
      </c>
      <c r="D817" s="543">
        <f t="shared" ref="D817:S817" si="109">SUM(V817,AN817)</f>
        <v>0</v>
      </c>
      <c r="E817" s="547">
        <f t="shared" si="109"/>
        <v>0</v>
      </c>
      <c r="F817" s="547">
        <f t="shared" si="109"/>
        <v>0</v>
      </c>
      <c r="G817" s="547">
        <f t="shared" si="109"/>
        <v>0</v>
      </c>
      <c r="H817" s="547">
        <f t="shared" si="109"/>
        <v>0</v>
      </c>
      <c r="I817" s="547">
        <f t="shared" si="109"/>
        <v>0</v>
      </c>
      <c r="J817" s="547">
        <f t="shared" si="109"/>
        <v>0</v>
      </c>
      <c r="K817" s="547">
        <f t="shared" si="109"/>
        <v>0</v>
      </c>
      <c r="L817" s="547">
        <f t="shared" si="109"/>
        <v>0</v>
      </c>
      <c r="M817" s="547">
        <f t="shared" si="109"/>
        <v>0</v>
      </c>
      <c r="N817" s="547">
        <f t="shared" si="109"/>
        <v>0</v>
      </c>
      <c r="O817" s="547">
        <f t="shared" si="109"/>
        <v>0</v>
      </c>
      <c r="P817" s="547">
        <f t="shared" si="109"/>
        <v>0</v>
      </c>
      <c r="Q817" s="547">
        <f t="shared" si="109"/>
        <v>0</v>
      </c>
      <c r="R817" s="547">
        <f t="shared" si="109"/>
        <v>0</v>
      </c>
      <c r="S817" s="544">
        <f t="shared" si="109"/>
        <v>0</v>
      </c>
      <c r="T817" s="664"/>
      <c r="U817" s="545" t="s">
        <v>387</v>
      </c>
      <c r="V817" s="545"/>
      <c r="W817" s="548"/>
      <c r="X817" s="548"/>
      <c r="Y817" s="548"/>
      <c r="Z817" s="548"/>
      <c r="AA817" s="548"/>
      <c r="AB817" s="548"/>
      <c r="AC817" s="548"/>
      <c r="AD817" s="548"/>
      <c r="AE817" s="548"/>
      <c r="AF817" s="548"/>
      <c r="AG817" s="548"/>
      <c r="AH817" s="548"/>
      <c r="AI817" s="548"/>
      <c r="AJ817" s="548"/>
      <c r="AK817" s="546"/>
      <c r="AL817" s="664"/>
      <c r="AM817" s="545" t="s">
        <v>387</v>
      </c>
      <c r="AN817" s="545"/>
      <c r="AO817" s="548"/>
      <c r="AP817" s="548"/>
      <c r="AQ817" s="548"/>
      <c r="AR817" s="548"/>
      <c r="AS817" s="548"/>
      <c r="AT817" s="548"/>
      <c r="AU817" s="548"/>
      <c r="AV817" s="548"/>
      <c r="AW817" s="548"/>
      <c r="AX817" s="548"/>
      <c r="AY817" s="548"/>
      <c r="AZ817" s="548"/>
      <c r="BA817" s="548"/>
      <c r="BB817" s="548"/>
      <c r="BC817" s="546"/>
      <c r="BD817" s="144"/>
      <c r="BE817" s="144"/>
      <c r="BF817" s="144"/>
      <c r="BG817" s="144"/>
      <c r="BH817" s="144"/>
      <c r="BI817" s="144"/>
      <c r="BJ817" s="144"/>
      <c r="BK817" s="144"/>
      <c r="BL817" s="144"/>
      <c r="BM817" s="144"/>
      <c r="BN817" s="144"/>
      <c r="BO817" s="144"/>
      <c r="BP817" s="144"/>
      <c r="BQ817" s="144"/>
      <c r="BR817" s="144"/>
      <c r="BS817" s="144"/>
      <c r="BT817" s="144"/>
      <c r="BU817" s="144"/>
    </row>
    <row r="818" spans="1:73" ht="12" customHeight="1" x14ac:dyDescent="0.4">
      <c r="A818" s="80"/>
      <c r="B818" s="541"/>
      <c r="C818" s="545" t="s">
        <v>388</v>
      </c>
      <c r="D818" s="543">
        <f t="shared" ref="D818:S818" si="110">SUM(V818,AN818)</f>
        <v>0</v>
      </c>
      <c r="E818" s="547">
        <f t="shared" si="110"/>
        <v>0</v>
      </c>
      <c r="F818" s="547">
        <f t="shared" si="110"/>
        <v>0</v>
      </c>
      <c r="G818" s="547">
        <f t="shared" si="110"/>
        <v>0</v>
      </c>
      <c r="H818" s="547">
        <f t="shared" si="110"/>
        <v>0</v>
      </c>
      <c r="I818" s="547">
        <f t="shared" si="110"/>
        <v>0</v>
      </c>
      <c r="J818" s="547">
        <f t="shared" si="110"/>
        <v>0</v>
      </c>
      <c r="K818" s="547">
        <f t="shared" si="110"/>
        <v>0</v>
      </c>
      <c r="L818" s="547">
        <f t="shared" si="110"/>
        <v>0</v>
      </c>
      <c r="M818" s="547">
        <f t="shared" si="110"/>
        <v>0</v>
      </c>
      <c r="N818" s="547">
        <f t="shared" si="110"/>
        <v>0</v>
      </c>
      <c r="O818" s="547">
        <f t="shared" si="110"/>
        <v>0</v>
      </c>
      <c r="P818" s="547">
        <f t="shared" si="110"/>
        <v>0</v>
      </c>
      <c r="Q818" s="547">
        <f t="shared" si="110"/>
        <v>0</v>
      </c>
      <c r="R818" s="547">
        <f t="shared" si="110"/>
        <v>0</v>
      </c>
      <c r="S818" s="544">
        <f t="shared" si="110"/>
        <v>0</v>
      </c>
      <c r="T818" s="664"/>
      <c r="U818" s="545" t="s">
        <v>388</v>
      </c>
      <c r="V818" s="545"/>
      <c r="W818" s="548"/>
      <c r="X818" s="548"/>
      <c r="Y818" s="548"/>
      <c r="Z818" s="548"/>
      <c r="AA818" s="548"/>
      <c r="AB818" s="548"/>
      <c r="AC818" s="548"/>
      <c r="AD818" s="548"/>
      <c r="AE818" s="548"/>
      <c r="AF818" s="548"/>
      <c r="AG818" s="548"/>
      <c r="AH818" s="548"/>
      <c r="AI818" s="548"/>
      <c r="AJ818" s="548"/>
      <c r="AK818" s="546"/>
      <c r="AL818" s="664"/>
      <c r="AM818" s="545" t="s">
        <v>388</v>
      </c>
      <c r="AN818" s="545"/>
      <c r="AO818" s="548"/>
      <c r="AP818" s="548"/>
      <c r="AQ818" s="548"/>
      <c r="AR818" s="548"/>
      <c r="AS818" s="548"/>
      <c r="AT818" s="548"/>
      <c r="AU818" s="548"/>
      <c r="AV818" s="548"/>
      <c r="AW818" s="548"/>
      <c r="AX818" s="548"/>
      <c r="AY818" s="548"/>
      <c r="AZ818" s="548"/>
      <c r="BA818" s="548"/>
      <c r="BB818" s="548"/>
      <c r="BC818" s="546"/>
      <c r="BD818" s="144"/>
      <c r="BE818" s="144"/>
      <c r="BF818" s="144"/>
      <c r="BG818" s="144"/>
      <c r="BH818" s="144"/>
      <c r="BI818" s="144"/>
      <c r="BJ818" s="144"/>
      <c r="BK818" s="144"/>
      <c r="BL818" s="144"/>
      <c r="BM818" s="144"/>
      <c r="BN818" s="144"/>
      <c r="BO818" s="144"/>
      <c r="BP818" s="144"/>
      <c r="BQ818" s="144"/>
      <c r="BR818" s="144"/>
      <c r="BS818" s="144"/>
      <c r="BT818" s="144"/>
      <c r="BU818" s="144"/>
    </row>
    <row r="819" spans="1:73" ht="12" customHeight="1" x14ac:dyDescent="0.4">
      <c r="A819" s="80"/>
      <c r="B819" s="541"/>
      <c r="C819" s="545" t="s">
        <v>57</v>
      </c>
      <c r="D819" s="543">
        <f t="shared" ref="D819:S819" si="111">SUM(V819,AN819)</f>
        <v>0</v>
      </c>
      <c r="E819" s="547">
        <f t="shared" si="111"/>
        <v>0</v>
      </c>
      <c r="F819" s="547">
        <f t="shared" si="111"/>
        <v>0</v>
      </c>
      <c r="G819" s="547">
        <f t="shared" si="111"/>
        <v>0</v>
      </c>
      <c r="H819" s="547">
        <f t="shared" si="111"/>
        <v>0</v>
      </c>
      <c r="I819" s="547">
        <f t="shared" si="111"/>
        <v>0</v>
      </c>
      <c r="J819" s="547">
        <f t="shared" si="111"/>
        <v>0</v>
      </c>
      <c r="K819" s="547">
        <f t="shared" si="111"/>
        <v>0</v>
      </c>
      <c r="L819" s="547">
        <f t="shared" si="111"/>
        <v>0</v>
      </c>
      <c r="M819" s="547">
        <f t="shared" si="111"/>
        <v>0</v>
      </c>
      <c r="N819" s="547">
        <f t="shared" si="111"/>
        <v>0</v>
      </c>
      <c r="O819" s="547">
        <f t="shared" si="111"/>
        <v>0</v>
      </c>
      <c r="P819" s="547">
        <f t="shared" si="111"/>
        <v>0</v>
      </c>
      <c r="Q819" s="547">
        <f t="shared" si="111"/>
        <v>0</v>
      </c>
      <c r="R819" s="547">
        <f t="shared" si="111"/>
        <v>0</v>
      </c>
      <c r="S819" s="544">
        <f t="shared" si="111"/>
        <v>0</v>
      </c>
      <c r="T819" s="664"/>
      <c r="U819" s="545" t="s">
        <v>57</v>
      </c>
      <c r="V819" s="545"/>
      <c r="W819" s="548"/>
      <c r="X819" s="548"/>
      <c r="Y819" s="548"/>
      <c r="Z819" s="548"/>
      <c r="AA819" s="548"/>
      <c r="AB819" s="548"/>
      <c r="AC819" s="548"/>
      <c r="AD819" s="548"/>
      <c r="AE819" s="548"/>
      <c r="AF819" s="548"/>
      <c r="AG819" s="548"/>
      <c r="AH819" s="548"/>
      <c r="AI819" s="548"/>
      <c r="AJ819" s="548"/>
      <c r="AK819" s="546"/>
      <c r="AL819" s="664"/>
      <c r="AM819" s="545" t="s">
        <v>57</v>
      </c>
      <c r="AN819" s="545"/>
      <c r="AO819" s="548"/>
      <c r="AP819" s="548"/>
      <c r="AQ819" s="548"/>
      <c r="AR819" s="548"/>
      <c r="AS819" s="548"/>
      <c r="AT819" s="548"/>
      <c r="AU819" s="548"/>
      <c r="AV819" s="548"/>
      <c r="AW819" s="548"/>
      <c r="AX819" s="548"/>
      <c r="AY819" s="548"/>
      <c r="AZ819" s="548"/>
      <c r="BA819" s="548"/>
      <c r="BB819" s="548"/>
      <c r="BC819" s="546"/>
      <c r="BD819" s="144"/>
      <c r="BE819" s="144"/>
      <c r="BF819" s="144"/>
      <c r="BG819" s="144"/>
      <c r="BH819" s="144"/>
      <c r="BI819" s="144"/>
      <c r="BJ819" s="144"/>
      <c r="BK819" s="144"/>
      <c r="BL819" s="144"/>
      <c r="BM819" s="144"/>
      <c r="BN819" s="144"/>
      <c r="BO819" s="144"/>
      <c r="BP819" s="144"/>
      <c r="BQ819" s="144"/>
      <c r="BR819" s="144"/>
      <c r="BS819" s="144"/>
      <c r="BT819" s="144"/>
      <c r="BU819" s="144"/>
    </row>
    <row r="820" spans="1:73" ht="12" customHeight="1" x14ac:dyDescent="0.4">
      <c r="A820" s="80"/>
      <c r="B820" s="541"/>
      <c r="C820" s="545" t="s">
        <v>58</v>
      </c>
      <c r="D820" s="543">
        <f t="shared" ref="D820:S820" si="112">SUM(V820,AN820)</f>
        <v>0</v>
      </c>
      <c r="E820" s="547">
        <f t="shared" si="112"/>
        <v>0</v>
      </c>
      <c r="F820" s="547">
        <f t="shared" si="112"/>
        <v>0</v>
      </c>
      <c r="G820" s="547">
        <f t="shared" si="112"/>
        <v>0</v>
      </c>
      <c r="H820" s="547">
        <f t="shared" si="112"/>
        <v>0</v>
      </c>
      <c r="I820" s="547">
        <f t="shared" si="112"/>
        <v>0</v>
      </c>
      <c r="J820" s="547">
        <f t="shared" si="112"/>
        <v>0</v>
      </c>
      <c r="K820" s="547">
        <f t="shared" si="112"/>
        <v>0</v>
      </c>
      <c r="L820" s="547">
        <f t="shared" si="112"/>
        <v>0</v>
      </c>
      <c r="M820" s="547">
        <f t="shared" si="112"/>
        <v>0</v>
      </c>
      <c r="N820" s="547">
        <f t="shared" si="112"/>
        <v>0</v>
      </c>
      <c r="O820" s="547">
        <f t="shared" si="112"/>
        <v>0</v>
      </c>
      <c r="P820" s="547">
        <f t="shared" si="112"/>
        <v>0</v>
      </c>
      <c r="Q820" s="547">
        <f t="shared" si="112"/>
        <v>0</v>
      </c>
      <c r="R820" s="547">
        <f t="shared" si="112"/>
        <v>0</v>
      </c>
      <c r="S820" s="544">
        <f t="shared" si="112"/>
        <v>0</v>
      </c>
      <c r="T820" s="664"/>
      <c r="U820" s="545" t="s">
        <v>58</v>
      </c>
      <c r="V820" s="545"/>
      <c r="W820" s="548"/>
      <c r="X820" s="548"/>
      <c r="Y820" s="548"/>
      <c r="Z820" s="548"/>
      <c r="AA820" s="548"/>
      <c r="AB820" s="548"/>
      <c r="AC820" s="548"/>
      <c r="AD820" s="548"/>
      <c r="AE820" s="548"/>
      <c r="AF820" s="548"/>
      <c r="AG820" s="548"/>
      <c r="AH820" s="548"/>
      <c r="AI820" s="548"/>
      <c r="AJ820" s="548"/>
      <c r="AK820" s="546"/>
      <c r="AL820" s="664"/>
      <c r="AM820" s="545" t="s">
        <v>58</v>
      </c>
      <c r="AN820" s="545"/>
      <c r="AO820" s="548"/>
      <c r="AP820" s="548"/>
      <c r="AQ820" s="548"/>
      <c r="AR820" s="548"/>
      <c r="AS820" s="548"/>
      <c r="AT820" s="548"/>
      <c r="AU820" s="548"/>
      <c r="AV820" s="548"/>
      <c r="AW820" s="548"/>
      <c r="AX820" s="548"/>
      <c r="AY820" s="548"/>
      <c r="AZ820" s="548"/>
      <c r="BA820" s="548"/>
      <c r="BB820" s="548"/>
      <c r="BC820" s="546"/>
      <c r="BD820" s="144"/>
      <c r="BE820" s="144"/>
      <c r="BF820" s="144"/>
      <c r="BG820" s="144"/>
      <c r="BH820" s="144"/>
      <c r="BI820" s="144"/>
      <c r="BJ820" s="144"/>
      <c r="BK820" s="144"/>
      <c r="BL820" s="144"/>
      <c r="BM820" s="144"/>
      <c r="BN820" s="144"/>
      <c r="BO820" s="144"/>
      <c r="BP820" s="144"/>
      <c r="BQ820" s="144"/>
      <c r="BR820" s="144"/>
      <c r="BS820" s="144"/>
      <c r="BT820" s="144"/>
      <c r="BU820" s="144"/>
    </row>
    <row r="821" spans="1:73" ht="12" customHeight="1" x14ac:dyDescent="0.4">
      <c r="A821" s="80"/>
      <c r="B821" s="541"/>
      <c r="C821" s="556" t="s">
        <v>389</v>
      </c>
      <c r="D821" s="543">
        <f t="shared" ref="D821:S821" si="113">SUM(V821,AN821)</f>
        <v>0</v>
      </c>
      <c r="E821" s="292">
        <f t="shared" si="113"/>
        <v>0</v>
      </c>
      <c r="F821" s="292">
        <f t="shared" si="113"/>
        <v>0</v>
      </c>
      <c r="G821" s="292">
        <f t="shared" si="113"/>
        <v>0</v>
      </c>
      <c r="H821" s="292">
        <f t="shared" si="113"/>
        <v>0</v>
      </c>
      <c r="I821" s="292">
        <f t="shared" si="113"/>
        <v>0</v>
      </c>
      <c r="J821" s="292">
        <f t="shared" si="113"/>
        <v>0</v>
      </c>
      <c r="K821" s="292">
        <f t="shared" si="113"/>
        <v>0</v>
      </c>
      <c r="L821" s="292">
        <f t="shared" si="113"/>
        <v>0</v>
      </c>
      <c r="M821" s="292">
        <f t="shared" si="113"/>
        <v>0</v>
      </c>
      <c r="N821" s="292">
        <f t="shared" si="113"/>
        <v>0</v>
      </c>
      <c r="O821" s="292">
        <f t="shared" si="113"/>
        <v>0</v>
      </c>
      <c r="P821" s="292">
        <f t="shared" si="113"/>
        <v>0</v>
      </c>
      <c r="Q821" s="292">
        <f t="shared" si="113"/>
        <v>0</v>
      </c>
      <c r="R821" s="292">
        <f t="shared" si="113"/>
        <v>0</v>
      </c>
      <c r="S821" s="544">
        <f t="shared" si="113"/>
        <v>0</v>
      </c>
      <c r="T821" s="664"/>
      <c r="U821" s="556" t="s">
        <v>389</v>
      </c>
      <c r="V821" s="545"/>
      <c r="W821" s="293"/>
      <c r="X821" s="293"/>
      <c r="Y821" s="293"/>
      <c r="Z821" s="293"/>
      <c r="AA821" s="293"/>
      <c r="AB821" s="293"/>
      <c r="AC821" s="293"/>
      <c r="AD821" s="293"/>
      <c r="AE821" s="293"/>
      <c r="AF821" s="293"/>
      <c r="AG821" s="293"/>
      <c r="AH821" s="293"/>
      <c r="AI821" s="293"/>
      <c r="AJ821" s="293"/>
      <c r="AK821" s="546"/>
      <c r="AL821" s="664"/>
      <c r="AM821" s="556" t="s">
        <v>389</v>
      </c>
      <c r="AN821" s="545"/>
      <c r="AO821" s="293"/>
      <c r="AP821" s="293"/>
      <c r="AQ821" s="293"/>
      <c r="AR821" s="293"/>
      <c r="AS821" s="293"/>
      <c r="AT821" s="293"/>
      <c r="AU821" s="293"/>
      <c r="AV821" s="293"/>
      <c r="AW821" s="293"/>
      <c r="AX821" s="293"/>
      <c r="AY821" s="293"/>
      <c r="AZ821" s="293"/>
      <c r="BA821" s="293"/>
      <c r="BB821" s="293"/>
      <c r="BC821" s="546"/>
      <c r="BD821" s="144"/>
      <c r="BE821" s="144"/>
      <c r="BF821" s="144"/>
      <c r="BG821" s="144"/>
      <c r="BH821" s="144"/>
      <c r="BI821" s="144"/>
      <c r="BJ821" s="144"/>
      <c r="BK821" s="144"/>
      <c r="BL821" s="144"/>
      <c r="BM821" s="144"/>
      <c r="BN821" s="144"/>
      <c r="BO821" s="144"/>
      <c r="BP821" s="144"/>
      <c r="BQ821" s="144"/>
      <c r="BR821" s="144"/>
      <c r="BS821" s="144"/>
      <c r="BT821" s="144"/>
      <c r="BU821" s="144"/>
    </row>
    <row r="822" spans="1:73" ht="12" customHeight="1" x14ac:dyDescent="0.4">
      <c r="A822" s="80"/>
      <c r="B822" s="541"/>
      <c r="C822" s="556" t="s">
        <v>390</v>
      </c>
      <c r="D822" s="543">
        <f t="shared" ref="D822:S822" si="114">SUM(V822,AN822)</f>
        <v>0</v>
      </c>
      <c r="E822" s="292">
        <f t="shared" si="114"/>
        <v>0</v>
      </c>
      <c r="F822" s="292">
        <f t="shared" si="114"/>
        <v>0</v>
      </c>
      <c r="G822" s="292">
        <f t="shared" si="114"/>
        <v>0</v>
      </c>
      <c r="H822" s="292">
        <f t="shared" si="114"/>
        <v>0</v>
      </c>
      <c r="I822" s="292">
        <f t="shared" si="114"/>
        <v>0</v>
      </c>
      <c r="J822" s="292">
        <f t="shared" si="114"/>
        <v>0</v>
      </c>
      <c r="K822" s="292">
        <f t="shared" si="114"/>
        <v>0</v>
      </c>
      <c r="L822" s="292">
        <f t="shared" si="114"/>
        <v>0</v>
      </c>
      <c r="M822" s="292">
        <f t="shared" si="114"/>
        <v>0</v>
      </c>
      <c r="N822" s="292">
        <f t="shared" si="114"/>
        <v>0</v>
      </c>
      <c r="O822" s="292">
        <f t="shared" si="114"/>
        <v>0</v>
      </c>
      <c r="P822" s="292">
        <f t="shared" si="114"/>
        <v>0</v>
      </c>
      <c r="Q822" s="292">
        <f t="shared" si="114"/>
        <v>0</v>
      </c>
      <c r="R822" s="292">
        <f t="shared" si="114"/>
        <v>0</v>
      </c>
      <c r="S822" s="544">
        <f t="shared" si="114"/>
        <v>0</v>
      </c>
      <c r="T822" s="664"/>
      <c r="U822" s="556" t="s">
        <v>390</v>
      </c>
      <c r="V822" s="545"/>
      <c r="W822" s="293"/>
      <c r="X822" s="293"/>
      <c r="Y822" s="293"/>
      <c r="Z822" s="293"/>
      <c r="AA822" s="293"/>
      <c r="AB822" s="293"/>
      <c r="AC822" s="293"/>
      <c r="AD822" s="293"/>
      <c r="AE822" s="293"/>
      <c r="AF822" s="293"/>
      <c r="AG822" s="293"/>
      <c r="AH822" s="293"/>
      <c r="AI822" s="293"/>
      <c r="AJ822" s="293"/>
      <c r="AK822" s="546"/>
      <c r="AL822" s="664"/>
      <c r="AM822" s="556" t="s">
        <v>390</v>
      </c>
      <c r="AN822" s="545"/>
      <c r="AO822" s="293"/>
      <c r="AP822" s="293"/>
      <c r="AQ822" s="293"/>
      <c r="AR822" s="293"/>
      <c r="AS822" s="293"/>
      <c r="AT822" s="293"/>
      <c r="AU822" s="293"/>
      <c r="AV822" s="293"/>
      <c r="AW822" s="293"/>
      <c r="AX822" s="293"/>
      <c r="AY822" s="293"/>
      <c r="AZ822" s="293"/>
      <c r="BA822" s="293"/>
      <c r="BB822" s="293"/>
      <c r="BC822" s="546"/>
      <c r="BD822" s="144"/>
      <c r="BE822" s="144"/>
      <c r="BF822" s="144"/>
      <c r="BG822" s="144"/>
      <c r="BH822" s="144"/>
      <c r="BI822" s="144"/>
      <c r="BJ822" s="144"/>
      <c r="BK822" s="144"/>
      <c r="BL822" s="144"/>
      <c r="BM822" s="144"/>
      <c r="BN822" s="144"/>
      <c r="BO822" s="144"/>
      <c r="BP822" s="144"/>
      <c r="BQ822" s="144"/>
      <c r="BR822" s="144"/>
      <c r="BS822" s="144"/>
      <c r="BT822" s="144"/>
      <c r="BU822" s="144"/>
    </row>
    <row r="823" spans="1:73" ht="12" customHeight="1" x14ac:dyDescent="0.4">
      <c r="A823" s="80"/>
      <c r="B823" s="541"/>
      <c r="C823" s="556" t="s">
        <v>391</v>
      </c>
      <c r="D823" s="543">
        <f t="shared" ref="D823:S823" si="115">SUM(V823,AN823)</f>
        <v>0</v>
      </c>
      <c r="E823" s="292">
        <f t="shared" si="115"/>
        <v>0</v>
      </c>
      <c r="F823" s="292">
        <f t="shared" si="115"/>
        <v>0</v>
      </c>
      <c r="G823" s="292">
        <f t="shared" si="115"/>
        <v>0</v>
      </c>
      <c r="H823" s="292">
        <f t="shared" si="115"/>
        <v>0</v>
      </c>
      <c r="I823" s="292">
        <f t="shared" si="115"/>
        <v>0</v>
      </c>
      <c r="J823" s="292">
        <f t="shared" si="115"/>
        <v>0</v>
      </c>
      <c r="K823" s="292">
        <f t="shared" si="115"/>
        <v>0</v>
      </c>
      <c r="L823" s="292">
        <f t="shared" si="115"/>
        <v>0</v>
      </c>
      <c r="M823" s="292">
        <f t="shared" si="115"/>
        <v>0</v>
      </c>
      <c r="N823" s="292">
        <f t="shared" si="115"/>
        <v>0</v>
      </c>
      <c r="O823" s="292">
        <f t="shared" si="115"/>
        <v>0</v>
      </c>
      <c r="P823" s="292">
        <f t="shared" si="115"/>
        <v>0</v>
      </c>
      <c r="Q823" s="292">
        <f t="shared" si="115"/>
        <v>0</v>
      </c>
      <c r="R823" s="292">
        <f t="shared" si="115"/>
        <v>0</v>
      </c>
      <c r="S823" s="544">
        <f t="shared" si="115"/>
        <v>0</v>
      </c>
      <c r="T823" s="664"/>
      <c r="U823" s="556" t="s">
        <v>391</v>
      </c>
      <c r="V823" s="545"/>
      <c r="W823" s="293"/>
      <c r="X823" s="293"/>
      <c r="Y823" s="293"/>
      <c r="Z823" s="293"/>
      <c r="AA823" s="293"/>
      <c r="AB823" s="293"/>
      <c r="AC823" s="293"/>
      <c r="AD823" s="293"/>
      <c r="AE823" s="293"/>
      <c r="AF823" s="293"/>
      <c r="AG823" s="293"/>
      <c r="AH823" s="293"/>
      <c r="AI823" s="293"/>
      <c r="AJ823" s="293"/>
      <c r="AK823" s="546"/>
      <c r="AL823" s="664"/>
      <c r="AM823" s="556" t="s">
        <v>391</v>
      </c>
      <c r="AN823" s="545"/>
      <c r="AO823" s="293"/>
      <c r="AP823" s="293"/>
      <c r="AQ823" s="293"/>
      <c r="AR823" s="293"/>
      <c r="AS823" s="293"/>
      <c r="AT823" s="293"/>
      <c r="AU823" s="293"/>
      <c r="AV823" s="293"/>
      <c r="AW823" s="293"/>
      <c r="AX823" s="293"/>
      <c r="AY823" s="293"/>
      <c r="AZ823" s="293"/>
      <c r="BA823" s="293"/>
      <c r="BB823" s="293"/>
      <c r="BC823" s="546"/>
      <c r="BD823" s="144"/>
      <c r="BE823" s="144"/>
      <c r="BF823" s="144"/>
      <c r="BG823" s="144"/>
      <c r="BH823" s="144"/>
      <c r="BI823" s="144"/>
      <c r="BJ823" s="144"/>
      <c r="BK823" s="144"/>
      <c r="BL823" s="144"/>
      <c r="BM823" s="144"/>
      <c r="BN823" s="144"/>
      <c r="BO823" s="144"/>
      <c r="BP823" s="144"/>
      <c r="BQ823" s="144"/>
      <c r="BR823" s="144"/>
      <c r="BS823" s="144"/>
      <c r="BT823" s="144"/>
      <c r="BU823" s="144"/>
    </row>
    <row r="824" spans="1:73" ht="12" customHeight="1" x14ac:dyDescent="0.4">
      <c r="A824" s="80"/>
      <c r="B824" s="541"/>
      <c r="C824" s="556" t="s">
        <v>392</v>
      </c>
      <c r="D824" s="543">
        <f t="shared" ref="D824:S824" si="116">SUM(V824,AN824)</f>
        <v>0</v>
      </c>
      <c r="E824" s="292">
        <f t="shared" si="116"/>
        <v>0</v>
      </c>
      <c r="F824" s="292">
        <f t="shared" si="116"/>
        <v>0</v>
      </c>
      <c r="G824" s="292">
        <f t="shared" si="116"/>
        <v>0</v>
      </c>
      <c r="H824" s="292">
        <f t="shared" si="116"/>
        <v>0</v>
      </c>
      <c r="I824" s="292">
        <f t="shared" si="116"/>
        <v>0</v>
      </c>
      <c r="J824" s="292">
        <f t="shared" si="116"/>
        <v>0</v>
      </c>
      <c r="K824" s="292">
        <f t="shared" si="116"/>
        <v>0</v>
      </c>
      <c r="L824" s="292">
        <f t="shared" si="116"/>
        <v>0</v>
      </c>
      <c r="M824" s="292">
        <f t="shared" si="116"/>
        <v>0</v>
      </c>
      <c r="N824" s="292">
        <f t="shared" si="116"/>
        <v>0</v>
      </c>
      <c r="O824" s="292">
        <f t="shared" si="116"/>
        <v>0</v>
      </c>
      <c r="P824" s="292">
        <f t="shared" si="116"/>
        <v>0</v>
      </c>
      <c r="Q824" s="292">
        <f t="shared" si="116"/>
        <v>0</v>
      </c>
      <c r="R824" s="292">
        <f t="shared" si="116"/>
        <v>0</v>
      </c>
      <c r="S824" s="544">
        <f t="shared" si="116"/>
        <v>0</v>
      </c>
      <c r="T824" s="664"/>
      <c r="U824" s="556" t="s">
        <v>392</v>
      </c>
      <c r="V824" s="545"/>
      <c r="W824" s="293"/>
      <c r="X824" s="293"/>
      <c r="Y824" s="293"/>
      <c r="Z824" s="293"/>
      <c r="AA824" s="293"/>
      <c r="AB824" s="293"/>
      <c r="AC824" s="293"/>
      <c r="AD824" s="293"/>
      <c r="AE824" s="293"/>
      <c r="AF824" s="293"/>
      <c r="AG824" s="293"/>
      <c r="AH824" s="293"/>
      <c r="AI824" s="293"/>
      <c r="AJ824" s="293"/>
      <c r="AK824" s="546"/>
      <c r="AL824" s="664"/>
      <c r="AM824" s="556" t="s">
        <v>392</v>
      </c>
      <c r="AN824" s="545"/>
      <c r="AO824" s="293"/>
      <c r="AP824" s="293"/>
      <c r="AQ824" s="293"/>
      <c r="AR824" s="293"/>
      <c r="AS824" s="293"/>
      <c r="AT824" s="293"/>
      <c r="AU824" s="293"/>
      <c r="AV824" s="293"/>
      <c r="AW824" s="293"/>
      <c r="AX824" s="293"/>
      <c r="AY824" s="293"/>
      <c r="AZ824" s="293"/>
      <c r="BA824" s="293"/>
      <c r="BB824" s="293"/>
      <c r="BC824" s="546"/>
      <c r="BD824" s="144"/>
      <c r="BE824" s="144"/>
      <c r="BF824" s="144"/>
      <c r="BG824" s="144"/>
      <c r="BH824" s="144"/>
      <c r="BI824" s="144"/>
      <c r="BJ824" s="144"/>
      <c r="BK824" s="144"/>
      <c r="BL824" s="144"/>
      <c r="BM824" s="144"/>
      <c r="BN824" s="144"/>
      <c r="BO824" s="144"/>
      <c r="BP824" s="144"/>
      <c r="BQ824" s="144"/>
      <c r="BR824" s="144"/>
      <c r="BS824" s="144"/>
      <c r="BT824" s="144"/>
      <c r="BU824" s="144"/>
    </row>
    <row r="825" spans="1:73" ht="12" customHeight="1" x14ac:dyDescent="0.4">
      <c r="A825" s="80"/>
      <c r="B825" s="541"/>
      <c r="C825" s="542" t="s">
        <v>44</v>
      </c>
      <c r="D825" s="543">
        <f t="shared" ref="D825:S825" si="117">SUM(V825,AN825)</f>
        <v>0</v>
      </c>
      <c r="E825" s="547">
        <f t="shared" si="117"/>
        <v>0</v>
      </c>
      <c r="F825" s="547">
        <f t="shared" si="117"/>
        <v>0</v>
      </c>
      <c r="G825" s="547">
        <f t="shared" si="117"/>
        <v>0</v>
      </c>
      <c r="H825" s="547">
        <f t="shared" si="117"/>
        <v>0</v>
      </c>
      <c r="I825" s="547">
        <f t="shared" si="117"/>
        <v>0</v>
      </c>
      <c r="J825" s="547">
        <f t="shared" si="117"/>
        <v>0</v>
      </c>
      <c r="K825" s="547">
        <f t="shared" si="117"/>
        <v>0</v>
      </c>
      <c r="L825" s="547">
        <f t="shared" si="117"/>
        <v>0</v>
      </c>
      <c r="M825" s="547">
        <f t="shared" si="117"/>
        <v>0</v>
      </c>
      <c r="N825" s="547">
        <f t="shared" si="117"/>
        <v>0</v>
      </c>
      <c r="O825" s="547">
        <f t="shared" si="117"/>
        <v>0</v>
      </c>
      <c r="P825" s="547">
        <f t="shared" si="117"/>
        <v>0</v>
      </c>
      <c r="Q825" s="547">
        <f t="shared" si="117"/>
        <v>0</v>
      </c>
      <c r="R825" s="547">
        <f t="shared" si="117"/>
        <v>0</v>
      </c>
      <c r="S825" s="544">
        <f t="shared" si="117"/>
        <v>0</v>
      </c>
      <c r="T825" s="664"/>
      <c r="U825" s="542" t="s">
        <v>44</v>
      </c>
      <c r="V825" s="545"/>
      <c r="W825" s="548"/>
      <c r="X825" s="548"/>
      <c r="Y825" s="548"/>
      <c r="Z825" s="548"/>
      <c r="AA825" s="548"/>
      <c r="AB825" s="548"/>
      <c r="AC825" s="548"/>
      <c r="AD825" s="548"/>
      <c r="AE825" s="548"/>
      <c r="AF825" s="548"/>
      <c r="AG825" s="548"/>
      <c r="AH825" s="548"/>
      <c r="AI825" s="548"/>
      <c r="AJ825" s="548"/>
      <c r="AK825" s="546"/>
      <c r="AL825" s="664"/>
      <c r="AM825" s="542" t="s">
        <v>44</v>
      </c>
      <c r="AN825" s="545"/>
      <c r="AO825" s="548"/>
      <c r="AP825" s="548"/>
      <c r="AQ825" s="548"/>
      <c r="AR825" s="548"/>
      <c r="AS825" s="548"/>
      <c r="AT825" s="548"/>
      <c r="AU825" s="548"/>
      <c r="AV825" s="548"/>
      <c r="AW825" s="548"/>
      <c r="AX825" s="548"/>
      <c r="AY825" s="548"/>
      <c r="AZ825" s="548"/>
      <c r="BA825" s="548"/>
      <c r="BB825" s="548"/>
      <c r="BC825" s="546"/>
      <c r="BD825" s="144"/>
      <c r="BE825" s="144"/>
      <c r="BF825" s="144"/>
      <c r="BG825" s="144"/>
      <c r="BH825" s="144"/>
      <c r="BI825" s="144"/>
      <c r="BJ825" s="144"/>
      <c r="BK825" s="144"/>
      <c r="BL825" s="144"/>
      <c r="BM825" s="144"/>
      <c r="BN825" s="144"/>
      <c r="BO825" s="144"/>
      <c r="BP825" s="144"/>
      <c r="BQ825" s="144"/>
      <c r="BR825" s="144"/>
      <c r="BS825" s="144"/>
      <c r="BT825" s="144"/>
      <c r="BU825" s="144"/>
    </row>
    <row r="826" spans="1:73" ht="12" customHeight="1" x14ac:dyDescent="0.4">
      <c r="A826" s="80"/>
      <c r="B826" s="541"/>
      <c r="C826" s="542" t="s">
        <v>45</v>
      </c>
      <c r="D826" s="543">
        <f t="shared" ref="D826:S826" si="118">SUM(V826,AN826)</f>
        <v>0</v>
      </c>
      <c r="E826" s="547">
        <f t="shared" si="118"/>
        <v>0</v>
      </c>
      <c r="F826" s="547">
        <f t="shared" si="118"/>
        <v>0</v>
      </c>
      <c r="G826" s="547">
        <f t="shared" si="118"/>
        <v>0</v>
      </c>
      <c r="H826" s="547">
        <f t="shared" si="118"/>
        <v>0</v>
      </c>
      <c r="I826" s="547">
        <f t="shared" si="118"/>
        <v>0</v>
      </c>
      <c r="J826" s="547">
        <f t="shared" si="118"/>
        <v>0</v>
      </c>
      <c r="K826" s="547">
        <f t="shared" si="118"/>
        <v>0</v>
      </c>
      <c r="L826" s="547">
        <f t="shared" si="118"/>
        <v>0</v>
      </c>
      <c r="M826" s="547">
        <f t="shared" si="118"/>
        <v>0</v>
      </c>
      <c r="N826" s="547">
        <f t="shared" si="118"/>
        <v>0</v>
      </c>
      <c r="O826" s="547">
        <f t="shared" si="118"/>
        <v>0</v>
      </c>
      <c r="P826" s="547">
        <f t="shared" si="118"/>
        <v>0</v>
      </c>
      <c r="Q826" s="547">
        <f t="shared" si="118"/>
        <v>0</v>
      </c>
      <c r="R826" s="547">
        <f t="shared" si="118"/>
        <v>0</v>
      </c>
      <c r="S826" s="544">
        <f t="shared" si="118"/>
        <v>0</v>
      </c>
      <c r="T826" s="664"/>
      <c r="U826" s="542" t="s">
        <v>45</v>
      </c>
      <c r="V826" s="545"/>
      <c r="W826" s="548"/>
      <c r="X826" s="548"/>
      <c r="Y826" s="548"/>
      <c r="Z826" s="548"/>
      <c r="AA826" s="548"/>
      <c r="AB826" s="548"/>
      <c r="AC826" s="548"/>
      <c r="AD826" s="548"/>
      <c r="AE826" s="548"/>
      <c r="AF826" s="548"/>
      <c r="AG826" s="548"/>
      <c r="AH826" s="548"/>
      <c r="AI826" s="548"/>
      <c r="AJ826" s="548"/>
      <c r="AK826" s="546"/>
      <c r="AL826" s="664"/>
      <c r="AM826" s="542" t="s">
        <v>45</v>
      </c>
      <c r="AN826" s="545"/>
      <c r="AO826" s="548"/>
      <c r="AP826" s="548"/>
      <c r="AQ826" s="548"/>
      <c r="AR826" s="548"/>
      <c r="AS826" s="548"/>
      <c r="AT826" s="548"/>
      <c r="AU826" s="548"/>
      <c r="AV826" s="548"/>
      <c r="AW826" s="548"/>
      <c r="AX826" s="548"/>
      <c r="AY826" s="548"/>
      <c r="AZ826" s="548"/>
      <c r="BA826" s="548"/>
      <c r="BB826" s="548"/>
      <c r="BC826" s="546"/>
      <c r="BD826" s="144"/>
      <c r="BE826" s="144"/>
      <c r="BF826" s="144"/>
      <c r="BG826" s="144"/>
      <c r="BH826" s="144"/>
      <c r="BI826" s="144"/>
      <c r="BJ826" s="144"/>
      <c r="BK826" s="144"/>
      <c r="BL826" s="144"/>
      <c r="BM826" s="144"/>
      <c r="BN826" s="144"/>
      <c r="BO826" s="144"/>
      <c r="BP826" s="144"/>
      <c r="BQ826" s="144"/>
      <c r="BR826" s="144"/>
      <c r="BS826" s="144"/>
      <c r="BT826" s="144"/>
      <c r="BU826" s="144"/>
    </row>
    <row r="827" spans="1:73" ht="12" customHeight="1" x14ac:dyDescent="0.4">
      <c r="A827" s="80"/>
      <c r="B827" s="541"/>
      <c r="C827" s="542" t="s">
        <v>46</v>
      </c>
      <c r="D827" s="543">
        <f t="shared" ref="D827:S827" si="119">SUM(V827,AN827)</f>
        <v>0</v>
      </c>
      <c r="E827" s="547">
        <f t="shared" si="119"/>
        <v>0</v>
      </c>
      <c r="F827" s="547">
        <f t="shared" si="119"/>
        <v>0</v>
      </c>
      <c r="G827" s="547">
        <f t="shared" si="119"/>
        <v>0</v>
      </c>
      <c r="H827" s="547">
        <f t="shared" si="119"/>
        <v>0</v>
      </c>
      <c r="I827" s="547">
        <f t="shared" si="119"/>
        <v>0</v>
      </c>
      <c r="J827" s="547">
        <f t="shared" si="119"/>
        <v>0</v>
      </c>
      <c r="K827" s="547">
        <f t="shared" si="119"/>
        <v>0</v>
      </c>
      <c r="L827" s="547">
        <f t="shared" si="119"/>
        <v>0</v>
      </c>
      <c r="M827" s="547">
        <f t="shared" si="119"/>
        <v>0</v>
      </c>
      <c r="N827" s="547">
        <f t="shared" si="119"/>
        <v>0</v>
      </c>
      <c r="O827" s="547">
        <f t="shared" si="119"/>
        <v>0</v>
      </c>
      <c r="P827" s="547">
        <f t="shared" si="119"/>
        <v>0</v>
      </c>
      <c r="Q827" s="547">
        <f t="shared" si="119"/>
        <v>0</v>
      </c>
      <c r="R827" s="547">
        <f t="shared" si="119"/>
        <v>0</v>
      </c>
      <c r="S827" s="544">
        <f t="shared" si="119"/>
        <v>0</v>
      </c>
      <c r="T827" s="664"/>
      <c r="U827" s="542" t="s">
        <v>46</v>
      </c>
      <c r="V827" s="545"/>
      <c r="W827" s="548"/>
      <c r="X827" s="548"/>
      <c r="Y827" s="548"/>
      <c r="Z827" s="548"/>
      <c r="AA827" s="548"/>
      <c r="AB827" s="548"/>
      <c r="AC827" s="548"/>
      <c r="AD827" s="548"/>
      <c r="AE827" s="548"/>
      <c r="AF827" s="548"/>
      <c r="AG827" s="548"/>
      <c r="AH827" s="548"/>
      <c r="AI827" s="548"/>
      <c r="AJ827" s="548"/>
      <c r="AK827" s="546"/>
      <c r="AL827" s="664"/>
      <c r="AM827" s="542" t="s">
        <v>46</v>
      </c>
      <c r="AN827" s="545"/>
      <c r="AO827" s="548"/>
      <c r="AP827" s="548"/>
      <c r="AQ827" s="548"/>
      <c r="AR827" s="548"/>
      <c r="AS827" s="548"/>
      <c r="AT827" s="548"/>
      <c r="AU827" s="548"/>
      <c r="AV827" s="548"/>
      <c r="AW827" s="548"/>
      <c r="AX827" s="548"/>
      <c r="AY827" s="548"/>
      <c r="AZ827" s="548"/>
      <c r="BA827" s="548"/>
      <c r="BB827" s="548"/>
      <c r="BC827" s="546"/>
      <c r="BD827" s="144"/>
      <c r="BE827" s="144"/>
      <c r="BF827" s="144"/>
      <c r="BG827" s="144"/>
      <c r="BH827" s="144"/>
      <c r="BI827" s="144"/>
      <c r="BJ827" s="144"/>
      <c r="BK827" s="144"/>
      <c r="BL827" s="144"/>
      <c r="BM827" s="144"/>
      <c r="BN827" s="144"/>
      <c r="BO827" s="144"/>
      <c r="BP827" s="144"/>
      <c r="BQ827" s="144"/>
      <c r="BR827" s="144"/>
      <c r="BS827" s="144"/>
      <c r="BT827" s="144"/>
      <c r="BU827" s="144"/>
    </row>
    <row r="828" spans="1:73" ht="12" customHeight="1" x14ac:dyDescent="0.4">
      <c r="A828" s="80"/>
      <c r="B828" s="541"/>
      <c r="C828" s="542" t="s">
        <v>47</v>
      </c>
      <c r="D828" s="543">
        <f t="shared" ref="D828:S828" si="120">SUM(V828,AN828)</f>
        <v>0</v>
      </c>
      <c r="E828" s="547">
        <f t="shared" si="120"/>
        <v>0</v>
      </c>
      <c r="F828" s="547">
        <f t="shared" si="120"/>
        <v>0</v>
      </c>
      <c r="G828" s="547">
        <f t="shared" si="120"/>
        <v>0</v>
      </c>
      <c r="H828" s="547">
        <f t="shared" si="120"/>
        <v>0</v>
      </c>
      <c r="I828" s="547">
        <f t="shared" si="120"/>
        <v>0</v>
      </c>
      <c r="J828" s="547">
        <f t="shared" si="120"/>
        <v>0</v>
      </c>
      <c r="K828" s="547">
        <f t="shared" si="120"/>
        <v>0</v>
      </c>
      <c r="L828" s="547">
        <f t="shared" si="120"/>
        <v>0</v>
      </c>
      <c r="M828" s="547">
        <f t="shared" si="120"/>
        <v>0</v>
      </c>
      <c r="N828" s="547">
        <f t="shared" si="120"/>
        <v>0</v>
      </c>
      <c r="O828" s="547">
        <f t="shared" si="120"/>
        <v>0</v>
      </c>
      <c r="P828" s="547">
        <f t="shared" si="120"/>
        <v>0</v>
      </c>
      <c r="Q828" s="547">
        <f t="shared" si="120"/>
        <v>0</v>
      </c>
      <c r="R828" s="547">
        <f t="shared" si="120"/>
        <v>0</v>
      </c>
      <c r="S828" s="544">
        <f t="shared" si="120"/>
        <v>0</v>
      </c>
      <c r="T828" s="664"/>
      <c r="U828" s="542" t="s">
        <v>47</v>
      </c>
      <c r="V828" s="545"/>
      <c r="W828" s="548"/>
      <c r="X828" s="548"/>
      <c r="Y828" s="548"/>
      <c r="Z828" s="548"/>
      <c r="AA828" s="548"/>
      <c r="AB828" s="548"/>
      <c r="AC828" s="548"/>
      <c r="AD828" s="548"/>
      <c r="AE828" s="548"/>
      <c r="AF828" s="548"/>
      <c r="AG828" s="548"/>
      <c r="AH828" s="548"/>
      <c r="AI828" s="548"/>
      <c r="AJ828" s="548"/>
      <c r="AK828" s="546"/>
      <c r="AL828" s="664"/>
      <c r="AM828" s="542" t="s">
        <v>47</v>
      </c>
      <c r="AN828" s="545"/>
      <c r="AO828" s="548"/>
      <c r="AP828" s="548"/>
      <c r="AQ828" s="548"/>
      <c r="AR828" s="548"/>
      <c r="AS828" s="548"/>
      <c r="AT828" s="548"/>
      <c r="AU828" s="548"/>
      <c r="AV828" s="548"/>
      <c r="AW828" s="548"/>
      <c r="AX828" s="548"/>
      <c r="AY828" s="548"/>
      <c r="AZ828" s="548"/>
      <c r="BA828" s="548"/>
      <c r="BB828" s="548"/>
      <c r="BC828" s="546"/>
      <c r="BD828" s="144"/>
      <c r="BE828" s="144"/>
      <c r="BF828" s="144"/>
      <c r="BG828" s="144"/>
      <c r="BH828" s="144"/>
      <c r="BI828" s="144"/>
      <c r="BJ828" s="144"/>
      <c r="BK828" s="144"/>
      <c r="BL828" s="144"/>
      <c r="BM828" s="144"/>
      <c r="BN828" s="144"/>
      <c r="BO828" s="144"/>
      <c r="BP828" s="144"/>
      <c r="BQ828" s="144"/>
      <c r="BR828" s="144"/>
      <c r="BS828" s="144"/>
      <c r="BT828" s="144"/>
      <c r="BU828" s="144"/>
    </row>
    <row r="829" spans="1:73" ht="12" customHeight="1" x14ac:dyDescent="0.4">
      <c r="A829" s="80"/>
      <c r="B829" s="557"/>
      <c r="C829" s="558" t="s">
        <v>48</v>
      </c>
      <c r="D829" s="559">
        <f t="shared" ref="D829:S829" si="121">SUM(V829,AN829)</f>
        <v>0</v>
      </c>
      <c r="E829" s="294">
        <f t="shared" si="121"/>
        <v>0</v>
      </c>
      <c r="F829" s="294">
        <f t="shared" si="121"/>
        <v>0</v>
      </c>
      <c r="G829" s="294">
        <f t="shared" si="121"/>
        <v>0</v>
      </c>
      <c r="H829" s="294">
        <f t="shared" si="121"/>
        <v>0</v>
      </c>
      <c r="I829" s="294">
        <f t="shared" si="121"/>
        <v>0</v>
      </c>
      <c r="J829" s="294">
        <f t="shared" si="121"/>
        <v>0</v>
      </c>
      <c r="K829" s="294">
        <f t="shared" si="121"/>
        <v>0</v>
      </c>
      <c r="L829" s="294">
        <f t="shared" si="121"/>
        <v>0</v>
      </c>
      <c r="M829" s="294">
        <f t="shared" si="121"/>
        <v>0</v>
      </c>
      <c r="N829" s="294">
        <f t="shared" si="121"/>
        <v>0</v>
      </c>
      <c r="O829" s="294">
        <f t="shared" si="121"/>
        <v>0</v>
      </c>
      <c r="P829" s="294">
        <f t="shared" si="121"/>
        <v>0</v>
      </c>
      <c r="Q829" s="294">
        <f t="shared" si="121"/>
        <v>0</v>
      </c>
      <c r="R829" s="294">
        <f t="shared" si="121"/>
        <v>0</v>
      </c>
      <c r="S829" s="295">
        <f t="shared" si="121"/>
        <v>0</v>
      </c>
      <c r="T829" s="665"/>
      <c r="U829" s="558" t="s">
        <v>48</v>
      </c>
      <c r="V829" s="560"/>
      <c r="W829" s="296"/>
      <c r="X829" s="296"/>
      <c r="Y829" s="296"/>
      <c r="Z829" s="296"/>
      <c r="AA829" s="296"/>
      <c r="AB829" s="296"/>
      <c r="AC829" s="296"/>
      <c r="AD829" s="296"/>
      <c r="AE829" s="296"/>
      <c r="AF829" s="296"/>
      <c r="AG829" s="296"/>
      <c r="AH829" s="296"/>
      <c r="AI829" s="296"/>
      <c r="AJ829" s="296"/>
      <c r="AK829" s="297"/>
      <c r="AL829" s="665"/>
      <c r="AM829" s="558" t="s">
        <v>48</v>
      </c>
      <c r="AN829" s="560"/>
      <c r="AO829" s="296"/>
      <c r="AP829" s="296"/>
      <c r="AQ829" s="296"/>
      <c r="AR829" s="296"/>
      <c r="AS829" s="296"/>
      <c r="AT829" s="296"/>
      <c r="AU829" s="296"/>
      <c r="AV829" s="296"/>
      <c r="AW829" s="296"/>
      <c r="AX829" s="296"/>
      <c r="AY829" s="296"/>
      <c r="AZ829" s="296"/>
      <c r="BA829" s="296"/>
      <c r="BB829" s="296"/>
      <c r="BC829" s="297"/>
      <c r="BD829" s="144"/>
      <c r="BE829" s="144"/>
      <c r="BF829" s="144"/>
      <c r="BG829" s="144"/>
      <c r="BH829" s="144"/>
      <c r="BI829" s="144"/>
      <c r="BJ829" s="144"/>
      <c r="BK829" s="144"/>
      <c r="BL829" s="144"/>
      <c r="BM829" s="144"/>
      <c r="BN829" s="144"/>
      <c r="BO829" s="144"/>
      <c r="BP829" s="144"/>
      <c r="BQ829" s="144"/>
      <c r="BR829" s="144"/>
      <c r="BS829" s="144"/>
      <c r="BT829" s="144"/>
      <c r="BU829" s="144"/>
    </row>
    <row r="830" spans="1:73" ht="12" customHeight="1" x14ac:dyDescent="0.4">
      <c r="A830" s="80"/>
      <c r="B830" s="298"/>
      <c r="C830" s="143"/>
      <c r="D830" s="144"/>
      <c r="E830" s="144"/>
      <c r="F830" s="144"/>
      <c r="G830" s="144"/>
      <c r="H830" s="144"/>
      <c r="I830" s="144"/>
      <c r="J830" s="144"/>
      <c r="K830" s="144"/>
      <c r="L830" s="144"/>
      <c r="M830" s="144"/>
      <c r="N830" s="144"/>
      <c r="O830" s="144"/>
      <c r="P830" s="144"/>
      <c r="Q830" s="144"/>
      <c r="R830" s="144"/>
      <c r="S830" s="144"/>
      <c r="T830" s="217"/>
      <c r="U830" s="143"/>
      <c r="V830" s="144"/>
      <c r="W830" s="144"/>
      <c r="X830" s="144"/>
      <c r="Y830" s="144"/>
      <c r="Z830" s="144"/>
      <c r="AA830" s="144"/>
      <c r="AB830" s="144"/>
      <c r="AC830" s="144"/>
      <c r="AD830" s="144"/>
      <c r="AE830" s="144"/>
      <c r="AF830" s="144"/>
      <c r="AG830" s="144"/>
      <c r="AH830" s="144"/>
      <c r="AI830" s="144"/>
      <c r="AJ830" s="144"/>
      <c r="AK830" s="144"/>
      <c r="AL830" s="217"/>
      <c r="AM830" s="143"/>
      <c r="AN830" s="144"/>
      <c r="AO830" s="144"/>
      <c r="AP830" s="144"/>
      <c r="AQ830" s="144"/>
      <c r="AR830" s="144"/>
      <c r="AS830" s="144"/>
      <c r="AT830" s="144"/>
      <c r="AU830" s="144"/>
      <c r="AV830" s="144"/>
      <c r="AW830" s="144"/>
      <c r="AX830" s="144"/>
      <c r="AY830" s="144"/>
      <c r="AZ830" s="144"/>
      <c r="BA830" s="144"/>
      <c r="BB830" s="144"/>
      <c r="BC830" s="144"/>
      <c r="BD830" s="144"/>
      <c r="BE830" s="144"/>
      <c r="BF830" s="144"/>
      <c r="BG830" s="144"/>
      <c r="BH830" s="144"/>
      <c r="BI830" s="144"/>
      <c r="BJ830" s="144"/>
      <c r="BK830" s="144"/>
      <c r="BL830" s="144"/>
      <c r="BM830" s="144"/>
      <c r="BN830" s="144"/>
      <c r="BO830" s="144"/>
      <c r="BP830" s="144"/>
      <c r="BQ830" s="144"/>
      <c r="BR830" s="144"/>
      <c r="BS830" s="144"/>
      <c r="BT830" s="144"/>
      <c r="BU830" s="144"/>
    </row>
    <row r="831" spans="1:73" ht="12" customHeight="1" x14ac:dyDescent="0.4">
      <c r="A831" s="80"/>
      <c r="B831" s="298"/>
      <c r="C831" s="143"/>
      <c r="D831" s="144"/>
      <c r="E831" s="144"/>
      <c r="F831" s="144"/>
      <c r="G831" s="144"/>
      <c r="H831" s="144"/>
      <c r="I831" s="144"/>
      <c r="J831" s="144"/>
      <c r="K831" s="144"/>
      <c r="L831" s="144"/>
      <c r="M831" s="144"/>
      <c r="N831" s="144"/>
      <c r="O831" s="144"/>
      <c r="P831" s="144"/>
      <c r="Q831" s="144"/>
      <c r="R831" s="144"/>
      <c r="S831" s="144"/>
      <c r="T831" s="217"/>
      <c r="U831" s="143"/>
      <c r="V831" s="144"/>
      <c r="W831" s="144"/>
      <c r="X831" s="144"/>
      <c r="Y831" s="144"/>
      <c r="Z831" s="144"/>
      <c r="AA831" s="144"/>
      <c r="AB831" s="144"/>
      <c r="AC831" s="144"/>
      <c r="AD831" s="144"/>
      <c r="AE831" s="144"/>
      <c r="AF831" s="144"/>
      <c r="AG831" s="144"/>
      <c r="AH831" s="144"/>
      <c r="AI831" s="144"/>
      <c r="AJ831" s="144"/>
      <c r="AK831" s="144"/>
      <c r="AL831" s="217"/>
      <c r="AM831" s="143"/>
      <c r="AN831" s="144"/>
      <c r="AO831" s="144"/>
      <c r="AP831" s="144"/>
      <c r="AQ831" s="144"/>
      <c r="AR831" s="144"/>
      <c r="AS831" s="144"/>
      <c r="AT831" s="144"/>
      <c r="AU831" s="144"/>
      <c r="AV831" s="144"/>
      <c r="AW831" s="144"/>
      <c r="AX831" s="144"/>
      <c r="AY831" s="144"/>
      <c r="AZ831" s="144"/>
      <c r="BA831" s="144"/>
      <c r="BB831" s="144"/>
      <c r="BC831" s="144"/>
      <c r="BD831" s="144"/>
      <c r="BE831" s="144"/>
      <c r="BF831" s="144"/>
      <c r="BG831" s="144"/>
      <c r="BH831" s="144"/>
      <c r="BI831" s="144"/>
      <c r="BJ831" s="144"/>
      <c r="BK831" s="144"/>
      <c r="BL831" s="144"/>
      <c r="BM831" s="144"/>
      <c r="BN831" s="144"/>
      <c r="BO831" s="144"/>
      <c r="BP831" s="144"/>
      <c r="BQ831" s="144"/>
      <c r="BR831" s="144"/>
      <c r="BS831" s="144"/>
      <c r="BT831" s="144"/>
      <c r="BU831" s="144"/>
    </row>
    <row r="832" spans="1:73" ht="12" customHeight="1" x14ac:dyDescent="0.4">
      <c r="A832" s="80"/>
      <c r="B832" s="298"/>
      <c r="C832" s="143"/>
      <c r="D832" s="144"/>
      <c r="E832" s="144"/>
      <c r="F832" s="144"/>
      <c r="G832" s="144"/>
      <c r="H832" s="144"/>
      <c r="I832" s="144"/>
      <c r="J832" s="144"/>
      <c r="K832" s="144"/>
      <c r="L832" s="144"/>
      <c r="M832" s="144"/>
      <c r="N832" s="144"/>
      <c r="O832" s="144"/>
      <c r="P832" s="144"/>
      <c r="Q832" s="144"/>
      <c r="R832" s="144"/>
      <c r="S832" s="144"/>
      <c r="T832" s="217"/>
      <c r="U832" s="143"/>
      <c r="V832" s="144"/>
      <c r="W832" s="144"/>
      <c r="X832" s="144"/>
      <c r="Y832" s="144"/>
      <c r="Z832" s="144"/>
      <c r="AA832" s="144"/>
      <c r="AB832" s="144"/>
      <c r="AC832" s="144"/>
      <c r="AD832" s="144"/>
      <c r="AE832" s="144"/>
      <c r="AF832" s="144"/>
      <c r="AG832" s="144"/>
      <c r="AH832" s="144"/>
      <c r="AI832" s="144"/>
      <c r="AJ832" s="144"/>
      <c r="AK832" s="144"/>
      <c r="AL832" s="217"/>
      <c r="AM832" s="143"/>
      <c r="AN832" s="144"/>
      <c r="AO832" s="144"/>
      <c r="AP832" s="144"/>
      <c r="AQ832" s="144"/>
      <c r="AR832" s="144"/>
      <c r="AS832" s="144"/>
      <c r="AT832" s="144"/>
      <c r="AU832" s="144"/>
      <c r="AV832" s="144"/>
      <c r="AW832" s="144"/>
      <c r="AX832" s="144"/>
      <c r="AY832" s="144"/>
      <c r="AZ832" s="144"/>
      <c r="BA832" s="144"/>
      <c r="BB832" s="144"/>
      <c r="BC832" s="144"/>
      <c r="BD832" s="144"/>
      <c r="BE832" s="144"/>
      <c r="BF832" s="144"/>
      <c r="BG832" s="144"/>
      <c r="BH832" s="144"/>
      <c r="BI832" s="144"/>
      <c r="BJ832" s="144"/>
      <c r="BK832" s="144"/>
      <c r="BL832" s="144"/>
      <c r="BM832" s="144"/>
      <c r="BN832" s="144"/>
      <c r="BO832" s="144"/>
      <c r="BP832" s="144"/>
      <c r="BQ832" s="144"/>
      <c r="BR832" s="144"/>
      <c r="BS832" s="144"/>
      <c r="BT832" s="144"/>
      <c r="BU832" s="144"/>
    </row>
    <row r="833" spans="1:73" ht="12" customHeight="1" x14ac:dyDescent="0.4">
      <c r="A833" s="80"/>
      <c r="B833" s="298"/>
      <c r="C833" s="143"/>
      <c r="D833" s="144"/>
      <c r="E833" s="144"/>
      <c r="F833" s="144"/>
      <c r="G833" s="144"/>
      <c r="H833" s="144"/>
      <c r="I833" s="144"/>
      <c r="J833" s="144"/>
      <c r="K833" s="144"/>
      <c r="L833" s="144"/>
      <c r="M833" s="144"/>
      <c r="N833" s="144"/>
      <c r="O833" s="144"/>
      <c r="P833" s="144"/>
      <c r="Q833" s="144"/>
      <c r="R833" s="144"/>
      <c r="S833" s="144"/>
      <c r="T833" s="217"/>
      <c r="U833" s="143"/>
      <c r="V833" s="144"/>
      <c r="W833" s="144"/>
      <c r="X833" s="144"/>
      <c r="Y833" s="144"/>
      <c r="Z833" s="144"/>
      <c r="AA833" s="144"/>
      <c r="AB833" s="144"/>
      <c r="AC833" s="144"/>
      <c r="AD833" s="144"/>
      <c r="AE833" s="144"/>
      <c r="AF833" s="144"/>
      <c r="AG833" s="144"/>
      <c r="AH833" s="144"/>
      <c r="AI833" s="144"/>
      <c r="AJ833" s="144"/>
      <c r="AK833" s="144"/>
      <c r="AL833" s="217"/>
      <c r="AM833" s="143"/>
      <c r="AN833" s="144"/>
      <c r="AO833" s="144"/>
      <c r="AP833" s="144"/>
      <c r="AQ833" s="144"/>
      <c r="AR833" s="144"/>
      <c r="AS833" s="144"/>
      <c r="AT833" s="144"/>
      <c r="AU833" s="144"/>
      <c r="AV833" s="144"/>
      <c r="AW833" s="144"/>
      <c r="AX833" s="144"/>
      <c r="AY833" s="144"/>
      <c r="AZ833" s="144"/>
      <c r="BA833" s="144"/>
      <c r="BB833" s="144"/>
      <c r="BC833" s="144"/>
      <c r="BD833" s="144"/>
      <c r="BE833" s="144"/>
      <c r="BF833" s="144"/>
      <c r="BG833" s="144"/>
      <c r="BH833" s="144"/>
      <c r="BI833" s="144"/>
      <c r="BJ833" s="144"/>
      <c r="BK833" s="144"/>
      <c r="BL833" s="144"/>
      <c r="BM833" s="144"/>
      <c r="BN833" s="144"/>
      <c r="BO833" s="144"/>
      <c r="BP833" s="144"/>
      <c r="BQ833" s="144"/>
      <c r="BR833" s="144"/>
      <c r="BS833" s="144"/>
      <c r="BT833" s="144"/>
      <c r="BU833" s="144"/>
    </row>
    <row r="834" spans="1:73" ht="12" customHeight="1" x14ac:dyDescent="0.4">
      <c r="A834" s="80"/>
      <c r="B834" s="298"/>
      <c r="C834" s="143"/>
      <c r="D834" s="144"/>
      <c r="E834" s="144"/>
      <c r="F834" s="144"/>
      <c r="G834" s="144"/>
      <c r="H834" s="144"/>
      <c r="I834" s="144"/>
      <c r="J834" s="144"/>
      <c r="K834" s="144"/>
      <c r="L834" s="144"/>
      <c r="M834" s="144"/>
      <c r="N834" s="144"/>
      <c r="O834" s="144"/>
      <c r="P834" s="144"/>
      <c r="Q834" s="144"/>
      <c r="R834" s="144"/>
      <c r="S834" s="144"/>
      <c r="T834" s="217"/>
      <c r="U834" s="143"/>
      <c r="V834" s="144"/>
      <c r="W834" s="144"/>
      <c r="X834" s="144"/>
      <c r="Y834" s="144"/>
      <c r="Z834" s="144"/>
      <c r="AA834" s="144"/>
      <c r="AB834" s="144"/>
      <c r="AC834" s="144"/>
      <c r="AD834" s="144"/>
      <c r="AE834" s="144"/>
      <c r="AF834" s="144"/>
      <c r="AG834" s="144"/>
      <c r="AH834" s="144"/>
      <c r="AI834" s="144"/>
      <c r="AJ834" s="144"/>
      <c r="AK834" s="144"/>
      <c r="AL834" s="217"/>
      <c r="AM834" s="143"/>
      <c r="AN834" s="144"/>
      <c r="AO834" s="144"/>
      <c r="AP834" s="144"/>
      <c r="AQ834" s="144"/>
      <c r="AR834" s="144"/>
      <c r="AS834" s="144"/>
      <c r="AT834" s="144"/>
      <c r="AU834" s="144"/>
      <c r="AV834" s="144"/>
      <c r="AW834" s="144"/>
      <c r="AX834" s="144"/>
      <c r="AY834" s="144"/>
      <c r="AZ834" s="144"/>
      <c r="BA834" s="144"/>
      <c r="BB834" s="144"/>
      <c r="BC834" s="144"/>
      <c r="BD834" s="144"/>
      <c r="BE834" s="144"/>
      <c r="BF834" s="144"/>
      <c r="BG834" s="144"/>
      <c r="BH834" s="144"/>
      <c r="BI834" s="144"/>
      <c r="BJ834" s="144"/>
      <c r="BK834" s="144"/>
      <c r="BL834" s="144"/>
      <c r="BM834" s="144"/>
      <c r="BN834" s="144"/>
      <c r="BO834" s="144"/>
      <c r="BP834" s="144"/>
      <c r="BQ834" s="144"/>
      <c r="BR834" s="144"/>
      <c r="BS834" s="144"/>
      <c r="BT834" s="144"/>
      <c r="BU834" s="144"/>
    </row>
    <row r="835" spans="1:73" ht="12" customHeight="1" x14ac:dyDescent="0.4">
      <c r="A835" s="80"/>
      <c r="B835" s="298"/>
      <c r="C835" s="143"/>
      <c r="D835" s="144"/>
      <c r="E835" s="144"/>
      <c r="F835" s="144"/>
      <c r="G835" s="144"/>
      <c r="H835" s="144"/>
      <c r="I835" s="144"/>
      <c r="J835" s="144"/>
      <c r="K835" s="144"/>
      <c r="L835" s="144"/>
      <c r="M835" s="144"/>
      <c r="N835" s="144"/>
      <c r="O835" s="144"/>
      <c r="P835" s="144"/>
      <c r="Q835" s="144"/>
      <c r="R835" s="144"/>
      <c r="S835" s="144"/>
      <c r="T835" s="217"/>
      <c r="U835" s="143"/>
      <c r="V835" s="144"/>
      <c r="W835" s="144"/>
      <c r="X835" s="144"/>
      <c r="Y835" s="144"/>
      <c r="Z835" s="144"/>
      <c r="AA835" s="144"/>
      <c r="AB835" s="144"/>
      <c r="AC835" s="144"/>
      <c r="AD835" s="144"/>
      <c r="AE835" s="144"/>
      <c r="AF835" s="144"/>
      <c r="AG835" s="144"/>
      <c r="AH835" s="144"/>
      <c r="AI835" s="144"/>
      <c r="AJ835" s="144"/>
      <c r="AK835" s="144"/>
      <c r="AL835" s="217"/>
      <c r="AM835" s="143"/>
      <c r="AN835" s="144"/>
      <c r="AO835" s="144"/>
      <c r="AP835" s="144"/>
      <c r="AQ835" s="144"/>
      <c r="AR835" s="144"/>
      <c r="AS835" s="144"/>
      <c r="AT835" s="144"/>
      <c r="AU835" s="144"/>
      <c r="AV835" s="144"/>
      <c r="AW835" s="144"/>
      <c r="AX835" s="144"/>
      <c r="AY835" s="144"/>
      <c r="AZ835" s="144"/>
      <c r="BA835" s="144"/>
      <c r="BB835" s="144"/>
      <c r="BC835" s="144"/>
      <c r="BD835" s="144"/>
      <c r="BE835" s="144"/>
      <c r="BF835" s="144"/>
      <c r="BG835" s="144"/>
      <c r="BH835" s="144"/>
      <c r="BI835" s="144"/>
      <c r="BJ835" s="144"/>
      <c r="BK835" s="144"/>
      <c r="BL835" s="144"/>
      <c r="BM835" s="144"/>
      <c r="BN835" s="144"/>
      <c r="BO835" s="144"/>
      <c r="BP835" s="144"/>
      <c r="BQ835" s="144"/>
      <c r="BR835" s="144"/>
      <c r="BS835" s="144"/>
      <c r="BT835" s="144"/>
      <c r="BU835" s="144"/>
    </row>
    <row r="836" spans="1:73" ht="12" customHeight="1" x14ac:dyDescent="0.4">
      <c r="A836" s="80"/>
      <c r="B836" s="298"/>
      <c r="C836" s="143"/>
      <c r="D836" s="144"/>
      <c r="E836" s="144"/>
      <c r="F836" s="144"/>
      <c r="G836" s="144"/>
      <c r="H836" s="144"/>
      <c r="I836" s="144"/>
      <c r="J836" s="144"/>
      <c r="K836" s="144"/>
      <c r="L836" s="144"/>
      <c r="M836" s="144"/>
      <c r="N836" s="144"/>
      <c r="O836" s="144"/>
      <c r="P836" s="144"/>
      <c r="Q836" s="144"/>
      <c r="R836" s="144"/>
      <c r="S836" s="144"/>
      <c r="T836" s="217"/>
      <c r="U836" s="143"/>
      <c r="V836" s="144"/>
      <c r="W836" s="144"/>
      <c r="X836" s="144"/>
      <c r="Y836" s="144"/>
      <c r="Z836" s="144"/>
      <c r="AA836" s="144"/>
      <c r="AB836" s="144"/>
      <c r="AC836" s="144"/>
      <c r="AD836" s="144"/>
      <c r="AE836" s="144"/>
      <c r="AF836" s="144"/>
      <c r="AG836" s="144"/>
      <c r="AH836" s="144"/>
      <c r="AI836" s="144"/>
      <c r="AJ836" s="144"/>
      <c r="AK836" s="144"/>
      <c r="AL836" s="217"/>
      <c r="AM836" s="143"/>
      <c r="AN836" s="144"/>
      <c r="AO836" s="144"/>
      <c r="AP836" s="144"/>
      <c r="AQ836" s="144"/>
      <c r="AR836" s="144"/>
      <c r="AS836" s="144"/>
      <c r="AT836" s="144"/>
      <c r="AU836" s="144"/>
      <c r="AV836" s="144"/>
      <c r="AW836" s="144"/>
      <c r="AX836" s="144"/>
      <c r="AY836" s="144"/>
      <c r="AZ836" s="144"/>
      <c r="BA836" s="144"/>
      <c r="BB836" s="144"/>
      <c r="BC836" s="144"/>
      <c r="BD836" s="144"/>
      <c r="BE836" s="144"/>
      <c r="BF836" s="144"/>
      <c r="BG836" s="144"/>
      <c r="BH836" s="144"/>
      <c r="BI836" s="144"/>
      <c r="BJ836" s="144"/>
      <c r="BK836" s="144"/>
      <c r="BL836" s="144"/>
      <c r="BM836" s="144"/>
      <c r="BN836" s="144"/>
      <c r="BO836" s="144"/>
      <c r="BP836" s="144"/>
      <c r="BQ836" s="144"/>
      <c r="BR836" s="144"/>
      <c r="BS836" s="144"/>
      <c r="BT836" s="144"/>
      <c r="BU836" s="144"/>
    </row>
    <row r="837" spans="1:73" ht="12" customHeight="1" x14ac:dyDescent="0.4">
      <c r="A837" s="80"/>
      <c r="B837" s="298"/>
      <c r="C837" s="143"/>
      <c r="D837" s="144"/>
      <c r="E837" s="144"/>
      <c r="F837" s="144"/>
      <c r="G837" s="144"/>
      <c r="H837" s="144"/>
      <c r="I837" s="144"/>
      <c r="J837" s="144"/>
      <c r="K837" s="144"/>
      <c r="L837" s="144"/>
      <c r="M837" s="144"/>
      <c r="N837" s="144"/>
      <c r="O837" s="144"/>
      <c r="P837" s="144"/>
      <c r="Q837" s="144"/>
      <c r="R837" s="144"/>
      <c r="S837" s="144"/>
      <c r="T837" s="217"/>
      <c r="U837" s="143"/>
      <c r="V837" s="144"/>
      <c r="W837" s="144"/>
      <c r="X837" s="144"/>
      <c r="Y837" s="144"/>
      <c r="Z837" s="144"/>
      <c r="AA837" s="144"/>
      <c r="AB837" s="144"/>
      <c r="AC837" s="144"/>
      <c r="AD837" s="144"/>
      <c r="AE837" s="144"/>
      <c r="AF837" s="144"/>
      <c r="AG837" s="144"/>
      <c r="AH837" s="144"/>
      <c r="AI837" s="144"/>
      <c r="AJ837" s="144"/>
      <c r="AK837" s="144"/>
      <c r="AL837" s="217"/>
      <c r="AM837" s="143"/>
      <c r="AN837" s="144"/>
      <c r="AO837" s="144"/>
      <c r="AP837" s="144"/>
      <c r="AQ837" s="144"/>
      <c r="AR837" s="144"/>
      <c r="AS837" s="144"/>
      <c r="AT837" s="144"/>
      <c r="AU837" s="144"/>
      <c r="AV837" s="144"/>
      <c r="AW837" s="144"/>
      <c r="AX837" s="144"/>
      <c r="AY837" s="144"/>
      <c r="AZ837" s="144"/>
      <c r="BA837" s="144"/>
      <c r="BB837" s="144"/>
      <c r="BC837" s="144"/>
      <c r="BD837" s="144"/>
      <c r="BE837" s="144"/>
      <c r="BF837" s="144"/>
      <c r="BG837" s="144"/>
      <c r="BH837" s="144"/>
      <c r="BI837" s="144"/>
      <c r="BJ837" s="144"/>
      <c r="BK837" s="144"/>
      <c r="BL837" s="144"/>
      <c r="BM837" s="144"/>
      <c r="BN837" s="144"/>
      <c r="BO837" s="144"/>
      <c r="BP837" s="144"/>
      <c r="BQ837" s="144"/>
      <c r="BR837" s="144"/>
      <c r="BS837" s="144"/>
      <c r="BT837" s="144"/>
      <c r="BU837" s="144"/>
    </row>
    <row r="838" spans="1:73" ht="12" customHeight="1" x14ac:dyDescent="0.4">
      <c r="A838" s="80"/>
      <c r="B838" s="298"/>
      <c r="C838" s="143"/>
      <c r="D838" s="144"/>
      <c r="E838" s="144"/>
      <c r="F838" s="144"/>
      <c r="G838" s="144"/>
      <c r="H838" s="144"/>
      <c r="I838" s="144"/>
      <c r="J838" s="144"/>
      <c r="K838" s="144"/>
      <c r="L838" s="144"/>
      <c r="M838" s="144"/>
      <c r="N838" s="144"/>
      <c r="O838" s="144"/>
      <c r="P838" s="144"/>
      <c r="Q838" s="144"/>
      <c r="R838" s="144"/>
      <c r="S838" s="144"/>
      <c r="T838" s="217"/>
      <c r="U838" s="143"/>
      <c r="V838" s="144"/>
      <c r="W838" s="144"/>
      <c r="X838" s="144"/>
      <c r="Y838" s="144"/>
      <c r="Z838" s="144"/>
      <c r="AA838" s="144"/>
      <c r="AB838" s="144"/>
      <c r="AC838" s="144"/>
      <c r="AD838" s="144"/>
      <c r="AE838" s="144"/>
      <c r="AF838" s="144"/>
      <c r="AG838" s="144"/>
      <c r="AH838" s="144"/>
      <c r="AI838" s="144"/>
      <c r="AJ838" s="144"/>
      <c r="AK838" s="144"/>
      <c r="AL838" s="217"/>
      <c r="AM838" s="143"/>
      <c r="AN838" s="144"/>
      <c r="AO838" s="144"/>
      <c r="AP838" s="144"/>
      <c r="AQ838" s="144"/>
      <c r="AR838" s="144"/>
      <c r="AS838" s="144"/>
      <c r="AT838" s="144"/>
      <c r="AU838" s="144"/>
      <c r="AV838" s="144"/>
      <c r="AW838" s="144"/>
      <c r="AX838" s="144"/>
      <c r="AY838" s="144"/>
      <c r="AZ838" s="144"/>
      <c r="BA838" s="144"/>
      <c r="BB838" s="144"/>
      <c r="BC838" s="144"/>
      <c r="BD838" s="144"/>
      <c r="BE838" s="144"/>
      <c r="BF838" s="144"/>
      <c r="BG838" s="144"/>
      <c r="BH838" s="144"/>
      <c r="BI838" s="144"/>
      <c r="BJ838" s="144"/>
      <c r="BK838" s="144"/>
      <c r="BL838" s="144"/>
      <c r="BM838" s="144"/>
      <c r="BN838" s="144"/>
      <c r="BO838" s="144"/>
      <c r="BP838" s="144"/>
      <c r="BQ838" s="144"/>
      <c r="BR838" s="144"/>
      <c r="BS838" s="144"/>
      <c r="BT838" s="144"/>
      <c r="BU838" s="144"/>
    </row>
    <row r="839" spans="1:73" ht="12" customHeight="1" x14ac:dyDescent="0.4">
      <c r="A839" s="80"/>
      <c r="B839" s="298"/>
      <c r="C839" s="143"/>
      <c r="D839" s="144"/>
      <c r="E839" s="144"/>
      <c r="F839" s="144"/>
      <c r="G839" s="144"/>
      <c r="H839" s="144"/>
      <c r="I839" s="144"/>
      <c r="J839" s="144"/>
      <c r="K839" s="144"/>
      <c r="L839" s="144"/>
      <c r="M839" s="144"/>
      <c r="N839" s="144"/>
      <c r="O839" s="144"/>
      <c r="P839" s="144"/>
      <c r="Q839" s="144"/>
      <c r="R839" s="144"/>
      <c r="S839" s="144"/>
      <c r="T839" s="217"/>
      <c r="U839" s="143"/>
      <c r="V839" s="144"/>
      <c r="W839" s="144"/>
      <c r="X839" s="144"/>
      <c r="Y839" s="144"/>
      <c r="Z839" s="144"/>
      <c r="AA839" s="144"/>
      <c r="AB839" s="144"/>
      <c r="AC839" s="144"/>
      <c r="AD839" s="144"/>
      <c r="AE839" s="144"/>
      <c r="AF839" s="144"/>
      <c r="AG839" s="144"/>
      <c r="AH839" s="144"/>
      <c r="AI839" s="144"/>
      <c r="AJ839" s="144"/>
      <c r="AK839" s="144"/>
      <c r="AL839" s="217"/>
      <c r="AM839" s="143"/>
      <c r="AN839" s="144"/>
      <c r="AO839" s="144"/>
      <c r="AP839" s="144"/>
      <c r="AQ839" s="144"/>
      <c r="AR839" s="144"/>
      <c r="AS839" s="144"/>
      <c r="AT839" s="144"/>
      <c r="AU839" s="144"/>
      <c r="AV839" s="144"/>
      <c r="AW839" s="144"/>
      <c r="AX839" s="144"/>
      <c r="AY839" s="144"/>
      <c r="AZ839" s="144"/>
      <c r="BA839" s="144"/>
      <c r="BB839" s="144"/>
      <c r="BC839" s="144"/>
      <c r="BD839" s="144"/>
      <c r="BE839" s="144"/>
      <c r="BF839" s="144"/>
      <c r="BG839" s="144"/>
      <c r="BH839" s="144"/>
      <c r="BI839" s="144"/>
      <c r="BJ839" s="144"/>
      <c r="BK839" s="144"/>
      <c r="BL839" s="144"/>
      <c r="BM839" s="144"/>
      <c r="BN839" s="144"/>
      <c r="BO839" s="144"/>
      <c r="BP839" s="144"/>
      <c r="BQ839" s="144"/>
      <c r="BR839" s="144"/>
      <c r="BS839" s="144"/>
      <c r="BT839" s="144"/>
      <c r="BU839" s="144"/>
    </row>
  </sheetData>
  <mergeCells count="11">
    <mergeCell ref="AM633:BC633"/>
    <mergeCell ref="BE633:BU633"/>
    <mergeCell ref="T635:T677"/>
    <mergeCell ref="AL469:AL511"/>
    <mergeCell ref="AL635:AL677"/>
    <mergeCell ref="T793:T829"/>
    <mergeCell ref="AL793:AL829"/>
    <mergeCell ref="B1:S1"/>
    <mergeCell ref="B2:S2"/>
    <mergeCell ref="T469:T511"/>
    <mergeCell ref="U633:AK633"/>
  </mergeCells>
  <conditionalFormatting sqref="D635:S677">
    <cfRule type="cellIs" dxfId="1" priority="1" operator="equal">
      <formula>0</formula>
    </cfRule>
  </conditionalFormatting>
  <conditionalFormatting sqref="D793:S829">
    <cfRule type="cellIs" dxfId="0" priority="2" operator="equal">
      <formula>0</formula>
    </cfRule>
  </conditionalFormatting>
  <pageMargins left="0.7" right="0.7" top="0.75" bottom="0.75" header="0" footer="0"/>
  <pageSetup orientation="landscape"/>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pageSetUpPr fitToPage="1"/>
  </sheetPr>
  <dimension ref="A1:Q23"/>
  <sheetViews>
    <sheetView showGridLines="0" workbookViewId="0">
      <selection activeCell="A3" sqref="A3:C3"/>
    </sheetView>
  </sheetViews>
  <sheetFormatPr defaultColWidth="14.453125" defaultRowHeight="15" customHeight="1" x14ac:dyDescent="0.4"/>
  <cols>
    <col min="1" max="1" width="12.1796875" customWidth="1"/>
    <col min="2" max="3" width="7.7265625" customWidth="1"/>
    <col min="4" max="9" width="8.26953125" customWidth="1"/>
    <col min="10" max="10" width="8.453125" customWidth="1"/>
    <col min="11" max="17" width="7.7265625" customWidth="1"/>
  </cols>
  <sheetData>
    <row r="1" spans="1:17" ht="20" x14ac:dyDescent="0.4">
      <c r="A1" s="684" t="s">
        <v>422</v>
      </c>
      <c r="B1" s="685"/>
      <c r="C1" s="685"/>
      <c r="D1" s="685"/>
      <c r="E1" s="685"/>
      <c r="F1" s="685"/>
      <c r="G1" s="685"/>
      <c r="H1" s="685"/>
      <c r="I1" s="685"/>
      <c r="J1" s="685"/>
      <c r="K1" s="685"/>
      <c r="L1" s="685"/>
      <c r="M1" s="685"/>
      <c r="N1" s="685"/>
      <c r="O1" s="685"/>
      <c r="P1" s="685"/>
      <c r="Q1" s="685"/>
    </row>
    <row r="2" spans="1:17" ht="9" customHeight="1" x14ac:dyDescent="0.4">
      <c r="C2" s="659"/>
      <c r="D2" s="659"/>
      <c r="E2" s="659"/>
      <c r="F2" s="659"/>
    </row>
    <row r="3" spans="1:17" ht="14.5" x14ac:dyDescent="0.4">
      <c r="A3" s="686" t="s">
        <v>423</v>
      </c>
      <c r="B3" s="659"/>
      <c r="C3" s="659"/>
      <c r="E3" s="2" t="s">
        <v>424</v>
      </c>
      <c r="F3" s="2"/>
      <c r="G3" s="2"/>
      <c r="H3" s="2"/>
      <c r="I3" s="2"/>
      <c r="J3" s="1"/>
      <c r="K3" s="3"/>
      <c r="M3" s="4"/>
    </row>
    <row r="4" spans="1:17" ht="9.75" customHeight="1" x14ac:dyDescent="0.4">
      <c r="A4" s="3"/>
      <c r="B4" s="5"/>
      <c r="C4" s="5"/>
      <c r="D4" s="5"/>
      <c r="E4" s="5"/>
      <c r="F4" s="5"/>
      <c r="G4" s="5"/>
      <c r="H4" s="5"/>
      <c r="I4" s="5"/>
      <c r="J4" s="5"/>
      <c r="K4" s="3"/>
      <c r="L4" s="3"/>
      <c r="M4" s="3"/>
      <c r="N4" s="3"/>
      <c r="O4" s="3"/>
      <c r="P4" s="3"/>
      <c r="Q4" s="3"/>
    </row>
    <row r="5" spans="1:17" ht="14.5" x14ac:dyDescent="0.4">
      <c r="A5" s="3"/>
      <c r="B5" s="6" t="s">
        <v>159</v>
      </c>
      <c r="C5" s="7" t="s">
        <v>160</v>
      </c>
      <c r="D5" s="8" t="s">
        <v>161</v>
      </c>
      <c r="E5" s="9" t="s">
        <v>162</v>
      </c>
      <c r="F5" s="10" t="s">
        <v>163</v>
      </c>
      <c r="G5" s="10" t="s">
        <v>164</v>
      </c>
      <c r="H5" s="10" t="s">
        <v>165</v>
      </c>
      <c r="I5" s="10" t="s">
        <v>166</v>
      </c>
      <c r="J5" s="11" t="s">
        <v>167</v>
      </c>
      <c r="K5" s="12" t="s">
        <v>168</v>
      </c>
      <c r="L5" s="13" t="s">
        <v>169</v>
      </c>
      <c r="M5" s="14" t="s">
        <v>170</v>
      </c>
      <c r="N5" s="15" t="s">
        <v>171</v>
      </c>
      <c r="O5" s="15" t="s">
        <v>172</v>
      </c>
      <c r="P5" s="15" t="s">
        <v>173</v>
      </c>
      <c r="Q5" s="15" t="s">
        <v>174</v>
      </c>
    </row>
    <row r="6" spans="1:17" ht="14.5" x14ac:dyDescent="0.4">
      <c r="A6" s="16" t="s">
        <v>425</v>
      </c>
      <c r="B6" s="17">
        <f>2+2+13+20</f>
        <v>37</v>
      </c>
      <c r="C6" s="18">
        <f>27+49+57+55</f>
        <v>188</v>
      </c>
      <c r="D6" s="19">
        <f>31+40+46+52</f>
        <v>169</v>
      </c>
      <c r="E6" s="20">
        <f>109+102+47+46</f>
        <v>304</v>
      </c>
      <c r="F6" s="18">
        <f>30+60+65+50</f>
        <v>205</v>
      </c>
      <c r="G6" s="18">
        <f>34+34+32+31</f>
        <v>131</v>
      </c>
      <c r="H6" s="18">
        <f>19+33+19+34</f>
        <v>105</v>
      </c>
      <c r="I6" s="18">
        <f>17+35+38+40</f>
        <v>130</v>
      </c>
      <c r="J6" s="21">
        <f>16+20+18+22</f>
        <v>76</v>
      </c>
      <c r="K6" s="22">
        <f>38+28+18+14</f>
        <v>98</v>
      </c>
      <c r="L6" s="18">
        <f>19+18+19</f>
        <v>56</v>
      </c>
      <c r="M6" s="23">
        <f>6+3+2+14</f>
        <v>25</v>
      </c>
      <c r="N6" s="24">
        <f>7+8+6+6</f>
        <v>27</v>
      </c>
      <c r="O6" s="24">
        <f>3+7+13+7</f>
        <v>30</v>
      </c>
      <c r="P6" s="24">
        <f>2+1+11+6</f>
        <v>20</v>
      </c>
      <c r="Q6" s="24">
        <f>8+4+0+5</f>
        <v>17</v>
      </c>
    </row>
    <row r="7" spans="1:17" ht="14.5" x14ac:dyDescent="0.4">
      <c r="A7" s="16" t="s">
        <v>426</v>
      </c>
      <c r="B7" s="25">
        <v>1</v>
      </c>
      <c r="C7" s="26">
        <v>7</v>
      </c>
      <c r="D7" s="27">
        <v>5</v>
      </c>
      <c r="E7" s="28">
        <v>22</v>
      </c>
      <c r="F7" s="29">
        <v>13</v>
      </c>
      <c r="G7" s="29">
        <f>16+12+7+4</f>
        <v>39</v>
      </c>
      <c r="H7" s="29">
        <f>6+11+22+17</f>
        <v>56</v>
      </c>
      <c r="I7" s="29">
        <f>12+16+8+6</f>
        <v>42</v>
      </c>
      <c r="J7" s="30">
        <f>21+9+14+12</f>
        <v>56</v>
      </c>
      <c r="K7" s="31">
        <f>16+13+48+24</f>
        <v>101</v>
      </c>
      <c r="L7" s="32">
        <f>34+16+31</f>
        <v>81</v>
      </c>
      <c r="M7" s="33">
        <f>25+12+17+18</f>
        <v>72</v>
      </c>
      <c r="N7" s="24">
        <f>17+34+21+18</f>
        <v>90</v>
      </c>
      <c r="O7" s="24">
        <f>11+16+20+15</f>
        <v>62</v>
      </c>
      <c r="P7" s="24">
        <f>8+10+13+2</f>
        <v>33</v>
      </c>
      <c r="Q7" s="24">
        <f>6+12+9+20</f>
        <v>47</v>
      </c>
    </row>
    <row r="10" spans="1:17" ht="14.5" x14ac:dyDescent="0.4">
      <c r="A10" s="686" t="s">
        <v>427</v>
      </c>
      <c r="B10" s="659"/>
      <c r="C10" s="659"/>
      <c r="E10" s="2" t="s">
        <v>428</v>
      </c>
      <c r="F10" s="2"/>
      <c r="G10" s="2"/>
      <c r="H10" s="2"/>
      <c r="I10" s="2"/>
      <c r="J10" s="1"/>
      <c r="K10" s="3"/>
      <c r="M10" s="4"/>
    </row>
    <row r="11" spans="1:17" ht="10.5" customHeight="1" x14ac:dyDescent="0.4">
      <c r="A11" s="3"/>
      <c r="B11" s="5"/>
      <c r="C11" s="5"/>
      <c r="D11" s="5"/>
      <c r="E11" s="5"/>
      <c r="F11" s="5"/>
      <c r="G11" s="5"/>
      <c r="H11" s="5"/>
      <c r="I11" s="5"/>
      <c r="J11" s="5"/>
      <c r="K11" s="3"/>
      <c r="L11" s="3"/>
      <c r="M11" s="3"/>
      <c r="N11" s="3"/>
      <c r="O11" s="3"/>
      <c r="P11" s="3"/>
      <c r="Q11" s="3"/>
    </row>
    <row r="12" spans="1:17" ht="14.5" x14ac:dyDescent="0.4">
      <c r="A12" s="3"/>
      <c r="B12" s="6" t="s">
        <v>159</v>
      </c>
      <c r="C12" s="7" t="s">
        <v>160</v>
      </c>
      <c r="D12" s="8" t="s">
        <v>161</v>
      </c>
      <c r="E12" s="9" t="s">
        <v>162</v>
      </c>
      <c r="F12" s="10" t="s">
        <v>163</v>
      </c>
      <c r="G12" s="10" t="s">
        <v>164</v>
      </c>
      <c r="H12" s="10" t="s">
        <v>165</v>
      </c>
      <c r="I12" s="10" t="s">
        <v>166</v>
      </c>
      <c r="J12" s="11" t="s">
        <v>167</v>
      </c>
      <c r="K12" s="12" t="s">
        <v>168</v>
      </c>
      <c r="L12" s="13" t="s">
        <v>169</v>
      </c>
      <c r="M12" s="14" t="s">
        <v>170</v>
      </c>
      <c r="N12" s="34" t="s">
        <v>171</v>
      </c>
      <c r="O12" s="15" t="s">
        <v>172</v>
      </c>
      <c r="P12" s="15" t="s">
        <v>173</v>
      </c>
      <c r="Q12" s="15" t="s">
        <v>174</v>
      </c>
    </row>
    <row r="13" spans="1:17" ht="14.5" x14ac:dyDescent="0.4">
      <c r="A13" s="35" t="s">
        <v>425</v>
      </c>
      <c r="B13" s="17">
        <v>8</v>
      </c>
      <c r="C13" s="18">
        <f>2+15+20+17</f>
        <v>54</v>
      </c>
      <c r="D13" s="19">
        <f>5+3+17+18</f>
        <v>43</v>
      </c>
      <c r="E13" s="20">
        <f>31+32+13+18</f>
        <v>94</v>
      </c>
      <c r="F13" s="18">
        <f>9+23+48+38</f>
        <v>118</v>
      </c>
      <c r="G13" s="18">
        <f>20+17+15+21</f>
        <v>73</v>
      </c>
      <c r="H13" s="18">
        <f>36+23+15+17</f>
        <v>91</v>
      </c>
      <c r="I13" s="18">
        <f>18+16+33+30</f>
        <v>97</v>
      </c>
      <c r="J13" s="21">
        <f>9+10+13+14</f>
        <v>46</v>
      </c>
      <c r="K13" s="22">
        <f>22+14+15+9</f>
        <v>60</v>
      </c>
      <c r="L13" s="18">
        <f>15+7+9+13+13</f>
        <v>57</v>
      </c>
      <c r="M13" s="23">
        <f>4+13+10+17</f>
        <v>44</v>
      </c>
      <c r="N13" s="36">
        <f>8+6+9+9</f>
        <v>32</v>
      </c>
      <c r="O13" s="24">
        <f>9+7+7+9</f>
        <v>32</v>
      </c>
      <c r="P13" s="24">
        <f>4+4+4+3</f>
        <v>15</v>
      </c>
      <c r="Q13" s="24">
        <v>8</v>
      </c>
    </row>
    <row r="14" spans="1:17" ht="14.5" x14ac:dyDescent="0.4">
      <c r="A14" s="35" t="s">
        <v>426</v>
      </c>
      <c r="B14" s="25">
        <v>9</v>
      </c>
      <c r="C14" s="26">
        <v>11</v>
      </c>
      <c r="D14" s="27">
        <v>13</v>
      </c>
      <c r="E14" s="28">
        <f>2+4+5+7</f>
        <v>18</v>
      </c>
      <c r="F14" s="29">
        <f>10+9+8+9</f>
        <v>36</v>
      </c>
      <c r="G14" s="29">
        <f>28+17+8+11</f>
        <v>64</v>
      </c>
      <c r="H14" s="29">
        <f>9+20+38+18</f>
        <v>85</v>
      </c>
      <c r="I14" s="29">
        <f>19+16+11+26</f>
        <v>72</v>
      </c>
      <c r="J14" s="30">
        <f>63+11+33+16</f>
        <v>123</v>
      </c>
      <c r="K14" s="31">
        <f>39+56+95+42</f>
        <v>232</v>
      </c>
      <c r="L14" s="32">
        <f>26+31+19+63+37</f>
        <v>176</v>
      </c>
      <c r="M14" s="33">
        <f>98+38+55+21</f>
        <v>212</v>
      </c>
      <c r="N14" s="36">
        <f>40+50+59+39</f>
        <v>188</v>
      </c>
      <c r="O14" s="24">
        <f>32+21+16+24</f>
        <v>93</v>
      </c>
      <c r="P14" s="24">
        <f>44+25+28+16</f>
        <v>113</v>
      </c>
      <c r="Q14" s="24">
        <f>18+12+19+13</f>
        <v>62</v>
      </c>
    </row>
    <row r="15" spans="1:17" ht="14.5" x14ac:dyDescent="0.4">
      <c r="Q15" s="94" t="s">
        <v>226</v>
      </c>
    </row>
    <row r="17" spans="1:11" ht="14.5" x14ac:dyDescent="0.35">
      <c r="A17" s="37"/>
      <c r="B17" s="687" t="s">
        <v>429</v>
      </c>
      <c r="C17" s="688"/>
      <c r="D17" s="689" t="s">
        <v>430</v>
      </c>
      <c r="E17" s="690"/>
      <c r="F17" s="693" t="s">
        <v>431</v>
      </c>
      <c r="G17" s="694"/>
      <c r="H17" s="695" t="s">
        <v>432</v>
      </c>
      <c r="I17" s="696"/>
      <c r="J17" s="691" t="s">
        <v>433</v>
      </c>
      <c r="K17" s="692"/>
    </row>
    <row r="18" spans="1:11" ht="14.5" x14ac:dyDescent="0.35">
      <c r="A18" s="37"/>
      <c r="B18" s="697" t="s">
        <v>434</v>
      </c>
      <c r="C18" s="698"/>
      <c r="D18" s="699" t="s">
        <v>435</v>
      </c>
      <c r="E18" s="700"/>
      <c r="F18" s="693" t="s">
        <v>436</v>
      </c>
      <c r="G18" s="694"/>
      <c r="H18" s="695" t="s">
        <v>437</v>
      </c>
      <c r="I18" s="696"/>
      <c r="J18" s="682" t="s">
        <v>438</v>
      </c>
      <c r="K18" s="683"/>
    </row>
    <row r="19" spans="1:11" ht="14.5" x14ac:dyDescent="0.35">
      <c r="A19" s="39"/>
      <c r="B19" s="40" t="s">
        <v>439</v>
      </c>
      <c r="C19" s="38" t="s">
        <v>440</v>
      </c>
      <c r="D19" s="41" t="s">
        <v>439</v>
      </c>
      <c r="E19" s="42" t="s">
        <v>440</v>
      </c>
      <c r="F19" s="43" t="s">
        <v>439</v>
      </c>
      <c r="G19" s="44" t="s">
        <v>440</v>
      </c>
      <c r="H19" s="45" t="s">
        <v>439</v>
      </c>
      <c r="I19" s="46" t="s">
        <v>440</v>
      </c>
      <c r="J19" s="47" t="s">
        <v>439</v>
      </c>
      <c r="K19" s="40" t="s">
        <v>440</v>
      </c>
    </row>
    <row r="20" spans="1:11" ht="14.5" x14ac:dyDescent="0.35">
      <c r="A20" s="48" t="s">
        <v>441</v>
      </c>
      <c r="B20" s="49" t="s">
        <v>442</v>
      </c>
      <c r="C20" s="50" t="s">
        <v>442</v>
      </c>
      <c r="D20" s="95">
        <f>SUM(B7:D7,B14:D14)</f>
        <v>46</v>
      </c>
      <c r="E20" s="96">
        <f>SUM(B6:D6,B13:D13)</f>
        <v>499</v>
      </c>
      <c r="F20" s="53">
        <f>SUM(E7:J7,E14:J14)</f>
        <v>626</v>
      </c>
      <c r="G20" s="54">
        <f>SUM(E6:J6,E13:J13)</f>
        <v>1470</v>
      </c>
      <c r="H20" s="97">
        <f>SUM(K7:M7,K14:M14)</f>
        <v>874</v>
      </c>
      <c r="I20" s="56">
        <f>SUM(K6:M6,K13:M13)</f>
        <v>340</v>
      </c>
      <c r="J20" s="97">
        <f>SUM(N7:Q7,N14:Q14)</f>
        <v>688</v>
      </c>
      <c r="K20" s="98">
        <f>SUM(N6:Q6,N13:Q13)</f>
        <v>181</v>
      </c>
    </row>
    <row r="21" spans="1:11" ht="14.5" x14ac:dyDescent="0.35">
      <c r="A21" s="48" t="s">
        <v>443</v>
      </c>
      <c r="B21" s="49"/>
      <c r="C21" s="50"/>
      <c r="D21" s="99"/>
      <c r="E21" s="100"/>
      <c r="F21" s="101"/>
      <c r="G21" s="102"/>
      <c r="H21" s="103"/>
      <c r="I21" s="63"/>
      <c r="J21" s="104"/>
      <c r="K21" s="49"/>
    </row>
    <row r="23" spans="1:11" ht="14.5" x14ac:dyDescent="0.4">
      <c r="A23" s="105" t="s">
        <v>444</v>
      </c>
      <c r="D23" s="106"/>
      <c r="E23" s="106"/>
      <c r="F23" s="106"/>
      <c r="G23" s="106"/>
      <c r="H23" s="106"/>
      <c r="I23" s="106"/>
      <c r="J23" s="106"/>
      <c r="K23" s="106"/>
    </row>
  </sheetData>
  <mergeCells count="15">
    <mergeCell ref="J18:K18"/>
    <mergeCell ref="A1:Q1"/>
    <mergeCell ref="C2:D2"/>
    <mergeCell ref="E2:F2"/>
    <mergeCell ref="A3:C3"/>
    <mergeCell ref="A10:C10"/>
    <mergeCell ref="B17:C17"/>
    <mergeCell ref="D17:E17"/>
    <mergeCell ref="J17:K17"/>
    <mergeCell ref="F17:G17"/>
    <mergeCell ref="H17:I17"/>
    <mergeCell ref="B18:C18"/>
    <mergeCell ref="D18:E18"/>
    <mergeCell ref="F18:G18"/>
    <mergeCell ref="H18:I18"/>
  </mergeCells>
  <printOptions horizontalCentered="1" gridLines="1"/>
  <pageMargins left="0.7" right="0.7" top="0.75" bottom="0.75" header="0" footer="0"/>
  <pageSetup fitToHeight="0" pageOrder="overThenDown" orientation="landscape" cellComments="atEnd"/>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fitToPage="1"/>
  </sheetPr>
  <dimension ref="A1:Q21"/>
  <sheetViews>
    <sheetView showGridLines="0" workbookViewId="0">
      <selection activeCell="A3" sqref="A3:C3"/>
    </sheetView>
  </sheetViews>
  <sheetFormatPr defaultColWidth="14.453125" defaultRowHeight="15" customHeight="1" x14ac:dyDescent="0.4"/>
  <cols>
    <col min="1" max="1" width="12.1796875" customWidth="1"/>
    <col min="2" max="3" width="7.7265625" customWidth="1"/>
    <col min="4" max="9" width="8.26953125" customWidth="1"/>
    <col min="10" max="10" width="8.453125" customWidth="1"/>
    <col min="11" max="17" width="7.7265625" customWidth="1"/>
  </cols>
  <sheetData>
    <row r="1" spans="1:17" ht="20" x14ac:dyDescent="0.4">
      <c r="A1" s="684" t="s">
        <v>445</v>
      </c>
      <c r="B1" s="685"/>
      <c r="C1" s="685"/>
      <c r="D1" s="685"/>
      <c r="E1" s="685"/>
      <c r="F1" s="685"/>
      <c r="G1" s="685"/>
      <c r="H1" s="685"/>
      <c r="I1" s="685"/>
      <c r="J1" s="685"/>
      <c r="K1" s="685"/>
      <c r="L1" s="685"/>
      <c r="M1" s="685"/>
      <c r="N1" s="685"/>
      <c r="O1" s="685"/>
      <c r="P1" s="685"/>
      <c r="Q1" s="685"/>
    </row>
    <row r="2" spans="1:17" ht="9" customHeight="1" x14ac:dyDescent="0.4">
      <c r="C2" s="659"/>
      <c r="D2" s="659"/>
      <c r="E2" s="659"/>
      <c r="F2" s="659"/>
    </row>
    <row r="3" spans="1:17" ht="14.5" x14ac:dyDescent="0.4">
      <c r="A3" s="686" t="s">
        <v>423</v>
      </c>
      <c r="B3" s="659"/>
      <c r="C3" s="659"/>
      <c r="E3" s="2" t="s">
        <v>446</v>
      </c>
      <c r="F3" s="2"/>
      <c r="G3" s="2"/>
      <c r="H3" s="2"/>
      <c r="I3" s="2"/>
      <c r="J3" s="1"/>
      <c r="K3" s="3"/>
      <c r="M3" s="4"/>
    </row>
    <row r="4" spans="1:17" ht="9.75" customHeight="1" x14ac:dyDescent="0.4">
      <c r="A4" s="3"/>
      <c r="B4" s="5"/>
      <c r="C4" s="5"/>
      <c r="D4" s="5"/>
      <c r="E4" s="5"/>
      <c r="F4" s="5"/>
      <c r="G4" s="5"/>
      <c r="H4" s="5"/>
      <c r="I4" s="5"/>
      <c r="J4" s="5"/>
      <c r="K4" s="3"/>
      <c r="L4" s="3"/>
      <c r="M4" s="3"/>
      <c r="N4" s="3"/>
      <c r="O4" s="3"/>
      <c r="P4" s="3"/>
      <c r="Q4" s="3"/>
    </row>
    <row r="5" spans="1:17" ht="14.5" x14ac:dyDescent="0.4">
      <c r="A5" s="3"/>
      <c r="B5" s="6" t="s">
        <v>159</v>
      </c>
      <c r="C5" s="7" t="s">
        <v>160</v>
      </c>
      <c r="D5" s="8" t="s">
        <v>161</v>
      </c>
      <c r="E5" s="9" t="s">
        <v>162</v>
      </c>
      <c r="F5" s="10" t="s">
        <v>163</v>
      </c>
      <c r="G5" s="10" t="s">
        <v>164</v>
      </c>
      <c r="H5" s="10" t="s">
        <v>165</v>
      </c>
      <c r="I5" s="10" t="s">
        <v>166</v>
      </c>
      <c r="J5" s="11" t="s">
        <v>167</v>
      </c>
      <c r="K5" s="12" t="s">
        <v>168</v>
      </c>
      <c r="L5" s="13" t="s">
        <v>169</v>
      </c>
      <c r="M5" s="14" t="s">
        <v>170</v>
      </c>
      <c r="N5" s="15" t="s">
        <v>171</v>
      </c>
      <c r="O5" s="15" t="s">
        <v>172</v>
      </c>
      <c r="P5" s="15" t="s">
        <v>173</v>
      </c>
      <c r="Q5" s="15" t="s">
        <v>174</v>
      </c>
    </row>
    <row r="6" spans="1:17" ht="14.5" x14ac:dyDescent="0.4">
      <c r="A6" s="16" t="s">
        <v>425</v>
      </c>
      <c r="B6" s="17">
        <v>14</v>
      </c>
      <c r="C6" s="18">
        <v>51</v>
      </c>
      <c r="D6" s="19">
        <v>340</v>
      </c>
      <c r="E6" s="20">
        <v>72</v>
      </c>
      <c r="F6" s="18">
        <v>14</v>
      </c>
      <c r="G6" s="18">
        <v>18</v>
      </c>
      <c r="H6" s="18">
        <v>29</v>
      </c>
      <c r="I6" s="18">
        <v>27</v>
      </c>
      <c r="J6" s="21">
        <v>16</v>
      </c>
      <c r="K6" s="22">
        <v>10</v>
      </c>
      <c r="L6" s="18">
        <v>23</v>
      </c>
      <c r="M6" s="23">
        <v>49</v>
      </c>
      <c r="N6" s="24">
        <v>15</v>
      </c>
      <c r="O6" s="24">
        <v>9</v>
      </c>
      <c r="P6" s="24">
        <v>6</v>
      </c>
      <c r="Q6" s="24">
        <v>17</v>
      </c>
    </row>
    <row r="7" spans="1:17" ht="14.5" x14ac:dyDescent="0.4">
      <c r="A7" s="16" t="s">
        <v>426</v>
      </c>
      <c r="B7" s="25">
        <v>0</v>
      </c>
      <c r="C7" s="26">
        <v>0</v>
      </c>
      <c r="D7" s="27">
        <v>1</v>
      </c>
      <c r="E7" s="28">
        <v>5</v>
      </c>
      <c r="F7" s="29">
        <v>2</v>
      </c>
      <c r="G7" s="29">
        <v>1</v>
      </c>
      <c r="H7" s="29">
        <v>4</v>
      </c>
      <c r="I7" s="29">
        <v>3</v>
      </c>
      <c r="J7" s="30">
        <v>3</v>
      </c>
      <c r="K7" s="31">
        <v>8</v>
      </c>
      <c r="L7" s="32">
        <v>63</v>
      </c>
      <c r="M7" s="33">
        <v>3</v>
      </c>
      <c r="N7" s="24">
        <v>13</v>
      </c>
      <c r="O7" s="24">
        <v>1</v>
      </c>
      <c r="P7" s="24">
        <v>1</v>
      </c>
      <c r="Q7" s="24">
        <v>0</v>
      </c>
    </row>
    <row r="10" spans="1:17" ht="14.5" x14ac:dyDescent="0.4">
      <c r="A10" s="686" t="s">
        <v>447</v>
      </c>
      <c r="B10" s="659"/>
      <c r="C10" s="659"/>
      <c r="E10" s="2" t="s">
        <v>448</v>
      </c>
      <c r="F10" s="2"/>
      <c r="G10" s="2"/>
      <c r="H10" s="2"/>
      <c r="I10" s="2"/>
      <c r="J10" s="1"/>
      <c r="K10" s="3"/>
      <c r="M10" s="4"/>
    </row>
    <row r="11" spans="1:17" ht="10.5" customHeight="1" x14ac:dyDescent="0.4">
      <c r="A11" s="3"/>
      <c r="B11" s="5"/>
      <c r="C11" s="5"/>
      <c r="D11" s="5"/>
      <c r="E11" s="5"/>
      <c r="F11" s="5"/>
      <c r="G11" s="5"/>
      <c r="H11" s="5"/>
      <c r="I11" s="5"/>
      <c r="J11" s="5"/>
      <c r="K11" s="3"/>
      <c r="L11" s="3"/>
      <c r="M11" s="3"/>
      <c r="N11" s="3"/>
      <c r="O11" s="3"/>
      <c r="P11" s="3"/>
      <c r="Q11" s="3"/>
    </row>
    <row r="12" spans="1:17" ht="14.5" x14ac:dyDescent="0.4">
      <c r="A12" s="3"/>
      <c r="B12" s="6" t="s">
        <v>159</v>
      </c>
      <c r="C12" s="7" t="s">
        <v>160</v>
      </c>
      <c r="D12" s="8" t="s">
        <v>161</v>
      </c>
      <c r="E12" s="9" t="s">
        <v>162</v>
      </c>
      <c r="F12" s="10" t="s">
        <v>163</v>
      </c>
      <c r="G12" s="10" t="s">
        <v>164</v>
      </c>
      <c r="H12" s="10" t="s">
        <v>165</v>
      </c>
      <c r="I12" s="10" t="s">
        <v>166</v>
      </c>
      <c r="J12" s="11" t="s">
        <v>167</v>
      </c>
      <c r="K12" s="12" t="s">
        <v>168</v>
      </c>
      <c r="L12" s="13" t="s">
        <v>169</v>
      </c>
      <c r="M12" s="14" t="s">
        <v>170</v>
      </c>
      <c r="N12" s="34" t="s">
        <v>171</v>
      </c>
      <c r="O12" s="15" t="s">
        <v>172</v>
      </c>
      <c r="P12" s="15" t="s">
        <v>173</v>
      </c>
      <c r="Q12" s="15" t="s">
        <v>174</v>
      </c>
    </row>
    <row r="13" spans="1:17" ht="14.5" x14ac:dyDescent="0.4">
      <c r="A13" s="35" t="s">
        <v>425</v>
      </c>
      <c r="B13" s="17">
        <v>4</v>
      </c>
      <c r="C13" s="18">
        <v>2</v>
      </c>
      <c r="D13" s="19">
        <v>37</v>
      </c>
      <c r="E13" s="20">
        <v>5</v>
      </c>
      <c r="F13" s="18">
        <v>2</v>
      </c>
      <c r="G13" s="18">
        <v>4</v>
      </c>
      <c r="H13" s="18">
        <v>4</v>
      </c>
      <c r="I13" s="18">
        <v>9</v>
      </c>
      <c r="J13" s="21">
        <v>5</v>
      </c>
      <c r="K13" s="22">
        <v>2</v>
      </c>
      <c r="L13" s="18">
        <v>7</v>
      </c>
      <c r="M13" s="23">
        <v>4</v>
      </c>
      <c r="N13" s="36">
        <v>2</v>
      </c>
      <c r="O13" s="24">
        <v>0</v>
      </c>
      <c r="P13" s="24">
        <v>0</v>
      </c>
      <c r="Q13" s="24">
        <v>1</v>
      </c>
    </row>
    <row r="14" spans="1:17" ht="14.5" x14ac:dyDescent="0.4">
      <c r="A14" s="35" t="s">
        <v>426</v>
      </c>
      <c r="B14" s="25">
        <v>2</v>
      </c>
      <c r="C14" s="26">
        <v>10</v>
      </c>
      <c r="D14" s="27">
        <v>6</v>
      </c>
      <c r="E14" s="28">
        <v>20</v>
      </c>
      <c r="F14" s="29">
        <v>29</v>
      </c>
      <c r="G14" s="29">
        <v>23</v>
      </c>
      <c r="H14" s="29">
        <v>15</v>
      </c>
      <c r="I14" s="29">
        <v>23</v>
      </c>
      <c r="J14" s="30">
        <v>102</v>
      </c>
      <c r="K14" s="31">
        <v>38</v>
      </c>
      <c r="L14" s="32">
        <v>276</v>
      </c>
      <c r="M14" s="33">
        <v>72</v>
      </c>
      <c r="N14" s="36">
        <v>43</v>
      </c>
      <c r="O14" s="24">
        <v>16</v>
      </c>
      <c r="P14" s="24">
        <v>21</v>
      </c>
      <c r="Q14" s="24">
        <v>6</v>
      </c>
    </row>
    <row r="17" spans="1:11" ht="14.5" x14ac:dyDescent="0.35">
      <c r="A17" s="37"/>
      <c r="B17" s="687" t="s">
        <v>429</v>
      </c>
      <c r="C17" s="688"/>
      <c r="D17" s="689" t="s">
        <v>430</v>
      </c>
      <c r="E17" s="690"/>
      <c r="F17" s="693" t="s">
        <v>431</v>
      </c>
      <c r="G17" s="694"/>
      <c r="H17" s="695" t="s">
        <v>432</v>
      </c>
      <c r="I17" s="696"/>
      <c r="J17" s="691" t="s">
        <v>433</v>
      </c>
      <c r="K17" s="692"/>
    </row>
    <row r="18" spans="1:11" ht="14.5" x14ac:dyDescent="0.35">
      <c r="A18" s="37"/>
      <c r="B18" s="697" t="s">
        <v>434</v>
      </c>
      <c r="C18" s="698"/>
      <c r="D18" s="699" t="s">
        <v>435</v>
      </c>
      <c r="E18" s="700"/>
      <c r="F18" s="693" t="s">
        <v>436</v>
      </c>
      <c r="G18" s="694"/>
      <c r="H18" s="695" t="s">
        <v>437</v>
      </c>
      <c r="I18" s="696"/>
      <c r="J18" s="682" t="s">
        <v>438</v>
      </c>
      <c r="K18" s="683"/>
    </row>
    <row r="19" spans="1:11" ht="14.5" x14ac:dyDescent="0.35">
      <c r="A19" s="39"/>
      <c r="B19" s="40" t="s">
        <v>439</v>
      </c>
      <c r="C19" s="38" t="s">
        <v>440</v>
      </c>
      <c r="D19" s="41" t="s">
        <v>439</v>
      </c>
      <c r="E19" s="42" t="s">
        <v>440</v>
      </c>
      <c r="F19" s="43" t="s">
        <v>439</v>
      </c>
      <c r="G19" s="44" t="s">
        <v>440</v>
      </c>
      <c r="H19" s="45" t="s">
        <v>439</v>
      </c>
      <c r="I19" s="46" t="s">
        <v>440</v>
      </c>
      <c r="J19" s="47" t="s">
        <v>439</v>
      </c>
      <c r="K19" s="40" t="s">
        <v>440</v>
      </c>
    </row>
    <row r="20" spans="1:11" ht="14.5" x14ac:dyDescent="0.35">
      <c r="A20" s="48" t="s">
        <v>441</v>
      </c>
      <c r="B20" s="49" t="s">
        <v>442</v>
      </c>
      <c r="C20" s="50" t="s">
        <v>442</v>
      </c>
      <c r="D20" s="51">
        <f>SUM(B7:D7,B14:D14)</f>
        <v>19</v>
      </c>
      <c r="E20" s="52">
        <f>SUM(B6:D6,B13:D13)</f>
        <v>448</v>
      </c>
      <c r="F20" s="53">
        <f>SUM(E7:J7,E14:J14)</f>
        <v>230</v>
      </c>
      <c r="G20" s="54">
        <f>SUM(E6:J6,E13:J13)</f>
        <v>205</v>
      </c>
      <c r="H20" s="55">
        <f>SUM(K7:M7,K14:M14)</f>
        <v>460</v>
      </c>
      <c r="I20" s="56">
        <f>SUM(K6:M6,K13:M13)</f>
        <v>95</v>
      </c>
      <c r="J20" s="55">
        <f>SUM(N7:Q7,N14:Q14)</f>
        <v>101</v>
      </c>
      <c r="K20" s="57">
        <f>SUM(N6:Q6,N13:Q13)</f>
        <v>50</v>
      </c>
    </row>
    <row r="21" spans="1:11" ht="14.5" x14ac:dyDescent="0.35">
      <c r="A21" s="48" t="s">
        <v>443</v>
      </c>
      <c r="B21" s="49"/>
      <c r="C21" s="50"/>
      <c r="D21" s="58"/>
      <c r="E21" s="59"/>
      <c r="F21" s="60"/>
      <c r="G21" s="61"/>
      <c r="H21" s="62"/>
      <c r="I21" s="63"/>
      <c r="J21" s="64"/>
      <c r="K21" s="65"/>
    </row>
  </sheetData>
  <mergeCells count="15">
    <mergeCell ref="J18:K18"/>
    <mergeCell ref="A1:Q1"/>
    <mergeCell ref="C2:D2"/>
    <mergeCell ref="E2:F2"/>
    <mergeCell ref="A3:C3"/>
    <mergeCell ref="A10:C10"/>
    <mergeCell ref="B17:C17"/>
    <mergeCell ref="D17:E17"/>
    <mergeCell ref="J17:K17"/>
    <mergeCell ref="F17:G17"/>
    <mergeCell ref="H17:I17"/>
    <mergeCell ref="B18:C18"/>
    <mergeCell ref="D18:E18"/>
    <mergeCell ref="F18:G18"/>
    <mergeCell ref="H18:I18"/>
  </mergeCells>
  <printOptions horizontalCentered="1" gridLines="1"/>
  <pageMargins left="0.7" right="0.7" top="0.75" bottom="0.75" header="0" footer="0"/>
  <pageSetup fitToHeight="0" pageOrder="overThenDown" orientation="landscape" cellComments="atEnd"/>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outlinePr summaryBelow="0" summaryRight="0"/>
  </sheetPr>
  <dimension ref="A1:Z19"/>
  <sheetViews>
    <sheetView showGridLines="0" workbookViewId="0">
      <selection activeCell="A7" sqref="A7"/>
    </sheetView>
  </sheetViews>
  <sheetFormatPr defaultColWidth="14.453125" defaultRowHeight="15" customHeight="1" x14ac:dyDescent="0.4"/>
  <cols>
    <col min="1" max="1" width="11" customWidth="1"/>
    <col min="2" max="2" width="17.81640625" customWidth="1"/>
    <col min="3" max="18" width="6.26953125" customWidth="1"/>
  </cols>
  <sheetData>
    <row r="1" spans="1:18" ht="15" customHeight="1" x14ac:dyDescent="0.4">
      <c r="A1" s="674" t="s">
        <v>0</v>
      </c>
      <c r="B1" s="659"/>
      <c r="C1" s="659"/>
      <c r="D1" s="659"/>
      <c r="E1" s="659"/>
      <c r="F1" s="659"/>
      <c r="G1" s="659"/>
      <c r="H1" s="659"/>
      <c r="I1" s="659"/>
      <c r="J1" s="659"/>
      <c r="K1" s="659"/>
      <c r="L1" s="659"/>
      <c r="M1" s="659"/>
      <c r="N1" s="659"/>
      <c r="O1" s="659"/>
      <c r="P1" s="659"/>
      <c r="Q1" s="659"/>
      <c r="R1" s="659"/>
    </row>
    <row r="2" spans="1:18" ht="15" customHeight="1" x14ac:dyDescent="0.4">
      <c r="A2" s="674" t="s">
        <v>449</v>
      </c>
      <c r="B2" s="659"/>
      <c r="C2" s="659"/>
      <c r="D2" s="659"/>
      <c r="E2" s="659"/>
      <c r="F2" s="659"/>
      <c r="G2" s="659"/>
      <c r="H2" s="659"/>
      <c r="I2" s="659"/>
      <c r="J2" s="659"/>
      <c r="K2" s="659"/>
      <c r="L2" s="659"/>
      <c r="M2" s="659"/>
      <c r="N2" s="659"/>
      <c r="O2" s="659"/>
      <c r="P2" s="659"/>
      <c r="Q2" s="659"/>
      <c r="R2" s="659"/>
    </row>
    <row r="3" spans="1:18" ht="15" customHeight="1" x14ac:dyDescent="0.4">
      <c r="A3" s="143"/>
      <c r="B3" s="144"/>
      <c r="C3" s="145"/>
      <c r="D3" s="145"/>
      <c r="E3" s="145"/>
      <c r="F3" s="145"/>
      <c r="G3" s="145"/>
      <c r="H3" s="145"/>
      <c r="I3" s="145"/>
      <c r="J3" s="145"/>
      <c r="K3" s="145"/>
      <c r="L3" s="145"/>
      <c r="M3" s="145"/>
      <c r="N3" s="145"/>
      <c r="O3" s="145"/>
      <c r="P3" s="145"/>
      <c r="Q3" s="145"/>
      <c r="R3" s="145"/>
    </row>
    <row r="4" spans="1:18" ht="15" customHeight="1" x14ac:dyDescent="0.4">
      <c r="A4" s="701"/>
      <c r="B4" s="183" t="s">
        <v>3</v>
      </c>
      <c r="C4" s="146" t="s">
        <v>159</v>
      </c>
      <c r="D4" s="146" t="s">
        <v>160</v>
      </c>
      <c r="E4" s="146" t="s">
        <v>161</v>
      </c>
      <c r="F4" s="146" t="s">
        <v>162</v>
      </c>
      <c r="G4" s="146" t="s">
        <v>163</v>
      </c>
      <c r="H4" s="146" t="s">
        <v>164</v>
      </c>
      <c r="I4" s="146" t="s">
        <v>165</v>
      </c>
      <c r="J4" s="146" t="s">
        <v>166</v>
      </c>
      <c r="K4" s="146" t="s">
        <v>167</v>
      </c>
      <c r="L4" s="146" t="s">
        <v>168</v>
      </c>
      <c r="M4" s="146" t="s">
        <v>169</v>
      </c>
      <c r="N4" s="146" t="s">
        <v>170</v>
      </c>
      <c r="O4" s="146" t="s">
        <v>171</v>
      </c>
      <c r="P4" s="146" t="s">
        <v>172</v>
      </c>
      <c r="Q4" s="146" t="s">
        <v>173</v>
      </c>
      <c r="R4" s="561" t="s">
        <v>174</v>
      </c>
    </row>
    <row r="5" spans="1:18" ht="15" customHeight="1" x14ac:dyDescent="0.4">
      <c r="A5" s="671"/>
      <c r="B5" s="432"/>
      <c r="C5" s="147" t="s">
        <v>176</v>
      </c>
      <c r="D5" s="147" t="s">
        <v>176</v>
      </c>
      <c r="E5" s="147" t="s">
        <v>176</v>
      </c>
      <c r="F5" s="147" t="s">
        <v>176</v>
      </c>
      <c r="G5" s="147" t="s">
        <v>176</v>
      </c>
      <c r="H5" s="147" t="s">
        <v>176</v>
      </c>
      <c r="I5" s="147" t="s">
        <v>176</v>
      </c>
      <c r="J5" s="147" t="s">
        <v>176</v>
      </c>
      <c r="K5" s="147" t="s">
        <v>176</v>
      </c>
      <c r="L5" s="147" t="s">
        <v>176</v>
      </c>
      <c r="M5" s="147" t="s">
        <v>176</v>
      </c>
      <c r="N5" s="147" t="s">
        <v>176</v>
      </c>
      <c r="O5" s="147" t="s">
        <v>176</v>
      </c>
      <c r="P5" s="147" t="s">
        <v>176</v>
      </c>
      <c r="Q5" s="147" t="s">
        <v>176</v>
      </c>
      <c r="R5" s="562" t="s">
        <v>176</v>
      </c>
    </row>
    <row r="6" spans="1:18" ht="15" customHeight="1" x14ac:dyDescent="0.4">
      <c r="A6" s="672"/>
      <c r="B6" s="266"/>
      <c r="C6" s="147" t="s">
        <v>160</v>
      </c>
      <c r="D6" s="147" t="s">
        <v>161</v>
      </c>
      <c r="E6" s="147" t="s">
        <v>162</v>
      </c>
      <c r="F6" s="147" t="s">
        <v>163</v>
      </c>
      <c r="G6" s="147" t="s">
        <v>164</v>
      </c>
      <c r="H6" s="147" t="s">
        <v>165</v>
      </c>
      <c r="I6" s="147" t="s">
        <v>166</v>
      </c>
      <c r="J6" s="147" t="s">
        <v>167</v>
      </c>
      <c r="K6" s="147" t="s">
        <v>168</v>
      </c>
      <c r="L6" s="147" t="s">
        <v>169</v>
      </c>
      <c r="M6" s="147" t="s">
        <v>170</v>
      </c>
      <c r="N6" s="147" t="s">
        <v>171</v>
      </c>
      <c r="O6" s="147" t="s">
        <v>172</v>
      </c>
      <c r="P6" s="147" t="s">
        <v>173</v>
      </c>
      <c r="Q6" s="147" t="s">
        <v>174</v>
      </c>
      <c r="R6" s="562" t="s">
        <v>177</v>
      </c>
    </row>
    <row r="7" spans="1:18" ht="15" customHeight="1" x14ac:dyDescent="0.4">
      <c r="A7" s="148" t="s">
        <v>362</v>
      </c>
      <c r="B7" s="563" t="s">
        <v>180</v>
      </c>
      <c r="C7" s="149">
        <v>30</v>
      </c>
      <c r="D7" s="149">
        <v>151</v>
      </c>
      <c r="E7" s="149">
        <v>162</v>
      </c>
      <c r="F7" s="149">
        <v>220</v>
      </c>
      <c r="G7" s="149">
        <v>195</v>
      </c>
      <c r="H7" s="149">
        <v>107</v>
      </c>
      <c r="I7" s="149">
        <v>97</v>
      </c>
      <c r="J7" s="149">
        <v>108</v>
      </c>
      <c r="K7" s="149">
        <v>67</v>
      </c>
      <c r="L7" s="149">
        <v>74</v>
      </c>
      <c r="M7" s="149">
        <v>58</v>
      </c>
      <c r="N7" s="149">
        <v>41</v>
      </c>
      <c r="O7" s="149">
        <v>31</v>
      </c>
      <c r="P7" s="149">
        <v>18</v>
      </c>
      <c r="Q7" s="149">
        <v>13</v>
      </c>
      <c r="R7" s="564">
        <v>82</v>
      </c>
    </row>
    <row r="8" spans="1:18" ht="15" customHeight="1" x14ac:dyDescent="0.4">
      <c r="A8" s="565" t="s">
        <v>450</v>
      </c>
      <c r="B8" s="566" t="s">
        <v>274</v>
      </c>
      <c r="C8" s="150">
        <v>7</v>
      </c>
      <c r="D8" s="150">
        <v>61</v>
      </c>
      <c r="E8" s="150">
        <v>72</v>
      </c>
      <c r="F8" s="150">
        <v>133</v>
      </c>
      <c r="G8" s="150">
        <v>78</v>
      </c>
      <c r="H8" s="150">
        <v>51</v>
      </c>
      <c r="I8" s="150">
        <v>37</v>
      </c>
      <c r="J8" s="150">
        <v>44</v>
      </c>
      <c r="K8" s="150">
        <v>13</v>
      </c>
      <c r="L8" s="150">
        <v>29</v>
      </c>
      <c r="M8" s="150">
        <v>15</v>
      </c>
      <c r="N8" s="150">
        <v>11</v>
      </c>
      <c r="O8" s="150">
        <v>8</v>
      </c>
      <c r="P8" s="150">
        <v>2</v>
      </c>
      <c r="Q8" s="150">
        <v>3</v>
      </c>
      <c r="R8" s="567">
        <v>2</v>
      </c>
    </row>
    <row r="9" spans="1:18" ht="15" customHeight="1" x14ac:dyDescent="0.4">
      <c r="A9" s="565" t="s">
        <v>451</v>
      </c>
      <c r="B9" s="566" t="s">
        <v>401</v>
      </c>
      <c r="C9" s="568">
        <v>1</v>
      </c>
      <c r="D9" s="150">
        <v>11</v>
      </c>
      <c r="E9" s="150">
        <v>3</v>
      </c>
      <c r="F9" s="150">
        <v>1</v>
      </c>
      <c r="G9" s="150">
        <v>21</v>
      </c>
      <c r="H9" s="150">
        <v>6</v>
      </c>
      <c r="I9" s="150">
        <v>7</v>
      </c>
      <c r="J9" s="150">
        <v>4</v>
      </c>
      <c r="K9" s="150">
        <v>3</v>
      </c>
      <c r="L9" s="150">
        <v>4</v>
      </c>
      <c r="M9" s="150">
        <v>1</v>
      </c>
      <c r="N9" s="150"/>
      <c r="O9" s="150">
        <v>2</v>
      </c>
      <c r="P9" s="150"/>
      <c r="Q9" s="150">
        <v>2</v>
      </c>
      <c r="R9" s="567">
        <v>1</v>
      </c>
    </row>
    <row r="10" spans="1:18" ht="15" customHeight="1" x14ac:dyDescent="0.4">
      <c r="A10" s="565"/>
      <c r="B10" s="151" t="s">
        <v>409</v>
      </c>
      <c r="C10" s="568"/>
      <c r="D10" s="150">
        <v>1</v>
      </c>
      <c r="E10" s="150"/>
      <c r="F10" s="150">
        <v>6</v>
      </c>
      <c r="G10" s="150">
        <v>2</v>
      </c>
      <c r="H10" s="150"/>
      <c r="I10" s="150">
        <v>1</v>
      </c>
      <c r="J10" s="150"/>
      <c r="K10" s="150"/>
      <c r="L10" s="150">
        <v>1</v>
      </c>
      <c r="M10" s="150">
        <v>1</v>
      </c>
      <c r="N10" s="150"/>
      <c r="O10" s="150"/>
      <c r="P10" s="150"/>
      <c r="Q10" s="150"/>
      <c r="R10" s="567"/>
    </row>
    <row r="11" spans="1:18" ht="15" customHeight="1" x14ac:dyDescent="0.4">
      <c r="A11" s="565"/>
      <c r="B11" s="144" t="s">
        <v>288</v>
      </c>
      <c r="C11" s="569"/>
      <c r="D11" s="152">
        <v>9</v>
      </c>
      <c r="E11" s="152">
        <v>8</v>
      </c>
      <c r="F11" s="152">
        <v>24</v>
      </c>
      <c r="G11" s="152">
        <v>11</v>
      </c>
      <c r="H11" s="152">
        <v>18</v>
      </c>
      <c r="I11" s="152">
        <v>14</v>
      </c>
      <c r="J11" s="152">
        <v>14</v>
      </c>
      <c r="K11" s="152">
        <v>6</v>
      </c>
      <c r="L11" s="152">
        <v>10</v>
      </c>
      <c r="M11" s="152">
        <v>5</v>
      </c>
      <c r="N11" s="152">
        <v>6</v>
      </c>
      <c r="O11" s="152"/>
      <c r="P11" s="152"/>
      <c r="Q11" s="152"/>
      <c r="R11" s="570"/>
    </row>
    <row r="12" spans="1:18" ht="15" customHeight="1" x14ac:dyDescent="0.4">
      <c r="A12" s="565"/>
      <c r="B12" s="144" t="s">
        <v>289</v>
      </c>
      <c r="C12" s="569">
        <v>4</v>
      </c>
      <c r="D12" s="152">
        <v>24</v>
      </c>
      <c r="E12" s="152">
        <v>17</v>
      </c>
      <c r="F12" s="152">
        <v>61</v>
      </c>
      <c r="G12" s="152">
        <v>59</v>
      </c>
      <c r="H12" s="152">
        <v>25</v>
      </c>
      <c r="I12" s="152">
        <v>30</v>
      </c>
      <c r="J12" s="152">
        <v>34</v>
      </c>
      <c r="K12" s="152">
        <v>19</v>
      </c>
      <c r="L12" s="152">
        <v>35</v>
      </c>
      <c r="M12" s="152">
        <v>19</v>
      </c>
      <c r="N12" s="152">
        <v>6</v>
      </c>
      <c r="O12" s="152">
        <v>12</v>
      </c>
      <c r="P12" s="152">
        <v>3</v>
      </c>
      <c r="Q12" s="152">
        <v>4</v>
      </c>
      <c r="R12" s="570">
        <v>3</v>
      </c>
    </row>
    <row r="13" spans="1:18" ht="15" customHeight="1" x14ac:dyDescent="0.4">
      <c r="A13" s="565"/>
      <c r="B13" s="144" t="s">
        <v>290</v>
      </c>
      <c r="C13" s="569"/>
      <c r="D13" s="152"/>
      <c r="E13" s="152"/>
      <c r="F13" s="152"/>
      <c r="G13" s="152"/>
      <c r="H13" s="152"/>
      <c r="I13" s="152">
        <v>2</v>
      </c>
      <c r="J13" s="152"/>
      <c r="K13" s="152">
        <v>1</v>
      </c>
      <c r="L13" s="152"/>
      <c r="M13" s="152"/>
      <c r="N13" s="152"/>
      <c r="O13" s="152"/>
      <c r="P13" s="152"/>
      <c r="Q13" s="152"/>
      <c r="R13" s="570"/>
    </row>
    <row r="14" spans="1:18" ht="15" customHeight="1" x14ac:dyDescent="0.4">
      <c r="A14" s="565"/>
      <c r="B14" s="144" t="s">
        <v>300</v>
      </c>
      <c r="C14" s="569"/>
      <c r="D14" s="152"/>
      <c r="E14" s="152">
        <v>3</v>
      </c>
      <c r="F14" s="152">
        <v>13</v>
      </c>
      <c r="G14" s="152">
        <v>2</v>
      </c>
      <c r="H14" s="152">
        <v>2</v>
      </c>
      <c r="I14" s="152">
        <v>2</v>
      </c>
      <c r="J14" s="152">
        <v>3</v>
      </c>
      <c r="K14" s="152"/>
      <c r="L14" s="152"/>
      <c r="M14" s="152"/>
      <c r="N14" s="152">
        <v>1</v>
      </c>
      <c r="O14" s="152"/>
      <c r="P14" s="152"/>
      <c r="Q14" s="152"/>
      <c r="R14" s="570"/>
    </row>
    <row r="15" spans="1:18" ht="15" customHeight="1" x14ac:dyDescent="0.4">
      <c r="A15" s="565"/>
      <c r="B15" s="144" t="s">
        <v>292</v>
      </c>
      <c r="C15" s="569"/>
      <c r="D15" s="152">
        <v>3</v>
      </c>
      <c r="E15" s="152">
        <v>3</v>
      </c>
      <c r="F15" s="152">
        <v>3</v>
      </c>
      <c r="G15" s="152">
        <v>2</v>
      </c>
      <c r="H15" s="152">
        <v>3</v>
      </c>
      <c r="I15" s="152"/>
      <c r="J15" s="152"/>
      <c r="K15" s="152">
        <v>1</v>
      </c>
      <c r="L15" s="152">
        <v>2</v>
      </c>
      <c r="M15" s="152">
        <v>1</v>
      </c>
      <c r="N15" s="152">
        <v>1</v>
      </c>
      <c r="O15" s="152">
        <v>2</v>
      </c>
      <c r="P15" s="152"/>
      <c r="Q15" s="152">
        <v>2</v>
      </c>
      <c r="R15" s="570">
        <v>1</v>
      </c>
    </row>
    <row r="16" spans="1:18" ht="15" customHeight="1" x14ac:dyDescent="0.4">
      <c r="A16" s="571"/>
      <c r="B16" s="572" t="s">
        <v>452</v>
      </c>
      <c r="C16" s="153">
        <f t="shared" ref="C16:R16" si="0">SUM(C8:C10)</f>
        <v>8</v>
      </c>
      <c r="D16" s="153">
        <f t="shared" si="0"/>
        <v>73</v>
      </c>
      <c r="E16" s="153">
        <f t="shared" si="0"/>
        <v>75</v>
      </c>
      <c r="F16" s="153">
        <f t="shared" si="0"/>
        <v>140</v>
      </c>
      <c r="G16" s="153">
        <f t="shared" si="0"/>
        <v>101</v>
      </c>
      <c r="H16" s="153">
        <f t="shared" si="0"/>
        <v>57</v>
      </c>
      <c r="I16" s="153">
        <f t="shared" si="0"/>
        <v>45</v>
      </c>
      <c r="J16" s="153">
        <f t="shared" si="0"/>
        <v>48</v>
      </c>
      <c r="K16" s="153">
        <f t="shared" si="0"/>
        <v>16</v>
      </c>
      <c r="L16" s="153">
        <f t="shared" si="0"/>
        <v>34</v>
      </c>
      <c r="M16" s="153">
        <f t="shared" si="0"/>
        <v>17</v>
      </c>
      <c r="N16" s="153">
        <f t="shared" si="0"/>
        <v>11</v>
      </c>
      <c r="O16" s="153">
        <f t="shared" si="0"/>
        <v>10</v>
      </c>
      <c r="P16" s="153">
        <f t="shared" si="0"/>
        <v>2</v>
      </c>
      <c r="Q16" s="153">
        <f t="shared" si="0"/>
        <v>5</v>
      </c>
      <c r="R16" s="573">
        <f t="shared" si="0"/>
        <v>3</v>
      </c>
    </row>
    <row r="17" spans="1:26" ht="15" customHeight="1" x14ac:dyDescent="0.4">
      <c r="A17" s="571"/>
      <c r="B17" s="574" t="s">
        <v>453</v>
      </c>
      <c r="C17" s="154">
        <f t="shared" ref="C17:R17" si="1">SUM(C11:C13)</f>
        <v>4</v>
      </c>
      <c r="D17" s="154">
        <f t="shared" si="1"/>
        <v>33</v>
      </c>
      <c r="E17" s="154">
        <f t="shared" si="1"/>
        <v>25</v>
      </c>
      <c r="F17" s="154">
        <f t="shared" si="1"/>
        <v>85</v>
      </c>
      <c r="G17" s="154">
        <f t="shared" si="1"/>
        <v>70</v>
      </c>
      <c r="H17" s="154">
        <f t="shared" si="1"/>
        <v>43</v>
      </c>
      <c r="I17" s="154">
        <f t="shared" si="1"/>
        <v>46</v>
      </c>
      <c r="J17" s="154">
        <f t="shared" si="1"/>
        <v>48</v>
      </c>
      <c r="K17" s="154">
        <f t="shared" si="1"/>
        <v>26</v>
      </c>
      <c r="L17" s="154">
        <f t="shared" si="1"/>
        <v>45</v>
      </c>
      <c r="M17" s="154">
        <f t="shared" si="1"/>
        <v>24</v>
      </c>
      <c r="N17" s="154">
        <f t="shared" si="1"/>
        <v>12</v>
      </c>
      <c r="O17" s="154">
        <f t="shared" si="1"/>
        <v>12</v>
      </c>
      <c r="P17" s="154">
        <f t="shared" si="1"/>
        <v>3</v>
      </c>
      <c r="Q17" s="154">
        <f t="shared" si="1"/>
        <v>4</v>
      </c>
      <c r="R17" s="575">
        <f t="shared" si="1"/>
        <v>3</v>
      </c>
    </row>
    <row r="18" spans="1:26" ht="15" customHeight="1" x14ac:dyDescent="0.4">
      <c r="A18" s="571"/>
      <c r="B18" s="574" t="s">
        <v>454</v>
      </c>
      <c r="C18" s="154">
        <f t="shared" ref="C18:R18" si="2">SUM(C14:C15)</f>
        <v>0</v>
      </c>
      <c r="D18" s="154">
        <f t="shared" si="2"/>
        <v>3</v>
      </c>
      <c r="E18" s="154">
        <f t="shared" si="2"/>
        <v>6</v>
      </c>
      <c r="F18" s="154">
        <f t="shared" si="2"/>
        <v>16</v>
      </c>
      <c r="G18" s="154">
        <f t="shared" si="2"/>
        <v>4</v>
      </c>
      <c r="H18" s="154">
        <f t="shared" si="2"/>
        <v>5</v>
      </c>
      <c r="I18" s="154">
        <f t="shared" si="2"/>
        <v>2</v>
      </c>
      <c r="J18" s="154">
        <f t="shared" si="2"/>
        <v>3</v>
      </c>
      <c r="K18" s="154">
        <f t="shared" si="2"/>
        <v>1</v>
      </c>
      <c r="L18" s="154">
        <f t="shared" si="2"/>
        <v>2</v>
      </c>
      <c r="M18" s="154">
        <f t="shared" si="2"/>
        <v>1</v>
      </c>
      <c r="N18" s="154">
        <f t="shared" si="2"/>
        <v>2</v>
      </c>
      <c r="O18" s="154">
        <f t="shared" si="2"/>
        <v>2</v>
      </c>
      <c r="P18" s="154">
        <f t="shared" si="2"/>
        <v>0</v>
      </c>
      <c r="Q18" s="154">
        <f t="shared" si="2"/>
        <v>2</v>
      </c>
      <c r="R18" s="575">
        <f t="shared" si="2"/>
        <v>1</v>
      </c>
      <c r="S18" s="155"/>
      <c r="T18" s="155"/>
      <c r="U18" s="155"/>
      <c r="V18" s="155"/>
      <c r="W18" s="155"/>
      <c r="X18" s="155"/>
      <c r="Y18" s="155"/>
      <c r="Z18" s="155"/>
    </row>
    <row r="19" spans="1:26" ht="15" customHeight="1" x14ac:dyDescent="0.4">
      <c r="A19" s="156"/>
      <c r="B19" s="157" t="s">
        <v>175</v>
      </c>
      <c r="C19" s="576">
        <f t="shared" ref="C19:R19" si="3">SUM(C16:C18)</f>
        <v>12</v>
      </c>
      <c r="D19" s="576">
        <f t="shared" si="3"/>
        <v>109</v>
      </c>
      <c r="E19" s="576">
        <f t="shared" si="3"/>
        <v>106</v>
      </c>
      <c r="F19" s="576">
        <f t="shared" si="3"/>
        <v>241</v>
      </c>
      <c r="G19" s="576">
        <f t="shared" si="3"/>
        <v>175</v>
      </c>
      <c r="H19" s="576">
        <f t="shared" si="3"/>
        <v>105</v>
      </c>
      <c r="I19" s="576">
        <f t="shared" si="3"/>
        <v>93</v>
      </c>
      <c r="J19" s="576">
        <f t="shared" si="3"/>
        <v>99</v>
      </c>
      <c r="K19" s="576">
        <f t="shared" si="3"/>
        <v>43</v>
      </c>
      <c r="L19" s="576">
        <f t="shared" si="3"/>
        <v>81</v>
      </c>
      <c r="M19" s="576">
        <f t="shared" si="3"/>
        <v>42</v>
      </c>
      <c r="N19" s="576">
        <f t="shared" si="3"/>
        <v>25</v>
      </c>
      <c r="O19" s="576">
        <f t="shared" si="3"/>
        <v>24</v>
      </c>
      <c r="P19" s="576">
        <f t="shared" si="3"/>
        <v>5</v>
      </c>
      <c r="Q19" s="576">
        <f t="shared" si="3"/>
        <v>11</v>
      </c>
      <c r="R19" s="158">
        <f t="shared" si="3"/>
        <v>7</v>
      </c>
    </row>
  </sheetData>
  <mergeCells count="3">
    <mergeCell ref="A1:R1"/>
    <mergeCell ref="A2:R2"/>
    <mergeCell ref="A4:A6"/>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outlinePr summaryBelow="0" summaryRight="0"/>
  </sheetPr>
  <dimension ref="A1:Z49"/>
  <sheetViews>
    <sheetView showGridLines="0" zoomScale="110" zoomScaleNormal="110" workbookViewId="0">
      <selection sqref="A1:R1"/>
    </sheetView>
  </sheetViews>
  <sheetFormatPr defaultColWidth="14.453125" defaultRowHeight="15" customHeight="1" x14ac:dyDescent="0.4"/>
  <cols>
    <col min="1" max="1" width="11" customWidth="1"/>
    <col min="2" max="2" width="25.81640625" customWidth="1"/>
    <col min="3" max="18" width="6.26953125" customWidth="1"/>
    <col min="21" max="21" width="12.26953125" customWidth="1"/>
    <col min="22" max="22" width="17.7265625" bestFit="1" customWidth="1"/>
  </cols>
  <sheetData>
    <row r="1" spans="1:24" ht="15" customHeight="1" x14ac:dyDescent="0.4">
      <c r="A1" s="674" t="s">
        <v>0</v>
      </c>
      <c r="B1" s="659"/>
      <c r="C1" s="659"/>
      <c r="D1" s="659"/>
      <c r="E1" s="659"/>
      <c r="F1" s="659"/>
      <c r="G1" s="659"/>
      <c r="H1" s="659"/>
      <c r="I1" s="659"/>
      <c r="J1" s="659"/>
      <c r="K1" s="659"/>
      <c r="L1" s="659"/>
      <c r="M1" s="659"/>
      <c r="N1" s="659"/>
      <c r="O1" s="659"/>
      <c r="P1" s="659"/>
      <c r="Q1" s="659"/>
      <c r="R1" s="659"/>
    </row>
    <row r="2" spans="1:24" ht="15" customHeight="1" x14ac:dyDescent="0.4">
      <c r="A2" s="674" t="s">
        <v>455</v>
      </c>
      <c r="B2" s="659"/>
      <c r="C2" s="659"/>
      <c r="D2" s="659"/>
      <c r="E2" s="659"/>
      <c r="F2" s="659"/>
      <c r="G2" s="659"/>
      <c r="H2" s="659"/>
      <c r="I2" s="659"/>
      <c r="J2" s="659"/>
      <c r="K2" s="659"/>
      <c r="L2" s="659"/>
      <c r="M2" s="659"/>
      <c r="N2" s="659"/>
      <c r="O2" s="659"/>
      <c r="P2" s="659"/>
      <c r="Q2" s="659"/>
      <c r="R2" s="659"/>
    </row>
    <row r="3" spans="1:24" ht="15" customHeight="1" x14ac:dyDescent="0.4">
      <c r="A3" s="143"/>
      <c r="B3" s="144"/>
      <c r="C3" s="145"/>
      <c r="D3" s="145"/>
      <c r="E3" s="145"/>
      <c r="F3" s="145"/>
      <c r="G3" s="145"/>
      <c r="H3" s="145"/>
      <c r="I3" s="145"/>
      <c r="J3" s="145"/>
      <c r="K3" s="145"/>
      <c r="L3" s="145"/>
      <c r="M3" s="145"/>
      <c r="N3" s="145"/>
      <c r="O3" s="145"/>
      <c r="P3" s="145"/>
      <c r="Q3" s="145"/>
      <c r="R3" s="145"/>
    </row>
    <row r="4" spans="1:24" ht="15" customHeight="1" x14ac:dyDescent="0.4">
      <c r="A4" s="701"/>
      <c r="B4" s="183" t="s">
        <v>3</v>
      </c>
      <c r="C4" s="146" t="s">
        <v>159</v>
      </c>
      <c r="D4" s="146" t="s">
        <v>160</v>
      </c>
      <c r="E4" s="146" t="s">
        <v>161</v>
      </c>
      <c r="F4" s="146" t="s">
        <v>162</v>
      </c>
      <c r="G4" s="146" t="s">
        <v>163</v>
      </c>
      <c r="H4" s="146" t="s">
        <v>164</v>
      </c>
      <c r="I4" s="146" t="s">
        <v>165</v>
      </c>
      <c r="J4" s="146" t="s">
        <v>166</v>
      </c>
      <c r="K4" s="146" t="s">
        <v>167</v>
      </c>
      <c r="L4" s="146" t="s">
        <v>168</v>
      </c>
      <c r="M4" s="146" t="s">
        <v>169</v>
      </c>
      <c r="N4" s="146" t="s">
        <v>170</v>
      </c>
      <c r="O4" s="146" t="s">
        <v>171</v>
      </c>
      <c r="P4" s="146" t="s">
        <v>172</v>
      </c>
      <c r="Q4" s="146" t="s">
        <v>173</v>
      </c>
      <c r="R4" s="561" t="s">
        <v>174</v>
      </c>
    </row>
    <row r="5" spans="1:24" ht="15" customHeight="1" x14ac:dyDescent="0.4">
      <c r="A5" s="671"/>
      <c r="B5" s="432"/>
      <c r="C5" s="147" t="s">
        <v>176</v>
      </c>
      <c r="D5" s="147" t="s">
        <v>176</v>
      </c>
      <c r="E5" s="147" t="s">
        <v>176</v>
      </c>
      <c r="F5" s="147" t="s">
        <v>176</v>
      </c>
      <c r="G5" s="147" t="s">
        <v>176</v>
      </c>
      <c r="H5" s="147" t="s">
        <v>176</v>
      </c>
      <c r="I5" s="147" t="s">
        <v>176</v>
      </c>
      <c r="J5" s="147" t="s">
        <v>176</v>
      </c>
      <c r="K5" s="147" t="s">
        <v>176</v>
      </c>
      <c r="L5" s="147" t="s">
        <v>176</v>
      </c>
      <c r="M5" s="147" t="s">
        <v>176</v>
      </c>
      <c r="N5" s="147" t="s">
        <v>176</v>
      </c>
      <c r="O5" s="147" t="s">
        <v>176</v>
      </c>
      <c r="P5" s="147" t="s">
        <v>176</v>
      </c>
      <c r="Q5" s="147" t="s">
        <v>176</v>
      </c>
      <c r="R5" s="562" t="s">
        <v>176</v>
      </c>
    </row>
    <row r="6" spans="1:24" ht="15" customHeight="1" x14ac:dyDescent="0.4">
      <c r="A6" s="672"/>
      <c r="B6" s="266"/>
      <c r="C6" s="147" t="s">
        <v>160</v>
      </c>
      <c r="D6" s="147" t="s">
        <v>161</v>
      </c>
      <c r="E6" s="147" t="s">
        <v>162</v>
      </c>
      <c r="F6" s="147" t="s">
        <v>163</v>
      </c>
      <c r="G6" s="147" t="s">
        <v>164</v>
      </c>
      <c r="H6" s="147" t="s">
        <v>165</v>
      </c>
      <c r="I6" s="147" t="s">
        <v>166</v>
      </c>
      <c r="J6" s="147" t="s">
        <v>167</v>
      </c>
      <c r="K6" s="147" t="s">
        <v>168</v>
      </c>
      <c r="L6" s="147" t="s">
        <v>169</v>
      </c>
      <c r="M6" s="147" t="s">
        <v>170</v>
      </c>
      <c r="N6" s="147" t="s">
        <v>171</v>
      </c>
      <c r="O6" s="147" t="s">
        <v>172</v>
      </c>
      <c r="P6" s="147" t="s">
        <v>173</v>
      </c>
      <c r="Q6" s="147" t="s">
        <v>174</v>
      </c>
      <c r="R6" s="562" t="s">
        <v>177</v>
      </c>
      <c r="S6" s="599" t="s">
        <v>456</v>
      </c>
      <c r="T6" s="599" t="s">
        <v>457</v>
      </c>
    </row>
    <row r="7" spans="1:24" ht="15" customHeight="1" x14ac:dyDescent="0.4">
      <c r="A7" s="148" t="s">
        <v>458</v>
      </c>
      <c r="B7" s="563" t="s">
        <v>180</v>
      </c>
      <c r="C7" s="149">
        <v>14</v>
      </c>
      <c r="D7" s="149">
        <v>120</v>
      </c>
      <c r="E7" s="149">
        <v>162</v>
      </c>
      <c r="F7" s="149">
        <v>310</v>
      </c>
      <c r="G7" s="149">
        <f>50+7+15+7+10+43+35</f>
        <v>167</v>
      </c>
      <c r="H7" s="149">
        <v>84</v>
      </c>
      <c r="I7" s="149">
        <v>123</v>
      </c>
      <c r="J7" s="149">
        <v>116</v>
      </c>
      <c r="K7" s="149">
        <v>75</v>
      </c>
      <c r="L7" s="149">
        <v>153</v>
      </c>
      <c r="M7" s="149">
        <v>43</v>
      </c>
      <c r="N7" s="149">
        <v>32</v>
      </c>
      <c r="O7" s="149">
        <v>18</v>
      </c>
      <c r="P7" s="149">
        <v>12</v>
      </c>
      <c r="Q7" s="149">
        <v>5</v>
      </c>
      <c r="R7" s="564">
        <v>9</v>
      </c>
      <c r="S7">
        <f>SUM(C7:R7)</f>
        <v>1443</v>
      </c>
      <c r="T7" s="600">
        <f>S7/$S$20</f>
        <v>0.52112676056338025</v>
      </c>
      <c r="U7" s="600">
        <f>S7/$S$20</f>
        <v>0.52112676056338025</v>
      </c>
      <c r="V7" t="s">
        <v>180</v>
      </c>
    </row>
    <row r="8" spans="1:24" ht="15" customHeight="1" x14ac:dyDescent="0.4">
      <c r="A8" s="565" t="s">
        <v>451</v>
      </c>
      <c r="B8" s="566" t="s">
        <v>274</v>
      </c>
      <c r="C8" s="150">
        <v>7</v>
      </c>
      <c r="D8" s="150">
        <v>70</v>
      </c>
      <c r="E8" s="150">
        <v>92</v>
      </c>
      <c r="F8" s="150">
        <v>163</v>
      </c>
      <c r="G8" s="150">
        <v>84</v>
      </c>
      <c r="H8" s="150">
        <v>46</v>
      </c>
      <c r="I8" s="150">
        <v>58</v>
      </c>
      <c r="J8" s="150">
        <v>48</v>
      </c>
      <c r="K8" s="150">
        <v>36</v>
      </c>
      <c r="L8" s="150">
        <v>48</v>
      </c>
      <c r="M8" s="150">
        <v>16</v>
      </c>
      <c r="N8" s="150">
        <v>17</v>
      </c>
      <c r="O8" s="150">
        <v>10</v>
      </c>
      <c r="P8" s="150">
        <v>11</v>
      </c>
      <c r="Q8" s="150">
        <v>4</v>
      </c>
      <c r="R8" s="567">
        <v>3</v>
      </c>
      <c r="S8">
        <f t="shared" ref="S8:S43" si="0">SUM(C8:R8)</f>
        <v>713</v>
      </c>
      <c r="T8" s="600">
        <f t="shared" ref="T8:T19" si="1">S8/$S$20</f>
        <v>0.25749368002889128</v>
      </c>
      <c r="U8" s="600">
        <f>SUM(T8:T11)</f>
        <v>0.29830263633080534</v>
      </c>
      <c r="V8" t="s">
        <v>182</v>
      </c>
    </row>
    <row r="9" spans="1:24" ht="15" customHeight="1" x14ac:dyDescent="0.4">
      <c r="A9" s="565"/>
      <c r="B9" s="566" t="s">
        <v>275</v>
      </c>
      <c r="C9" s="568"/>
      <c r="D9" s="150"/>
      <c r="E9" s="150">
        <v>3</v>
      </c>
      <c r="F9" s="150"/>
      <c r="G9" s="150"/>
      <c r="H9" s="150"/>
      <c r="I9" s="150"/>
      <c r="J9" s="150"/>
      <c r="K9" s="150"/>
      <c r="L9" s="150"/>
      <c r="M9" s="150"/>
      <c r="N9" s="150"/>
      <c r="O9" s="150"/>
      <c r="P9" s="150"/>
      <c r="Q9" s="150"/>
      <c r="R9" s="567"/>
      <c r="S9">
        <f t="shared" si="0"/>
        <v>3</v>
      </c>
      <c r="T9" s="600">
        <f t="shared" si="1"/>
        <v>1.0834236186348862E-3</v>
      </c>
    </row>
    <row r="10" spans="1:24" ht="15" customHeight="1" x14ac:dyDescent="0.4">
      <c r="A10" s="565"/>
      <c r="B10" s="598" t="s">
        <v>459</v>
      </c>
      <c r="C10" s="568">
        <v>2</v>
      </c>
      <c r="D10" s="150">
        <v>5</v>
      </c>
      <c r="E10" s="150">
        <v>12</v>
      </c>
      <c r="F10" s="150">
        <v>17</v>
      </c>
      <c r="G10" s="150">
        <v>14</v>
      </c>
      <c r="H10" s="150">
        <v>1</v>
      </c>
      <c r="I10" s="150">
        <v>8</v>
      </c>
      <c r="J10" s="150">
        <v>8</v>
      </c>
      <c r="K10" s="150">
        <v>3</v>
      </c>
      <c r="L10" s="150">
        <v>6</v>
      </c>
      <c r="M10" s="150">
        <v>17</v>
      </c>
      <c r="N10" s="150">
        <v>0</v>
      </c>
      <c r="O10" s="150">
        <v>1</v>
      </c>
      <c r="P10" s="150">
        <v>0</v>
      </c>
      <c r="Q10" s="150">
        <v>0</v>
      </c>
      <c r="R10" s="567">
        <v>1</v>
      </c>
      <c r="S10">
        <f t="shared" si="0"/>
        <v>95</v>
      </c>
      <c r="T10" s="600">
        <f t="shared" si="1"/>
        <v>3.4308414590104731E-2</v>
      </c>
      <c r="W10" s="600">
        <f>S10/SUM(S8:S11)</f>
        <v>0.11501210653753027</v>
      </c>
      <c r="X10" t="s">
        <v>460</v>
      </c>
    </row>
    <row r="11" spans="1:24" ht="15" customHeight="1" x14ac:dyDescent="0.4">
      <c r="A11" s="565"/>
      <c r="B11" s="151" t="s">
        <v>409</v>
      </c>
      <c r="C11" s="568"/>
      <c r="D11" s="150">
        <v>1</v>
      </c>
      <c r="E11" s="150">
        <v>3</v>
      </c>
      <c r="F11" s="150">
        <v>1</v>
      </c>
      <c r="G11" s="150">
        <v>3</v>
      </c>
      <c r="H11" s="150">
        <v>5</v>
      </c>
      <c r="I11" s="150"/>
      <c r="J11" s="150"/>
      <c r="K11" s="150"/>
      <c r="L11" s="150">
        <v>1</v>
      </c>
      <c r="M11" s="150"/>
      <c r="N11" s="150"/>
      <c r="O11" s="150"/>
      <c r="P11" s="150">
        <v>1</v>
      </c>
      <c r="Q11" s="150"/>
      <c r="R11" s="567"/>
      <c r="S11">
        <f t="shared" si="0"/>
        <v>15</v>
      </c>
      <c r="T11" s="600">
        <f t="shared" si="1"/>
        <v>5.4171180931744311E-3</v>
      </c>
    </row>
    <row r="12" spans="1:24" ht="15" customHeight="1" x14ac:dyDescent="0.4">
      <c r="A12" s="565"/>
      <c r="B12" s="144" t="s">
        <v>288</v>
      </c>
      <c r="C12" s="569"/>
      <c r="D12" s="152">
        <v>7</v>
      </c>
      <c r="E12" s="152">
        <v>12</v>
      </c>
      <c r="F12" s="152">
        <v>11</v>
      </c>
      <c r="G12" s="152">
        <v>3</v>
      </c>
      <c r="H12" s="152"/>
      <c r="I12" s="152">
        <v>2</v>
      </c>
      <c r="J12" s="152">
        <v>8</v>
      </c>
      <c r="K12" s="152"/>
      <c r="L12" s="152">
        <v>5</v>
      </c>
      <c r="M12" s="152">
        <v>7</v>
      </c>
      <c r="N12" s="152">
        <v>2</v>
      </c>
      <c r="O12" s="152">
        <v>5</v>
      </c>
      <c r="P12" s="152"/>
      <c r="Q12" s="152"/>
      <c r="R12" s="570">
        <v>2</v>
      </c>
      <c r="S12">
        <f t="shared" si="0"/>
        <v>64</v>
      </c>
      <c r="T12" s="600">
        <f t="shared" si="1"/>
        <v>2.3113037197544241E-2</v>
      </c>
      <c r="U12" s="600">
        <f>SUM(T12:T14)</f>
        <v>0.16793066088840736</v>
      </c>
      <c r="V12" t="s">
        <v>461</v>
      </c>
      <c r="W12" s="600">
        <f>SUM(S10,S13,S16,S11,S12)/SUM(S17:S19)</f>
        <v>0.44720965309200605</v>
      </c>
      <c r="X12" t="s">
        <v>462</v>
      </c>
    </row>
    <row r="13" spans="1:24" ht="15" customHeight="1" x14ac:dyDescent="0.4">
      <c r="A13" s="565"/>
      <c r="B13" s="144" t="s">
        <v>289</v>
      </c>
      <c r="C13" s="569">
        <v>2</v>
      </c>
      <c r="D13" s="152">
        <v>28</v>
      </c>
      <c r="E13" s="152">
        <v>40</v>
      </c>
      <c r="F13" s="152">
        <v>48</v>
      </c>
      <c r="G13" s="152">
        <v>49</v>
      </c>
      <c r="H13" s="152">
        <v>28</v>
      </c>
      <c r="I13" s="152">
        <v>58</v>
      </c>
      <c r="J13" s="152">
        <v>49</v>
      </c>
      <c r="K13" s="152">
        <v>19</v>
      </c>
      <c r="L13" s="152">
        <v>46</v>
      </c>
      <c r="M13" s="152"/>
      <c r="N13" s="152">
        <v>10</v>
      </c>
      <c r="O13" s="152">
        <v>10</v>
      </c>
      <c r="P13" s="152">
        <v>4</v>
      </c>
      <c r="Q13" s="152">
        <v>4</v>
      </c>
      <c r="R13" s="570"/>
      <c r="S13">
        <f t="shared" si="0"/>
        <v>395</v>
      </c>
      <c r="T13" s="600">
        <f t="shared" si="1"/>
        <v>0.14265077645359336</v>
      </c>
    </row>
    <row r="14" spans="1:24" ht="15" customHeight="1" x14ac:dyDescent="0.4">
      <c r="A14" s="565"/>
      <c r="B14" s="144" t="s">
        <v>290</v>
      </c>
      <c r="C14" s="569"/>
      <c r="D14" s="152"/>
      <c r="E14" s="152"/>
      <c r="F14" s="152">
        <v>2</v>
      </c>
      <c r="G14" s="152"/>
      <c r="H14" s="152">
        <v>1</v>
      </c>
      <c r="I14" s="152">
        <v>2</v>
      </c>
      <c r="J14" s="152"/>
      <c r="K14" s="152"/>
      <c r="L14" s="152"/>
      <c r="M14" s="152"/>
      <c r="N14" s="152"/>
      <c r="O14" s="152">
        <v>1</v>
      </c>
      <c r="P14" s="152"/>
      <c r="Q14" s="152"/>
      <c r="R14" s="570"/>
      <c r="S14">
        <f t="shared" si="0"/>
        <v>6</v>
      </c>
      <c r="T14" s="600">
        <f t="shared" si="1"/>
        <v>2.1668472372697724E-3</v>
      </c>
      <c r="W14" s="600">
        <f>SUM(S11:S12)/SUM(S17:S18)</f>
        <v>6.1192873741285826E-2</v>
      </c>
      <c r="X14" t="s">
        <v>463</v>
      </c>
    </row>
    <row r="15" spans="1:24" ht="15" customHeight="1" x14ac:dyDescent="0.4">
      <c r="A15" s="565"/>
      <c r="B15" s="144" t="s">
        <v>300</v>
      </c>
      <c r="C15" s="569"/>
      <c r="D15" s="152">
        <v>1</v>
      </c>
      <c r="E15" s="152">
        <v>1</v>
      </c>
      <c r="F15" s="152">
        <v>4</v>
      </c>
      <c r="G15" s="152">
        <v>2</v>
      </c>
      <c r="H15" s="152">
        <v>1</v>
      </c>
      <c r="I15" s="152">
        <v>1</v>
      </c>
      <c r="J15" s="152"/>
      <c r="K15" s="152"/>
      <c r="L15" s="152"/>
      <c r="M15" s="152"/>
      <c r="N15" s="152"/>
      <c r="O15" s="152"/>
      <c r="P15" s="152">
        <v>1</v>
      </c>
      <c r="Q15" s="152"/>
      <c r="R15" s="570"/>
      <c r="S15">
        <f t="shared" si="0"/>
        <v>11</v>
      </c>
      <c r="T15" s="600">
        <f t="shared" si="1"/>
        <v>3.9725532683279165E-3</v>
      </c>
      <c r="U15" s="600">
        <f>SUM(T15:T16)</f>
        <v>1.2639942217407007E-2</v>
      </c>
      <c r="V15" t="s">
        <v>464</v>
      </c>
    </row>
    <row r="16" spans="1:24" ht="15" customHeight="1" x14ac:dyDescent="0.4">
      <c r="A16" s="565"/>
      <c r="B16" s="144" t="s">
        <v>292</v>
      </c>
      <c r="C16" s="569"/>
      <c r="D16" s="152">
        <v>1</v>
      </c>
      <c r="E16" s="152">
        <v>2</v>
      </c>
      <c r="F16" s="152">
        <v>3</v>
      </c>
      <c r="G16" s="152">
        <v>4</v>
      </c>
      <c r="H16" s="152">
        <v>1</v>
      </c>
      <c r="I16" s="152">
        <v>3</v>
      </c>
      <c r="J16" s="152">
        <v>6</v>
      </c>
      <c r="K16" s="152">
        <v>3</v>
      </c>
      <c r="L16" s="152"/>
      <c r="M16" s="152"/>
      <c r="N16" s="152"/>
      <c r="O16" s="152">
        <v>1</v>
      </c>
      <c r="P16" s="152"/>
      <c r="Q16" s="152"/>
      <c r="R16" s="570"/>
      <c r="S16">
        <f t="shared" si="0"/>
        <v>24</v>
      </c>
      <c r="T16" s="600">
        <f t="shared" si="1"/>
        <v>8.6673889490790895E-3</v>
      </c>
    </row>
    <row r="17" spans="1:26" ht="15" customHeight="1" x14ac:dyDescent="0.4">
      <c r="A17" s="571"/>
      <c r="B17" s="572" t="s">
        <v>452</v>
      </c>
      <c r="C17" s="153">
        <f t="shared" ref="C17:O17" si="2">SUM(C8:C11)</f>
        <v>9</v>
      </c>
      <c r="D17" s="153">
        <f t="shared" si="2"/>
        <v>76</v>
      </c>
      <c r="E17" s="153">
        <f t="shared" si="2"/>
        <v>110</v>
      </c>
      <c r="F17" s="153">
        <f t="shared" si="2"/>
        <v>181</v>
      </c>
      <c r="G17" s="153">
        <f t="shared" si="2"/>
        <v>101</v>
      </c>
      <c r="H17" s="153">
        <f t="shared" si="2"/>
        <v>52</v>
      </c>
      <c r="I17" s="153">
        <f t="shared" si="2"/>
        <v>66</v>
      </c>
      <c r="J17" s="153">
        <f t="shared" si="2"/>
        <v>56</v>
      </c>
      <c r="K17" s="153">
        <f t="shared" si="2"/>
        <v>39</v>
      </c>
      <c r="L17" s="153">
        <f t="shared" si="2"/>
        <v>55</v>
      </c>
      <c r="M17" s="153">
        <f t="shared" si="2"/>
        <v>33</v>
      </c>
      <c r="N17" s="153">
        <f t="shared" si="2"/>
        <v>17</v>
      </c>
      <c r="O17" s="153">
        <f t="shared" si="2"/>
        <v>11</v>
      </c>
      <c r="P17" s="153">
        <v>12</v>
      </c>
      <c r="Q17" s="153">
        <v>4</v>
      </c>
      <c r="R17" s="573">
        <f>SUM(R8:R11)</f>
        <v>4</v>
      </c>
      <c r="S17">
        <f t="shared" si="0"/>
        <v>826</v>
      </c>
      <c r="T17" s="600">
        <f t="shared" si="1"/>
        <v>0.29830263633080534</v>
      </c>
    </row>
    <row r="18" spans="1:26" ht="15" customHeight="1" x14ac:dyDescent="0.4">
      <c r="A18" s="571"/>
      <c r="B18" s="574" t="s">
        <v>453</v>
      </c>
      <c r="C18" s="154">
        <f t="shared" ref="C18:O18" si="3">SUM(C12:C14)</f>
        <v>2</v>
      </c>
      <c r="D18" s="154">
        <f t="shared" si="3"/>
        <v>35</v>
      </c>
      <c r="E18" s="154">
        <f t="shared" si="3"/>
        <v>52</v>
      </c>
      <c r="F18" s="154">
        <f t="shared" si="3"/>
        <v>61</v>
      </c>
      <c r="G18" s="154">
        <f t="shared" si="3"/>
        <v>52</v>
      </c>
      <c r="H18" s="154">
        <f t="shared" si="3"/>
        <v>29</v>
      </c>
      <c r="I18" s="154">
        <f t="shared" si="3"/>
        <v>62</v>
      </c>
      <c r="J18" s="154">
        <f t="shared" si="3"/>
        <v>57</v>
      </c>
      <c r="K18" s="154">
        <f t="shared" si="3"/>
        <v>19</v>
      </c>
      <c r="L18" s="154">
        <f t="shared" si="3"/>
        <v>51</v>
      </c>
      <c r="M18" s="154">
        <f t="shared" si="3"/>
        <v>7</v>
      </c>
      <c r="N18" s="154">
        <f t="shared" si="3"/>
        <v>12</v>
      </c>
      <c r="O18" s="154">
        <f t="shared" si="3"/>
        <v>16</v>
      </c>
      <c r="P18" s="154">
        <v>4</v>
      </c>
      <c r="Q18" s="154">
        <v>4</v>
      </c>
      <c r="R18" s="575">
        <f>SUM(R12:R14)</f>
        <v>2</v>
      </c>
      <c r="S18">
        <f t="shared" si="0"/>
        <v>465</v>
      </c>
      <c r="T18" s="600">
        <f t="shared" si="1"/>
        <v>0.16793066088840736</v>
      </c>
    </row>
    <row r="19" spans="1:26" ht="15" customHeight="1" x14ac:dyDescent="0.4">
      <c r="A19" s="571"/>
      <c r="B19" s="574" t="s">
        <v>454</v>
      </c>
      <c r="C19" s="154">
        <f t="shared" ref="C19:O19" si="4">SUM(C15:C16)</f>
        <v>0</v>
      </c>
      <c r="D19" s="154">
        <f t="shared" si="4"/>
        <v>2</v>
      </c>
      <c r="E19" s="154">
        <f t="shared" si="4"/>
        <v>3</v>
      </c>
      <c r="F19" s="154">
        <f t="shared" si="4"/>
        <v>7</v>
      </c>
      <c r="G19" s="154">
        <f t="shared" si="4"/>
        <v>6</v>
      </c>
      <c r="H19" s="154">
        <f t="shared" si="4"/>
        <v>2</v>
      </c>
      <c r="I19" s="154">
        <f t="shared" si="4"/>
        <v>4</v>
      </c>
      <c r="J19" s="154">
        <f t="shared" si="4"/>
        <v>6</v>
      </c>
      <c r="K19" s="154">
        <f t="shared" si="4"/>
        <v>3</v>
      </c>
      <c r="L19" s="154">
        <f t="shared" si="4"/>
        <v>0</v>
      </c>
      <c r="M19" s="154">
        <f t="shared" si="4"/>
        <v>0</v>
      </c>
      <c r="N19" s="154">
        <f t="shared" si="4"/>
        <v>0</v>
      </c>
      <c r="O19" s="154">
        <f t="shared" si="4"/>
        <v>1</v>
      </c>
      <c r="P19" s="154">
        <v>1</v>
      </c>
      <c r="Q19" s="154">
        <v>0</v>
      </c>
      <c r="R19" s="575">
        <f>SUM(R15:R16)</f>
        <v>0</v>
      </c>
      <c r="S19">
        <f t="shared" si="0"/>
        <v>35</v>
      </c>
      <c r="T19" s="600">
        <f t="shared" si="1"/>
        <v>1.2639942217407007E-2</v>
      </c>
      <c r="V19" s="155"/>
      <c r="W19" s="155"/>
      <c r="X19" s="155"/>
      <c r="Y19" s="155"/>
      <c r="Z19" s="155"/>
    </row>
    <row r="20" spans="1:26" ht="15" customHeight="1" x14ac:dyDescent="0.4">
      <c r="A20" s="571"/>
      <c r="B20" s="157" t="s">
        <v>175</v>
      </c>
      <c r="C20" s="162">
        <f t="shared" ref="C20:P20" si="5">SUM(C7:C16)</f>
        <v>25</v>
      </c>
      <c r="D20" s="162">
        <f t="shared" si="5"/>
        <v>233</v>
      </c>
      <c r="E20" s="162">
        <f t="shared" si="5"/>
        <v>327</v>
      </c>
      <c r="F20" s="162">
        <f t="shared" si="5"/>
        <v>559</v>
      </c>
      <c r="G20" s="162">
        <f t="shared" si="5"/>
        <v>326</v>
      </c>
      <c r="H20" s="162">
        <f t="shared" si="5"/>
        <v>167</v>
      </c>
      <c r="I20" s="162">
        <f t="shared" si="5"/>
        <v>255</v>
      </c>
      <c r="J20" s="162">
        <f t="shared" si="5"/>
        <v>235</v>
      </c>
      <c r="K20" s="162">
        <f t="shared" si="5"/>
        <v>136</v>
      </c>
      <c r="L20" s="162">
        <f t="shared" si="5"/>
        <v>259</v>
      </c>
      <c r="M20" s="162">
        <f t="shared" si="5"/>
        <v>83</v>
      </c>
      <c r="N20" s="162">
        <f t="shared" si="5"/>
        <v>61</v>
      </c>
      <c r="O20" s="162">
        <f t="shared" si="5"/>
        <v>46</v>
      </c>
      <c r="P20" s="162">
        <f t="shared" si="5"/>
        <v>29</v>
      </c>
      <c r="Q20" s="162">
        <v>13</v>
      </c>
      <c r="R20" s="577">
        <f>SUM(R7:R16)</f>
        <v>15</v>
      </c>
      <c r="S20">
        <f t="shared" si="0"/>
        <v>2769</v>
      </c>
    </row>
    <row r="21" spans="1:26" ht="15" customHeight="1" x14ac:dyDescent="0.4">
      <c r="A21" s="578"/>
      <c r="B21" s="469" t="s">
        <v>373</v>
      </c>
      <c r="C21" s="159"/>
      <c r="D21" s="149"/>
      <c r="E21" s="149"/>
      <c r="F21" s="149">
        <v>1</v>
      </c>
      <c r="G21" s="149">
        <v>1</v>
      </c>
      <c r="H21" s="149"/>
      <c r="I21" s="149"/>
      <c r="J21" s="149">
        <v>1</v>
      </c>
      <c r="K21" s="149">
        <v>3</v>
      </c>
      <c r="L21" s="149">
        <v>2</v>
      </c>
      <c r="M21" s="149">
        <v>1</v>
      </c>
      <c r="N21" s="149">
        <v>2</v>
      </c>
      <c r="O21" s="149"/>
      <c r="P21" s="149">
        <v>2</v>
      </c>
      <c r="Q21" s="149"/>
      <c r="R21" s="564"/>
      <c r="S21">
        <f t="shared" si="0"/>
        <v>13</v>
      </c>
    </row>
    <row r="22" spans="1:26" ht="15" customHeight="1" x14ac:dyDescent="0.4">
      <c r="A22" s="578"/>
      <c r="B22" s="469" t="s">
        <v>374</v>
      </c>
      <c r="C22" s="569"/>
      <c r="D22" s="152">
        <v>2</v>
      </c>
      <c r="E22" s="152"/>
      <c r="F22" s="152"/>
      <c r="G22" s="152"/>
      <c r="H22" s="152"/>
      <c r="I22" s="152"/>
      <c r="J22" s="152"/>
      <c r="K22" s="152"/>
      <c r="L22" s="152"/>
      <c r="M22" s="152"/>
      <c r="N22" s="152"/>
      <c r="O22" s="152"/>
      <c r="P22" s="152"/>
      <c r="Q22" s="152"/>
      <c r="R22" s="570"/>
      <c r="S22">
        <f>SUM(C22:R22)*2</f>
        <v>4</v>
      </c>
    </row>
    <row r="23" spans="1:26" ht="14.5" x14ac:dyDescent="0.4">
      <c r="A23" s="578"/>
      <c r="B23" s="579" t="s">
        <v>375</v>
      </c>
      <c r="C23" s="580">
        <v>29</v>
      </c>
      <c r="D23" s="163">
        <v>82</v>
      </c>
      <c r="E23" s="163">
        <v>77</v>
      </c>
      <c r="F23" s="163">
        <v>84</v>
      </c>
      <c r="G23" s="163">
        <v>61</v>
      </c>
      <c r="H23" s="163">
        <v>77</v>
      </c>
      <c r="I23" s="163">
        <v>100</v>
      </c>
      <c r="J23" s="163">
        <v>69</v>
      </c>
      <c r="K23" s="163">
        <v>72</v>
      </c>
      <c r="L23" s="163">
        <v>113</v>
      </c>
      <c r="M23" s="163">
        <v>147</v>
      </c>
      <c r="N23" s="163">
        <v>118</v>
      </c>
      <c r="O23" s="163">
        <v>76</v>
      </c>
      <c r="P23" s="163">
        <v>76</v>
      </c>
      <c r="Q23" s="163">
        <v>26</v>
      </c>
      <c r="R23" s="581">
        <v>29</v>
      </c>
      <c r="S23">
        <f t="shared" si="0"/>
        <v>1236</v>
      </c>
    </row>
    <row r="24" spans="1:26" ht="14.5" x14ac:dyDescent="0.4">
      <c r="A24" s="578"/>
      <c r="B24" s="579" t="s">
        <v>309</v>
      </c>
      <c r="C24" s="580">
        <v>1</v>
      </c>
      <c r="D24" s="163">
        <v>16</v>
      </c>
      <c r="E24" s="163">
        <v>12</v>
      </c>
      <c r="F24" s="163">
        <v>20</v>
      </c>
      <c r="G24" s="163">
        <v>20</v>
      </c>
      <c r="H24" s="163">
        <v>22</v>
      </c>
      <c r="I24" s="163">
        <v>24</v>
      </c>
      <c r="J24" s="163">
        <v>15</v>
      </c>
      <c r="K24" s="163">
        <v>17</v>
      </c>
      <c r="L24" s="163">
        <v>21</v>
      </c>
      <c r="M24" s="163">
        <v>22</v>
      </c>
      <c r="N24" s="163">
        <v>19</v>
      </c>
      <c r="O24" s="163">
        <v>5</v>
      </c>
      <c r="P24" s="163">
        <v>10</v>
      </c>
      <c r="Q24" s="163">
        <v>8</v>
      </c>
      <c r="R24" s="581">
        <v>2</v>
      </c>
      <c r="S24">
        <f>SUM(C24:R24)*2</f>
        <v>468</v>
      </c>
    </row>
    <row r="25" spans="1:26" ht="14.5" x14ac:dyDescent="0.4">
      <c r="A25" s="578"/>
      <c r="B25" s="579" t="s">
        <v>310</v>
      </c>
      <c r="C25" s="580"/>
      <c r="D25" s="163"/>
      <c r="E25" s="163"/>
      <c r="F25" s="163"/>
      <c r="G25" s="163"/>
      <c r="H25" s="163"/>
      <c r="I25" s="163"/>
      <c r="J25" s="163"/>
      <c r="K25" s="163"/>
      <c r="L25" s="163">
        <v>1</v>
      </c>
      <c r="M25" s="163"/>
      <c r="N25" s="163"/>
      <c r="O25" s="163"/>
      <c r="P25" s="163">
        <v>1</v>
      </c>
      <c r="Q25" s="163"/>
      <c r="R25" s="581"/>
      <c r="S25">
        <f>SUM(C25:R25)*3</f>
        <v>6</v>
      </c>
    </row>
    <row r="26" spans="1:26" ht="14.5" x14ac:dyDescent="0.4">
      <c r="A26" s="578"/>
      <c r="B26" s="579" t="s">
        <v>376</v>
      </c>
      <c r="C26" s="580"/>
      <c r="D26" s="163"/>
      <c r="E26" s="163">
        <v>1</v>
      </c>
      <c r="F26" s="163"/>
      <c r="G26" s="163"/>
      <c r="H26" s="163"/>
      <c r="I26" s="163">
        <v>1</v>
      </c>
      <c r="J26" s="163"/>
      <c r="K26" s="163"/>
      <c r="L26" s="163"/>
      <c r="M26" s="163"/>
      <c r="N26" s="163"/>
      <c r="O26" s="163"/>
      <c r="P26" s="163"/>
      <c r="Q26" s="163"/>
      <c r="R26" s="581"/>
      <c r="S26">
        <f>SUM(C26:R26)*4</f>
        <v>8</v>
      </c>
    </row>
    <row r="27" spans="1:26" ht="14.5" x14ac:dyDescent="0.4">
      <c r="A27" s="578"/>
      <c r="B27" s="579" t="s">
        <v>377</v>
      </c>
      <c r="C27" s="580"/>
      <c r="D27" s="163"/>
      <c r="E27" s="163"/>
      <c r="F27" s="163"/>
      <c r="G27" s="163"/>
      <c r="H27" s="163"/>
      <c r="I27" s="163"/>
      <c r="J27" s="163"/>
      <c r="K27" s="163"/>
      <c r="L27" s="163"/>
      <c r="M27" s="163"/>
      <c r="N27" s="163"/>
      <c r="O27" s="163"/>
      <c r="P27" s="163"/>
      <c r="Q27" s="163"/>
      <c r="R27" s="581"/>
      <c r="S27">
        <f t="shared" si="0"/>
        <v>0</v>
      </c>
    </row>
    <row r="28" spans="1:26" ht="14.5" x14ac:dyDescent="0.4">
      <c r="A28" s="578"/>
      <c r="B28" s="579" t="s">
        <v>378</v>
      </c>
      <c r="C28" s="580"/>
      <c r="D28" s="163"/>
      <c r="E28" s="163"/>
      <c r="F28" s="163"/>
      <c r="G28" s="163"/>
      <c r="H28" s="163"/>
      <c r="I28" s="163"/>
      <c r="J28" s="163"/>
      <c r="K28" s="163"/>
      <c r="L28" s="163"/>
      <c r="M28" s="163"/>
      <c r="N28" s="163"/>
      <c r="O28" s="163"/>
      <c r="P28" s="163"/>
      <c r="Q28" s="163"/>
      <c r="R28" s="581"/>
      <c r="S28">
        <f t="shared" si="0"/>
        <v>0</v>
      </c>
    </row>
    <row r="29" spans="1:26" ht="14.5" x14ac:dyDescent="0.4">
      <c r="A29" s="578"/>
      <c r="B29" s="579" t="s">
        <v>379</v>
      </c>
      <c r="C29" s="580"/>
      <c r="D29" s="163"/>
      <c r="E29" s="163"/>
      <c r="F29" s="163"/>
      <c r="G29" s="163"/>
      <c r="H29" s="163"/>
      <c r="I29" s="163"/>
      <c r="J29" s="163"/>
      <c r="K29" s="163"/>
      <c r="L29" s="163"/>
      <c r="M29" s="163"/>
      <c r="N29" s="163"/>
      <c r="O29" s="163"/>
      <c r="P29" s="163"/>
      <c r="Q29" s="163"/>
      <c r="R29" s="581"/>
      <c r="S29">
        <f t="shared" si="0"/>
        <v>0</v>
      </c>
    </row>
    <row r="30" spans="1:26" ht="14.5" x14ac:dyDescent="0.4">
      <c r="A30" s="578"/>
      <c r="B30" s="582" t="s">
        <v>380</v>
      </c>
      <c r="C30" s="583"/>
      <c r="D30" s="584"/>
      <c r="E30" s="584"/>
      <c r="F30" s="584"/>
      <c r="G30" s="584"/>
      <c r="H30" s="584"/>
      <c r="I30" s="584"/>
      <c r="J30" s="584"/>
      <c r="K30" s="584"/>
      <c r="L30" s="584"/>
      <c r="M30" s="584"/>
      <c r="N30" s="584"/>
      <c r="O30" s="584"/>
      <c r="P30" s="584"/>
      <c r="Q30" s="584"/>
      <c r="R30" s="585"/>
      <c r="S30">
        <f t="shared" si="0"/>
        <v>0</v>
      </c>
    </row>
    <row r="31" spans="1:26" ht="14.5" x14ac:dyDescent="0.4">
      <c r="A31" s="578"/>
      <c r="B31" s="469" t="s">
        <v>14</v>
      </c>
      <c r="C31" s="569"/>
      <c r="D31" s="152">
        <v>1</v>
      </c>
      <c r="E31" s="152"/>
      <c r="F31" s="152"/>
      <c r="G31" s="152"/>
      <c r="H31" s="152"/>
      <c r="I31" s="152"/>
      <c r="J31" s="152"/>
      <c r="K31" s="152"/>
      <c r="L31" s="152"/>
      <c r="M31" s="152"/>
      <c r="N31" s="152"/>
      <c r="O31" s="152"/>
      <c r="P31" s="152"/>
      <c r="Q31" s="152"/>
      <c r="R31" s="570"/>
      <c r="S31">
        <f t="shared" si="0"/>
        <v>1</v>
      </c>
    </row>
    <row r="32" spans="1:26" ht="14.5" x14ac:dyDescent="0.4">
      <c r="A32" s="578"/>
      <c r="B32" s="469" t="s">
        <v>408</v>
      </c>
      <c r="C32" s="569">
        <v>7</v>
      </c>
      <c r="D32" s="152">
        <v>3</v>
      </c>
      <c r="E32" s="152">
        <v>6</v>
      </c>
      <c r="F32" s="152">
        <v>3</v>
      </c>
      <c r="G32" s="152">
        <v>2</v>
      </c>
      <c r="H32" s="152">
        <v>1</v>
      </c>
      <c r="I32" s="152">
        <v>1</v>
      </c>
      <c r="J32" s="152"/>
      <c r="K32" s="152">
        <v>1</v>
      </c>
      <c r="L32" s="152"/>
      <c r="M32" s="152"/>
      <c r="N32" s="152"/>
      <c r="O32" s="152"/>
      <c r="P32" s="152"/>
      <c r="Q32" s="152"/>
      <c r="R32" s="570"/>
      <c r="S32">
        <f t="shared" si="0"/>
        <v>24</v>
      </c>
    </row>
    <row r="33" spans="1:19" ht="14.5" x14ac:dyDescent="0.4">
      <c r="A33" s="578"/>
      <c r="B33" s="469" t="s">
        <v>381</v>
      </c>
      <c r="C33" s="569"/>
      <c r="D33" s="152"/>
      <c r="E33" s="152"/>
      <c r="F33" s="152"/>
      <c r="G33" s="152"/>
      <c r="H33" s="152"/>
      <c r="I33" s="152"/>
      <c r="J33" s="152"/>
      <c r="K33" s="152"/>
      <c r="L33" s="152"/>
      <c r="M33" s="152"/>
      <c r="N33" s="152"/>
      <c r="O33" s="152"/>
      <c r="P33" s="152"/>
      <c r="Q33" s="152"/>
      <c r="R33" s="570"/>
      <c r="S33">
        <f t="shared" si="0"/>
        <v>0</v>
      </c>
    </row>
    <row r="34" spans="1:19" ht="14.5" x14ac:dyDescent="0.4">
      <c r="A34" s="578"/>
      <c r="B34" s="469" t="s">
        <v>17</v>
      </c>
      <c r="C34" s="569"/>
      <c r="D34" s="152"/>
      <c r="E34" s="152"/>
      <c r="F34" s="152"/>
      <c r="G34" s="152"/>
      <c r="H34" s="152"/>
      <c r="I34" s="152"/>
      <c r="J34" s="152"/>
      <c r="K34" s="152"/>
      <c r="L34" s="152"/>
      <c r="M34" s="152"/>
      <c r="N34" s="152"/>
      <c r="O34" s="152"/>
      <c r="P34" s="152"/>
      <c r="Q34" s="152"/>
      <c r="R34" s="570"/>
      <c r="S34">
        <f t="shared" si="0"/>
        <v>0</v>
      </c>
    </row>
    <row r="35" spans="1:19" ht="14.5" x14ac:dyDescent="0.4">
      <c r="A35" s="578"/>
      <c r="B35" s="469" t="s">
        <v>382</v>
      </c>
      <c r="C35" s="569"/>
      <c r="D35" s="152"/>
      <c r="E35" s="152"/>
      <c r="F35" s="152">
        <v>1</v>
      </c>
      <c r="G35" s="152">
        <v>1</v>
      </c>
      <c r="H35" s="152"/>
      <c r="I35" s="152"/>
      <c r="J35" s="152"/>
      <c r="K35" s="152"/>
      <c r="L35" s="152"/>
      <c r="M35" s="152"/>
      <c r="N35" s="152"/>
      <c r="O35" s="152"/>
      <c r="P35" s="152"/>
      <c r="Q35" s="152"/>
      <c r="R35" s="570"/>
      <c r="S35">
        <f t="shared" si="0"/>
        <v>2</v>
      </c>
    </row>
    <row r="36" spans="1:19" ht="14.5" x14ac:dyDescent="0.4">
      <c r="A36" s="578"/>
      <c r="B36" s="441" t="s">
        <v>383</v>
      </c>
      <c r="C36" s="580">
        <v>3</v>
      </c>
      <c r="D36" s="163">
        <v>6</v>
      </c>
      <c r="E36" s="163">
        <v>8</v>
      </c>
      <c r="F36" s="163">
        <v>5</v>
      </c>
      <c r="G36" s="163">
        <v>7</v>
      </c>
      <c r="H36" s="163">
        <v>4</v>
      </c>
      <c r="I36" s="163">
        <v>3</v>
      </c>
      <c r="J36" s="163">
        <v>2</v>
      </c>
      <c r="K36" s="163">
        <v>3</v>
      </c>
      <c r="L36" s="163">
        <v>1</v>
      </c>
      <c r="M36" s="163">
        <v>3</v>
      </c>
      <c r="N36" s="163">
        <v>1</v>
      </c>
      <c r="O36" s="163">
        <v>1</v>
      </c>
      <c r="P36" s="163"/>
      <c r="Q36" s="163"/>
      <c r="R36" s="581"/>
      <c r="S36">
        <f t="shared" si="0"/>
        <v>47</v>
      </c>
    </row>
    <row r="37" spans="1:19" ht="14.5" x14ac:dyDescent="0.4">
      <c r="A37" s="578"/>
      <c r="B37" s="441" t="s">
        <v>384</v>
      </c>
      <c r="C37" s="580"/>
      <c r="D37" s="163"/>
      <c r="E37" s="163"/>
      <c r="F37" s="163">
        <v>1</v>
      </c>
      <c r="G37" s="163">
        <v>1</v>
      </c>
      <c r="H37" s="163"/>
      <c r="I37" s="163"/>
      <c r="J37" s="163"/>
      <c r="K37" s="163">
        <v>1</v>
      </c>
      <c r="L37" s="163"/>
      <c r="M37" s="163"/>
      <c r="N37" s="163"/>
      <c r="O37" s="163"/>
      <c r="P37" s="163"/>
      <c r="Q37" s="163"/>
      <c r="R37" s="581"/>
      <c r="S37">
        <f t="shared" si="0"/>
        <v>3</v>
      </c>
    </row>
    <row r="38" spans="1:19" ht="14.5" x14ac:dyDescent="0.4">
      <c r="A38" s="578"/>
      <c r="B38" s="441" t="s">
        <v>385</v>
      </c>
      <c r="C38" s="580"/>
      <c r="D38" s="163"/>
      <c r="E38" s="163"/>
      <c r="F38" s="163"/>
      <c r="G38" s="163"/>
      <c r="H38" s="163"/>
      <c r="I38" s="163"/>
      <c r="J38" s="163"/>
      <c r="K38" s="163"/>
      <c r="L38" s="163"/>
      <c r="M38" s="163"/>
      <c r="N38" s="163"/>
      <c r="O38" s="163"/>
      <c r="P38" s="163"/>
      <c r="Q38" s="163"/>
      <c r="R38" s="581"/>
      <c r="S38">
        <f t="shared" si="0"/>
        <v>0</v>
      </c>
    </row>
    <row r="39" spans="1:19" ht="14.5" x14ac:dyDescent="0.4">
      <c r="A39" s="578"/>
      <c r="B39" s="441" t="s">
        <v>386</v>
      </c>
      <c r="C39" s="580"/>
      <c r="D39" s="163"/>
      <c r="E39" s="163"/>
      <c r="F39" s="163"/>
      <c r="G39" s="163"/>
      <c r="H39" s="163"/>
      <c r="I39" s="163"/>
      <c r="J39" s="163"/>
      <c r="K39" s="163"/>
      <c r="L39" s="163"/>
      <c r="M39" s="163"/>
      <c r="N39" s="163"/>
      <c r="O39" s="163"/>
      <c r="P39" s="163"/>
      <c r="Q39" s="163"/>
      <c r="R39" s="581" t="s">
        <v>226</v>
      </c>
      <c r="S39">
        <f t="shared" si="0"/>
        <v>0</v>
      </c>
    </row>
    <row r="40" spans="1:19" ht="14.5" x14ac:dyDescent="0.4">
      <c r="A40" s="565"/>
      <c r="B40" s="469" t="s">
        <v>389</v>
      </c>
      <c r="C40" s="569">
        <v>8</v>
      </c>
      <c r="D40" s="152">
        <v>8</v>
      </c>
      <c r="E40" s="152">
        <v>7</v>
      </c>
      <c r="F40" s="152">
        <v>13</v>
      </c>
      <c r="G40" s="152">
        <v>10</v>
      </c>
      <c r="H40" s="152">
        <v>16</v>
      </c>
      <c r="I40" s="152">
        <v>18</v>
      </c>
      <c r="J40" s="152">
        <v>13</v>
      </c>
      <c r="K40" s="152">
        <v>10</v>
      </c>
      <c r="L40" s="152">
        <v>6</v>
      </c>
      <c r="M40" s="152">
        <v>5</v>
      </c>
      <c r="N40" s="152">
        <v>4</v>
      </c>
      <c r="O40" s="152">
        <v>5</v>
      </c>
      <c r="P40" s="152">
        <v>2</v>
      </c>
      <c r="Q40" s="152">
        <v>3</v>
      </c>
      <c r="R40" s="570">
        <v>1</v>
      </c>
      <c r="S40">
        <f t="shared" si="0"/>
        <v>129</v>
      </c>
    </row>
    <row r="41" spans="1:19" ht="14.5" x14ac:dyDescent="0.4">
      <c r="A41" s="565"/>
      <c r="B41" s="469" t="s">
        <v>390</v>
      </c>
      <c r="C41" s="569">
        <v>1</v>
      </c>
      <c r="D41" s="152"/>
      <c r="E41" s="152">
        <v>1</v>
      </c>
      <c r="F41" s="152">
        <v>3</v>
      </c>
      <c r="G41" s="152">
        <v>5</v>
      </c>
      <c r="H41" s="152">
        <v>3</v>
      </c>
      <c r="I41" s="152">
        <v>4</v>
      </c>
      <c r="J41" s="152">
        <v>4</v>
      </c>
      <c r="K41" s="152">
        <v>3</v>
      </c>
      <c r="L41" s="152">
        <v>1</v>
      </c>
      <c r="M41" s="152">
        <v>3</v>
      </c>
      <c r="N41" s="152"/>
      <c r="O41" s="152"/>
      <c r="P41" s="152"/>
      <c r="Q41" s="152"/>
      <c r="R41" s="570"/>
      <c r="S41">
        <f t="shared" si="0"/>
        <v>28</v>
      </c>
    </row>
    <row r="42" spans="1:19" ht="14.5" x14ac:dyDescent="0.4">
      <c r="A42" s="565"/>
      <c r="B42" s="469" t="s">
        <v>391</v>
      </c>
      <c r="C42" s="569"/>
      <c r="D42" s="152"/>
      <c r="E42" s="152"/>
      <c r="F42" s="152"/>
      <c r="G42" s="152"/>
      <c r="H42" s="152"/>
      <c r="I42" s="152"/>
      <c r="J42" s="152"/>
      <c r="K42" s="152"/>
      <c r="L42" s="152"/>
      <c r="M42" s="152"/>
      <c r="N42" s="152"/>
      <c r="O42" s="152"/>
      <c r="P42" s="152"/>
      <c r="Q42" s="152"/>
      <c r="R42" s="570"/>
      <c r="S42">
        <f t="shared" si="0"/>
        <v>0</v>
      </c>
    </row>
    <row r="43" spans="1:19" ht="14.5" x14ac:dyDescent="0.4">
      <c r="A43" s="565"/>
      <c r="B43" s="470" t="s">
        <v>392</v>
      </c>
      <c r="C43" s="586"/>
      <c r="D43" s="587"/>
      <c r="E43" s="587"/>
      <c r="F43" s="587"/>
      <c r="G43" s="587"/>
      <c r="H43" s="587"/>
      <c r="I43" s="587"/>
      <c r="J43" s="587"/>
      <c r="K43" s="587"/>
      <c r="L43" s="587"/>
      <c r="M43" s="587"/>
      <c r="N43" s="587"/>
      <c r="O43" s="587"/>
      <c r="P43" s="587"/>
      <c r="Q43" s="587"/>
      <c r="R43" s="588"/>
      <c r="S43">
        <f t="shared" si="0"/>
        <v>0</v>
      </c>
    </row>
    <row r="44" spans="1:19" ht="14.5" x14ac:dyDescent="0.4">
      <c r="A44" s="565"/>
      <c r="B44" s="505" t="s">
        <v>399</v>
      </c>
      <c r="C44" s="589">
        <v>3</v>
      </c>
      <c r="D44" s="164">
        <v>2</v>
      </c>
      <c r="E44" s="164">
        <v>2</v>
      </c>
      <c r="F44" s="164">
        <v>1</v>
      </c>
      <c r="G44" s="164">
        <v>3</v>
      </c>
      <c r="H44" s="164">
        <v>2</v>
      </c>
      <c r="I44" s="164"/>
      <c r="J44" s="164"/>
      <c r="K44" s="164"/>
      <c r="L44" s="164"/>
      <c r="M44" s="164"/>
      <c r="N44" s="164"/>
      <c r="O44" s="164"/>
      <c r="P44" s="164"/>
      <c r="Q44" s="164"/>
      <c r="R44" s="590"/>
    </row>
    <row r="45" spans="1:19" ht="14.5" x14ac:dyDescent="0.4">
      <c r="A45" s="565"/>
      <c r="B45" s="591" t="s">
        <v>387</v>
      </c>
      <c r="C45" s="589"/>
      <c r="D45" s="164">
        <v>1</v>
      </c>
      <c r="E45" s="164"/>
      <c r="F45" s="164"/>
      <c r="G45" s="164"/>
      <c r="H45" s="164"/>
      <c r="I45" s="164"/>
      <c r="J45" s="164"/>
      <c r="K45" s="164"/>
      <c r="L45" s="164"/>
      <c r="M45" s="164"/>
      <c r="N45" s="164"/>
      <c r="O45" s="164"/>
      <c r="P45" s="164"/>
      <c r="Q45" s="164"/>
      <c r="R45" s="590"/>
    </row>
    <row r="46" spans="1:19" ht="14.5" x14ac:dyDescent="0.4">
      <c r="A46" s="565"/>
      <c r="B46" s="591" t="s">
        <v>388</v>
      </c>
      <c r="C46" s="589"/>
      <c r="D46" s="164"/>
      <c r="E46" s="164"/>
      <c r="F46" s="164"/>
      <c r="G46" s="164"/>
      <c r="H46" s="164"/>
      <c r="I46" s="164"/>
      <c r="J46" s="164"/>
      <c r="K46" s="164"/>
      <c r="L46" s="164"/>
      <c r="M46" s="164"/>
      <c r="N46" s="164"/>
      <c r="O46" s="164"/>
      <c r="P46" s="164"/>
      <c r="Q46" s="164"/>
      <c r="R46" s="590"/>
    </row>
    <row r="47" spans="1:19" ht="14.5" x14ac:dyDescent="0.4">
      <c r="A47" s="565"/>
      <c r="B47" s="579" t="s">
        <v>47</v>
      </c>
      <c r="C47" s="580"/>
      <c r="D47" s="163"/>
      <c r="E47" s="163"/>
      <c r="F47" s="163"/>
      <c r="G47" s="163"/>
      <c r="H47" s="163"/>
      <c r="I47" s="163"/>
      <c r="J47" s="163"/>
      <c r="K47" s="163"/>
      <c r="L47" s="163"/>
      <c r="M47" s="163"/>
      <c r="N47" s="163"/>
      <c r="O47" s="163"/>
      <c r="P47" s="163"/>
      <c r="Q47" s="163"/>
      <c r="R47" s="581"/>
    </row>
    <row r="48" spans="1:19" ht="14.5" x14ac:dyDescent="0.4">
      <c r="A48" s="565"/>
      <c r="B48" s="592" t="s">
        <v>48</v>
      </c>
      <c r="C48" s="165"/>
      <c r="D48" s="593"/>
      <c r="E48" s="593"/>
      <c r="F48" s="593">
        <v>2</v>
      </c>
      <c r="G48" s="593">
        <v>1</v>
      </c>
      <c r="H48" s="593"/>
      <c r="I48" s="593"/>
      <c r="J48" s="593"/>
      <c r="K48" s="593"/>
      <c r="L48" s="593"/>
      <c r="M48" s="593"/>
      <c r="N48" s="593"/>
      <c r="O48" s="593"/>
      <c r="P48" s="593"/>
      <c r="Q48" s="593"/>
      <c r="R48" s="594"/>
    </row>
    <row r="49" spans="1:18" ht="14.5" x14ac:dyDescent="0.4">
      <c r="A49" s="160"/>
      <c r="B49" s="595" t="s">
        <v>465</v>
      </c>
      <c r="C49" s="596">
        <f t="shared" ref="C49:R49" si="6">SUM(C21:C46)</f>
        <v>52</v>
      </c>
      <c r="D49" s="596">
        <f t="shared" si="6"/>
        <v>121</v>
      </c>
      <c r="E49" s="596">
        <f t="shared" si="6"/>
        <v>114</v>
      </c>
      <c r="F49" s="596">
        <f t="shared" si="6"/>
        <v>132</v>
      </c>
      <c r="G49" s="596">
        <f t="shared" si="6"/>
        <v>111</v>
      </c>
      <c r="H49" s="596">
        <f t="shared" si="6"/>
        <v>125</v>
      </c>
      <c r="I49" s="596">
        <f t="shared" si="6"/>
        <v>151</v>
      </c>
      <c r="J49" s="596">
        <f t="shared" si="6"/>
        <v>104</v>
      </c>
      <c r="K49" s="596">
        <f t="shared" si="6"/>
        <v>110</v>
      </c>
      <c r="L49" s="596">
        <f t="shared" si="6"/>
        <v>145</v>
      </c>
      <c r="M49" s="596">
        <f t="shared" si="6"/>
        <v>181</v>
      </c>
      <c r="N49" s="596">
        <f t="shared" si="6"/>
        <v>144</v>
      </c>
      <c r="O49" s="596">
        <f t="shared" si="6"/>
        <v>87</v>
      </c>
      <c r="P49" s="596">
        <f t="shared" si="6"/>
        <v>91</v>
      </c>
      <c r="Q49" s="596">
        <f t="shared" si="6"/>
        <v>37</v>
      </c>
      <c r="R49" s="597">
        <f t="shared" si="6"/>
        <v>32</v>
      </c>
    </row>
  </sheetData>
  <mergeCells count="3">
    <mergeCell ref="A1:R1"/>
    <mergeCell ref="A2:R2"/>
    <mergeCell ref="A4:A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996"/>
  <sheetViews>
    <sheetView showGridLines="0" workbookViewId="0">
      <pane ySplit="4" topLeftCell="A5" activePane="bottomLeft" state="frozen"/>
      <selection pane="bottomLeft" activeCell="A4" sqref="A4"/>
    </sheetView>
  </sheetViews>
  <sheetFormatPr defaultColWidth="14.453125" defaultRowHeight="15" customHeight="1" x14ac:dyDescent="0.4"/>
  <cols>
    <col min="1" max="1" width="8" customWidth="1"/>
    <col min="2" max="2" width="37.453125" customWidth="1"/>
    <col min="3" max="3" width="54.453125" customWidth="1"/>
    <col min="4" max="5" width="10.453125" customWidth="1"/>
    <col min="6" max="6" width="4.453125" customWidth="1"/>
    <col min="7" max="25" width="8" customWidth="1"/>
  </cols>
  <sheetData>
    <row r="1" spans="1:25" ht="14.25" customHeight="1" x14ac:dyDescent="0.4">
      <c r="A1" s="660" t="str">
        <f>Key!A1</f>
        <v>University of California San Diego: Survey of Pedestrian and Vehicular Traffic, Winter 2023</v>
      </c>
      <c r="B1" s="659"/>
      <c r="C1" s="659"/>
      <c r="D1" s="659"/>
      <c r="E1" s="659"/>
      <c r="F1" s="79"/>
      <c r="G1" s="67"/>
      <c r="H1" s="67"/>
      <c r="I1" s="67"/>
      <c r="J1" s="67"/>
      <c r="K1" s="67"/>
      <c r="L1" s="67"/>
      <c r="M1" s="67"/>
      <c r="N1" s="67"/>
      <c r="O1" s="67"/>
      <c r="P1" s="67"/>
      <c r="Q1" s="67"/>
      <c r="R1" s="67"/>
      <c r="S1" s="67"/>
      <c r="T1" s="67"/>
      <c r="U1" s="67"/>
      <c r="V1" s="67"/>
      <c r="W1" s="67"/>
      <c r="X1" s="67"/>
      <c r="Y1" s="67"/>
    </row>
    <row r="2" spans="1:25" ht="14.25" customHeight="1" x14ac:dyDescent="0.4">
      <c r="A2" s="660" t="s">
        <v>81</v>
      </c>
      <c r="B2" s="659"/>
      <c r="C2" s="659"/>
      <c r="D2" s="659"/>
      <c r="E2" s="659"/>
      <c r="F2" s="79"/>
      <c r="G2" s="67"/>
      <c r="H2" s="67"/>
      <c r="I2" s="67"/>
      <c r="J2" s="67"/>
      <c r="K2" s="67"/>
      <c r="L2" s="67"/>
      <c r="M2" s="67"/>
      <c r="N2" s="67"/>
      <c r="O2" s="67"/>
      <c r="P2" s="67"/>
      <c r="Q2" s="67"/>
      <c r="R2" s="67"/>
      <c r="S2" s="67"/>
      <c r="T2" s="67"/>
      <c r="U2" s="67"/>
      <c r="V2" s="67"/>
      <c r="W2" s="67"/>
      <c r="X2" s="67"/>
      <c r="Y2" s="67"/>
    </row>
    <row r="3" spans="1:25" ht="12" customHeight="1" x14ac:dyDescent="0.4">
      <c r="A3" s="67"/>
      <c r="B3" s="67"/>
      <c r="C3" s="67"/>
      <c r="D3" s="67"/>
      <c r="E3" s="67"/>
      <c r="F3" s="79"/>
      <c r="G3" s="67"/>
      <c r="H3" s="67"/>
      <c r="I3" s="67"/>
      <c r="J3" s="67"/>
      <c r="K3" s="67"/>
      <c r="L3" s="67"/>
      <c r="M3" s="67"/>
      <c r="N3" s="67"/>
      <c r="O3" s="67"/>
      <c r="P3" s="67"/>
      <c r="Q3" s="67"/>
      <c r="R3" s="67"/>
      <c r="S3" s="67"/>
      <c r="T3" s="67"/>
      <c r="U3" s="67"/>
      <c r="V3" s="67"/>
      <c r="W3" s="67"/>
      <c r="X3" s="67"/>
      <c r="Y3" s="67"/>
    </row>
    <row r="4" spans="1:25" ht="12" customHeight="1" x14ac:dyDescent="0.4">
      <c r="A4" s="107" t="s">
        <v>82</v>
      </c>
      <c r="B4" s="107" t="s">
        <v>83</v>
      </c>
      <c r="C4" s="107" t="s">
        <v>84</v>
      </c>
      <c r="D4" s="107" t="s">
        <v>73</v>
      </c>
      <c r="E4" s="107" t="s">
        <v>72</v>
      </c>
      <c r="F4" s="79"/>
      <c r="G4" s="67"/>
      <c r="H4" s="67"/>
      <c r="I4" s="67"/>
      <c r="J4" s="67"/>
      <c r="K4" s="67"/>
      <c r="L4" s="67"/>
      <c r="M4" s="67"/>
      <c r="N4" s="67"/>
      <c r="O4" s="67"/>
      <c r="P4" s="67"/>
      <c r="Q4" s="67"/>
      <c r="R4" s="67"/>
      <c r="S4" s="67"/>
      <c r="T4" s="67"/>
      <c r="U4" s="67"/>
      <c r="V4" s="67"/>
      <c r="W4" s="67"/>
      <c r="X4" s="67"/>
      <c r="Y4" s="67"/>
    </row>
    <row r="5" spans="1:25" ht="12" customHeight="1" x14ac:dyDescent="0.4">
      <c r="A5" s="108" t="s">
        <v>85</v>
      </c>
      <c r="B5" s="108" t="s">
        <v>86</v>
      </c>
      <c r="C5" s="376" t="s">
        <v>87</v>
      </c>
      <c r="D5" s="376" t="s">
        <v>79</v>
      </c>
      <c r="E5" s="377" t="s">
        <v>88</v>
      </c>
      <c r="F5" s="79"/>
      <c r="G5" s="67"/>
      <c r="H5" s="67"/>
      <c r="I5" s="67"/>
      <c r="J5" s="67"/>
      <c r="K5" s="67"/>
      <c r="L5" s="67"/>
      <c r="M5" s="67"/>
      <c r="N5" s="67"/>
      <c r="O5" s="67"/>
      <c r="P5" s="67"/>
      <c r="Q5" s="67"/>
      <c r="R5" s="67"/>
      <c r="S5" s="67"/>
      <c r="T5" s="67"/>
      <c r="U5" s="67"/>
      <c r="V5" s="67"/>
      <c r="W5" s="67"/>
      <c r="X5" s="67"/>
      <c r="Y5" s="67"/>
    </row>
    <row r="6" spans="1:25" ht="12" customHeight="1" x14ac:dyDescent="0.4">
      <c r="A6" s="376" t="s">
        <v>89</v>
      </c>
      <c r="B6" s="378" t="s">
        <v>90</v>
      </c>
      <c r="C6" s="378" t="s">
        <v>91</v>
      </c>
      <c r="D6" s="378" t="s">
        <v>79</v>
      </c>
      <c r="E6" s="379" t="s">
        <v>88</v>
      </c>
      <c r="F6" s="79"/>
      <c r="G6" s="67"/>
      <c r="H6" s="67"/>
      <c r="I6" s="67"/>
      <c r="J6" s="67"/>
      <c r="K6" s="67"/>
      <c r="L6" s="67"/>
      <c r="M6" s="67"/>
      <c r="N6" s="67"/>
      <c r="O6" s="67"/>
      <c r="P6" s="67"/>
      <c r="Q6" s="67"/>
      <c r="R6" s="67"/>
      <c r="S6" s="67"/>
      <c r="T6" s="67"/>
      <c r="U6" s="67"/>
      <c r="V6" s="67"/>
      <c r="W6" s="67"/>
      <c r="X6" s="67"/>
      <c r="Y6" s="67"/>
    </row>
    <row r="7" spans="1:25" ht="12" customHeight="1" x14ac:dyDescent="0.4">
      <c r="A7" s="376"/>
      <c r="B7" s="378"/>
      <c r="C7" s="378" t="s">
        <v>92</v>
      </c>
      <c r="D7" s="378"/>
      <c r="E7" s="379"/>
      <c r="F7" s="79"/>
      <c r="G7" s="67"/>
      <c r="H7" s="67"/>
      <c r="I7" s="67"/>
      <c r="J7" s="67"/>
      <c r="K7" s="67"/>
      <c r="L7" s="67"/>
      <c r="M7" s="67"/>
      <c r="N7" s="67"/>
      <c r="O7" s="67"/>
      <c r="P7" s="67"/>
      <c r="Q7" s="67"/>
      <c r="R7" s="67"/>
      <c r="S7" s="67"/>
      <c r="T7" s="67"/>
      <c r="U7" s="67"/>
      <c r="V7" s="67"/>
      <c r="W7" s="67"/>
      <c r="X7" s="67"/>
      <c r="Y7" s="67"/>
    </row>
    <row r="8" spans="1:25" ht="12" customHeight="1" x14ac:dyDescent="0.4">
      <c r="A8" s="376"/>
      <c r="B8" s="378"/>
      <c r="C8" s="378" t="s">
        <v>93</v>
      </c>
      <c r="D8" s="378" t="s">
        <v>76</v>
      </c>
      <c r="E8" s="379" t="s">
        <v>94</v>
      </c>
      <c r="F8" s="79"/>
      <c r="G8" s="67"/>
      <c r="H8" s="67"/>
      <c r="I8" s="67"/>
      <c r="J8" s="67"/>
      <c r="K8" s="67"/>
      <c r="L8" s="67"/>
      <c r="M8" s="67"/>
      <c r="N8" s="67"/>
      <c r="O8" s="67"/>
      <c r="P8" s="67"/>
      <c r="Q8" s="67"/>
      <c r="R8" s="67"/>
      <c r="S8" s="67"/>
      <c r="T8" s="67"/>
      <c r="U8" s="67"/>
      <c r="V8" s="67"/>
      <c r="W8" s="67"/>
      <c r="X8" s="67"/>
      <c r="Y8" s="67"/>
    </row>
    <row r="9" spans="1:25" ht="12" customHeight="1" x14ac:dyDescent="0.4">
      <c r="A9" s="376"/>
      <c r="B9" s="378"/>
      <c r="C9" s="378" t="s">
        <v>95</v>
      </c>
      <c r="D9" s="378"/>
      <c r="E9" s="379"/>
      <c r="F9" s="79"/>
      <c r="G9" s="67"/>
      <c r="H9" s="67"/>
      <c r="I9" s="67"/>
      <c r="J9" s="67"/>
      <c r="K9" s="67"/>
      <c r="L9" s="67"/>
      <c r="M9" s="67"/>
      <c r="N9" s="67"/>
      <c r="O9" s="67"/>
      <c r="P9" s="67"/>
      <c r="Q9" s="67"/>
      <c r="R9" s="67"/>
      <c r="S9" s="67"/>
      <c r="T9" s="67"/>
      <c r="U9" s="67"/>
      <c r="V9" s="67"/>
      <c r="W9" s="67"/>
      <c r="X9" s="67"/>
      <c r="Y9" s="67"/>
    </row>
    <row r="10" spans="1:25" ht="12" customHeight="1" x14ac:dyDescent="0.4">
      <c r="A10" s="376"/>
      <c r="B10" s="376" t="s">
        <v>96</v>
      </c>
      <c r="C10" s="376" t="s">
        <v>97</v>
      </c>
      <c r="D10" s="376" t="s">
        <v>79</v>
      </c>
      <c r="E10" s="377" t="s">
        <v>98</v>
      </c>
      <c r="F10" s="79"/>
      <c r="G10" s="67"/>
      <c r="H10" s="67"/>
      <c r="I10" s="67"/>
      <c r="J10" s="67"/>
      <c r="K10" s="67"/>
      <c r="L10" s="67"/>
      <c r="M10" s="67"/>
      <c r="N10" s="67"/>
      <c r="O10" s="67"/>
      <c r="P10" s="67"/>
      <c r="Q10" s="67"/>
      <c r="R10" s="67"/>
      <c r="S10" s="67"/>
      <c r="T10" s="67"/>
      <c r="U10" s="67"/>
      <c r="V10" s="67"/>
      <c r="W10" s="67"/>
      <c r="X10" s="67"/>
      <c r="Y10" s="67"/>
    </row>
    <row r="11" spans="1:25" ht="12" customHeight="1" x14ac:dyDescent="0.4">
      <c r="A11" s="376"/>
      <c r="B11" s="376"/>
      <c r="C11" s="376" t="s">
        <v>99</v>
      </c>
      <c r="D11" s="376"/>
      <c r="E11" s="377"/>
      <c r="F11" s="79"/>
      <c r="G11" s="67"/>
      <c r="H11" s="67"/>
      <c r="I11" s="67"/>
      <c r="J11" s="67"/>
      <c r="K11" s="67"/>
      <c r="L11" s="67"/>
      <c r="M11" s="67"/>
      <c r="N11" s="67"/>
      <c r="O11" s="67"/>
      <c r="P11" s="67"/>
      <c r="Q11" s="67"/>
      <c r="R11" s="67"/>
      <c r="S11" s="67"/>
      <c r="T11" s="67"/>
      <c r="U11" s="67"/>
      <c r="V11" s="67"/>
      <c r="W11" s="67"/>
      <c r="X11" s="67"/>
      <c r="Y11" s="67"/>
    </row>
    <row r="12" spans="1:25" ht="12" customHeight="1" x14ac:dyDescent="0.4">
      <c r="A12" s="376"/>
      <c r="B12" s="378" t="s">
        <v>100</v>
      </c>
      <c r="C12" s="378" t="s">
        <v>101</v>
      </c>
      <c r="D12" s="378" t="s">
        <v>102</v>
      </c>
      <c r="E12" s="379" t="s">
        <v>103</v>
      </c>
      <c r="F12" s="79"/>
      <c r="G12" s="67"/>
      <c r="H12" s="67"/>
      <c r="I12" s="67"/>
      <c r="J12" s="67"/>
      <c r="K12" s="67"/>
      <c r="L12" s="67"/>
      <c r="M12" s="67"/>
      <c r="N12" s="67"/>
      <c r="O12" s="67"/>
      <c r="P12" s="67"/>
      <c r="Q12" s="67"/>
      <c r="R12" s="67"/>
      <c r="S12" s="67"/>
      <c r="T12" s="67"/>
      <c r="U12" s="67"/>
      <c r="V12" s="67"/>
      <c r="W12" s="67"/>
      <c r="X12" s="67"/>
      <c r="Y12" s="67"/>
    </row>
    <row r="13" spans="1:25" ht="12" customHeight="1" x14ac:dyDescent="0.4">
      <c r="A13" s="376"/>
      <c r="B13" s="378"/>
      <c r="C13" s="378" t="s">
        <v>104</v>
      </c>
      <c r="D13" s="378"/>
      <c r="E13" s="379"/>
      <c r="F13" s="79"/>
      <c r="G13" s="67"/>
      <c r="H13" s="67"/>
      <c r="I13" s="67"/>
      <c r="J13" s="67"/>
      <c r="K13" s="67"/>
      <c r="L13" s="67"/>
      <c r="M13" s="67"/>
      <c r="N13" s="67"/>
      <c r="O13" s="67"/>
      <c r="P13" s="67"/>
      <c r="Q13" s="67"/>
      <c r="R13" s="67"/>
      <c r="S13" s="67"/>
      <c r="T13" s="67"/>
      <c r="U13" s="67"/>
      <c r="V13" s="67"/>
      <c r="W13" s="67"/>
      <c r="X13" s="67"/>
      <c r="Y13" s="67"/>
    </row>
    <row r="14" spans="1:25" ht="12" customHeight="1" x14ac:dyDescent="0.4">
      <c r="A14" s="376"/>
      <c r="B14" s="376" t="s">
        <v>105</v>
      </c>
      <c r="C14" s="376"/>
      <c r="D14" s="376" t="s">
        <v>76</v>
      </c>
      <c r="E14" s="377" t="s">
        <v>106</v>
      </c>
      <c r="F14" s="79"/>
      <c r="G14" s="67"/>
      <c r="H14" s="67"/>
      <c r="I14" s="67"/>
      <c r="J14" s="67"/>
      <c r="K14" s="67"/>
      <c r="L14" s="67"/>
      <c r="M14" s="67"/>
      <c r="N14" s="67"/>
      <c r="O14" s="67"/>
      <c r="P14" s="67"/>
      <c r="Q14" s="67"/>
      <c r="R14" s="67"/>
      <c r="S14" s="67"/>
      <c r="T14" s="67"/>
      <c r="U14" s="67"/>
      <c r="V14" s="67"/>
      <c r="W14" s="67"/>
      <c r="X14" s="67"/>
      <c r="Y14" s="67"/>
    </row>
    <row r="15" spans="1:25" ht="12" customHeight="1" x14ac:dyDescent="0.4">
      <c r="A15" s="376"/>
      <c r="B15" s="378" t="s">
        <v>107</v>
      </c>
      <c r="C15" s="378" t="s">
        <v>108</v>
      </c>
      <c r="D15" s="378" t="s">
        <v>102</v>
      </c>
      <c r="E15" s="379" t="s">
        <v>109</v>
      </c>
      <c r="F15" s="79"/>
      <c r="G15" s="67"/>
      <c r="H15" s="67"/>
      <c r="I15" s="67"/>
      <c r="J15" s="67"/>
      <c r="K15" s="67"/>
      <c r="L15" s="67"/>
      <c r="M15" s="67"/>
      <c r="N15" s="67"/>
      <c r="O15" s="67"/>
      <c r="P15" s="67"/>
      <c r="Q15" s="67"/>
      <c r="R15" s="67"/>
      <c r="S15" s="67"/>
      <c r="T15" s="67"/>
      <c r="U15" s="67"/>
      <c r="V15" s="67"/>
      <c r="W15" s="67"/>
      <c r="X15" s="67"/>
      <c r="Y15" s="67"/>
    </row>
    <row r="16" spans="1:25" ht="12" customHeight="1" x14ac:dyDescent="0.4">
      <c r="A16" s="376"/>
      <c r="B16" s="378"/>
      <c r="C16" s="378" t="s">
        <v>110</v>
      </c>
      <c r="D16" s="378"/>
      <c r="E16" s="379"/>
      <c r="F16" s="79"/>
      <c r="G16" s="67"/>
      <c r="H16" s="67"/>
      <c r="I16" s="67"/>
      <c r="J16" s="67"/>
      <c r="K16" s="67"/>
      <c r="L16" s="67"/>
      <c r="M16" s="67"/>
      <c r="N16" s="67"/>
      <c r="O16" s="67"/>
      <c r="P16" s="67"/>
      <c r="Q16" s="67"/>
      <c r="R16" s="67"/>
      <c r="S16" s="67"/>
      <c r="T16" s="67"/>
      <c r="U16" s="67"/>
      <c r="V16" s="67"/>
      <c r="W16" s="67"/>
      <c r="X16" s="67"/>
      <c r="Y16" s="67"/>
    </row>
    <row r="17" spans="1:25" ht="12" customHeight="1" x14ac:dyDescent="0.4">
      <c r="A17" s="376"/>
      <c r="B17" s="378"/>
      <c r="C17" s="378" t="s">
        <v>111</v>
      </c>
      <c r="D17" s="378"/>
      <c r="E17" s="379"/>
      <c r="F17" s="79"/>
      <c r="G17" s="67"/>
      <c r="H17" s="67"/>
      <c r="I17" s="67"/>
      <c r="J17" s="67"/>
      <c r="K17" s="67"/>
      <c r="L17" s="67"/>
      <c r="M17" s="67"/>
      <c r="N17" s="67"/>
      <c r="O17" s="67"/>
      <c r="P17" s="67"/>
      <c r="Q17" s="67"/>
      <c r="R17" s="67"/>
      <c r="S17" s="67"/>
      <c r="T17" s="67"/>
      <c r="U17" s="67"/>
      <c r="V17" s="67"/>
      <c r="W17" s="67"/>
      <c r="X17" s="67"/>
      <c r="Y17" s="67"/>
    </row>
    <row r="18" spans="1:25" ht="12" customHeight="1" x14ac:dyDescent="0.4">
      <c r="A18" s="376"/>
      <c r="B18" s="376" t="s">
        <v>112</v>
      </c>
      <c r="C18" s="376" t="s">
        <v>113</v>
      </c>
      <c r="D18" s="376" t="s">
        <v>79</v>
      </c>
      <c r="E18" s="377" t="s">
        <v>114</v>
      </c>
      <c r="F18" s="79"/>
      <c r="G18" s="67"/>
      <c r="H18" s="67"/>
      <c r="I18" s="67"/>
      <c r="J18" s="67"/>
      <c r="K18" s="67"/>
      <c r="L18" s="67"/>
      <c r="M18" s="67"/>
      <c r="N18" s="67"/>
      <c r="O18" s="67"/>
      <c r="P18" s="67"/>
      <c r="Q18" s="67"/>
      <c r="R18" s="67"/>
      <c r="S18" s="67"/>
      <c r="T18" s="67"/>
      <c r="U18" s="67"/>
      <c r="V18" s="67"/>
      <c r="W18" s="67"/>
      <c r="X18" s="67"/>
      <c r="Y18" s="67"/>
    </row>
    <row r="19" spans="1:25" ht="12" customHeight="1" x14ac:dyDescent="0.4">
      <c r="A19" s="376"/>
      <c r="B19" s="378" t="s">
        <v>115</v>
      </c>
      <c r="C19" s="378"/>
      <c r="D19" s="378" t="s">
        <v>79</v>
      </c>
      <c r="E19" s="379" t="s">
        <v>116</v>
      </c>
      <c r="F19" s="79"/>
      <c r="G19" s="67"/>
      <c r="H19" s="67"/>
      <c r="I19" s="67"/>
      <c r="J19" s="67"/>
      <c r="K19" s="67"/>
      <c r="L19" s="67"/>
      <c r="M19" s="67"/>
      <c r="N19" s="67"/>
      <c r="O19" s="67"/>
      <c r="P19" s="67"/>
      <c r="Q19" s="67"/>
      <c r="R19" s="67"/>
      <c r="S19" s="67"/>
      <c r="T19" s="67"/>
      <c r="U19" s="67"/>
      <c r="V19" s="67"/>
      <c r="W19" s="67"/>
      <c r="X19" s="67"/>
      <c r="Y19" s="67"/>
    </row>
    <row r="20" spans="1:25" ht="12" customHeight="1" x14ac:dyDescent="0.4">
      <c r="A20" s="376"/>
      <c r="B20" s="376" t="s">
        <v>117</v>
      </c>
      <c r="C20" s="376"/>
      <c r="D20" s="376" t="s">
        <v>76</v>
      </c>
      <c r="E20" s="377" t="s">
        <v>118</v>
      </c>
      <c r="F20" s="79"/>
      <c r="G20" s="67"/>
      <c r="H20" s="67"/>
      <c r="I20" s="67"/>
      <c r="J20" s="67"/>
      <c r="K20" s="67"/>
      <c r="L20" s="67"/>
      <c r="M20" s="67"/>
      <c r="N20" s="67"/>
      <c r="O20" s="67"/>
      <c r="P20" s="67"/>
      <c r="Q20" s="67"/>
      <c r="R20" s="67"/>
      <c r="S20" s="67"/>
      <c r="T20" s="67"/>
      <c r="U20" s="67"/>
      <c r="V20" s="67"/>
      <c r="W20" s="67"/>
      <c r="X20" s="67"/>
      <c r="Y20" s="67"/>
    </row>
    <row r="21" spans="1:25" ht="12" customHeight="1" x14ac:dyDescent="0.4">
      <c r="A21" s="376"/>
      <c r="B21" s="376" t="s">
        <v>119</v>
      </c>
      <c r="C21" s="376"/>
      <c r="D21" s="376" t="s">
        <v>76</v>
      </c>
      <c r="E21" s="377" t="s">
        <v>120</v>
      </c>
      <c r="F21" s="79"/>
      <c r="G21" s="67"/>
      <c r="H21" s="67"/>
      <c r="I21" s="67"/>
      <c r="J21" s="67"/>
      <c r="K21" s="67"/>
      <c r="L21" s="67"/>
      <c r="M21" s="67"/>
      <c r="N21" s="67"/>
      <c r="O21" s="67"/>
      <c r="P21" s="67"/>
      <c r="Q21" s="67"/>
      <c r="R21" s="67"/>
      <c r="S21" s="67"/>
      <c r="T21" s="67"/>
      <c r="U21" s="67"/>
      <c r="V21" s="67"/>
      <c r="W21" s="67"/>
      <c r="X21" s="67"/>
      <c r="Y21" s="67"/>
    </row>
    <row r="22" spans="1:25" ht="12" customHeight="1" x14ac:dyDescent="0.4">
      <c r="A22" s="376"/>
      <c r="B22" s="378" t="s">
        <v>121</v>
      </c>
      <c r="C22" s="378"/>
      <c r="D22" s="378" t="s">
        <v>79</v>
      </c>
      <c r="E22" s="379" t="s">
        <v>122</v>
      </c>
      <c r="F22" s="79"/>
      <c r="G22" s="67"/>
      <c r="H22" s="67"/>
      <c r="I22" s="67"/>
      <c r="J22" s="67"/>
      <c r="K22" s="67"/>
      <c r="L22" s="67"/>
      <c r="M22" s="67"/>
      <c r="N22" s="67"/>
      <c r="O22" s="67"/>
      <c r="P22" s="67"/>
      <c r="Q22" s="67"/>
      <c r="R22" s="67"/>
      <c r="S22" s="67"/>
      <c r="T22" s="67"/>
      <c r="U22" s="67"/>
      <c r="V22" s="67"/>
      <c r="W22" s="67"/>
      <c r="X22" s="67"/>
      <c r="Y22" s="67"/>
    </row>
    <row r="23" spans="1:25" ht="12" customHeight="1" x14ac:dyDescent="0.4">
      <c r="A23" s="376"/>
      <c r="B23" s="376" t="s">
        <v>123</v>
      </c>
      <c r="C23" s="376"/>
      <c r="D23" s="376" t="s">
        <v>102</v>
      </c>
      <c r="E23" s="377" t="s">
        <v>124</v>
      </c>
      <c r="F23" s="79"/>
      <c r="G23" s="67"/>
      <c r="H23" s="67"/>
      <c r="I23" s="67"/>
      <c r="J23" s="67"/>
      <c r="K23" s="67"/>
      <c r="L23" s="67"/>
      <c r="M23" s="67"/>
      <c r="N23" s="67"/>
      <c r="O23" s="67"/>
      <c r="P23" s="67"/>
      <c r="Q23" s="67"/>
      <c r="R23" s="67"/>
      <c r="S23" s="67"/>
      <c r="T23" s="67"/>
      <c r="U23" s="67"/>
      <c r="V23" s="67"/>
      <c r="W23" s="67"/>
      <c r="X23" s="67"/>
      <c r="Y23" s="67"/>
    </row>
    <row r="24" spans="1:25" ht="12" customHeight="1" x14ac:dyDescent="0.4">
      <c r="A24" s="376"/>
      <c r="B24" s="378" t="s">
        <v>125</v>
      </c>
      <c r="C24" s="378"/>
      <c r="D24" s="378" t="s">
        <v>76</v>
      </c>
      <c r="E24" s="379" t="s">
        <v>126</v>
      </c>
      <c r="F24" s="79"/>
      <c r="G24" s="67"/>
      <c r="H24" s="67"/>
      <c r="I24" s="67"/>
      <c r="J24" s="67"/>
      <c r="K24" s="67"/>
      <c r="L24" s="67"/>
      <c r="M24" s="67"/>
      <c r="N24" s="67"/>
      <c r="O24" s="67"/>
      <c r="P24" s="67"/>
      <c r="Q24" s="67"/>
      <c r="R24" s="67"/>
      <c r="S24" s="67"/>
      <c r="T24" s="67"/>
      <c r="U24" s="67"/>
      <c r="V24" s="67"/>
      <c r="W24" s="67"/>
      <c r="X24" s="67"/>
      <c r="Y24" s="67"/>
    </row>
    <row r="25" spans="1:25" ht="12" customHeight="1" x14ac:dyDescent="0.4">
      <c r="A25" s="376"/>
      <c r="B25" s="376" t="s">
        <v>127</v>
      </c>
      <c r="C25" s="376"/>
      <c r="D25" s="376" t="s">
        <v>76</v>
      </c>
      <c r="E25" s="377" t="s">
        <v>128</v>
      </c>
      <c r="F25" s="79"/>
      <c r="G25" s="67"/>
      <c r="H25" s="67"/>
      <c r="I25" s="67"/>
      <c r="J25" s="67"/>
      <c r="K25" s="67"/>
      <c r="L25" s="67"/>
      <c r="M25" s="67"/>
      <c r="N25" s="67"/>
      <c r="O25" s="67"/>
      <c r="P25" s="67"/>
      <c r="Q25" s="67"/>
      <c r="R25" s="67"/>
      <c r="S25" s="67"/>
      <c r="T25" s="67"/>
      <c r="U25" s="67"/>
      <c r="V25" s="67"/>
      <c r="W25" s="67"/>
      <c r="X25" s="67"/>
      <c r="Y25" s="67"/>
    </row>
    <row r="26" spans="1:25" ht="12" customHeight="1" x14ac:dyDescent="0.4">
      <c r="A26" s="376"/>
      <c r="B26" s="378" t="s">
        <v>129</v>
      </c>
      <c r="C26" s="378"/>
      <c r="D26" s="378" t="s">
        <v>79</v>
      </c>
      <c r="E26" s="379" t="s">
        <v>130</v>
      </c>
      <c r="F26" s="79"/>
      <c r="G26" s="67"/>
      <c r="H26" s="67"/>
      <c r="I26" s="67"/>
      <c r="J26" s="67"/>
      <c r="K26" s="67"/>
      <c r="L26" s="67"/>
      <c r="M26" s="67"/>
      <c r="N26" s="67"/>
      <c r="O26" s="67"/>
      <c r="P26" s="67"/>
      <c r="Q26" s="67"/>
      <c r="R26" s="67"/>
      <c r="S26" s="67"/>
      <c r="T26" s="67"/>
      <c r="U26" s="67"/>
      <c r="V26" s="67"/>
      <c r="W26" s="67"/>
      <c r="X26" s="67"/>
      <c r="Y26" s="67"/>
    </row>
    <row r="27" spans="1:25" ht="12" customHeight="1" x14ac:dyDescent="0.4">
      <c r="A27" s="376"/>
      <c r="B27" s="376" t="s">
        <v>131</v>
      </c>
      <c r="C27" s="376" t="s">
        <v>132</v>
      </c>
      <c r="D27" s="376" t="s">
        <v>76</v>
      </c>
      <c r="E27" s="377" t="s">
        <v>133</v>
      </c>
      <c r="F27" s="79"/>
      <c r="G27" s="67"/>
      <c r="H27" s="67"/>
      <c r="I27" s="67"/>
      <c r="J27" s="67"/>
      <c r="K27" s="67"/>
      <c r="L27" s="67"/>
      <c r="M27" s="67"/>
      <c r="N27" s="67"/>
      <c r="O27" s="67"/>
      <c r="P27" s="67"/>
      <c r="Q27" s="67"/>
      <c r="R27" s="67"/>
      <c r="S27" s="67"/>
      <c r="T27" s="67"/>
      <c r="U27" s="67"/>
      <c r="V27" s="67"/>
      <c r="W27" s="67"/>
      <c r="X27" s="67"/>
      <c r="Y27" s="67"/>
    </row>
    <row r="28" spans="1:25" ht="12" customHeight="1" x14ac:dyDescent="0.4">
      <c r="A28" s="376"/>
      <c r="B28" s="376"/>
      <c r="C28" s="376" t="s">
        <v>134</v>
      </c>
      <c r="D28" s="376" t="s">
        <v>76</v>
      </c>
      <c r="E28" s="377" t="s">
        <v>135</v>
      </c>
      <c r="F28" s="79"/>
      <c r="G28" s="67"/>
      <c r="H28" s="67"/>
      <c r="I28" s="67"/>
      <c r="J28" s="67"/>
      <c r="K28" s="67"/>
      <c r="L28" s="67"/>
      <c r="M28" s="67"/>
      <c r="N28" s="67"/>
      <c r="O28" s="67"/>
      <c r="P28" s="67"/>
      <c r="Q28" s="67"/>
      <c r="R28" s="67"/>
      <c r="S28" s="67"/>
      <c r="T28" s="67"/>
      <c r="U28" s="67"/>
      <c r="V28" s="67"/>
      <c r="W28" s="67"/>
      <c r="X28" s="67"/>
      <c r="Y28" s="67"/>
    </row>
    <row r="29" spans="1:25" ht="12" customHeight="1" x14ac:dyDescent="0.4">
      <c r="A29" s="376"/>
      <c r="B29" s="378" t="s">
        <v>136</v>
      </c>
      <c r="C29" s="378" t="s">
        <v>137</v>
      </c>
      <c r="D29" s="378" t="s">
        <v>102</v>
      </c>
      <c r="E29" s="379" t="s">
        <v>138</v>
      </c>
      <c r="F29" s="79"/>
      <c r="G29" s="67"/>
      <c r="H29" s="67"/>
      <c r="I29" s="67"/>
      <c r="J29" s="67"/>
      <c r="K29" s="67"/>
      <c r="L29" s="67"/>
      <c r="M29" s="67"/>
      <c r="N29" s="67"/>
      <c r="O29" s="67"/>
      <c r="P29" s="67"/>
      <c r="Q29" s="67"/>
      <c r="R29" s="67"/>
      <c r="S29" s="67"/>
      <c r="T29" s="67"/>
      <c r="U29" s="67"/>
      <c r="V29" s="67"/>
      <c r="W29" s="67"/>
      <c r="X29" s="67"/>
      <c r="Y29" s="67"/>
    </row>
    <row r="30" spans="1:25" ht="12" customHeight="1" x14ac:dyDescent="0.4">
      <c r="A30" s="376"/>
      <c r="B30" s="378"/>
      <c r="C30" s="378" t="s">
        <v>139</v>
      </c>
      <c r="D30" s="378" t="s">
        <v>79</v>
      </c>
      <c r="E30" s="379" t="s">
        <v>140</v>
      </c>
      <c r="F30" s="79"/>
      <c r="G30" s="67"/>
      <c r="H30" s="67"/>
      <c r="I30" s="67"/>
      <c r="J30" s="67"/>
      <c r="K30" s="67"/>
      <c r="L30" s="67"/>
      <c r="M30" s="67"/>
      <c r="N30" s="67"/>
      <c r="O30" s="67"/>
      <c r="P30" s="67"/>
      <c r="Q30" s="67"/>
      <c r="R30" s="67"/>
      <c r="S30" s="67"/>
      <c r="T30" s="67"/>
      <c r="U30" s="67"/>
      <c r="V30" s="67"/>
      <c r="W30" s="67"/>
      <c r="X30" s="67"/>
      <c r="Y30" s="67"/>
    </row>
    <row r="31" spans="1:25" ht="12" customHeight="1" x14ac:dyDescent="0.4">
      <c r="A31" s="376"/>
      <c r="B31" s="376" t="s">
        <v>141</v>
      </c>
      <c r="C31" s="376"/>
      <c r="D31" s="376" t="s">
        <v>102</v>
      </c>
      <c r="E31" s="377" t="s">
        <v>142</v>
      </c>
      <c r="F31" s="79"/>
      <c r="G31" s="67"/>
      <c r="H31" s="67"/>
      <c r="I31" s="67"/>
      <c r="J31" s="67"/>
      <c r="K31" s="67"/>
      <c r="L31" s="67"/>
      <c r="M31" s="67"/>
      <c r="N31" s="67"/>
      <c r="O31" s="67"/>
      <c r="P31" s="67"/>
      <c r="Q31" s="67"/>
      <c r="R31" s="67"/>
      <c r="S31" s="67"/>
      <c r="T31" s="67"/>
      <c r="U31" s="67"/>
      <c r="V31" s="67"/>
      <c r="W31" s="67"/>
      <c r="X31" s="67"/>
      <c r="Y31" s="67"/>
    </row>
    <row r="32" spans="1:25" ht="12" customHeight="1" x14ac:dyDescent="0.4">
      <c r="A32" s="376"/>
      <c r="B32" s="378" t="s">
        <v>143</v>
      </c>
      <c r="C32" s="378"/>
      <c r="D32" s="378" t="s">
        <v>79</v>
      </c>
      <c r="E32" s="379" t="s">
        <v>144</v>
      </c>
      <c r="F32" s="79"/>
      <c r="G32" s="67"/>
      <c r="H32" s="67"/>
      <c r="I32" s="67"/>
      <c r="J32" s="67"/>
      <c r="K32" s="67"/>
      <c r="L32" s="67"/>
      <c r="M32" s="67"/>
      <c r="N32" s="67"/>
      <c r="O32" s="67"/>
      <c r="P32" s="67"/>
      <c r="Q32" s="67"/>
      <c r="R32" s="67"/>
      <c r="S32" s="67"/>
      <c r="T32" s="67"/>
      <c r="U32" s="67"/>
      <c r="V32" s="67"/>
      <c r="W32" s="67"/>
      <c r="X32" s="67"/>
      <c r="Y32" s="67"/>
    </row>
    <row r="33" spans="1:25" ht="12" customHeight="1" x14ac:dyDescent="0.4">
      <c r="A33" s="109"/>
      <c r="B33" s="109" t="s">
        <v>145</v>
      </c>
      <c r="C33" s="109"/>
      <c r="D33" s="109" t="s">
        <v>102</v>
      </c>
      <c r="E33" s="110" t="s">
        <v>146</v>
      </c>
      <c r="F33" s="79"/>
      <c r="G33" s="67"/>
      <c r="H33" s="67"/>
      <c r="I33" s="67"/>
      <c r="J33" s="67"/>
      <c r="K33" s="67"/>
      <c r="L33" s="67"/>
      <c r="M33" s="67"/>
      <c r="N33" s="67"/>
      <c r="O33" s="67"/>
      <c r="P33" s="67"/>
      <c r="Q33" s="67"/>
      <c r="R33" s="67"/>
      <c r="S33" s="67"/>
      <c r="T33" s="67"/>
      <c r="U33" s="67"/>
      <c r="V33" s="67"/>
      <c r="W33" s="67"/>
      <c r="X33" s="67"/>
      <c r="Y33" s="67"/>
    </row>
    <row r="34" spans="1:25" ht="13.5" customHeight="1" x14ac:dyDescent="0.4">
      <c r="A34" s="376" t="s">
        <v>147</v>
      </c>
      <c r="B34" s="378" t="s">
        <v>148</v>
      </c>
      <c r="C34" s="378"/>
      <c r="D34" s="378" t="s">
        <v>76</v>
      </c>
      <c r="E34" s="379" t="s">
        <v>149</v>
      </c>
      <c r="F34" s="79"/>
      <c r="G34" s="67"/>
      <c r="H34" s="67"/>
      <c r="I34" s="67"/>
      <c r="J34" s="67"/>
      <c r="K34" s="67"/>
      <c r="L34" s="67"/>
      <c r="M34" s="67"/>
      <c r="N34" s="67"/>
      <c r="O34" s="67"/>
      <c r="P34" s="67"/>
      <c r="Q34" s="67"/>
      <c r="R34" s="67"/>
      <c r="S34" s="67"/>
      <c r="T34" s="67"/>
      <c r="U34" s="67"/>
      <c r="V34" s="67"/>
      <c r="W34" s="67"/>
      <c r="X34" s="67"/>
      <c r="Y34" s="67"/>
    </row>
    <row r="35" spans="1:25" ht="13.5" customHeight="1" x14ac:dyDescent="0.4">
      <c r="A35" s="376" t="s">
        <v>150</v>
      </c>
      <c r="B35" s="376" t="s">
        <v>151</v>
      </c>
      <c r="C35" s="376" t="s">
        <v>152</v>
      </c>
      <c r="D35" s="376" t="s">
        <v>102</v>
      </c>
      <c r="E35" s="377" t="s">
        <v>153</v>
      </c>
      <c r="F35" s="79"/>
      <c r="G35" s="67"/>
      <c r="H35" s="67"/>
      <c r="I35" s="67"/>
      <c r="J35" s="67"/>
      <c r="K35" s="67"/>
      <c r="L35" s="67"/>
      <c r="M35" s="67"/>
      <c r="N35" s="67"/>
      <c r="O35" s="67"/>
      <c r="P35" s="67"/>
      <c r="Q35" s="67"/>
      <c r="R35" s="67"/>
      <c r="S35" s="67"/>
      <c r="T35" s="67"/>
      <c r="U35" s="67"/>
      <c r="V35" s="67"/>
      <c r="W35" s="67"/>
      <c r="X35" s="67"/>
      <c r="Y35" s="67"/>
    </row>
    <row r="36" spans="1:25" ht="12" customHeight="1" x14ac:dyDescent="0.4">
      <c r="A36" s="109" t="s">
        <v>78</v>
      </c>
      <c r="B36" s="380" t="s">
        <v>154</v>
      </c>
      <c r="C36" s="380"/>
      <c r="D36" s="380" t="s">
        <v>79</v>
      </c>
      <c r="E36" s="381" t="s">
        <v>155</v>
      </c>
      <c r="F36" s="79"/>
      <c r="G36" s="67"/>
      <c r="H36" s="67"/>
      <c r="I36" s="67"/>
      <c r="J36" s="67"/>
      <c r="K36" s="67"/>
      <c r="L36" s="67"/>
      <c r="M36" s="67"/>
      <c r="N36" s="67"/>
      <c r="O36" s="67"/>
      <c r="P36" s="67"/>
      <c r="Q36" s="67"/>
      <c r="R36" s="67"/>
      <c r="S36" s="67"/>
      <c r="T36" s="67"/>
      <c r="U36" s="67"/>
      <c r="V36" s="67"/>
      <c r="W36" s="67"/>
      <c r="X36" s="67"/>
      <c r="Y36" s="67"/>
    </row>
    <row r="37" spans="1:25" ht="12" customHeight="1" x14ac:dyDescent="0.4">
      <c r="A37" s="67"/>
      <c r="B37" s="67"/>
      <c r="C37" s="67"/>
      <c r="D37" s="67"/>
      <c r="E37" s="67"/>
      <c r="F37" s="79"/>
      <c r="G37" s="67"/>
      <c r="H37" s="67"/>
      <c r="I37" s="67"/>
      <c r="J37" s="67"/>
      <c r="K37" s="67"/>
      <c r="L37" s="67"/>
      <c r="M37" s="67"/>
      <c r="N37" s="67"/>
      <c r="O37" s="67"/>
      <c r="P37" s="67"/>
      <c r="Q37" s="67"/>
      <c r="R37" s="67"/>
      <c r="S37" s="67"/>
      <c r="T37" s="67"/>
      <c r="U37" s="67"/>
      <c r="V37" s="67"/>
      <c r="W37" s="67"/>
      <c r="X37" s="67"/>
      <c r="Y37" s="67"/>
    </row>
    <row r="38" spans="1:25" ht="13.5" customHeight="1" x14ac:dyDescent="0.4">
      <c r="A38" s="111" t="s">
        <v>156</v>
      </c>
      <c r="B38" s="67"/>
      <c r="C38" s="67"/>
      <c r="D38" s="67"/>
      <c r="E38" s="67"/>
      <c r="F38" s="79"/>
      <c r="G38" s="67"/>
      <c r="H38" s="67"/>
      <c r="I38" s="67"/>
      <c r="J38" s="67"/>
      <c r="K38" s="67"/>
      <c r="L38" s="67"/>
      <c r="M38" s="67"/>
      <c r="N38" s="67"/>
      <c r="O38" s="67"/>
      <c r="P38" s="67"/>
      <c r="Q38" s="67"/>
      <c r="R38" s="67"/>
      <c r="S38" s="67"/>
      <c r="T38" s="67"/>
      <c r="U38" s="67"/>
      <c r="V38" s="67"/>
      <c r="W38" s="67"/>
      <c r="X38" s="67"/>
      <c r="Y38" s="67"/>
    </row>
    <row r="39" spans="1:25" ht="13.5" customHeight="1" x14ac:dyDescent="0.4">
      <c r="A39" s="111" t="s">
        <v>157</v>
      </c>
      <c r="B39" s="67"/>
      <c r="C39" s="67"/>
      <c r="D39" s="67"/>
      <c r="E39" s="67"/>
      <c r="F39" s="79"/>
      <c r="G39" s="67"/>
      <c r="H39" s="67"/>
      <c r="I39" s="67"/>
      <c r="J39" s="67"/>
      <c r="K39" s="67"/>
      <c r="L39" s="67"/>
      <c r="M39" s="67"/>
      <c r="N39" s="67"/>
      <c r="O39" s="67"/>
      <c r="P39" s="67"/>
      <c r="Q39" s="67"/>
      <c r="R39" s="67"/>
      <c r="S39" s="67"/>
      <c r="T39" s="67"/>
      <c r="U39" s="67"/>
      <c r="V39" s="67"/>
      <c r="W39" s="67"/>
      <c r="X39" s="67"/>
      <c r="Y39" s="67"/>
    </row>
    <row r="40" spans="1:25" ht="12" customHeight="1" x14ac:dyDescent="0.4">
      <c r="A40" s="67"/>
      <c r="B40" s="67"/>
      <c r="C40" s="67"/>
      <c r="D40" s="67"/>
      <c r="E40" s="67"/>
      <c r="F40" s="79"/>
      <c r="G40" s="67"/>
      <c r="H40" s="67"/>
      <c r="I40" s="67"/>
      <c r="J40" s="67"/>
      <c r="K40" s="67"/>
      <c r="L40" s="67"/>
      <c r="M40" s="67"/>
      <c r="N40" s="67"/>
      <c r="O40" s="67"/>
      <c r="P40" s="67"/>
      <c r="Q40" s="67"/>
      <c r="R40" s="67"/>
      <c r="S40" s="67"/>
      <c r="T40" s="67"/>
      <c r="U40" s="67"/>
      <c r="V40" s="67"/>
      <c r="W40" s="67"/>
      <c r="X40" s="67"/>
      <c r="Y40" s="67"/>
    </row>
    <row r="41" spans="1:25" ht="12" customHeight="1" x14ac:dyDescent="0.4">
      <c r="A41" s="67"/>
      <c r="B41" s="67"/>
      <c r="C41" s="67"/>
      <c r="D41" s="67"/>
      <c r="E41" s="67"/>
      <c r="F41" s="79"/>
      <c r="G41" s="67"/>
      <c r="H41" s="67"/>
      <c r="I41" s="67"/>
      <c r="J41" s="67"/>
      <c r="K41" s="67"/>
      <c r="L41" s="67"/>
      <c r="M41" s="67"/>
      <c r="N41" s="67"/>
      <c r="O41" s="67"/>
      <c r="P41" s="67"/>
      <c r="Q41" s="67"/>
      <c r="R41" s="67"/>
      <c r="S41" s="67"/>
      <c r="T41" s="67"/>
      <c r="U41" s="67"/>
      <c r="V41" s="67"/>
      <c r="W41" s="67"/>
      <c r="X41" s="67"/>
      <c r="Y41" s="67"/>
    </row>
    <row r="42" spans="1:25" ht="12" customHeight="1" x14ac:dyDescent="0.4">
      <c r="A42" s="67"/>
      <c r="B42" s="67"/>
      <c r="C42" s="67"/>
      <c r="D42" s="67"/>
      <c r="E42" s="67"/>
      <c r="F42" s="79"/>
      <c r="G42" s="67"/>
      <c r="H42" s="67"/>
      <c r="I42" s="67"/>
      <c r="J42" s="67"/>
      <c r="K42" s="67"/>
      <c r="L42" s="67"/>
      <c r="M42" s="67"/>
      <c r="N42" s="67"/>
      <c r="O42" s="67"/>
      <c r="P42" s="67"/>
      <c r="Q42" s="67"/>
      <c r="R42" s="67"/>
      <c r="S42" s="67"/>
      <c r="T42" s="67"/>
      <c r="U42" s="67"/>
      <c r="V42" s="67"/>
      <c r="W42" s="67"/>
      <c r="X42" s="67"/>
      <c r="Y42" s="67"/>
    </row>
    <row r="43" spans="1:25" ht="12" customHeight="1" x14ac:dyDescent="0.4">
      <c r="A43" s="67"/>
      <c r="B43" s="67"/>
      <c r="C43" s="67"/>
      <c r="D43" s="67"/>
      <c r="E43" s="67"/>
      <c r="F43" s="79"/>
      <c r="G43" s="67"/>
      <c r="H43" s="67"/>
      <c r="I43" s="67"/>
      <c r="J43" s="67"/>
      <c r="K43" s="67"/>
      <c r="L43" s="67"/>
      <c r="M43" s="67"/>
      <c r="N43" s="67"/>
      <c r="O43" s="67"/>
      <c r="P43" s="67"/>
      <c r="Q43" s="67"/>
      <c r="R43" s="67"/>
      <c r="S43" s="67"/>
      <c r="T43" s="67"/>
      <c r="U43" s="67"/>
      <c r="V43" s="67"/>
      <c r="W43" s="67"/>
      <c r="X43" s="67"/>
      <c r="Y43" s="67"/>
    </row>
    <row r="44" spans="1:25" ht="12" customHeight="1" x14ac:dyDescent="0.4">
      <c r="A44" s="67"/>
      <c r="B44" s="67"/>
      <c r="C44" s="67"/>
      <c r="D44" s="67"/>
      <c r="E44" s="67"/>
      <c r="F44" s="79"/>
      <c r="G44" s="67"/>
      <c r="H44" s="67"/>
      <c r="I44" s="67"/>
      <c r="J44" s="67"/>
      <c r="K44" s="67"/>
      <c r="L44" s="67"/>
      <c r="M44" s="67"/>
      <c r="N44" s="67"/>
      <c r="O44" s="67"/>
      <c r="P44" s="67"/>
      <c r="Q44" s="67"/>
      <c r="R44" s="67"/>
      <c r="S44" s="67"/>
      <c r="T44" s="67"/>
      <c r="U44" s="67"/>
      <c r="V44" s="67"/>
      <c r="W44" s="67"/>
      <c r="X44" s="67"/>
      <c r="Y44" s="67"/>
    </row>
    <row r="45" spans="1:25" ht="12" customHeight="1" x14ac:dyDescent="0.4">
      <c r="A45" s="67"/>
      <c r="B45" s="67"/>
      <c r="C45" s="67"/>
      <c r="D45" s="67"/>
      <c r="E45" s="67"/>
      <c r="F45" s="79"/>
      <c r="G45" s="67"/>
      <c r="H45" s="67"/>
      <c r="I45" s="67"/>
      <c r="J45" s="67"/>
      <c r="K45" s="67"/>
      <c r="L45" s="67"/>
      <c r="M45" s="67"/>
      <c r="N45" s="67"/>
      <c r="O45" s="67"/>
      <c r="P45" s="67"/>
      <c r="Q45" s="67"/>
      <c r="R45" s="67"/>
      <c r="S45" s="67"/>
      <c r="T45" s="67"/>
      <c r="U45" s="67"/>
      <c r="V45" s="67"/>
      <c r="W45" s="67"/>
      <c r="X45" s="67"/>
      <c r="Y45" s="67"/>
    </row>
    <row r="46" spans="1:25" ht="12" customHeight="1" x14ac:dyDescent="0.4">
      <c r="A46" s="67"/>
      <c r="B46" s="67"/>
      <c r="C46" s="67"/>
      <c r="D46" s="67"/>
      <c r="E46" s="67"/>
      <c r="F46" s="79"/>
      <c r="G46" s="67"/>
      <c r="H46" s="67"/>
      <c r="I46" s="67"/>
      <c r="J46" s="67"/>
      <c r="K46" s="67"/>
      <c r="L46" s="67"/>
      <c r="M46" s="67"/>
      <c r="N46" s="67"/>
      <c r="O46" s="67"/>
      <c r="P46" s="67"/>
      <c r="Q46" s="67"/>
      <c r="R46" s="67"/>
      <c r="S46" s="67"/>
      <c r="T46" s="67"/>
      <c r="U46" s="67"/>
      <c r="V46" s="67"/>
      <c r="W46" s="67"/>
      <c r="X46" s="67"/>
      <c r="Y46" s="67"/>
    </row>
    <row r="47" spans="1:25" ht="12" customHeight="1" x14ac:dyDescent="0.4">
      <c r="A47" s="67"/>
      <c r="B47" s="67"/>
      <c r="C47" s="67"/>
      <c r="D47" s="67"/>
      <c r="E47" s="67"/>
      <c r="F47" s="79"/>
      <c r="G47" s="67"/>
      <c r="H47" s="67"/>
      <c r="I47" s="67"/>
      <c r="J47" s="67"/>
      <c r="K47" s="67"/>
      <c r="L47" s="67"/>
      <c r="M47" s="67"/>
      <c r="N47" s="67"/>
      <c r="O47" s="67"/>
      <c r="P47" s="67"/>
      <c r="Q47" s="67"/>
      <c r="R47" s="67"/>
      <c r="S47" s="67"/>
      <c r="T47" s="67"/>
      <c r="U47" s="67"/>
      <c r="V47" s="67"/>
      <c r="W47" s="67"/>
      <c r="X47" s="67"/>
      <c r="Y47" s="67"/>
    </row>
    <row r="48" spans="1:25" ht="12" customHeight="1" x14ac:dyDescent="0.4">
      <c r="A48" s="67"/>
      <c r="B48" s="67"/>
      <c r="C48" s="67"/>
      <c r="D48" s="67"/>
      <c r="E48" s="67"/>
      <c r="F48" s="79"/>
      <c r="G48" s="67"/>
      <c r="H48" s="67"/>
      <c r="I48" s="67"/>
      <c r="J48" s="67"/>
      <c r="K48" s="67"/>
      <c r="L48" s="67"/>
      <c r="M48" s="67"/>
      <c r="N48" s="67"/>
      <c r="O48" s="67"/>
      <c r="P48" s="67"/>
      <c r="Q48" s="67"/>
      <c r="R48" s="67"/>
      <c r="S48" s="67"/>
      <c r="T48" s="67"/>
      <c r="U48" s="67"/>
      <c r="V48" s="67"/>
      <c r="W48" s="67"/>
      <c r="X48" s="67"/>
      <c r="Y48" s="67"/>
    </row>
    <row r="49" spans="1:25" ht="12" customHeight="1" x14ac:dyDescent="0.4">
      <c r="A49" s="67"/>
      <c r="B49" s="67"/>
      <c r="C49" s="67"/>
      <c r="D49" s="67"/>
      <c r="E49" s="67"/>
      <c r="F49" s="79"/>
      <c r="G49" s="67"/>
      <c r="H49" s="67"/>
      <c r="I49" s="67"/>
      <c r="J49" s="67"/>
      <c r="K49" s="67"/>
      <c r="L49" s="67"/>
      <c r="M49" s="67"/>
      <c r="N49" s="67"/>
      <c r="O49" s="67"/>
      <c r="P49" s="67"/>
      <c r="Q49" s="67"/>
      <c r="R49" s="67"/>
      <c r="S49" s="67"/>
      <c r="T49" s="67"/>
      <c r="U49" s="67"/>
      <c r="V49" s="67"/>
      <c r="W49" s="67"/>
      <c r="X49" s="67"/>
      <c r="Y49" s="67"/>
    </row>
    <row r="50" spans="1:25" ht="12" customHeight="1" x14ac:dyDescent="0.4">
      <c r="A50" s="67"/>
      <c r="B50" s="67"/>
      <c r="C50" s="67"/>
      <c r="D50" s="67"/>
      <c r="E50" s="67"/>
      <c r="F50" s="79"/>
      <c r="G50" s="67"/>
      <c r="H50" s="67"/>
      <c r="I50" s="67"/>
      <c r="J50" s="67"/>
      <c r="K50" s="67"/>
      <c r="L50" s="67"/>
      <c r="M50" s="67"/>
      <c r="N50" s="67"/>
      <c r="O50" s="67"/>
      <c r="P50" s="67"/>
      <c r="Q50" s="67"/>
      <c r="R50" s="67"/>
      <c r="S50" s="67"/>
      <c r="T50" s="67"/>
      <c r="U50" s="67"/>
      <c r="V50" s="67"/>
      <c r="W50" s="67"/>
      <c r="X50" s="67"/>
      <c r="Y50" s="67"/>
    </row>
    <row r="51" spans="1:25" ht="12" customHeight="1" x14ac:dyDescent="0.4">
      <c r="A51" s="67"/>
      <c r="B51" s="67"/>
      <c r="C51" s="67"/>
      <c r="D51" s="67"/>
      <c r="E51" s="67"/>
      <c r="F51" s="79"/>
      <c r="G51" s="67"/>
      <c r="H51" s="67"/>
      <c r="I51" s="67"/>
      <c r="J51" s="67"/>
      <c r="K51" s="67"/>
      <c r="L51" s="67"/>
      <c r="M51" s="67"/>
      <c r="N51" s="67"/>
      <c r="O51" s="67"/>
      <c r="P51" s="67"/>
      <c r="Q51" s="67"/>
      <c r="R51" s="67"/>
      <c r="S51" s="67"/>
      <c r="T51" s="67"/>
      <c r="U51" s="67"/>
      <c r="V51" s="67"/>
      <c r="W51" s="67"/>
      <c r="X51" s="67"/>
      <c r="Y51" s="67"/>
    </row>
    <row r="52" spans="1:25" ht="12" customHeight="1" x14ac:dyDescent="0.4">
      <c r="A52" s="67"/>
      <c r="B52" s="67"/>
      <c r="C52" s="67"/>
      <c r="D52" s="67"/>
      <c r="E52" s="67"/>
      <c r="F52" s="79"/>
      <c r="G52" s="67"/>
      <c r="H52" s="67"/>
      <c r="I52" s="67"/>
      <c r="J52" s="67"/>
      <c r="K52" s="67"/>
      <c r="L52" s="67"/>
      <c r="M52" s="67"/>
      <c r="N52" s="67"/>
      <c r="O52" s="67"/>
      <c r="P52" s="67"/>
      <c r="Q52" s="67"/>
      <c r="R52" s="67"/>
      <c r="S52" s="67"/>
      <c r="T52" s="67"/>
      <c r="U52" s="67"/>
      <c r="V52" s="67"/>
      <c r="W52" s="67"/>
      <c r="X52" s="67"/>
      <c r="Y52" s="67"/>
    </row>
    <row r="53" spans="1:25" ht="12" customHeight="1" x14ac:dyDescent="0.4">
      <c r="A53" s="67"/>
      <c r="B53" s="67"/>
      <c r="C53" s="67"/>
      <c r="D53" s="67"/>
      <c r="E53" s="67"/>
      <c r="F53" s="79"/>
      <c r="G53" s="67"/>
      <c r="H53" s="67"/>
      <c r="I53" s="67"/>
      <c r="J53" s="67"/>
      <c r="K53" s="67"/>
      <c r="L53" s="67"/>
      <c r="M53" s="67"/>
      <c r="N53" s="67"/>
      <c r="O53" s="67"/>
      <c r="P53" s="67"/>
      <c r="Q53" s="67"/>
      <c r="R53" s="67"/>
      <c r="S53" s="67"/>
      <c r="T53" s="67"/>
      <c r="U53" s="67"/>
      <c r="V53" s="67"/>
      <c r="W53" s="67"/>
      <c r="X53" s="67"/>
      <c r="Y53" s="67"/>
    </row>
    <row r="54" spans="1:25" ht="12" customHeight="1" x14ac:dyDescent="0.4">
      <c r="A54" s="67"/>
      <c r="B54" s="67"/>
      <c r="C54" s="67"/>
      <c r="D54" s="67"/>
      <c r="E54" s="67"/>
      <c r="F54" s="79"/>
      <c r="G54" s="67"/>
      <c r="H54" s="67"/>
      <c r="I54" s="67"/>
      <c r="J54" s="67"/>
      <c r="K54" s="67"/>
      <c r="L54" s="67"/>
      <c r="M54" s="67"/>
      <c r="N54" s="67"/>
      <c r="O54" s="67"/>
      <c r="P54" s="67"/>
      <c r="Q54" s="67"/>
      <c r="R54" s="67"/>
      <c r="S54" s="67"/>
      <c r="T54" s="67"/>
      <c r="U54" s="67"/>
      <c r="V54" s="67"/>
      <c r="W54" s="67"/>
      <c r="X54" s="67"/>
      <c r="Y54" s="67"/>
    </row>
    <row r="55" spans="1:25" ht="12" customHeight="1" x14ac:dyDescent="0.4">
      <c r="A55" s="67"/>
      <c r="B55" s="67"/>
      <c r="C55" s="67"/>
      <c r="D55" s="67"/>
      <c r="E55" s="67"/>
      <c r="F55" s="79"/>
      <c r="G55" s="67"/>
      <c r="H55" s="67"/>
      <c r="I55" s="67"/>
      <c r="J55" s="67"/>
      <c r="K55" s="67"/>
      <c r="L55" s="67"/>
      <c r="M55" s="67"/>
      <c r="N55" s="67"/>
      <c r="O55" s="67"/>
      <c r="P55" s="67"/>
      <c r="Q55" s="67"/>
      <c r="R55" s="67"/>
      <c r="S55" s="67"/>
      <c r="T55" s="67"/>
      <c r="U55" s="67"/>
      <c r="V55" s="67"/>
      <c r="W55" s="67"/>
      <c r="X55" s="67"/>
      <c r="Y55" s="67"/>
    </row>
    <row r="56" spans="1:25" ht="12" customHeight="1" x14ac:dyDescent="0.4">
      <c r="A56" s="67"/>
      <c r="B56" s="67"/>
      <c r="C56" s="67"/>
      <c r="D56" s="67"/>
      <c r="E56" s="67"/>
      <c r="F56" s="79"/>
      <c r="G56" s="67"/>
      <c r="H56" s="67"/>
      <c r="I56" s="67"/>
      <c r="J56" s="67"/>
      <c r="K56" s="67"/>
      <c r="L56" s="67"/>
      <c r="M56" s="67"/>
      <c r="N56" s="67"/>
      <c r="O56" s="67"/>
      <c r="P56" s="67"/>
      <c r="Q56" s="67"/>
      <c r="R56" s="67"/>
      <c r="S56" s="67"/>
      <c r="T56" s="67"/>
      <c r="U56" s="67"/>
      <c r="V56" s="67"/>
      <c r="W56" s="67"/>
      <c r="X56" s="67"/>
      <c r="Y56" s="67"/>
    </row>
    <row r="57" spans="1:25" ht="12" customHeight="1" x14ac:dyDescent="0.4">
      <c r="A57" s="67"/>
      <c r="B57" s="67"/>
      <c r="C57" s="67"/>
      <c r="D57" s="67"/>
      <c r="E57" s="67"/>
      <c r="F57" s="79"/>
      <c r="G57" s="67"/>
      <c r="H57" s="67"/>
      <c r="I57" s="67"/>
      <c r="J57" s="67"/>
      <c r="K57" s="67"/>
      <c r="L57" s="67"/>
      <c r="M57" s="67"/>
      <c r="N57" s="67"/>
      <c r="O57" s="67"/>
      <c r="P57" s="67"/>
      <c r="Q57" s="67"/>
      <c r="R57" s="67"/>
      <c r="S57" s="67"/>
      <c r="T57" s="67"/>
      <c r="U57" s="67"/>
      <c r="V57" s="67"/>
      <c r="W57" s="67"/>
      <c r="X57" s="67"/>
      <c r="Y57" s="67"/>
    </row>
    <row r="58" spans="1:25" ht="12" customHeight="1" x14ac:dyDescent="0.4">
      <c r="A58" s="67"/>
      <c r="B58" s="67"/>
      <c r="C58" s="67"/>
      <c r="D58" s="67"/>
      <c r="E58" s="67"/>
      <c r="F58" s="79"/>
      <c r="G58" s="67"/>
      <c r="H58" s="67"/>
      <c r="I58" s="67"/>
      <c r="J58" s="67"/>
      <c r="K58" s="67"/>
      <c r="L58" s="67"/>
      <c r="M58" s="67"/>
      <c r="N58" s="67"/>
      <c r="O58" s="67"/>
      <c r="P58" s="67"/>
      <c r="Q58" s="67"/>
      <c r="R58" s="67"/>
      <c r="S58" s="67"/>
      <c r="T58" s="67"/>
      <c r="U58" s="67"/>
      <c r="V58" s="67"/>
      <c r="W58" s="67"/>
      <c r="X58" s="67"/>
      <c r="Y58" s="67"/>
    </row>
    <row r="59" spans="1:25" ht="12" customHeight="1" x14ac:dyDescent="0.4">
      <c r="A59" s="67"/>
      <c r="B59" s="67"/>
      <c r="C59" s="67"/>
      <c r="D59" s="67"/>
      <c r="E59" s="67"/>
      <c r="F59" s="79"/>
      <c r="G59" s="67"/>
      <c r="H59" s="67"/>
      <c r="I59" s="67"/>
      <c r="J59" s="67"/>
      <c r="K59" s="67"/>
      <c r="L59" s="67"/>
      <c r="M59" s="67"/>
      <c r="N59" s="67"/>
      <c r="O59" s="67"/>
      <c r="P59" s="67"/>
      <c r="Q59" s="67"/>
      <c r="R59" s="67"/>
      <c r="S59" s="67"/>
      <c r="T59" s="67"/>
      <c r="U59" s="67"/>
      <c r="V59" s="67"/>
      <c r="W59" s="67"/>
      <c r="X59" s="67"/>
      <c r="Y59" s="67"/>
    </row>
    <row r="60" spans="1:25" ht="12" customHeight="1" x14ac:dyDescent="0.4">
      <c r="A60" s="67"/>
      <c r="B60" s="67"/>
      <c r="C60" s="67"/>
      <c r="D60" s="67"/>
      <c r="E60" s="67"/>
      <c r="F60" s="79"/>
      <c r="G60" s="67"/>
      <c r="H60" s="67"/>
      <c r="I60" s="67"/>
      <c r="J60" s="67"/>
      <c r="K60" s="67"/>
      <c r="L60" s="67"/>
      <c r="M60" s="67"/>
      <c r="N60" s="67"/>
      <c r="O60" s="67"/>
      <c r="P60" s="67"/>
      <c r="Q60" s="67"/>
      <c r="R60" s="67"/>
      <c r="S60" s="67"/>
      <c r="T60" s="67"/>
      <c r="U60" s="67"/>
      <c r="V60" s="67"/>
      <c r="W60" s="67"/>
      <c r="X60" s="67"/>
      <c r="Y60" s="67"/>
    </row>
    <row r="61" spans="1:25" ht="12" customHeight="1" x14ac:dyDescent="0.4">
      <c r="A61" s="67"/>
      <c r="B61" s="67"/>
      <c r="C61" s="67"/>
      <c r="D61" s="67"/>
      <c r="E61" s="67"/>
      <c r="F61" s="79"/>
      <c r="G61" s="67"/>
      <c r="H61" s="67"/>
      <c r="I61" s="67"/>
      <c r="J61" s="67"/>
      <c r="K61" s="67"/>
      <c r="L61" s="67"/>
      <c r="M61" s="67"/>
      <c r="N61" s="67"/>
      <c r="O61" s="67"/>
      <c r="P61" s="67"/>
      <c r="Q61" s="67"/>
      <c r="R61" s="67"/>
      <c r="S61" s="67"/>
      <c r="T61" s="67"/>
      <c r="U61" s="67"/>
      <c r="V61" s="67"/>
      <c r="W61" s="67"/>
      <c r="X61" s="67"/>
      <c r="Y61" s="67"/>
    </row>
    <row r="62" spans="1:25" ht="12" customHeight="1" x14ac:dyDescent="0.4">
      <c r="A62" s="67"/>
      <c r="B62" s="67"/>
      <c r="C62" s="67"/>
      <c r="D62" s="67"/>
      <c r="E62" s="67"/>
      <c r="F62" s="79"/>
      <c r="G62" s="67"/>
      <c r="H62" s="67"/>
      <c r="I62" s="67"/>
      <c r="J62" s="67"/>
      <c r="K62" s="67"/>
      <c r="L62" s="67"/>
      <c r="M62" s="67"/>
      <c r="N62" s="67"/>
      <c r="O62" s="67"/>
      <c r="P62" s="67"/>
      <c r="Q62" s="67"/>
      <c r="R62" s="67"/>
      <c r="S62" s="67"/>
      <c r="T62" s="67"/>
      <c r="U62" s="67"/>
      <c r="V62" s="67"/>
      <c r="W62" s="67"/>
      <c r="X62" s="67"/>
      <c r="Y62" s="67"/>
    </row>
    <row r="63" spans="1:25" ht="12" customHeight="1" x14ac:dyDescent="0.4">
      <c r="A63" s="67"/>
      <c r="B63" s="67"/>
      <c r="C63" s="67"/>
      <c r="D63" s="67"/>
      <c r="E63" s="67"/>
      <c r="F63" s="79"/>
      <c r="G63" s="67"/>
      <c r="H63" s="67"/>
      <c r="I63" s="67"/>
      <c r="J63" s="67"/>
      <c r="K63" s="67"/>
      <c r="L63" s="67"/>
      <c r="M63" s="67"/>
      <c r="N63" s="67"/>
      <c r="O63" s="67"/>
      <c r="P63" s="67"/>
      <c r="Q63" s="67"/>
      <c r="R63" s="67"/>
      <c r="S63" s="67"/>
      <c r="T63" s="67"/>
      <c r="U63" s="67"/>
      <c r="V63" s="67"/>
      <c r="W63" s="67"/>
      <c r="X63" s="67"/>
      <c r="Y63" s="67"/>
    </row>
    <row r="64" spans="1:25" ht="12" customHeight="1" x14ac:dyDescent="0.4">
      <c r="A64" s="67"/>
      <c r="B64" s="67"/>
      <c r="C64" s="67"/>
      <c r="D64" s="67"/>
      <c r="E64" s="67"/>
      <c r="F64" s="79"/>
      <c r="G64" s="67"/>
      <c r="H64" s="67"/>
      <c r="I64" s="67"/>
      <c r="J64" s="67"/>
      <c r="K64" s="67"/>
      <c r="L64" s="67"/>
      <c r="M64" s="67"/>
      <c r="N64" s="67"/>
      <c r="O64" s="67"/>
      <c r="P64" s="67"/>
      <c r="Q64" s="67"/>
      <c r="R64" s="67"/>
      <c r="S64" s="67"/>
      <c r="T64" s="67"/>
      <c r="U64" s="67"/>
      <c r="V64" s="67"/>
      <c r="W64" s="67"/>
      <c r="X64" s="67"/>
      <c r="Y64" s="67"/>
    </row>
    <row r="65" spans="1:25" ht="12" customHeight="1" x14ac:dyDescent="0.4">
      <c r="A65" s="67"/>
      <c r="B65" s="67"/>
      <c r="C65" s="67"/>
      <c r="D65" s="67"/>
      <c r="E65" s="67"/>
      <c r="F65" s="79"/>
      <c r="G65" s="67"/>
      <c r="H65" s="67"/>
      <c r="I65" s="67"/>
      <c r="J65" s="67"/>
      <c r="K65" s="67"/>
      <c r="L65" s="67"/>
      <c r="M65" s="67"/>
      <c r="N65" s="67"/>
      <c r="O65" s="67"/>
      <c r="P65" s="67"/>
      <c r="Q65" s="67"/>
      <c r="R65" s="67"/>
      <c r="S65" s="67"/>
      <c r="T65" s="67"/>
      <c r="U65" s="67"/>
      <c r="V65" s="67"/>
      <c r="W65" s="67"/>
      <c r="X65" s="67"/>
      <c r="Y65" s="67"/>
    </row>
    <row r="66" spans="1:25" ht="12" customHeight="1" x14ac:dyDescent="0.4">
      <c r="A66" s="67"/>
      <c r="B66" s="67"/>
      <c r="C66" s="67"/>
      <c r="D66" s="67"/>
      <c r="E66" s="67"/>
      <c r="F66" s="79"/>
      <c r="G66" s="67"/>
      <c r="H66" s="67"/>
      <c r="I66" s="67"/>
      <c r="J66" s="67"/>
      <c r="K66" s="67"/>
      <c r="L66" s="67"/>
      <c r="M66" s="67"/>
      <c r="N66" s="67"/>
      <c r="O66" s="67"/>
      <c r="P66" s="67"/>
      <c r="Q66" s="67"/>
      <c r="R66" s="67"/>
      <c r="S66" s="67"/>
      <c r="T66" s="67"/>
      <c r="U66" s="67"/>
      <c r="V66" s="67"/>
      <c r="W66" s="67"/>
      <c r="X66" s="67"/>
      <c r="Y66" s="67"/>
    </row>
    <row r="67" spans="1:25" ht="12" customHeight="1" x14ac:dyDescent="0.4">
      <c r="A67" s="67"/>
      <c r="B67" s="67"/>
      <c r="C67" s="67"/>
      <c r="D67" s="67"/>
      <c r="E67" s="67"/>
      <c r="F67" s="79"/>
      <c r="G67" s="67"/>
      <c r="H67" s="67"/>
      <c r="I67" s="67"/>
      <c r="J67" s="67"/>
      <c r="K67" s="67"/>
      <c r="L67" s="67"/>
      <c r="M67" s="67"/>
      <c r="N67" s="67"/>
      <c r="O67" s="67"/>
      <c r="P67" s="67"/>
      <c r="Q67" s="67"/>
      <c r="R67" s="67"/>
      <c r="S67" s="67"/>
      <c r="T67" s="67"/>
      <c r="U67" s="67"/>
      <c r="V67" s="67"/>
      <c r="W67" s="67"/>
      <c r="X67" s="67"/>
      <c r="Y67" s="67"/>
    </row>
    <row r="68" spans="1:25" ht="12" customHeight="1" x14ac:dyDescent="0.4">
      <c r="A68" s="67"/>
      <c r="B68" s="67"/>
      <c r="C68" s="67"/>
      <c r="D68" s="67"/>
      <c r="E68" s="67"/>
      <c r="F68" s="79"/>
      <c r="G68" s="67"/>
      <c r="H68" s="67"/>
      <c r="I68" s="67"/>
      <c r="J68" s="67"/>
      <c r="K68" s="67"/>
      <c r="L68" s="67"/>
      <c r="M68" s="67"/>
      <c r="N68" s="67"/>
      <c r="O68" s="67"/>
      <c r="P68" s="67"/>
      <c r="Q68" s="67"/>
      <c r="R68" s="67"/>
      <c r="S68" s="67"/>
      <c r="T68" s="67"/>
      <c r="U68" s="67"/>
      <c r="V68" s="67"/>
      <c r="W68" s="67"/>
      <c r="X68" s="67"/>
      <c r="Y68" s="67"/>
    </row>
    <row r="69" spans="1:25" ht="12" customHeight="1" x14ac:dyDescent="0.4">
      <c r="A69" s="67"/>
      <c r="B69" s="67"/>
      <c r="C69" s="67"/>
      <c r="D69" s="67"/>
      <c r="E69" s="67"/>
      <c r="F69" s="79"/>
      <c r="G69" s="67"/>
      <c r="H69" s="67"/>
      <c r="I69" s="67"/>
      <c r="J69" s="67"/>
      <c r="K69" s="67"/>
      <c r="L69" s="67"/>
      <c r="M69" s="67"/>
      <c r="N69" s="67"/>
      <c r="O69" s="67"/>
      <c r="P69" s="67"/>
      <c r="Q69" s="67"/>
      <c r="R69" s="67"/>
      <c r="S69" s="67"/>
      <c r="T69" s="67"/>
      <c r="U69" s="67"/>
      <c r="V69" s="67"/>
      <c r="W69" s="67"/>
      <c r="X69" s="67"/>
      <c r="Y69" s="67"/>
    </row>
    <row r="70" spans="1:25" ht="12" customHeight="1" x14ac:dyDescent="0.4">
      <c r="A70" s="67"/>
      <c r="B70" s="67"/>
      <c r="C70" s="67"/>
      <c r="D70" s="67"/>
      <c r="E70" s="67"/>
      <c r="F70" s="79"/>
      <c r="G70" s="67"/>
      <c r="H70" s="67"/>
      <c r="I70" s="67"/>
      <c r="J70" s="67"/>
      <c r="K70" s="67"/>
      <c r="L70" s="67"/>
      <c r="M70" s="67"/>
      <c r="N70" s="67"/>
      <c r="O70" s="67"/>
      <c r="P70" s="67"/>
      <c r="Q70" s="67"/>
      <c r="R70" s="67"/>
      <c r="S70" s="67"/>
      <c r="T70" s="67"/>
      <c r="U70" s="67"/>
      <c r="V70" s="67"/>
      <c r="W70" s="67"/>
      <c r="X70" s="67"/>
      <c r="Y70" s="67"/>
    </row>
    <row r="71" spans="1:25" ht="12" customHeight="1" x14ac:dyDescent="0.4">
      <c r="A71" s="67"/>
      <c r="B71" s="67"/>
      <c r="C71" s="67"/>
      <c r="D71" s="67"/>
      <c r="E71" s="67"/>
      <c r="F71" s="79"/>
      <c r="G71" s="67"/>
      <c r="H71" s="67"/>
      <c r="I71" s="67"/>
      <c r="J71" s="67"/>
      <c r="K71" s="67"/>
      <c r="L71" s="67"/>
      <c r="M71" s="67"/>
      <c r="N71" s="67"/>
      <c r="O71" s="67"/>
      <c r="P71" s="67"/>
      <c r="Q71" s="67"/>
      <c r="R71" s="67"/>
      <c r="S71" s="67"/>
      <c r="T71" s="67"/>
      <c r="U71" s="67"/>
      <c r="V71" s="67"/>
      <c r="W71" s="67"/>
      <c r="X71" s="67"/>
      <c r="Y71" s="67"/>
    </row>
    <row r="72" spans="1:25" ht="12" customHeight="1" x14ac:dyDescent="0.4">
      <c r="A72" s="67"/>
      <c r="B72" s="67"/>
      <c r="C72" s="67"/>
      <c r="D72" s="67"/>
      <c r="E72" s="67"/>
      <c r="F72" s="79"/>
      <c r="G72" s="67"/>
      <c r="H72" s="67"/>
      <c r="I72" s="67"/>
      <c r="J72" s="67"/>
      <c r="K72" s="67"/>
      <c r="L72" s="67"/>
      <c r="M72" s="67"/>
      <c r="N72" s="67"/>
      <c r="O72" s="67"/>
      <c r="P72" s="67"/>
      <c r="Q72" s="67"/>
      <c r="R72" s="67"/>
      <c r="S72" s="67"/>
      <c r="T72" s="67"/>
      <c r="U72" s="67"/>
      <c r="V72" s="67"/>
      <c r="W72" s="67"/>
      <c r="X72" s="67"/>
      <c r="Y72" s="67"/>
    </row>
    <row r="73" spans="1:25" ht="12" customHeight="1" x14ac:dyDescent="0.4">
      <c r="A73" s="67"/>
      <c r="B73" s="67"/>
      <c r="C73" s="67"/>
      <c r="D73" s="67"/>
      <c r="E73" s="67"/>
      <c r="F73" s="79"/>
      <c r="G73" s="67"/>
      <c r="H73" s="67"/>
      <c r="I73" s="67"/>
      <c r="J73" s="67"/>
      <c r="K73" s="67"/>
      <c r="L73" s="67"/>
      <c r="M73" s="67"/>
      <c r="N73" s="67"/>
      <c r="O73" s="67"/>
      <c r="P73" s="67"/>
      <c r="Q73" s="67"/>
      <c r="R73" s="67"/>
      <c r="S73" s="67"/>
      <c r="T73" s="67"/>
      <c r="U73" s="67"/>
      <c r="V73" s="67"/>
      <c r="W73" s="67"/>
      <c r="X73" s="67"/>
      <c r="Y73" s="67"/>
    </row>
    <row r="74" spans="1:25" ht="12" customHeight="1" x14ac:dyDescent="0.4">
      <c r="A74" s="67"/>
      <c r="B74" s="67"/>
      <c r="C74" s="67"/>
      <c r="D74" s="67"/>
      <c r="E74" s="67"/>
      <c r="F74" s="79"/>
      <c r="G74" s="67"/>
      <c r="H74" s="67"/>
      <c r="I74" s="67"/>
      <c r="J74" s="67"/>
      <c r="K74" s="67"/>
      <c r="L74" s="67"/>
      <c r="M74" s="67"/>
      <c r="N74" s="67"/>
      <c r="O74" s="67"/>
      <c r="P74" s="67"/>
      <c r="Q74" s="67"/>
      <c r="R74" s="67"/>
      <c r="S74" s="67"/>
      <c r="T74" s="67"/>
      <c r="U74" s="67"/>
      <c r="V74" s="67"/>
      <c r="W74" s="67"/>
      <c r="X74" s="67"/>
      <c r="Y74" s="67"/>
    </row>
    <row r="75" spans="1:25" ht="12" customHeight="1" x14ac:dyDescent="0.4">
      <c r="A75" s="67"/>
      <c r="B75" s="67"/>
      <c r="C75" s="67"/>
      <c r="D75" s="67"/>
      <c r="E75" s="67"/>
      <c r="F75" s="79"/>
      <c r="G75" s="67"/>
      <c r="H75" s="67"/>
      <c r="I75" s="67"/>
      <c r="J75" s="67"/>
      <c r="K75" s="67"/>
      <c r="L75" s="67"/>
      <c r="M75" s="67"/>
      <c r="N75" s="67"/>
      <c r="O75" s="67"/>
      <c r="P75" s="67"/>
      <c r="Q75" s="67"/>
      <c r="R75" s="67"/>
      <c r="S75" s="67"/>
      <c r="T75" s="67"/>
      <c r="U75" s="67"/>
      <c r="V75" s="67"/>
      <c r="W75" s="67"/>
      <c r="X75" s="67"/>
      <c r="Y75" s="67"/>
    </row>
    <row r="76" spans="1:25" ht="12" customHeight="1" x14ac:dyDescent="0.4">
      <c r="A76" s="67"/>
      <c r="B76" s="67"/>
      <c r="C76" s="67"/>
      <c r="D76" s="67"/>
      <c r="E76" s="67"/>
      <c r="F76" s="79"/>
      <c r="G76" s="67"/>
      <c r="H76" s="67"/>
      <c r="I76" s="67"/>
      <c r="J76" s="67"/>
      <c r="K76" s="67"/>
      <c r="L76" s="67"/>
      <c r="M76" s="67"/>
      <c r="N76" s="67"/>
      <c r="O76" s="67"/>
      <c r="P76" s="67"/>
      <c r="Q76" s="67"/>
      <c r="R76" s="67"/>
      <c r="S76" s="67"/>
      <c r="T76" s="67"/>
      <c r="U76" s="67"/>
      <c r="V76" s="67"/>
      <c r="W76" s="67"/>
      <c r="X76" s="67"/>
      <c r="Y76" s="67"/>
    </row>
    <row r="77" spans="1:25" ht="12" customHeight="1" x14ac:dyDescent="0.4">
      <c r="A77" s="67"/>
      <c r="B77" s="67"/>
      <c r="C77" s="67"/>
      <c r="D77" s="67"/>
      <c r="E77" s="67"/>
      <c r="F77" s="79"/>
      <c r="G77" s="67"/>
      <c r="H77" s="67"/>
      <c r="I77" s="67"/>
      <c r="J77" s="67"/>
      <c r="K77" s="67"/>
      <c r="L77" s="67"/>
      <c r="M77" s="67"/>
      <c r="N77" s="67"/>
      <c r="O77" s="67"/>
      <c r="P77" s="67"/>
      <c r="Q77" s="67"/>
      <c r="R77" s="67"/>
      <c r="S77" s="67"/>
      <c r="T77" s="67"/>
      <c r="U77" s="67"/>
      <c r="V77" s="67"/>
      <c r="W77" s="67"/>
      <c r="X77" s="67"/>
      <c r="Y77" s="67"/>
    </row>
    <row r="78" spans="1:25" ht="12" customHeight="1" x14ac:dyDescent="0.4">
      <c r="A78" s="67"/>
      <c r="B78" s="67"/>
      <c r="C78" s="67"/>
      <c r="D78" s="67"/>
      <c r="E78" s="67"/>
      <c r="F78" s="79"/>
      <c r="G78" s="67"/>
      <c r="H78" s="67"/>
      <c r="I78" s="67"/>
      <c r="J78" s="67"/>
      <c r="K78" s="67"/>
      <c r="L78" s="67"/>
      <c r="M78" s="67"/>
      <c r="N78" s="67"/>
      <c r="O78" s="67"/>
      <c r="P78" s="67"/>
      <c r="Q78" s="67"/>
      <c r="R78" s="67"/>
      <c r="S78" s="67"/>
      <c r="T78" s="67"/>
      <c r="U78" s="67"/>
      <c r="V78" s="67"/>
      <c r="W78" s="67"/>
      <c r="X78" s="67"/>
      <c r="Y78" s="67"/>
    </row>
    <row r="79" spans="1:25" ht="12" customHeight="1" x14ac:dyDescent="0.4">
      <c r="A79" s="67"/>
      <c r="B79" s="67"/>
      <c r="C79" s="67"/>
      <c r="D79" s="67"/>
      <c r="E79" s="67"/>
      <c r="F79" s="79"/>
      <c r="G79" s="67"/>
      <c r="H79" s="67"/>
      <c r="I79" s="67"/>
      <c r="J79" s="67"/>
      <c r="K79" s="67"/>
      <c r="L79" s="67"/>
      <c r="M79" s="67"/>
      <c r="N79" s="67"/>
      <c r="O79" s="67"/>
      <c r="P79" s="67"/>
      <c r="Q79" s="67"/>
      <c r="R79" s="67"/>
      <c r="S79" s="67"/>
      <c r="T79" s="67"/>
      <c r="U79" s="67"/>
      <c r="V79" s="67"/>
      <c r="W79" s="67"/>
      <c r="X79" s="67"/>
      <c r="Y79" s="67"/>
    </row>
    <row r="80" spans="1:25" ht="12" customHeight="1" x14ac:dyDescent="0.4">
      <c r="A80" s="67"/>
      <c r="B80" s="67"/>
      <c r="C80" s="67"/>
      <c r="D80" s="67"/>
      <c r="E80" s="67"/>
      <c r="F80" s="79"/>
      <c r="G80" s="67"/>
      <c r="H80" s="67"/>
      <c r="I80" s="67"/>
      <c r="J80" s="67"/>
      <c r="K80" s="67"/>
      <c r="L80" s="67"/>
      <c r="M80" s="67"/>
      <c r="N80" s="67"/>
      <c r="O80" s="67"/>
      <c r="P80" s="67"/>
      <c r="Q80" s="67"/>
      <c r="R80" s="67"/>
      <c r="S80" s="67"/>
      <c r="T80" s="67"/>
      <c r="U80" s="67"/>
      <c r="V80" s="67"/>
      <c r="W80" s="67"/>
      <c r="X80" s="67"/>
      <c r="Y80" s="67"/>
    </row>
    <row r="81" spans="1:25" ht="12" customHeight="1" x14ac:dyDescent="0.4">
      <c r="A81" s="67"/>
      <c r="B81" s="67"/>
      <c r="C81" s="67"/>
      <c r="D81" s="67"/>
      <c r="E81" s="67"/>
      <c r="F81" s="79"/>
      <c r="G81" s="67"/>
      <c r="H81" s="67"/>
      <c r="I81" s="67"/>
      <c r="J81" s="67"/>
      <c r="K81" s="67"/>
      <c r="L81" s="67"/>
      <c r="M81" s="67"/>
      <c r="N81" s="67"/>
      <c r="O81" s="67"/>
      <c r="P81" s="67"/>
      <c r="Q81" s="67"/>
      <c r="R81" s="67"/>
      <c r="S81" s="67"/>
      <c r="T81" s="67"/>
      <c r="U81" s="67"/>
      <c r="V81" s="67"/>
      <c r="W81" s="67"/>
      <c r="X81" s="67"/>
      <c r="Y81" s="67"/>
    </row>
    <row r="82" spans="1:25" ht="12" customHeight="1" x14ac:dyDescent="0.4">
      <c r="A82" s="67"/>
      <c r="B82" s="67"/>
      <c r="C82" s="67"/>
      <c r="D82" s="67"/>
      <c r="E82" s="67"/>
      <c r="F82" s="79"/>
      <c r="G82" s="67"/>
      <c r="H82" s="67"/>
      <c r="I82" s="67"/>
      <c r="J82" s="67"/>
      <c r="K82" s="67"/>
      <c r="L82" s="67"/>
      <c r="M82" s="67"/>
      <c r="N82" s="67"/>
      <c r="O82" s="67"/>
      <c r="P82" s="67"/>
      <c r="Q82" s="67"/>
      <c r="R82" s="67"/>
      <c r="S82" s="67"/>
      <c r="T82" s="67"/>
      <c r="U82" s="67"/>
      <c r="V82" s="67"/>
      <c r="W82" s="67"/>
      <c r="X82" s="67"/>
      <c r="Y82" s="67"/>
    </row>
    <row r="83" spans="1:25" ht="12" customHeight="1" x14ac:dyDescent="0.4">
      <c r="A83" s="67"/>
      <c r="B83" s="67"/>
      <c r="C83" s="67"/>
      <c r="D83" s="67"/>
      <c r="E83" s="67"/>
      <c r="F83" s="79"/>
      <c r="G83" s="67"/>
      <c r="H83" s="67"/>
      <c r="I83" s="67"/>
      <c r="J83" s="67"/>
      <c r="K83" s="67"/>
      <c r="L83" s="67"/>
      <c r="M83" s="67"/>
      <c r="N83" s="67"/>
      <c r="O83" s="67"/>
      <c r="P83" s="67"/>
      <c r="Q83" s="67"/>
      <c r="R83" s="67"/>
      <c r="S83" s="67"/>
      <c r="T83" s="67"/>
      <c r="U83" s="67"/>
      <c r="V83" s="67"/>
      <c r="W83" s="67"/>
      <c r="X83" s="67"/>
      <c r="Y83" s="67"/>
    </row>
    <row r="84" spans="1:25" ht="12" customHeight="1" x14ac:dyDescent="0.4">
      <c r="A84" s="67"/>
      <c r="B84" s="67"/>
      <c r="C84" s="67"/>
      <c r="D84" s="67"/>
      <c r="E84" s="67"/>
      <c r="F84" s="79"/>
      <c r="G84" s="67"/>
      <c r="H84" s="67"/>
      <c r="I84" s="67"/>
      <c r="J84" s="67"/>
      <c r="K84" s="67"/>
      <c r="L84" s="67"/>
      <c r="M84" s="67"/>
      <c r="N84" s="67"/>
      <c r="O84" s="67"/>
      <c r="P84" s="67"/>
      <c r="Q84" s="67"/>
      <c r="R84" s="67"/>
      <c r="S84" s="67"/>
      <c r="T84" s="67"/>
      <c r="U84" s="67"/>
      <c r="V84" s="67"/>
      <c r="W84" s="67"/>
      <c r="X84" s="67"/>
      <c r="Y84" s="67"/>
    </row>
    <row r="85" spans="1:25" ht="12" customHeight="1" x14ac:dyDescent="0.4">
      <c r="A85" s="67"/>
      <c r="B85" s="67"/>
      <c r="C85" s="67"/>
      <c r="D85" s="67"/>
      <c r="E85" s="67"/>
      <c r="F85" s="79"/>
      <c r="G85" s="67"/>
      <c r="H85" s="67"/>
      <c r="I85" s="67"/>
      <c r="J85" s="67"/>
      <c r="K85" s="67"/>
      <c r="L85" s="67"/>
      <c r="M85" s="67"/>
      <c r="N85" s="67"/>
      <c r="O85" s="67"/>
      <c r="P85" s="67"/>
      <c r="Q85" s="67"/>
      <c r="R85" s="67"/>
      <c r="S85" s="67"/>
      <c r="T85" s="67"/>
      <c r="U85" s="67"/>
      <c r="V85" s="67"/>
      <c r="W85" s="67"/>
      <c r="X85" s="67"/>
      <c r="Y85" s="67"/>
    </row>
    <row r="86" spans="1:25" ht="12" customHeight="1" x14ac:dyDescent="0.4">
      <c r="A86" s="67"/>
      <c r="B86" s="67"/>
      <c r="C86" s="67"/>
      <c r="D86" s="67"/>
      <c r="E86" s="67"/>
      <c r="F86" s="79"/>
      <c r="G86" s="67"/>
      <c r="H86" s="67"/>
      <c r="I86" s="67"/>
      <c r="J86" s="67"/>
      <c r="K86" s="67"/>
      <c r="L86" s="67"/>
      <c r="M86" s="67"/>
      <c r="N86" s="67"/>
      <c r="O86" s="67"/>
      <c r="P86" s="67"/>
      <c r="Q86" s="67"/>
      <c r="R86" s="67"/>
      <c r="S86" s="67"/>
      <c r="T86" s="67"/>
      <c r="U86" s="67"/>
      <c r="V86" s="67"/>
      <c r="W86" s="67"/>
      <c r="X86" s="67"/>
      <c r="Y86" s="67"/>
    </row>
    <row r="87" spans="1:25" ht="12" customHeight="1" x14ac:dyDescent="0.4">
      <c r="A87" s="67"/>
      <c r="B87" s="67"/>
      <c r="C87" s="67"/>
      <c r="D87" s="67"/>
      <c r="E87" s="67"/>
      <c r="F87" s="79"/>
      <c r="G87" s="67"/>
      <c r="H87" s="67"/>
      <c r="I87" s="67"/>
      <c r="J87" s="67"/>
      <c r="K87" s="67"/>
      <c r="L87" s="67"/>
      <c r="M87" s="67"/>
      <c r="N87" s="67"/>
      <c r="O87" s="67"/>
      <c r="P87" s="67"/>
      <c r="Q87" s="67"/>
      <c r="R87" s="67"/>
      <c r="S87" s="67"/>
      <c r="T87" s="67"/>
      <c r="U87" s="67"/>
      <c r="V87" s="67"/>
      <c r="W87" s="67"/>
      <c r="X87" s="67"/>
      <c r="Y87" s="67"/>
    </row>
    <row r="88" spans="1:25" ht="12" customHeight="1" x14ac:dyDescent="0.4">
      <c r="A88" s="67"/>
      <c r="B88" s="67"/>
      <c r="C88" s="67"/>
      <c r="D88" s="67"/>
      <c r="E88" s="67"/>
      <c r="F88" s="79"/>
      <c r="G88" s="67"/>
      <c r="H88" s="67"/>
      <c r="I88" s="67"/>
      <c r="J88" s="67"/>
      <c r="K88" s="67"/>
      <c r="L88" s="67"/>
      <c r="M88" s="67"/>
      <c r="N88" s="67"/>
      <c r="O88" s="67"/>
      <c r="P88" s="67"/>
      <c r="Q88" s="67"/>
      <c r="R88" s="67"/>
      <c r="S88" s="67"/>
      <c r="T88" s="67"/>
      <c r="U88" s="67"/>
      <c r="V88" s="67"/>
      <c r="W88" s="67"/>
      <c r="X88" s="67"/>
      <c r="Y88" s="67"/>
    </row>
    <row r="89" spans="1:25" ht="12" customHeight="1" x14ac:dyDescent="0.4">
      <c r="A89" s="67"/>
      <c r="B89" s="67"/>
      <c r="C89" s="67"/>
      <c r="D89" s="67"/>
      <c r="E89" s="67"/>
      <c r="F89" s="79"/>
      <c r="G89" s="67"/>
      <c r="H89" s="67"/>
      <c r="I89" s="67"/>
      <c r="J89" s="67"/>
      <c r="K89" s="67"/>
      <c r="L89" s="67"/>
      <c r="M89" s="67"/>
      <c r="N89" s="67"/>
      <c r="O89" s="67"/>
      <c r="P89" s="67"/>
      <c r="Q89" s="67"/>
      <c r="R89" s="67"/>
      <c r="S89" s="67"/>
      <c r="T89" s="67"/>
      <c r="U89" s="67"/>
      <c r="V89" s="67"/>
      <c r="W89" s="67"/>
      <c r="X89" s="67"/>
      <c r="Y89" s="67"/>
    </row>
    <row r="90" spans="1:25" ht="12" customHeight="1" x14ac:dyDescent="0.4">
      <c r="A90" s="67"/>
      <c r="B90" s="67"/>
      <c r="C90" s="67"/>
      <c r="D90" s="67"/>
      <c r="E90" s="67"/>
      <c r="F90" s="79"/>
      <c r="G90" s="67"/>
      <c r="H90" s="67"/>
      <c r="I90" s="67"/>
      <c r="J90" s="67"/>
      <c r="K90" s="67"/>
      <c r="L90" s="67"/>
      <c r="M90" s="67"/>
      <c r="N90" s="67"/>
      <c r="O90" s="67"/>
      <c r="P90" s="67"/>
      <c r="Q90" s="67"/>
      <c r="R90" s="67"/>
      <c r="S90" s="67"/>
      <c r="T90" s="67"/>
      <c r="U90" s="67"/>
      <c r="V90" s="67"/>
      <c r="W90" s="67"/>
      <c r="X90" s="67"/>
      <c r="Y90" s="67"/>
    </row>
    <row r="91" spans="1:25" ht="12" customHeight="1" x14ac:dyDescent="0.4">
      <c r="A91" s="67"/>
      <c r="B91" s="67"/>
      <c r="C91" s="67"/>
      <c r="D91" s="67"/>
      <c r="E91" s="67"/>
      <c r="F91" s="79"/>
      <c r="G91" s="67"/>
      <c r="H91" s="67"/>
      <c r="I91" s="67"/>
      <c r="J91" s="67"/>
      <c r="K91" s="67"/>
      <c r="L91" s="67"/>
      <c r="M91" s="67"/>
      <c r="N91" s="67"/>
      <c r="O91" s="67"/>
      <c r="P91" s="67"/>
      <c r="Q91" s="67"/>
      <c r="R91" s="67"/>
      <c r="S91" s="67"/>
      <c r="T91" s="67"/>
      <c r="U91" s="67"/>
      <c r="V91" s="67"/>
      <c r="W91" s="67"/>
      <c r="X91" s="67"/>
      <c r="Y91" s="67"/>
    </row>
    <row r="92" spans="1:25" ht="12" customHeight="1" x14ac:dyDescent="0.4">
      <c r="A92" s="67"/>
      <c r="B92" s="67"/>
      <c r="C92" s="67"/>
      <c r="D92" s="67"/>
      <c r="E92" s="67"/>
      <c r="F92" s="79"/>
      <c r="G92" s="67"/>
      <c r="H92" s="67"/>
      <c r="I92" s="67"/>
      <c r="J92" s="67"/>
      <c r="K92" s="67"/>
      <c r="L92" s="67"/>
      <c r="M92" s="67"/>
      <c r="N92" s="67"/>
      <c r="O92" s="67"/>
      <c r="P92" s="67"/>
      <c r="Q92" s="67"/>
      <c r="R92" s="67"/>
      <c r="S92" s="67"/>
      <c r="T92" s="67"/>
      <c r="U92" s="67"/>
      <c r="V92" s="67"/>
      <c r="W92" s="67"/>
      <c r="X92" s="67"/>
      <c r="Y92" s="67"/>
    </row>
    <row r="93" spans="1:25" ht="12" customHeight="1" x14ac:dyDescent="0.4">
      <c r="A93" s="67"/>
      <c r="B93" s="67"/>
      <c r="C93" s="67"/>
      <c r="D93" s="67"/>
      <c r="E93" s="67"/>
      <c r="F93" s="79"/>
      <c r="G93" s="67"/>
      <c r="H93" s="67"/>
      <c r="I93" s="67"/>
      <c r="J93" s="67"/>
      <c r="K93" s="67"/>
      <c r="L93" s="67"/>
      <c r="M93" s="67"/>
      <c r="N93" s="67"/>
      <c r="O93" s="67"/>
      <c r="P93" s="67"/>
      <c r="Q93" s="67"/>
      <c r="R93" s="67"/>
      <c r="S93" s="67"/>
      <c r="T93" s="67"/>
      <c r="U93" s="67"/>
      <c r="V93" s="67"/>
      <c r="W93" s="67"/>
      <c r="X93" s="67"/>
      <c r="Y93" s="67"/>
    </row>
    <row r="94" spans="1:25" ht="12" customHeight="1" x14ac:dyDescent="0.4">
      <c r="A94" s="67"/>
      <c r="B94" s="67"/>
      <c r="C94" s="67"/>
      <c r="D94" s="67"/>
      <c r="E94" s="67"/>
      <c r="F94" s="79"/>
      <c r="G94" s="67"/>
      <c r="H94" s="67"/>
      <c r="I94" s="67"/>
      <c r="J94" s="67"/>
      <c r="K94" s="67"/>
      <c r="L94" s="67"/>
      <c r="M94" s="67"/>
      <c r="N94" s="67"/>
      <c r="O94" s="67"/>
      <c r="P94" s="67"/>
      <c r="Q94" s="67"/>
      <c r="R94" s="67"/>
      <c r="S94" s="67"/>
      <c r="T94" s="67"/>
      <c r="U94" s="67"/>
      <c r="V94" s="67"/>
      <c r="W94" s="67"/>
      <c r="X94" s="67"/>
      <c r="Y94" s="67"/>
    </row>
    <row r="95" spans="1:25" ht="12" customHeight="1" x14ac:dyDescent="0.4">
      <c r="A95" s="67"/>
      <c r="B95" s="67"/>
      <c r="C95" s="67"/>
      <c r="D95" s="67"/>
      <c r="E95" s="67"/>
      <c r="F95" s="79"/>
      <c r="G95" s="67"/>
      <c r="H95" s="67"/>
      <c r="I95" s="67"/>
      <c r="J95" s="67"/>
      <c r="K95" s="67"/>
      <c r="L95" s="67"/>
      <c r="M95" s="67"/>
      <c r="N95" s="67"/>
      <c r="O95" s="67"/>
      <c r="P95" s="67"/>
      <c r="Q95" s="67"/>
      <c r="R95" s="67"/>
      <c r="S95" s="67"/>
      <c r="T95" s="67"/>
      <c r="U95" s="67"/>
      <c r="V95" s="67"/>
      <c r="W95" s="67"/>
      <c r="X95" s="67"/>
      <c r="Y95" s="67"/>
    </row>
    <row r="96" spans="1:25" ht="12" customHeight="1" x14ac:dyDescent="0.4">
      <c r="A96" s="67"/>
      <c r="B96" s="67"/>
      <c r="C96" s="67"/>
      <c r="D96" s="67"/>
      <c r="E96" s="67"/>
      <c r="F96" s="79"/>
      <c r="G96" s="67"/>
      <c r="H96" s="67"/>
      <c r="I96" s="67"/>
      <c r="J96" s="67"/>
      <c r="K96" s="67"/>
      <c r="L96" s="67"/>
      <c r="M96" s="67"/>
      <c r="N96" s="67"/>
      <c r="O96" s="67"/>
      <c r="P96" s="67"/>
      <c r="Q96" s="67"/>
      <c r="R96" s="67"/>
      <c r="S96" s="67"/>
      <c r="T96" s="67"/>
      <c r="U96" s="67"/>
      <c r="V96" s="67"/>
      <c r="W96" s="67"/>
      <c r="X96" s="67"/>
      <c r="Y96" s="67"/>
    </row>
    <row r="97" spans="1:25" ht="12" customHeight="1" x14ac:dyDescent="0.4">
      <c r="A97" s="67"/>
      <c r="B97" s="67"/>
      <c r="C97" s="67"/>
      <c r="D97" s="67"/>
      <c r="E97" s="67"/>
      <c r="F97" s="79"/>
      <c r="G97" s="67"/>
      <c r="H97" s="67"/>
      <c r="I97" s="67"/>
      <c r="J97" s="67"/>
      <c r="K97" s="67"/>
      <c r="L97" s="67"/>
      <c r="M97" s="67"/>
      <c r="N97" s="67"/>
      <c r="O97" s="67"/>
      <c r="P97" s="67"/>
      <c r="Q97" s="67"/>
      <c r="R97" s="67"/>
      <c r="S97" s="67"/>
      <c r="T97" s="67"/>
      <c r="U97" s="67"/>
      <c r="V97" s="67"/>
      <c r="W97" s="67"/>
      <c r="X97" s="67"/>
      <c r="Y97" s="67"/>
    </row>
    <row r="98" spans="1:25" ht="12" customHeight="1" x14ac:dyDescent="0.4">
      <c r="A98" s="67"/>
      <c r="B98" s="67"/>
      <c r="C98" s="67"/>
      <c r="D98" s="67"/>
      <c r="E98" s="67"/>
      <c r="F98" s="79"/>
      <c r="G98" s="67"/>
      <c r="H98" s="67"/>
      <c r="I98" s="67"/>
      <c r="J98" s="67"/>
      <c r="K98" s="67"/>
      <c r="L98" s="67"/>
      <c r="M98" s="67"/>
      <c r="N98" s="67"/>
      <c r="O98" s="67"/>
      <c r="P98" s="67"/>
      <c r="Q98" s="67"/>
      <c r="R98" s="67"/>
      <c r="S98" s="67"/>
      <c r="T98" s="67"/>
      <c r="U98" s="67"/>
      <c r="V98" s="67"/>
      <c r="W98" s="67"/>
      <c r="X98" s="67"/>
      <c r="Y98" s="67"/>
    </row>
    <row r="99" spans="1:25" ht="12" customHeight="1" x14ac:dyDescent="0.4">
      <c r="A99" s="67"/>
      <c r="B99" s="67"/>
      <c r="C99" s="67"/>
      <c r="D99" s="67"/>
      <c r="E99" s="67"/>
      <c r="F99" s="79"/>
      <c r="G99" s="67"/>
      <c r="H99" s="67"/>
      <c r="I99" s="67"/>
      <c r="J99" s="67"/>
      <c r="K99" s="67"/>
      <c r="L99" s="67"/>
      <c r="M99" s="67"/>
      <c r="N99" s="67"/>
      <c r="O99" s="67"/>
      <c r="P99" s="67"/>
      <c r="Q99" s="67"/>
      <c r="R99" s="67"/>
      <c r="S99" s="67"/>
      <c r="T99" s="67"/>
      <c r="U99" s="67"/>
      <c r="V99" s="67"/>
      <c r="W99" s="67"/>
      <c r="X99" s="67"/>
      <c r="Y99" s="67"/>
    </row>
    <row r="100" spans="1:25" ht="12" customHeight="1" x14ac:dyDescent="0.4">
      <c r="A100" s="67"/>
      <c r="B100" s="67"/>
      <c r="C100" s="67"/>
      <c r="D100" s="67"/>
      <c r="E100" s="67"/>
      <c r="F100" s="79"/>
      <c r="G100" s="67"/>
      <c r="H100" s="67"/>
      <c r="I100" s="67"/>
      <c r="J100" s="67"/>
      <c r="K100" s="67"/>
      <c r="L100" s="67"/>
      <c r="M100" s="67"/>
      <c r="N100" s="67"/>
      <c r="O100" s="67"/>
      <c r="P100" s="67"/>
      <c r="Q100" s="67"/>
      <c r="R100" s="67"/>
      <c r="S100" s="67"/>
      <c r="T100" s="67"/>
      <c r="U100" s="67"/>
      <c r="V100" s="67"/>
      <c r="W100" s="67"/>
      <c r="X100" s="67"/>
      <c r="Y100" s="67"/>
    </row>
    <row r="101" spans="1:25" ht="12" customHeight="1" x14ac:dyDescent="0.4">
      <c r="A101" s="67"/>
      <c r="B101" s="67"/>
      <c r="C101" s="67"/>
      <c r="D101" s="67"/>
      <c r="E101" s="67"/>
      <c r="F101" s="79"/>
      <c r="G101" s="67"/>
      <c r="H101" s="67"/>
      <c r="I101" s="67"/>
      <c r="J101" s="67"/>
      <c r="K101" s="67"/>
      <c r="L101" s="67"/>
      <c r="M101" s="67"/>
      <c r="N101" s="67"/>
      <c r="O101" s="67"/>
      <c r="P101" s="67"/>
      <c r="Q101" s="67"/>
      <c r="R101" s="67"/>
      <c r="S101" s="67"/>
      <c r="T101" s="67"/>
      <c r="U101" s="67"/>
      <c r="V101" s="67"/>
      <c r="W101" s="67"/>
      <c r="X101" s="67"/>
      <c r="Y101" s="67"/>
    </row>
    <row r="102" spans="1:25" ht="12" customHeight="1" x14ac:dyDescent="0.4">
      <c r="A102" s="67"/>
      <c r="B102" s="67"/>
      <c r="C102" s="67"/>
      <c r="D102" s="67"/>
      <c r="E102" s="67"/>
      <c r="F102" s="79"/>
      <c r="G102" s="67"/>
      <c r="H102" s="67"/>
      <c r="I102" s="67"/>
      <c r="J102" s="67"/>
      <c r="K102" s="67"/>
      <c r="L102" s="67"/>
      <c r="M102" s="67"/>
      <c r="N102" s="67"/>
      <c r="O102" s="67"/>
      <c r="P102" s="67"/>
      <c r="Q102" s="67"/>
      <c r="R102" s="67"/>
      <c r="S102" s="67"/>
      <c r="T102" s="67"/>
      <c r="U102" s="67"/>
      <c r="V102" s="67"/>
      <c r="W102" s="67"/>
      <c r="X102" s="67"/>
      <c r="Y102" s="67"/>
    </row>
    <row r="103" spans="1:25" ht="12" customHeight="1" x14ac:dyDescent="0.4">
      <c r="A103" s="67"/>
      <c r="B103" s="67"/>
      <c r="C103" s="67"/>
      <c r="D103" s="67"/>
      <c r="E103" s="67"/>
      <c r="F103" s="79"/>
      <c r="G103" s="67"/>
      <c r="H103" s="67"/>
      <c r="I103" s="67"/>
      <c r="J103" s="67"/>
      <c r="K103" s="67"/>
      <c r="L103" s="67"/>
      <c r="M103" s="67"/>
      <c r="N103" s="67"/>
      <c r="O103" s="67"/>
      <c r="P103" s="67"/>
      <c r="Q103" s="67"/>
      <c r="R103" s="67"/>
      <c r="S103" s="67"/>
      <c r="T103" s="67"/>
      <c r="U103" s="67"/>
      <c r="V103" s="67"/>
      <c r="W103" s="67"/>
      <c r="X103" s="67"/>
      <c r="Y103" s="67"/>
    </row>
    <row r="104" spans="1:25" ht="12" customHeight="1" x14ac:dyDescent="0.4">
      <c r="A104" s="67"/>
      <c r="B104" s="67"/>
      <c r="C104" s="67"/>
      <c r="D104" s="67"/>
      <c r="E104" s="67"/>
      <c r="F104" s="79"/>
      <c r="G104" s="67"/>
      <c r="H104" s="67"/>
      <c r="I104" s="67"/>
      <c r="J104" s="67"/>
      <c r="K104" s="67"/>
      <c r="L104" s="67"/>
      <c r="M104" s="67"/>
      <c r="N104" s="67"/>
      <c r="O104" s="67"/>
      <c r="P104" s="67"/>
      <c r="Q104" s="67"/>
      <c r="R104" s="67"/>
      <c r="S104" s="67"/>
      <c r="T104" s="67"/>
      <c r="U104" s="67"/>
      <c r="V104" s="67"/>
      <c r="W104" s="67"/>
      <c r="X104" s="67"/>
      <c r="Y104" s="67"/>
    </row>
    <row r="105" spans="1:25" ht="12" customHeight="1" x14ac:dyDescent="0.4">
      <c r="A105" s="67"/>
      <c r="B105" s="67"/>
      <c r="C105" s="67"/>
      <c r="D105" s="67"/>
      <c r="E105" s="67"/>
      <c r="F105" s="79"/>
      <c r="G105" s="67"/>
      <c r="H105" s="67"/>
      <c r="I105" s="67"/>
      <c r="J105" s="67"/>
      <c r="K105" s="67"/>
      <c r="L105" s="67"/>
      <c r="M105" s="67"/>
      <c r="N105" s="67"/>
      <c r="O105" s="67"/>
      <c r="P105" s="67"/>
      <c r="Q105" s="67"/>
      <c r="R105" s="67"/>
      <c r="S105" s="67"/>
      <c r="T105" s="67"/>
      <c r="U105" s="67"/>
      <c r="V105" s="67"/>
      <c r="W105" s="67"/>
      <c r="X105" s="67"/>
      <c r="Y105" s="67"/>
    </row>
    <row r="106" spans="1:25" ht="12" customHeight="1" x14ac:dyDescent="0.4">
      <c r="A106" s="67"/>
      <c r="B106" s="67"/>
      <c r="C106" s="67"/>
      <c r="D106" s="67"/>
      <c r="E106" s="67"/>
      <c r="F106" s="79"/>
      <c r="G106" s="67"/>
      <c r="H106" s="67"/>
      <c r="I106" s="67"/>
      <c r="J106" s="67"/>
      <c r="K106" s="67"/>
      <c r="L106" s="67"/>
      <c r="M106" s="67"/>
      <c r="N106" s="67"/>
      <c r="O106" s="67"/>
      <c r="P106" s="67"/>
      <c r="Q106" s="67"/>
      <c r="R106" s="67"/>
      <c r="S106" s="67"/>
      <c r="T106" s="67"/>
      <c r="U106" s="67"/>
      <c r="V106" s="67"/>
      <c r="W106" s="67"/>
      <c r="X106" s="67"/>
      <c r="Y106" s="67"/>
    </row>
    <row r="107" spans="1:25" ht="12" customHeight="1" x14ac:dyDescent="0.4">
      <c r="A107" s="67"/>
      <c r="B107" s="67"/>
      <c r="C107" s="67"/>
      <c r="D107" s="67"/>
      <c r="E107" s="67"/>
      <c r="F107" s="79"/>
      <c r="G107" s="67"/>
      <c r="H107" s="67"/>
      <c r="I107" s="67"/>
      <c r="J107" s="67"/>
      <c r="K107" s="67"/>
      <c r="L107" s="67"/>
      <c r="M107" s="67"/>
      <c r="N107" s="67"/>
      <c r="O107" s="67"/>
      <c r="P107" s="67"/>
      <c r="Q107" s="67"/>
      <c r="R107" s="67"/>
      <c r="S107" s="67"/>
      <c r="T107" s="67"/>
      <c r="U107" s="67"/>
      <c r="V107" s="67"/>
      <c r="W107" s="67"/>
      <c r="X107" s="67"/>
      <c r="Y107" s="67"/>
    </row>
    <row r="108" spans="1:25" ht="12" customHeight="1" x14ac:dyDescent="0.4">
      <c r="A108" s="67"/>
      <c r="B108" s="67"/>
      <c r="C108" s="67"/>
      <c r="D108" s="67"/>
      <c r="E108" s="67"/>
      <c r="F108" s="79"/>
      <c r="G108" s="67"/>
      <c r="H108" s="67"/>
      <c r="I108" s="67"/>
      <c r="J108" s="67"/>
      <c r="K108" s="67"/>
      <c r="L108" s="67"/>
      <c r="M108" s="67"/>
      <c r="N108" s="67"/>
      <c r="O108" s="67"/>
      <c r="P108" s="67"/>
      <c r="Q108" s="67"/>
      <c r="R108" s="67"/>
      <c r="S108" s="67"/>
      <c r="T108" s="67"/>
      <c r="U108" s="67"/>
      <c r="V108" s="67"/>
      <c r="W108" s="67"/>
      <c r="X108" s="67"/>
      <c r="Y108" s="67"/>
    </row>
    <row r="109" spans="1:25" ht="12" customHeight="1" x14ac:dyDescent="0.4">
      <c r="A109" s="67"/>
      <c r="B109" s="67"/>
      <c r="C109" s="67"/>
      <c r="D109" s="67"/>
      <c r="E109" s="67"/>
      <c r="F109" s="79"/>
      <c r="G109" s="67"/>
      <c r="H109" s="67"/>
      <c r="I109" s="67"/>
      <c r="J109" s="67"/>
      <c r="K109" s="67"/>
      <c r="L109" s="67"/>
      <c r="M109" s="67"/>
      <c r="N109" s="67"/>
      <c r="O109" s="67"/>
      <c r="P109" s="67"/>
      <c r="Q109" s="67"/>
      <c r="R109" s="67"/>
      <c r="S109" s="67"/>
      <c r="T109" s="67"/>
      <c r="U109" s="67"/>
      <c r="V109" s="67"/>
      <c r="W109" s="67"/>
      <c r="X109" s="67"/>
      <c r="Y109" s="67"/>
    </row>
    <row r="110" spans="1:25" ht="12" customHeight="1" x14ac:dyDescent="0.4">
      <c r="A110" s="67"/>
      <c r="B110" s="67"/>
      <c r="C110" s="67"/>
      <c r="D110" s="67"/>
      <c r="E110" s="67"/>
      <c r="F110" s="79"/>
      <c r="G110" s="67"/>
      <c r="H110" s="67"/>
      <c r="I110" s="67"/>
      <c r="J110" s="67"/>
      <c r="K110" s="67"/>
      <c r="L110" s="67"/>
      <c r="M110" s="67"/>
      <c r="N110" s="67"/>
      <c r="O110" s="67"/>
      <c r="P110" s="67"/>
      <c r="Q110" s="67"/>
      <c r="R110" s="67"/>
      <c r="S110" s="67"/>
      <c r="T110" s="67"/>
      <c r="U110" s="67"/>
      <c r="V110" s="67"/>
      <c r="W110" s="67"/>
      <c r="X110" s="67"/>
      <c r="Y110" s="67"/>
    </row>
    <row r="111" spans="1:25" ht="12" customHeight="1" x14ac:dyDescent="0.4">
      <c r="A111" s="67"/>
      <c r="B111" s="67"/>
      <c r="C111" s="67"/>
      <c r="D111" s="67"/>
      <c r="E111" s="67"/>
      <c r="F111" s="79"/>
      <c r="G111" s="67"/>
      <c r="H111" s="67"/>
      <c r="I111" s="67"/>
      <c r="J111" s="67"/>
      <c r="K111" s="67"/>
      <c r="L111" s="67"/>
      <c r="M111" s="67"/>
      <c r="N111" s="67"/>
      <c r="O111" s="67"/>
      <c r="P111" s="67"/>
      <c r="Q111" s="67"/>
      <c r="R111" s="67"/>
      <c r="S111" s="67"/>
      <c r="T111" s="67"/>
      <c r="U111" s="67"/>
      <c r="V111" s="67"/>
      <c r="W111" s="67"/>
      <c r="X111" s="67"/>
      <c r="Y111" s="67"/>
    </row>
    <row r="112" spans="1:25" ht="12" customHeight="1" x14ac:dyDescent="0.4">
      <c r="A112" s="67"/>
      <c r="B112" s="67"/>
      <c r="C112" s="67"/>
      <c r="D112" s="67"/>
      <c r="E112" s="67"/>
      <c r="F112" s="79"/>
      <c r="G112" s="67"/>
      <c r="H112" s="67"/>
      <c r="I112" s="67"/>
      <c r="J112" s="67"/>
      <c r="K112" s="67"/>
      <c r="L112" s="67"/>
      <c r="M112" s="67"/>
      <c r="N112" s="67"/>
      <c r="O112" s="67"/>
      <c r="P112" s="67"/>
      <c r="Q112" s="67"/>
      <c r="R112" s="67"/>
      <c r="S112" s="67"/>
      <c r="T112" s="67"/>
      <c r="U112" s="67"/>
      <c r="V112" s="67"/>
      <c r="W112" s="67"/>
      <c r="X112" s="67"/>
      <c r="Y112" s="67"/>
    </row>
    <row r="113" spans="1:25" ht="12" customHeight="1" x14ac:dyDescent="0.4">
      <c r="A113" s="67"/>
      <c r="B113" s="67"/>
      <c r="C113" s="67"/>
      <c r="D113" s="67"/>
      <c r="E113" s="67"/>
      <c r="F113" s="79"/>
      <c r="G113" s="67"/>
      <c r="H113" s="67"/>
      <c r="I113" s="67"/>
      <c r="J113" s="67"/>
      <c r="K113" s="67"/>
      <c r="L113" s="67"/>
      <c r="M113" s="67"/>
      <c r="N113" s="67"/>
      <c r="O113" s="67"/>
      <c r="P113" s="67"/>
      <c r="Q113" s="67"/>
      <c r="R113" s="67"/>
      <c r="S113" s="67"/>
      <c r="T113" s="67"/>
      <c r="U113" s="67"/>
      <c r="V113" s="67"/>
      <c r="W113" s="67"/>
      <c r="X113" s="67"/>
      <c r="Y113" s="67"/>
    </row>
    <row r="114" spans="1:25" ht="12" customHeight="1" x14ac:dyDescent="0.4">
      <c r="A114" s="67"/>
      <c r="B114" s="67"/>
      <c r="C114" s="67"/>
      <c r="D114" s="67"/>
      <c r="E114" s="67"/>
      <c r="F114" s="79"/>
      <c r="G114" s="67"/>
      <c r="H114" s="67"/>
      <c r="I114" s="67"/>
      <c r="J114" s="67"/>
      <c r="K114" s="67"/>
      <c r="L114" s="67"/>
      <c r="M114" s="67"/>
      <c r="N114" s="67"/>
      <c r="O114" s="67"/>
      <c r="P114" s="67"/>
      <c r="Q114" s="67"/>
      <c r="R114" s="67"/>
      <c r="S114" s="67"/>
      <c r="T114" s="67"/>
      <c r="U114" s="67"/>
      <c r="V114" s="67"/>
      <c r="W114" s="67"/>
      <c r="X114" s="67"/>
      <c r="Y114" s="67"/>
    </row>
    <row r="115" spans="1:25" ht="12" customHeight="1" x14ac:dyDescent="0.4">
      <c r="A115" s="67"/>
      <c r="B115" s="67"/>
      <c r="C115" s="67"/>
      <c r="D115" s="67"/>
      <c r="E115" s="67"/>
      <c r="F115" s="79"/>
      <c r="G115" s="67"/>
      <c r="H115" s="67"/>
      <c r="I115" s="67"/>
      <c r="J115" s="67"/>
      <c r="K115" s="67"/>
      <c r="L115" s="67"/>
      <c r="M115" s="67"/>
      <c r="N115" s="67"/>
      <c r="O115" s="67"/>
      <c r="P115" s="67"/>
      <c r="Q115" s="67"/>
      <c r="R115" s="67"/>
      <c r="S115" s="67"/>
      <c r="T115" s="67"/>
      <c r="U115" s="67"/>
      <c r="V115" s="67"/>
      <c r="W115" s="67"/>
      <c r="X115" s="67"/>
      <c r="Y115" s="67"/>
    </row>
    <row r="116" spans="1:25" ht="12" customHeight="1" x14ac:dyDescent="0.4">
      <c r="A116" s="67"/>
      <c r="B116" s="67"/>
      <c r="C116" s="67"/>
      <c r="D116" s="67"/>
      <c r="E116" s="67"/>
      <c r="F116" s="79"/>
      <c r="G116" s="67"/>
      <c r="H116" s="67"/>
      <c r="I116" s="67"/>
      <c r="J116" s="67"/>
      <c r="K116" s="67"/>
      <c r="L116" s="67"/>
      <c r="M116" s="67"/>
      <c r="N116" s="67"/>
      <c r="O116" s="67"/>
      <c r="P116" s="67"/>
      <c r="Q116" s="67"/>
      <c r="R116" s="67"/>
      <c r="S116" s="67"/>
      <c r="T116" s="67"/>
      <c r="U116" s="67"/>
      <c r="V116" s="67"/>
      <c r="W116" s="67"/>
      <c r="X116" s="67"/>
      <c r="Y116" s="67"/>
    </row>
    <row r="117" spans="1:25" ht="12" customHeight="1" x14ac:dyDescent="0.4">
      <c r="A117" s="67"/>
      <c r="B117" s="67"/>
      <c r="C117" s="67"/>
      <c r="D117" s="67"/>
      <c r="E117" s="67"/>
      <c r="F117" s="79"/>
      <c r="G117" s="67"/>
      <c r="H117" s="67"/>
      <c r="I117" s="67"/>
      <c r="J117" s="67"/>
      <c r="K117" s="67"/>
      <c r="L117" s="67"/>
      <c r="M117" s="67"/>
      <c r="N117" s="67"/>
      <c r="O117" s="67"/>
      <c r="P117" s="67"/>
      <c r="Q117" s="67"/>
      <c r="R117" s="67"/>
      <c r="S117" s="67"/>
      <c r="T117" s="67"/>
      <c r="U117" s="67"/>
      <c r="V117" s="67"/>
      <c r="W117" s="67"/>
      <c r="X117" s="67"/>
      <c r="Y117" s="67"/>
    </row>
    <row r="118" spans="1:25" ht="12" customHeight="1" x14ac:dyDescent="0.4">
      <c r="A118" s="67"/>
      <c r="B118" s="67"/>
      <c r="C118" s="67"/>
      <c r="D118" s="67"/>
      <c r="E118" s="67"/>
      <c r="F118" s="79"/>
      <c r="G118" s="67"/>
      <c r="H118" s="67"/>
      <c r="I118" s="67"/>
      <c r="J118" s="67"/>
      <c r="K118" s="67"/>
      <c r="L118" s="67"/>
      <c r="M118" s="67"/>
      <c r="N118" s="67"/>
      <c r="O118" s="67"/>
      <c r="P118" s="67"/>
      <c r="Q118" s="67"/>
      <c r="R118" s="67"/>
      <c r="S118" s="67"/>
      <c r="T118" s="67"/>
      <c r="U118" s="67"/>
      <c r="V118" s="67"/>
      <c r="W118" s="67"/>
      <c r="X118" s="67"/>
      <c r="Y118" s="67"/>
    </row>
    <row r="119" spans="1:25" ht="12" customHeight="1" x14ac:dyDescent="0.4">
      <c r="A119" s="67"/>
      <c r="B119" s="67"/>
      <c r="C119" s="67"/>
      <c r="D119" s="67"/>
      <c r="E119" s="67"/>
      <c r="F119" s="79"/>
      <c r="G119" s="67"/>
      <c r="H119" s="67"/>
      <c r="I119" s="67"/>
      <c r="J119" s="67"/>
      <c r="K119" s="67"/>
      <c r="L119" s="67"/>
      <c r="M119" s="67"/>
      <c r="N119" s="67"/>
      <c r="O119" s="67"/>
      <c r="P119" s="67"/>
      <c r="Q119" s="67"/>
      <c r="R119" s="67"/>
      <c r="S119" s="67"/>
      <c r="T119" s="67"/>
      <c r="U119" s="67"/>
      <c r="V119" s="67"/>
      <c r="W119" s="67"/>
      <c r="X119" s="67"/>
      <c r="Y119" s="67"/>
    </row>
    <row r="120" spans="1:25" ht="12" customHeight="1" x14ac:dyDescent="0.4">
      <c r="A120" s="67"/>
      <c r="B120" s="67"/>
      <c r="C120" s="67"/>
      <c r="D120" s="67"/>
      <c r="E120" s="67"/>
      <c r="F120" s="79"/>
      <c r="G120" s="67"/>
      <c r="H120" s="67"/>
      <c r="I120" s="67"/>
      <c r="J120" s="67"/>
      <c r="K120" s="67"/>
      <c r="L120" s="67"/>
      <c r="M120" s="67"/>
      <c r="N120" s="67"/>
      <c r="O120" s="67"/>
      <c r="P120" s="67"/>
      <c r="Q120" s="67"/>
      <c r="R120" s="67"/>
      <c r="S120" s="67"/>
      <c r="T120" s="67"/>
      <c r="U120" s="67"/>
      <c r="V120" s="67"/>
      <c r="W120" s="67"/>
      <c r="X120" s="67"/>
      <c r="Y120" s="67"/>
    </row>
    <row r="121" spans="1:25" ht="12" customHeight="1" x14ac:dyDescent="0.4">
      <c r="A121" s="67"/>
      <c r="B121" s="67"/>
      <c r="C121" s="67"/>
      <c r="D121" s="67"/>
      <c r="E121" s="67"/>
      <c r="F121" s="79"/>
      <c r="G121" s="67"/>
      <c r="H121" s="67"/>
      <c r="I121" s="67"/>
      <c r="J121" s="67"/>
      <c r="K121" s="67"/>
      <c r="L121" s="67"/>
      <c r="M121" s="67"/>
      <c r="N121" s="67"/>
      <c r="O121" s="67"/>
      <c r="P121" s="67"/>
      <c r="Q121" s="67"/>
      <c r="R121" s="67"/>
      <c r="S121" s="67"/>
      <c r="T121" s="67"/>
      <c r="U121" s="67"/>
      <c r="V121" s="67"/>
      <c r="W121" s="67"/>
      <c r="X121" s="67"/>
      <c r="Y121" s="67"/>
    </row>
    <row r="122" spans="1:25" ht="12" customHeight="1" x14ac:dyDescent="0.4">
      <c r="A122" s="67"/>
      <c r="B122" s="67"/>
      <c r="C122" s="67"/>
      <c r="D122" s="67"/>
      <c r="E122" s="67"/>
      <c r="F122" s="79"/>
      <c r="G122" s="67"/>
      <c r="H122" s="67"/>
      <c r="I122" s="67"/>
      <c r="J122" s="67"/>
      <c r="K122" s="67"/>
      <c r="L122" s="67"/>
      <c r="M122" s="67"/>
      <c r="N122" s="67"/>
      <c r="O122" s="67"/>
      <c r="P122" s="67"/>
      <c r="Q122" s="67"/>
      <c r="R122" s="67"/>
      <c r="S122" s="67"/>
      <c r="T122" s="67"/>
      <c r="U122" s="67"/>
      <c r="V122" s="67"/>
      <c r="W122" s="67"/>
      <c r="X122" s="67"/>
      <c r="Y122" s="67"/>
    </row>
    <row r="123" spans="1:25" ht="12" customHeight="1" x14ac:dyDescent="0.4">
      <c r="A123" s="67"/>
      <c r="B123" s="67"/>
      <c r="C123" s="67"/>
      <c r="D123" s="67"/>
      <c r="E123" s="67"/>
      <c r="F123" s="79"/>
      <c r="G123" s="67"/>
      <c r="H123" s="67"/>
      <c r="I123" s="67"/>
      <c r="J123" s="67"/>
      <c r="K123" s="67"/>
      <c r="L123" s="67"/>
      <c r="M123" s="67"/>
      <c r="N123" s="67"/>
      <c r="O123" s="67"/>
      <c r="P123" s="67"/>
      <c r="Q123" s="67"/>
      <c r="R123" s="67"/>
      <c r="S123" s="67"/>
      <c r="T123" s="67"/>
      <c r="U123" s="67"/>
      <c r="V123" s="67"/>
      <c r="W123" s="67"/>
      <c r="X123" s="67"/>
      <c r="Y123" s="67"/>
    </row>
    <row r="124" spans="1:25" ht="12" customHeight="1" x14ac:dyDescent="0.4">
      <c r="A124" s="67"/>
      <c r="B124" s="67"/>
      <c r="C124" s="67"/>
      <c r="D124" s="67"/>
      <c r="E124" s="67"/>
      <c r="F124" s="79"/>
      <c r="G124" s="67"/>
      <c r="H124" s="67"/>
      <c r="I124" s="67"/>
      <c r="J124" s="67"/>
      <c r="K124" s="67"/>
      <c r="L124" s="67"/>
      <c r="M124" s="67"/>
      <c r="N124" s="67"/>
      <c r="O124" s="67"/>
      <c r="P124" s="67"/>
      <c r="Q124" s="67"/>
      <c r="R124" s="67"/>
      <c r="S124" s="67"/>
      <c r="T124" s="67"/>
      <c r="U124" s="67"/>
      <c r="V124" s="67"/>
      <c r="W124" s="67"/>
      <c r="X124" s="67"/>
      <c r="Y124" s="67"/>
    </row>
    <row r="125" spans="1:25" ht="12" customHeight="1" x14ac:dyDescent="0.4">
      <c r="A125" s="67"/>
      <c r="B125" s="67"/>
      <c r="C125" s="67"/>
      <c r="D125" s="67"/>
      <c r="E125" s="67"/>
      <c r="F125" s="79"/>
      <c r="G125" s="67"/>
      <c r="H125" s="67"/>
      <c r="I125" s="67"/>
      <c r="J125" s="67"/>
      <c r="K125" s="67"/>
      <c r="L125" s="67"/>
      <c r="M125" s="67"/>
      <c r="N125" s="67"/>
      <c r="O125" s="67"/>
      <c r="P125" s="67"/>
      <c r="Q125" s="67"/>
      <c r="R125" s="67"/>
      <c r="S125" s="67"/>
      <c r="T125" s="67"/>
      <c r="U125" s="67"/>
      <c r="V125" s="67"/>
      <c r="W125" s="67"/>
      <c r="X125" s="67"/>
      <c r="Y125" s="67"/>
    </row>
    <row r="126" spans="1:25" ht="12" customHeight="1" x14ac:dyDescent="0.4">
      <c r="A126" s="67"/>
      <c r="B126" s="67"/>
      <c r="C126" s="67"/>
      <c r="D126" s="67"/>
      <c r="E126" s="67"/>
      <c r="F126" s="79"/>
      <c r="G126" s="67"/>
      <c r="H126" s="67"/>
      <c r="I126" s="67"/>
      <c r="J126" s="67"/>
      <c r="K126" s="67"/>
      <c r="L126" s="67"/>
      <c r="M126" s="67"/>
      <c r="N126" s="67"/>
      <c r="O126" s="67"/>
      <c r="P126" s="67"/>
      <c r="Q126" s="67"/>
      <c r="R126" s="67"/>
      <c r="S126" s="67"/>
      <c r="T126" s="67"/>
      <c r="U126" s="67"/>
      <c r="V126" s="67"/>
      <c r="W126" s="67"/>
      <c r="X126" s="67"/>
      <c r="Y126" s="67"/>
    </row>
    <row r="127" spans="1:25" ht="12" customHeight="1" x14ac:dyDescent="0.4">
      <c r="A127" s="67"/>
      <c r="B127" s="67"/>
      <c r="C127" s="67"/>
      <c r="D127" s="67"/>
      <c r="E127" s="67"/>
      <c r="F127" s="79"/>
      <c r="G127" s="67"/>
      <c r="H127" s="67"/>
      <c r="I127" s="67"/>
      <c r="J127" s="67"/>
      <c r="K127" s="67"/>
      <c r="L127" s="67"/>
      <c r="M127" s="67"/>
      <c r="N127" s="67"/>
      <c r="O127" s="67"/>
      <c r="P127" s="67"/>
      <c r="Q127" s="67"/>
      <c r="R127" s="67"/>
      <c r="S127" s="67"/>
      <c r="T127" s="67"/>
      <c r="U127" s="67"/>
      <c r="V127" s="67"/>
      <c r="W127" s="67"/>
      <c r="X127" s="67"/>
      <c r="Y127" s="67"/>
    </row>
    <row r="128" spans="1:25" ht="12" customHeight="1" x14ac:dyDescent="0.4">
      <c r="A128" s="67"/>
      <c r="B128" s="67"/>
      <c r="C128" s="67"/>
      <c r="D128" s="67"/>
      <c r="E128" s="67"/>
      <c r="F128" s="79"/>
      <c r="G128" s="67"/>
      <c r="H128" s="67"/>
      <c r="I128" s="67"/>
      <c r="J128" s="67"/>
      <c r="K128" s="67"/>
      <c r="L128" s="67"/>
      <c r="M128" s="67"/>
      <c r="N128" s="67"/>
      <c r="O128" s="67"/>
      <c r="P128" s="67"/>
      <c r="Q128" s="67"/>
      <c r="R128" s="67"/>
      <c r="S128" s="67"/>
      <c r="T128" s="67"/>
      <c r="U128" s="67"/>
      <c r="V128" s="67"/>
      <c r="W128" s="67"/>
      <c r="X128" s="67"/>
      <c r="Y128" s="67"/>
    </row>
    <row r="129" spans="1:25" ht="12" customHeight="1" x14ac:dyDescent="0.4">
      <c r="A129" s="67"/>
      <c r="B129" s="67"/>
      <c r="C129" s="67"/>
      <c r="D129" s="67"/>
      <c r="E129" s="67"/>
      <c r="F129" s="79"/>
      <c r="G129" s="67"/>
      <c r="H129" s="67"/>
      <c r="I129" s="67"/>
      <c r="J129" s="67"/>
      <c r="K129" s="67"/>
      <c r="L129" s="67"/>
      <c r="M129" s="67"/>
      <c r="N129" s="67"/>
      <c r="O129" s="67"/>
      <c r="P129" s="67"/>
      <c r="Q129" s="67"/>
      <c r="R129" s="67"/>
      <c r="S129" s="67"/>
      <c r="T129" s="67"/>
      <c r="U129" s="67"/>
      <c r="V129" s="67"/>
      <c r="W129" s="67"/>
      <c r="X129" s="67"/>
      <c r="Y129" s="67"/>
    </row>
    <row r="130" spans="1:25" ht="12" customHeight="1" x14ac:dyDescent="0.4">
      <c r="A130" s="67"/>
      <c r="B130" s="67"/>
      <c r="C130" s="67"/>
      <c r="D130" s="67"/>
      <c r="E130" s="67"/>
      <c r="F130" s="79"/>
      <c r="G130" s="67"/>
      <c r="H130" s="67"/>
      <c r="I130" s="67"/>
      <c r="J130" s="67"/>
      <c r="K130" s="67"/>
      <c r="L130" s="67"/>
      <c r="M130" s="67"/>
      <c r="N130" s="67"/>
      <c r="O130" s="67"/>
      <c r="P130" s="67"/>
      <c r="Q130" s="67"/>
      <c r="R130" s="67"/>
      <c r="S130" s="67"/>
      <c r="T130" s="67"/>
      <c r="U130" s="67"/>
      <c r="V130" s="67"/>
      <c r="W130" s="67"/>
      <c r="X130" s="67"/>
      <c r="Y130" s="67"/>
    </row>
    <row r="131" spans="1:25" ht="12" customHeight="1" x14ac:dyDescent="0.4">
      <c r="A131" s="67"/>
      <c r="B131" s="67"/>
      <c r="C131" s="67"/>
      <c r="D131" s="67"/>
      <c r="E131" s="67"/>
      <c r="F131" s="79"/>
      <c r="G131" s="67"/>
      <c r="H131" s="67"/>
      <c r="I131" s="67"/>
      <c r="J131" s="67"/>
      <c r="K131" s="67"/>
      <c r="L131" s="67"/>
      <c r="M131" s="67"/>
      <c r="N131" s="67"/>
      <c r="O131" s="67"/>
      <c r="P131" s="67"/>
      <c r="Q131" s="67"/>
      <c r="R131" s="67"/>
      <c r="S131" s="67"/>
      <c r="T131" s="67"/>
      <c r="U131" s="67"/>
      <c r="V131" s="67"/>
      <c r="W131" s="67"/>
      <c r="X131" s="67"/>
      <c r="Y131" s="67"/>
    </row>
    <row r="132" spans="1:25" ht="12" customHeight="1" x14ac:dyDescent="0.4">
      <c r="A132" s="67"/>
      <c r="B132" s="67"/>
      <c r="C132" s="67"/>
      <c r="D132" s="67"/>
      <c r="E132" s="67"/>
      <c r="F132" s="79"/>
      <c r="G132" s="67"/>
      <c r="H132" s="67"/>
      <c r="I132" s="67"/>
      <c r="J132" s="67"/>
      <c r="K132" s="67"/>
      <c r="L132" s="67"/>
      <c r="M132" s="67"/>
      <c r="N132" s="67"/>
      <c r="O132" s="67"/>
      <c r="P132" s="67"/>
      <c r="Q132" s="67"/>
      <c r="R132" s="67"/>
      <c r="S132" s="67"/>
      <c r="T132" s="67"/>
      <c r="U132" s="67"/>
      <c r="V132" s="67"/>
      <c r="W132" s="67"/>
      <c r="X132" s="67"/>
      <c r="Y132" s="67"/>
    </row>
    <row r="133" spans="1:25" ht="12" customHeight="1" x14ac:dyDescent="0.4">
      <c r="A133" s="67"/>
      <c r="B133" s="67"/>
      <c r="C133" s="67"/>
      <c r="D133" s="67"/>
      <c r="E133" s="67"/>
      <c r="F133" s="79"/>
      <c r="G133" s="67"/>
      <c r="H133" s="67"/>
      <c r="I133" s="67"/>
      <c r="J133" s="67"/>
      <c r="K133" s="67"/>
      <c r="L133" s="67"/>
      <c r="M133" s="67"/>
      <c r="N133" s="67"/>
      <c r="O133" s="67"/>
      <c r="P133" s="67"/>
      <c r="Q133" s="67"/>
      <c r="R133" s="67"/>
      <c r="S133" s="67"/>
      <c r="T133" s="67"/>
      <c r="U133" s="67"/>
      <c r="V133" s="67"/>
      <c r="W133" s="67"/>
      <c r="X133" s="67"/>
      <c r="Y133" s="67"/>
    </row>
    <row r="134" spans="1:25" ht="12" customHeight="1" x14ac:dyDescent="0.4">
      <c r="A134" s="67"/>
      <c r="B134" s="67"/>
      <c r="C134" s="67"/>
      <c r="D134" s="67"/>
      <c r="E134" s="67"/>
      <c r="F134" s="79"/>
      <c r="G134" s="67"/>
      <c r="H134" s="67"/>
      <c r="I134" s="67"/>
      <c r="J134" s="67"/>
      <c r="K134" s="67"/>
      <c r="L134" s="67"/>
      <c r="M134" s="67"/>
      <c r="N134" s="67"/>
      <c r="O134" s="67"/>
      <c r="P134" s="67"/>
      <c r="Q134" s="67"/>
      <c r="R134" s="67"/>
      <c r="S134" s="67"/>
      <c r="T134" s="67"/>
      <c r="U134" s="67"/>
      <c r="V134" s="67"/>
      <c r="W134" s="67"/>
      <c r="X134" s="67"/>
      <c r="Y134" s="67"/>
    </row>
    <row r="135" spans="1:25" ht="12" customHeight="1" x14ac:dyDescent="0.4">
      <c r="A135" s="67"/>
      <c r="B135" s="67"/>
      <c r="C135" s="67"/>
      <c r="D135" s="67"/>
      <c r="E135" s="67"/>
      <c r="F135" s="79"/>
      <c r="G135" s="67"/>
      <c r="H135" s="67"/>
      <c r="I135" s="67"/>
      <c r="J135" s="67"/>
      <c r="K135" s="67"/>
      <c r="L135" s="67"/>
      <c r="M135" s="67"/>
      <c r="N135" s="67"/>
      <c r="O135" s="67"/>
      <c r="P135" s="67"/>
      <c r="Q135" s="67"/>
      <c r="R135" s="67"/>
      <c r="S135" s="67"/>
      <c r="T135" s="67"/>
      <c r="U135" s="67"/>
      <c r="V135" s="67"/>
      <c r="W135" s="67"/>
      <c r="X135" s="67"/>
      <c r="Y135" s="67"/>
    </row>
    <row r="136" spans="1:25" ht="12" customHeight="1" x14ac:dyDescent="0.4">
      <c r="A136" s="67"/>
      <c r="B136" s="67"/>
      <c r="C136" s="67"/>
      <c r="D136" s="67"/>
      <c r="E136" s="67"/>
      <c r="F136" s="79"/>
      <c r="G136" s="67"/>
      <c r="H136" s="67"/>
      <c r="I136" s="67"/>
      <c r="J136" s="67"/>
      <c r="K136" s="67"/>
      <c r="L136" s="67"/>
      <c r="M136" s="67"/>
      <c r="N136" s="67"/>
      <c r="O136" s="67"/>
      <c r="P136" s="67"/>
      <c r="Q136" s="67"/>
      <c r="R136" s="67"/>
      <c r="S136" s="67"/>
      <c r="T136" s="67"/>
      <c r="U136" s="67"/>
      <c r="V136" s="67"/>
      <c r="W136" s="67"/>
      <c r="X136" s="67"/>
      <c r="Y136" s="67"/>
    </row>
    <row r="137" spans="1:25" ht="12" customHeight="1" x14ac:dyDescent="0.4">
      <c r="A137" s="67"/>
      <c r="B137" s="67"/>
      <c r="C137" s="67"/>
      <c r="D137" s="67"/>
      <c r="E137" s="67"/>
      <c r="F137" s="79"/>
      <c r="G137" s="67"/>
      <c r="H137" s="67"/>
      <c r="I137" s="67"/>
      <c r="J137" s="67"/>
      <c r="K137" s="67"/>
      <c r="L137" s="67"/>
      <c r="M137" s="67"/>
      <c r="N137" s="67"/>
      <c r="O137" s="67"/>
      <c r="P137" s="67"/>
      <c r="Q137" s="67"/>
      <c r="R137" s="67"/>
      <c r="S137" s="67"/>
      <c r="T137" s="67"/>
      <c r="U137" s="67"/>
      <c r="V137" s="67"/>
      <c r="W137" s="67"/>
      <c r="X137" s="67"/>
      <c r="Y137" s="67"/>
    </row>
    <row r="138" spans="1:25" ht="12" customHeight="1" x14ac:dyDescent="0.4">
      <c r="A138" s="67"/>
      <c r="B138" s="67"/>
      <c r="C138" s="67"/>
      <c r="D138" s="67"/>
      <c r="E138" s="67"/>
      <c r="F138" s="79"/>
      <c r="G138" s="67"/>
      <c r="H138" s="67"/>
      <c r="I138" s="67"/>
      <c r="J138" s="67"/>
      <c r="K138" s="67"/>
      <c r="L138" s="67"/>
      <c r="M138" s="67"/>
      <c r="N138" s="67"/>
      <c r="O138" s="67"/>
      <c r="P138" s="67"/>
      <c r="Q138" s="67"/>
      <c r="R138" s="67"/>
      <c r="S138" s="67"/>
      <c r="T138" s="67"/>
      <c r="U138" s="67"/>
      <c r="V138" s="67"/>
      <c r="W138" s="67"/>
      <c r="X138" s="67"/>
      <c r="Y138" s="67"/>
    </row>
    <row r="139" spans="1:25" ht="12" customHeight="1" x14ac:dyDescent="0.4">
      <c r="A139" s="67"/>
      <c r="B139" s="67"/>
      <c r="C139" s="67"/>
      <c r="D139" s="67"/>
      <c r="E139" s="67"/>
      <c r="F139" s="79"/>
      <c r="G139" s="67"/>
      <c r="H139" s="67"/>
      <c r="I139" s="67"/>
      <c r="J139" s="67"/>
      <c r="K139" s="67"/>
      <c r="L139" s="67"/>
      <c r="M139" s="67"/>
      <c r="N139" s="67"/>
      <c r="O139" s="67"/>
      <c r="P139" s="67"/>
      <c r="Q139" s="67"/>
      <c r="R139" s="67"/>
      <c r="S139" s="67"/>
      <c r="T139" s="67"/>
      <c r="U139" s="67"/>
      <c r="V139" s="67"/>
      <c r="W139" s="67"/>
      <c r="X139" s="67"/>
      <c r="Y139" s="67"/>
    </row>
    <row r="140" spans="1:25" ht="12" customHeight="1" x14ac:dyDescent="0.4">
      <c r="A140" s="67"/>
      <c r="B140" s="67"/>
      <c r="C140" s="67"/>
      <c r="D140" s="67"/>
      <c r="E140" s="67"/>
      <c r="F140" s="79"/>
      <c r="G140" s="67"/>
      <c r="H140" s="67"/>
      <c r="I140" s="67"/>
      <c r="J140" s="67"/>
      <c r="K140" s="67"/>
      <c r="L140" s="67"/>
      <c r="M140" s="67"/>
      <c r="N140" s="67"/>
      <c r="O140" s="67"/>
      <c r="P140" s="67"/>
      <c r="Q140" s="67"/>
      <c r="R140" s="67"/>
      <c r="S140" s="67"/>
      <c r="T140" s="67"/>
      <c r="U140" s="67"/>
      <c r="V140" s="67"/>
      <c r="W140" s="67"/>
      <c r="X140" s="67"/>
      <c r="Y140" s="67"/>
    </row>
    <row r="141" spans="1:25" ht="12" customHeight="1" x14ac:dyDescent="0.4">
      <c r="A141" s="67"/>
      <c r="B141" s="67"/>
      <c r="C141" s="67"/>
      <c r="D141" s="67"/>
      <c r="E141" s="67"/>
      <c r="F141" s="79"/>
      <c r="G141" s="67"/>
      <c r="H141" s="67"/>
      <c r="I141" s="67"/>
      <c r="J141" s="67"/>
      <c r="K141" s="67"/>
      <c r="L141" s="67"/>
      <c r="M141" s="67"/>
      <c r="N141" s="67"/>
      <c r="O141" s="67"/>
      <c r="P141" s="67"/>
      <c r="Q141" s="67"/>
      <c r="R141" s="67"/>
      <c r="S141" s="67"/>
      <c r="T141" s="67"/>
      <c r="U141" s="67"/>
      <c r="V141" s="67"/>
      <c r="W141" s="67"/>
      <c r="X141" s="67"/>
      <c r="Y141" s="67"/>
    </row>
    <row r="142" spans="1:25" ht="12" customHeight="1" x14ac:dyDescent="0.4">
      <c r="A142" s="67"/>
      <c r="B142" s="67"/>
      <c r="C142" s="67"/>
      <c r="D142" s="67"/>
      <c r="E142" s="67"/>
      <c r="F142" s="79"/>
      <c r="G142" s="67"/>
      <c r="H142" s="67"/>
      <c r="I142" s="67"/>
      <c r="J142" s="67"/>
      <c r="K142" s="67"/>
      <c r="L142" s="67"/>
      <c r="M142" s="67"/>
      <c r="N142" s="67"/>
      <c r="O142" s="67"/>
      <c r="P142" s="67"/>
      <c r="Q142" s="67"/>
      <c r="R142" s="67"/>
      <c r="S142" s="67"/>
      <c r="T142" s="67"/>
      <c r="U142" s="67"/>
      <c r="V142" s="67"/>
      <c r="W142" s="67"/>
      <c r="X142" s="67"/>
      <c r="Y142" s="67"/>
    </row>
    <row r="143" spans="1:25" ht="12" customHeight="1" x14ac:dyDescent="0.4">
      <c r="A143" s="67"/>
      <c r="B143" s="67"/>
      <c r="C143" s="67"/>
      <c r="D143" s="67"/>
      <c r="E143" s="67"/>
      <c r="F143" s="79"/>
      <c r="G143" s="67"/>
      <c r="H143" s="67"/>
      <c r="I143" s="67"/>
      <c r="J143" s="67"/>
      <c r="K143" s="67"/>
      <c r="L143" s="67"/>
      <c r="M143" s="67"/>
      <c r="N143" s="67"/>
      <c r="O143" s="67"/>
      <c r="P143" s="67"/>
      <c r="Q143" s="67"/>
      <c r="R143" s="67"/>
      <c r="S143" s="67"/>
      <c r="T143" s="67"/>
      <c r="U143" s="67"/>
      <c r="V143" s="67"/>
      <c r="W143" s="67"/>
      <c r="X143" s="67"/>
      <c r="Y143" s="67"/>
    </row>
    <row r="144" spans="1:25" ht="12" customHeight="1" x14ac:dyDescent="0.4">
      <c r="A144" s="67"/>
      <c r="B144" s="67"/>
      <c r="C144" s="67"/>
      <c r="D144" s="67"/>
      <c r="E144" s="67"/>
      <c r="F144" s="79"/>
      <c r="G144" s="67"/>
      <c r="H144" s="67"/>
      <c r="I144" s="67"/>
      <c r="J144" s="67"/>
      <c r="K144" s="67"/>
      <c r="L144" s="67"/>
      <c r="M144" s="67"/>
      <c r="N144" s="67"/>
      <c r="O144" s="67"/>
      <c r="P144" s="67"/>
      <c r="Q144" s="67"/>
      <c r="R144" s="67"/>
      <c r="S144" s="67"/>
      <c r="T144" s="67"/>
      <c r="U144" s="67"/>
      <c r="V144" s="67"/>
      <c r="W144" s="67"/>
      <c r="X144" s="67"/>
      <c r="Y144" s="67"/>
    </row>
    <row r="145" spans="1:25" ht="12" customHeight="1" x14ac:dyDescent="0.4">
      <c r="A145" s="67"/>
      <c r="B145" s="67"/>
      <c r="C145" s="67"/>
      <c r="D145" s="67"/>
      <c r="E145" s="67"/>
      <c r="F145" s="79"/>
      <c r="G145" s="67"/>
      <c r="H145" s="67"/>
      <c r="I145" s="67"/>
      <c r="J145" s="67"/>
      <c r="K145" s="67"/>
      <c r="L145" s="67"/>
      <c r="M145" s="67"/>
      <c r="N145" s="67"/>
      <c r="O145" s="67"/>
      <c r="P145" s="67"/>
      <c r="Q145" s="67"/>
      <c r="R145" s="67"/>
      <c r="S145" s="67"/>
      <c r="T145" s="67"/>
      <c r="U145" s="67"/>
      <c r="V145" s="67"/>
      <c r="W145" s="67"/>
      <c r="X145" s="67"/>
      <c r="Y145" s="67"/>
    </row>
    <row r="146" spans="1:25" ht="12" customHeight="1" x14ac:dyDescent="0.4">
      <c r="A146" s="67"/>
      <c r="B146" s="67"/>
      <c r="C146" s="67"/>
      <c r="D146" s="67"/>
      <c r="E146" s="67"/>
      <c r="F146" s="79"/>
      <c r="G146" s="67"/>
      <c r="H146" s="67"/>
      <c r="I146" s="67"/>
      <c r="J146" s="67"/>
      <c r="K146" s="67"/>
      <c r="L146" s="67"/>
      <c r="M146" s="67"/>
      <c r="N146" s="67"/>
      <c r="O146" s="67"/>
      <c r="P146" s="67"/>
      <c r="Q146" s="67"/>
      <c r="R146" s="67"/>
      <c r="S146" s="67"/>
      <c r="T146" s="67"/>
      <c r="U146" s="67"/>
      <c r="V146" s="67"/>
      <c r="W146" s="67"/>
      <c r="X146" s="67"/>
      <c r="Y146" s="67"/>
    </row>
    <row r="147" spans="1:25" ht="12" customHeight="1" x14ac:dyDescent="0.4">
      <c r="A147" s="67"/>
      <c r="B147" s="67"/>
      <c r="C147" s="67"/>
      <c r="D147" s="67"/>
      <c r="E147" s="67"/>
      <c r="F147" s="79"/>
      <c r="G147" s="67"/>
      <c r="H147" s="67"/>
      <c r="I147" s="67"/>
      <c r="J147" s="67"/>
      <c r="K147" s="67"/>
      <c r="L147" s="67"/>
      <c r="M147" s="67"/>
      <c r="N147" s="67"/>
      <c r="O147" s="67"/>
      <c r="P147" s="67"/>
      <c r="Q147" s="67"/>
      <c r="R147" s="67"/>
      <c r="S147" s="67"/>
      <c r="T147" s="67"/>
      <c r="U147" s="67"/>
      <c r="V147" s="67"/>
      <c r="W147" s="67"/>
      <c r="X147" s="67"/>
      <c r="Y147" s="67"/>
    </row>
    <row r="148" spans="1:25" ht="12" customHeight="1" x14ac:dyDescent="0.4">
      <c r="A148" s="67"/>
      <c r="B148" s="67"/>
      <c r="C148" s="67"/>
      <c r="D148" s="67"/>
      <c r="E148" s="67"/>
      <c r="F148" s="79"/>
      <c r="G148" s="67"/>
      <c r="H148" s="67"/>
      <c r="I148" s="67"/>
      <c r="J148" s="67"/>
      <c r="K148" s="67"/>
      <c r="L148" s="67"/>
      <c r="M148" s="67"/>
      <c r="N148" s="67"/>
      <c r="O148" s="67"/>
      <c r="P148" s="67"/>
      <c r="Q148" s="67"/>
      <c r="R148" s="67"/>
      <c r="S148" s="67"/>
      <c r="T148" s="67"/>
      <c r="U148" s="67"/>
      <c r="V148" s="67"/>
      <c r="W148" s="67"/>
      <c r="X148" s="67"/>
      <c r="Y148" s="67"/>
    </row>
    <row r="149" spans="1:25" ht="12" customHeight="1" x14ac:dyDescent="0.4">
      <c r="A149" s="67"/>
      <c r="B149" s="67"/>
      <c r="C149" s="67"/>
      <c r="D149" s="67"/>
      <c r="E149" s="67"/>
      <c r="F149" s="79"/>
      <c r="G149" s="67"/>
      <c r="H149" s="67"/>
      <c r="I149" s="67"/>
      <c r="J149" s="67"/>
      <c r="K149" s="67"/>
      <c r="L149" s="67"/>
      <c r="M149" s="67"/>
      <c r="N149" s="67"/>
      <c r="O149" s="67"/>
      <c r="P149" s="67"/>
      <c r="Q149" s="67"/>
      <c r="R149" s="67"/>
      <c r="S149" s="67"/>
      <c r="T149" s="67"/>
      <c r="U149" s="67"/>
      <c r="V149" s="67"/>
      <c r="W149" s="67"/>
      <c r="X149" s="67"/>
      <c r="Y149" s="67"/>
    </row>
    <row r="150" spans="1:25" ht="12" customHeight="1" x14ac:dyDescent="0.4">
      <c r="A150" s="67"/>
      <c r="B150" s="67"/>
      <c r="C150" s="67"/>
      <c r="D150" s="67"/>
      <c r="E150" s="67"/>
      <c r="F150" s="79"/>
      <c r="G150" s="67"/>
      <c r="H150" s="67"/>
      <c r="I150" s="67"/>
      <c r="J150" s="67"/>
      <c r="K150" s="67"/>
      <c r="L150" s="67"/>
      <c r="M150" s="67"/>
      <c r="N150" s="67"/>
      <c r="O150" s="67"/>
      <c r="P150" s="67"/>
      <c r="Q150" s="67"/>
      <c r="R150" s="67"/>
      <c r="S150" s="67"/>
      <c r="T150" s="67"/>
      <c r="U150" s="67"/>
      <c r="V150" s="67"/>
      <c r="W150" s="67"/>
      <c r="X150" s="67"/>
      <c r="Y150" s="67"/>
    </row>
    <row r="151" spans="1:25" ht="12" customHeight="1" x14ac:dyDescent="0.4">
      <c r="A151" s="67"/>
      <c r="B151" s="67"/>
      <c r="C151" s="67"/>
      <c r="D151" s="67"/>
      <c r="E151" s="67"/>
      <c r="F151" s="79"/>
      <c r="G151" s="67"/>
      <c r="H151" s="67"/>
      <c r="I151" s="67"/>
      <c r="J151" s="67"/>
      <c r="K151" s="67"/>
      <c r="L151" s="67"/>
      <c r="M151" s="67"/>
      <c r="N151" s="67"/>
      <c r="O151" s="67"/>
      <c r="P151" s="67"/>
      <c r="Q151" s="67"/>
      <c r="R151" s="67"/>
      <c r="S151" s="67"/>
      <c r="T151" s="67"/>
      <c r="U151" s="67"/>
      <c r="V151" s="67"/>
      <c r="W151" s="67"/>
      <c r="X151" s="67"/>
      <c r="Y151" s="67"/>
    </row>
    <row r="152" spans="1:25" ht="12" customHeight="1" x14ac:dyDescent="0.4">
      <c r="A152" s="67"/>
      <c r="B152" s="67"/>
      <c r="C152" s="67"/>
      <c r="D152" s="67"/>
      <c r="E152" s="67"/>
      <c r="F152" s="79"/>
      <c r="G152" s="67"/>
      <c r="H152" s="67"/>
      <c r="I152" s="67"/>
      <c r="J152" s="67"/>
      <c r="K152" s="67"/>
      <c r="L152" s="67"/>
      <c r="M152" s="67"/>
      <c r="N152" s="67"/>
      <c r="O152" s="67"/>
      <c r="P152" s="67"/>
      <c r="Q152" s="67"/>
      <c r="R152" s="67"/>
      <c r="S152" s="67"/>
      <c r="T152" s="67"/>
      <c r="U152" s="67"/>
      <c r="V152" s="67"/>
      <c r="W152" s="67"/>
      <c r="X152" s="67"/>
      <c r="Y152" s="67"/>
    </row>
    <row r="153" spans="1:25" ht="12" customHeight="1" x14ac:dyDescent="0.4">
      <c r="A153" s="67"/>
      <c r="B153" s="67"/>
      <c r="C153" s="67"/>
      <c r="D153" s="67"/>
      <c r="E153" s="67"/>
      <c r="F153" s="79"/>
      <c r="G153" s="67"/>
      <c r="H153" s="67"/>
      <c r="I153" s="67"/>
      <c r="J153" s="67"/>
      <c r="K153" s="67"/>
      <c r="L153" s="67"/>
      <c r="M153" s="67"/>
      <c r="N153" s="67"/>
      <c r="O153" s="67"/>
      <c r="P153" s="67"/>
      <c r="Q153" s="67"/>
      <c r="R153" s="67"/>
      <c r="S153" s="67"/>
      <c r="T153" s="67"/>
      <c r="U153" s="67"/>
      <c r="V153" s="67"/>
      <c r="W153" s="67"/>
      <c r="X153" s="67"/>
      <c r="Y153" s="67"/>
    </row>
    <row r="154" spans="1:25" ht="12" customHeight="1" x14ac:dyDescent="0.4">
      <c r="A154" s="67"/>
      <c r="B154" s="67"/>
      <c r="C154" s="67"/>
      <c r="D154" s="67"/>
      <c r="E154" s="67"/>
      <c r="F154" s="79"/>
      <c r="G154" s="67"/>
      <c r="H154" s="67"/>
      <c r="I154" s="67"/>
      <c r="J154" s="67"/>
      <c r="K154" s="67"/>
      <c r="L154" s="67"/>
      <c r="M154" s="67"/>
      <c r="N154" s="67"/>
      <c r="O154" s="67"/>
      <c r="P154" s="67"/>
      <c r="Q154" s="67"/>
      <c r="R154" s="67"/>
      <c r="S154" s="67"/>
      <c r="T154" s="67"/>
      <c r="U154" s="67"/>
      <c r="V154" s="67"/>
      <c r="W154" s="67"/>
      <c r="X154" s="67"/>
      <c r="Y154" s="67"/>
    </row>
    <row r="155" spans="1:25" ht="12" customHeight="1" x14ac:dyDescent="0.4">
      <c r="A155" s="67"/>
      <c r="B155" s="67"/>
      <c r="C155" s="67"/>
      <c r="D155" s="67"/>
      <c r="E155" s="67"/>
      <c r="F155" s="79"/>
      <c r="G155" s="67"/>
      <c r="H155" s="67"/>
      <c r="I155" s="67"/>
      <c r="J155" s="67"/>
      <c r="K155" s="67"/>
      <c r="L155" s="67"/>
      <c r="M155" s="67"/>
      <c r="N155" s="67"/>
      <c r="O155" s="67"/>
      <c r="P155" s="67"/>
      <c r="Q155" s="67"/>
      <c r="R155" s="67"/>
      <c r="S155" s="67"/>
      <c r="T155" s="67"/>
      <c r="U155" s="67"/>
      <c r="V155" s="67"/>
      <c r="W155" s="67"/>
      <c r="X155" s="67"/>
      <c r="Y155" s="67"/>
    </row>
    <row r="156" spans="1:25" ht="12" customHeight="1" x14ac:dyDescent="0.4">
      <c r="A156" s="67"/>
      <c r="B156" s="67"/>
      <c r="C156" s="67"/>
      <c r="D156" s="67"/>
      <c r="E156" s="67"/>
      <c r="F156" s="79"/>
      <c r="G156" s="67"/>
      <c r="H156" s="67"/>
      <c r="I156" s="67"/>
      <c r="J156" s="67"/>
      <c r="K156" s="67"/>
      <c r="L156" s="67"/>
      <c r="M156" s="67"/>
      <c r="N156" s="67"/>
      <c r="O156" s="67"/>
      <c r="P156" s="67"/>
      <c r="Q156" s="67"/>
      <c r="R156" s="67"/>
      <c r="S156" s="67"/>
      <c r="T156" s="67"/>
      <c r="U156" s="67"/>
      <c r="V156" s="67"/>
      <c r="W156" s="67"/>
      <c r="X156" s="67"/>
      <c r="Y156" s="67"/>
    </row>
    <row r="157" spans="1:25" ht="12" customHeight="1" x14ac:dyDescent="0.4">
      <c r="A157" s="67"/>
      <c r="B157" s="67"/>
      <c r="C157" s="67"/>
      <c r="D157" s="67"/>
      <c r="E157" s="67"/>
      <c r="F157" s="79"/>
      <c r="G157" s="67"/>
      <c r="H157" s="67"/>
      <c r="I157" s="67"/>
      <c r="J157" s="67"/>
      <c r="K157" s="67"/>
      <c r="L157" s="67"/>
      <c r="M157" s="67"/>
      <c r="N157" s="67"/>
      <c r="O157" s="67"/>
      <c r="P157" s="67"/>
      <c r="Q157" s="67"/>
      <c r="R157" s="67"/>
      <c r="S157" s="67"/>
      <c r="T157" s="67"/>
      <c r="U157" s="67"/>
      <c r="V157" s="67"/>
      <c r="W157" s="67"/>
      <c r="X157" s="67"/>
      <c r="Y157" s="67"/>
    </row>
    <row r="158" spans="1:25" ht="12" customHeight="1" x14ac:dyDescent="0.4">
      <c r="A158" s="67"/>
      <c r="B158" s="67"/>
      <c r="C158" s="67"/>
      <c r="D158" s="67"/>
      <c r="E158" s="67"/>
      <c r="F158" s="79"/>
      <c r="G158" s="67"/>
      <c r="H158" s="67"/>
      <c r="I158" s="67"/>
      <c r="J158" s="67"/>
      <c r="K158" s="67"/>
      <c r="L158" s="67"/>
      <c r="M158" s="67"/>
      <c r="N158" s="67"/>
      <c r="O158" s="67"/>
      <c r="P158" s="67"/>
      <c r="Q158" s="67"/>
      <c r="R158" s="67"/>
      <c r="S158" s="67"/>
      <c r="T158" s="67"/>
      <c r="U158" s="67"/>
      <c r="V158" s="67"/>
      <c r="W158" s="67"/>
      <c r="X158" s="67"/>
      <c r="Y158" s="67"/>
    </row>
    <row r="159" spans="1:25" ht="12" customHeight="1" x14ac:dyDescent="0.4">
      <c r="A159" s="67"/>
      <c r="B159" s="67"/>
      <c r="C159" s="67"/>
      <c r="D159" s="67"/>
      <c r="E159" s="67"/>
      <c r="F159" s="79"/>
      <c r="G159" s="67"/>
      <c r="H159" s="67"/>
      <c r="I159" s="67"/>
      <c r="J159" s="67"/>
      <c r="K159" s="67"/>
      <c r="L159" s="67"/>
      <c r="M159" s="67"/>
      <c r="N159" s="67"/>
      <c r="O159" s="67"/>
      <c r="P159" s="67"/>
      <c r="Q159" s="67"/>
      <c r="R159" s="67"/>
      <c r="S159" s="67"/>
      <c r="T159" s="67"/>
      <c r="U159" s="67"/>
      <c r="V159" s="67"/>
      <c r="W159" s="67"/>
      <c r="X159" s="67"/>
      <c r="Y159" s="67"/>
    </row>
    <row r="160" spans="1:25" ht="12" customHeight="1" x14ac:dyDescent="0.4">
      <c r="A160" s="67"/>
      <c r="B160" s="67"/>
      <c r="C160" s="67"/>
      <c r="D160" s="67"/>
      <c r="E160" s="67"/>
      <c r="F160" s="79"/>
      <c r="G160" s="67"/>
      <c r="H160" s="67"/>
      <c r="I160" s="67"/>
      <c r="J160" s="67"/>
      <c r="K160" s="67"/>
      <c r="L160" s="67"/>
      <c r="M160" s="67"/>
      <c r="N160" s="67"/>
      <c r="O160" s="67"/>
      <c r="P160" s="67"/>
      <c r="Q160" s="67"/>
      <c r="R160" s="67"/>
      <c r="S160" s="67"/>
      <c r="T160" s="67"/>
      <c r="U160" s="67"/>
      <c r="V160" s="67"/>
      <c r="W160" s="67"/>
      <c r="X160" s="67"/>
      <c r="Y160" s="67"/>
    </row>
    <row r="161" spans="1:25" ht="12" customHeight="1" x14ac:dyDescent="0.4">
      <c r="A161" s="67"/>
      <c r="B161" s="67"/>
      <c r="C161" s="67"/>
      <c r="D161" s="67"/>
      <c r="E161" s="67"/>
      <c r="F161" s="79"/>
      <c r="G161" s="67"/>
      <c r="H161" s="67"/>
      <c r="I161" s="67"/>
      <c r="J161" s="67"/>
      <c r="K161" s="67"/>
      <c r="L161" s="67"/>
      <c r="M161" s="67"/>
      <c r="N161" s="67"/>
      <c r="O161" s="67"/>
      <c r="P161" s="67"/>
      <c r="Q161" s="67"/>
      <c r="R161" s="67"/>
      <c r="S161" s="67"/>
      <c r="T161" s="67"/>
      <c r="U161" s="67"/>
      <c r="V161" s="67"/>
      <c r="W161" s="67"/>
      <c r="X161" s="67"/>
      <c r="Y161" s="67"/>
    </row>
    <row r="162" spans="1:25" ht="12" customHeight="1" x14ac:dyDescent="0.4">
      <c r="A162" s="67"/>
      <c r="B162" s="67"/>
      <c r="C162" s="67"/>
      <c r="D162" s="67"/>
      <c r="E162" s="67"/>
      <c r="F162" s="79"/>
      <c r="G162" s="67"/>
      <c r="H162" s="67"/>
      <c r="I162" s="67"/>
      <c r="J162" s="67"/>
      <c r="K162" s="67"/>
      <c r="L162" s="67"/>
      <c r="M162" s="67"/>
      <c r="N162" s="67"/>
      <c r="O162" s="67"/>
      <c r="P162" s="67"/>
      <c r="Q162" s="67"/>
      <c r="R162" s="67"/>
      <c r="S162" s="67"/>
      <c r="T162" s="67"/>
      <c r="U162" s="67"/>
      <c r="V162" s="67"/>
      <c r="W162" s="67"/>
      <c r="X162" s="67"/>
      <c r="Y162" s="67"/>
    </row>
    <row r="163" spans="1:25" ht="12" customHeight="1" x14ac:dyDescent="0.4">
      <c r="A163" s="67"/>
      <c r="B163" s="67"/>
      <c r="C163" s="67"/>
      <c r="D163" s="67"/>
      <c r="E163" s="67"/>
      <c r="F163" s="79"/>
      <c r="G163" s="67"/>
      <c r="H163" s="67"/>
      <c r="I163" s="67"/>
      <c r="J163" s="67"/>
      <c r="K163" s="67"/>
      <c r="L163" s="67"/>
      <c r="M163" s="67"/>
      <c r="N163" s="67"/>
      <c r="O163" s="67"/>
      <c r="P163" s="67"/>
      <c r="Q163" s="67"/>
      <c r="R163" s="67"/>
      <c r="S163" s="67"/>
      <c r="T163" s="67"/>
      <c r="U163" s="67"/>
      <c r="V163" s="67"/>
      <c r="W163" s="67"/>
      <c r="X163" s="67"/>
      <c r="Y163" s="67"/>
    </row>
    <row r="164" spans="1:25" ht="12" customHeight="1" x14ac:dyDescent="0.4">
      <c r="A164" s="67"/>
      <c r="B164" s="67"/>
      <c r="C164" s="67"/>
      <c r="D164" s="67"/>
      <c r="E164" s="67"/>
      <c r="F164" s="79"/>
      <c r="G164" s="67"/>
      <c r="H164" s="67"/>
      <c r="I164" s="67"/>
      <c r="J164" s="67"/>
      <c r="K164" s="67"/>
      <c r="L164" s="67"/>
      <c r="M164" s="67"/>
      <c r="N164" s="67"/>
      <c r="O164" s="67"/>
      <c r="P164" s="67"/>
      <c r="Q164" s="67"/>
      <c r="R164" s="67"/>
      <c r="S164" s="67"/>
      <c r="T164" s="67"/>
      <c r="U164" s="67"/>
      <c r="V164" s="67"/>
      <c r="W164" s="67"/>
      <c r="X164" s="67"/>
      <c r="Y164" s="67"/>
    </row>
    <row r="165" spans="1:25" ht="12" customHeight="1" x14ac:dyDescent="0.4">
      <c r="A165" s="67"/>
      <c r="B165" s="67"/>
      <c r="C165" s="67"/>
      <c r="D165" s="67"/>
      <c r="E165" s="67"/>
      <c r="F165" s="79"/>
      <c r="G165" s="67"/>
      <c r="H165" s="67"/>
      <c r="I165" s="67"/>
      <c r="J165" s="67"/>
      <c r="K165" s="67"/>
      <c r="L165" s="67"/>
      <c r="M165" s="67"/>
      <c r="N165" s="67"/>
      <c r="O165" s="67"/>
      <c r="P165" s="67"/>
      <c r="Q165" s="67"/>
      <c r="R165" s="67"/>
      <c r="S165" s="67"/>
      <c r="T165" s="67"/>
      <c r="U165" s="67"/>
      <c r="V165" s="67"/>
      <c r="W165" s="67"/>
      <c r="X165" s="67"/>
      <c r="Y165" s="67"/>
    </row>
    <row r="166" spans="1:25" ht="12" customHeight="1" x14ac:dyDescent="0.4">
      <c r="A166" s="67"/>
      <c r="B166" s="67"/>
      <c r="C166" s="67"/>
      <c r="D166" s="67"/>
      <c r="E166" s="67"/>
      <c r="F166" s="79"/>
      <c r="G166" s="67"/>
      <c r="H166" s="67"/>
      <c r="I166" s="67"/>
      <c r="J166" s="67"/>
      <c r="K166" s="67"/>
      <c r="L166" s="67"/>
      <c r="M166" s="67"/>
      <c r="N166" s="67"/>
      <c r="O166" s="67"/>
      <c r="P166" s="67"/>
      <c r="Q166" s="67"/>
      <c r="R166" s="67"/>
      <c r="S166" s="67"/>
      <c r="T166" s="67"/>
      <c r="U166" s="67"/>
      <c r="V166" s="67"/>
      <c r="W166" s="67"/>
      <c r="X166" s="67"/>
      <c r="Y166" s="67"/>
    </row>
    <row r="167" spans="1:25" ht="12" customHeight="1" x14ac:dyDescent="0.4">
      <c r="A167" s="67"/>
      <c r="B167" s="67"/>
      <c r="C167" s="67"/>
      <c r="D167" s="67"/>
      <c r="E167" s="67"/>
      <c r="F167" s="79"/>
      <c r="G167" s="67"/>
      <c r="H167" s="67"/>
      <c r="I167" s="67"/>
      <c r="J167" s="67"/>
      <c r="K167" s="67"/>
      <c r="L167" s="67"/>
      <c r="M167" s="67"/>
      <c r="N167" s="67"/>
      <c r="O167" s="67"/>
      <c r="P167" s="67"/>
      <c r="Q167" s="67"/>
      <c r="R167" s="67"/>
      <c r="S167" s="67"/>
      <c r="T167" s="67"/>
      <c r="U167" s="67"/>
      <c r="V167" s="67"/>
      <c r="W167" s="67"/>
      <c r="X167" s="67"/>
      <c r="Y167" s="67"/>
    </row>
    <row r="168" spans="1:25" ht="12" customHeight="1" x14ac:dyDescent="0.4">
      <c r="A168" s="67"/>
      <c r="B168" s="67"/>
      <c r="C168" s="67"/>
      <c r="D168" s="67"/>
      <c r="E168" s="67"/>
      <c r="F168" s="79"/>
      <c r="G168" s="67"/>
      <c r="H168" s="67"/>
      <c r="I168" s="67"/>
      <c r="J168" s="67"/>
      <c r="K168" s="67"/>
      <c r="L168" s="67"/>
      <c r="M168" s="67"/>
      <c r="N168" s="67"/>
      <c r="O168" s="67"/>
      <c r="P168" s="67"/>
      <c r="Q168" s="67"/>
      <c r="R168" s="67"/>
      <c r="S168" s="67"/>
      <c r="T168" s="67"/>
      <c r="U168" s="67"/>
      <c r="V168" s="67"/>
      <c r="W168" s="67"/>
      <c r="X168" s="67"/>
      <c r="Y168" s="67"/>
    </row>
    <row r="169" spans="1:25" ht="12" customHeight="1" x14ac:dyDescent="0.4">
      <c r="A169" s="67"/>
      <c r="B169" s="67"/>
      <c r="C169" s="67"/>
      <c r="D169" s="67"/>
      <c r="E169" s="67"/>
      <c r="F169" s="79"/>
      <c r="G169" s="67"/>
      <c r="H169" s="67"/>
      <c r="I169" s="67"/>
      <c r="J169" s="67"/>
      <c r="K169" s="67"/>
      <c r="L169" s="67"/>
      <c r="M169" s="67"/>
      <c r="N169" s="67"/>
      <c r="O169" s="67"/>
      <c r="P169" s="67"/>
      <c r="Q169" s="67"/>
      <c r="R169" s="67"/>
      <c r="S169" s="67"/>
      <c r="T169" s="67"/>
      <c r="U169" s="67"/>
      <c r="V169" s="67"/>
      <c r="W169" s="67"/>
      <c r="X169" s="67"/>
      <c r="Y169" s="67"/>
    </row>
    <row r="170" spans="1:25" ht="12" customHeight="1" x14ac:dyDescent="0.4">
      <c r="A170" s="67"/>
      <c r="B170" s="67"/>
      <c r="C170" s="67"/>
      <c r="D170" s="67"/>
      <c r="E170" s="67"/>
      <c r="F170" s="79"/>
      <c r="G170" s="67"/>
      <c r="H170" s="67"/>
      <c r="I170" s="67"/>
      <c r="J170" s="67"/>
      <c r="K170" s="67"/>
      <c r="L170" s="67"/>
      <c r="M170" s="67"/>
      <c r="N170" s="67"/>
      <c r="O170" s="67"/>
      <c r="P170" s="67"/>
      <c r="Q170" s="67"/>
      <c r="R170" s="67"/>
      <c r="S170" s="67"/>
      <c r="T170" s="67"/>
      <c r="U170" s="67"/>
      <c r="V170" s="67"/>
      <c r="W170" s="67"/>
      <c r="X170" s="67"/>
      <c r="Y170" s="67"/>
    </row>
    <row r="171" spans="1:25" ht="12" customHeight="1" x14ac:dyDescent="0.4">
      <c r="A171" s="67"/>
      <c r="B171" s="67"/>
      <c r="C171" s="67"/>
      <c r="D171" s="67"/>
      <c r="E171" s="67"/>
      <c r="F171" s="79"/>
      <c r="G171" s="67"/>
      <c r="H171" s="67"/>
      <c r="I171" s="67"/>
      <c r="J171" s="67"/>
      <c r="K171" s="67"/>
      <c r="L171" s="67"/>
      <c r="M171" s="67"/>
      <c r="N171" s="67"/>
      <c r="O171" s="67"/>
      <c r="P171" s="67"/>
      <c r="Q171" s="67"/>
      <c r="R171" s="67"/>
      <c r="S171" s="67"/>
      <c r="T171" s="67"/>
      <c r="U171" s="67"/>
      <c r="V171" s="67"/>
      <c r="W171" s="67"/>
      <c r="X171" s="67"/>
      <c r="Y171" s="67"/>
    </row>
    <row r="172" spans="1:25" ht="12" customHeight="1" x14ac:dyDescent="0.4">
      <c r="A172" s="67"/>
      <c r="B172" s="67"/>
      <c r="C172" s="67"/>
      <c r="D172" s="67"/>
      <c r="E172" s="67"/>
      <c r="F172" s="79"/>
      <c r="G172" s="67"/>
      <c r="H172" s="67"/>
      <c r="I172" s="67"/>
      <c r="J172" s="67"/>
      <c r="K172" s="67"/>
      <c r="L172" s="67"/>
      <c r="M172" s="67"/>
      <c r="N172" s="67"/>
      <c r="O172" s="67"/>
      <c r="P172" s="67"/>
      <c r="Q172" s="67"/>
      <c r="R172" s="67"/>
      <c r="S172" s="67"/>
      <c r="T172" s="67"/>
      <c r="U172" s="67"/>
      <c r="V172" s="67"/>
      <c r="W172" s="67"/>
      <c r="X172" s="67"/>
      <c r="Y172" s="67"/>
    </row>
    <row r="173" spans="1:25" ht="12" customHeight="1" x14ac:dyDescent="0.4">
      <c r="A173" s="67"/>
      <c r="B173" s="67"/>
      <c r="C173" s="67"/>
      <c r="D173" s="67"/>
      <c r="E173" s="67"/>
      <c r="F173" s="79"/>
      <c r="G173" s="67"/>
      <c r="H173" s="67"/>
      <c r="I173" s="67"/>
      <c r="J173" s="67"/>
      <c r="K173" s="67"/>
      <c r="L173" s="67"/>
      <c r="M173" s="67"/>
      <c r="N173" s="67"/>
      <c r="O173" s="67"/>
      <c r="P173" s="67"/>
      <c r="Q173" s="67"/>
      <c r="R173" s="67"/>
      <c r="S173" s="67"/>
      <c r="T173" s="67"/>
      <c r="U173" s="67"/>
      <c r="V173" s="67"/>
      <c r="W173" s="67"/>
      <c r="X173" s="67"/>
      <c r="Y173" s="67"/>
    </row>
    <row r="174" spans="1:25" ht="12" customHeight="1" x14ac:dyDescent="0.4">
      <c r="A174" s="67"/>
      <c r="B174" s="67"/>
      <c r="C174" s="67"/>
      <c r="D174" s="67"/>
      <c r="E174" s="67"/>
      <c r="F174" s="79"/>
      <c r="G174" s="67"/>
      <c r="H174" s="67"/>
      <c r="I174" s="67"/>
      <c r="J174" s="67"/>
      <c r="K174" s="67"/>
      <c r="L174" s="67"/>
      <c r="M174" s="67"/>
      <c r="N174" s="67"/>
      <c r="O174" s="67"/>
      <c r="P174" s="67"/>
      <c r="Q174" s="67"/>
      <c r="R174" s="67"/>
      <c r="S174" s="67"/>
      <c r="T174" s="67"/>
      <c r="U174" s="67"/>
      <c r="V174" s="67"/>
      <c r="W174" s="67"/>
      <c r="X174" s="67"/>
      <c r="Y174" s="67"/>
    </row>
    <row r="175" spans="1:25" ht="12" customHeight="1" x14ac:dyDescent="0.4">
      <c r="A175" s="67"/>
      <c r="B175" s="67"/>
      <c r="C175" s="67"/>
      <c r="D175" s="67"/>
      <c r="E175" s="67"/>
      <c r="F175" s="79"/>
      <c r="G175" s="67"/>
      <c r="H175" s="67"/>
      <c r="I175" s="67"/>
      <c r="J175" s="67"/>
      <c r="K175" s="67"/>
      <c r="L175" s="67"/>
      <c r="M175" s="67"/>
      <c r="N175" s="67"/>
      <c r="O175" s="67"/>
      <c r="P175" s="67"/>
      <c r="Q175" s="67"/>
      <c r="R175" s="67"/>
      <c r="S175" s="67"/>
      <c r="T175" s="67"/>
      <c r="U175" s="67"/>
      <c r="V175" s="67"/>
      <c r="W175" s="67"/>
      <c r="X175" s="67"/>
      <c r="Y175" s="67"/>
    </row>
    <row r="176" spans="1:25" ht="12" customHeight="1" x14ac:dyDescent="0.4">
      <c r="A176" s="67"/>
      <c r="B176" s="67"/>
      <c r="C176" s="67"/>
      <c r="D176" s="67"/>
      <c r="E176" s="67"/>
      <c r="F176" s="79"/>
      <c r="G176" s="67"/>
      <c r="H176" s="67"/>
      <c r="I176" s="67"/>
      <c r="J176" s="67"/>
      <c r="K176" s="67"/>
      <c r="L176" s="67"/>
      <c r="M176" s="67"/>
      <c r="N176" s="67"/>
      <c r="O176" s="67"/>
      <c r="P176" s="67"/>
      <c r="Q176" s="67"/>
      <c r="R176" s="67"/>
      <c r="S176" s="67"/>
      <c r="T176" s="67"/>
      <c r="U176" s="67"/>
      <c r="V176" s="67"/>
      <c r="W176" s="67"/>
      <c r="X176" s="67"/>
      <c r="Y176" s="67"/>
    </row>
    <row r="177" spans="1:25" ht="12" customHeight="1" x14ac:dyDescent="0.4">
      <c r="A177" s="67"/>
      <c r="B177" s="67"/>
      <c r="C177" s="67"/>
      <c r="D177" s="67"/>
      <c r="E177" s="67"/>
      <c r="F177" s="79"/>
      <c r="G177" s="67"/>
      <c r="H177" s="67"/>
      <c r="I177" s="67"/>
      <c r="J177" s="67"/>
      <c r="K177" s="67"/>
      <c r="L177" s="67"/>
      <c r="M177" s="67"/>
      <c r="N177" s="67"/>
      <c r="O177" s="67"/>
      <c r="P177" s="67"/>
      <c r="Q177" s="67"/>
      <c r="R177" s="67"/>
      <c r="S177" s="67"/>
      <c r="T177" s="67"/>
      <c r="U177" s="67"/>
      <c r="V177" s="67"/>
      <c r="W177" s="67"/>
      <c r="X177" s="67"/>
      <c r="Y177" s="67"/>
    </row>
    <row r="178" spans="1:25" ht="12" customHeight="1" x14ac:dyDescent="0.4">
      <c r="A178" s="67"/>
      <c r="B178" s="67"/>
      <c r="C178" s="67"/>
      <c r="D178" s="67"/>
      <c r="E178" s="67"/>
      <c r="F178" s="79"/>
      <c r="G178" s="67"/>
      <c r="H178" s="67"/>
      <c r="I178" s="67"/>
      <c r="J178" s="67"/>
      <c r="K178" s="67"/>
      <c r="L178" s="67"/>
      <c r="M178" s="67"/>
      <c r="N178" s="67"/>
      <c r="O178" s="67"/>
      <c r="P178" s="67"/>
      <c r="Q178" s="67"/>
      <c r="R178" s="67"/>
      <c r="S178" s="67"/>
      <c r="T178" s="67"/>
      <c r="U178" s="67"/>
      <c r="V178" s="67"/>
      <c r="W178" s="67"/>
      <c r="X178" s="67"/>
      <c r="Y178" s="67"/>
    </row>
    <row r="179" spans="1:25" ht="12" customHeight="1" x14ac:dyDescent="0.4">
      <c r="A179" s="67"/>
      <c r="B179" s="67"/>
      <c r="C179" s="67"/>
      <c r="D179" s="67"/>
      <c r="E179" s="67"/>
      <c r="F179" s="79"/>
      <c r="G179" s="67"/>
      <c r="H179" s="67"/>
      <c r="I179" s="67"/>
      <c r="J179" s="67"/>
      <c r="K179" s="67"/>
      <c r="L179" s="67"/>
      <c r="M179" s="67"/>
      <c r="N179" s="67"/>
      <c r="O179" s="67"/>
      <c r="P179" s="67"/>
      <c r="Q179" s="67"/>
      <c r="R179" s="67"/>
      <c r="S179" s="67"/>
      <c r="T179" s="67"/>
      <c r="U179" s="67"/>
      <c r="V179" s="67"/>
      <c r="W179" s="67"/>
      <c r="X179" s="67"/>
      <c r="Y179" s="67"/>
    </row>
    <row r="180" spans="1:25" ht="12" customHeight="1" x14ac:dyDescent="0.4">
      <c r="A180" s="67"/>
      <c r="B180" s="67"/>
      <c r="C180" s="67"/>
      <c r="D180" s="67"/>
      <c r="E180" s="67"/>
      <c r="F180" s="79"/>
      <c r="G180" s="67"/>
      <c r="H180" s="67"/>
      <c r="I180" s="67"/>
      <c r="J180" s="67"/>
      <c r="K180" s="67"/>
      <c r="L180" s="67"/>
      <c r="M180" s="67"/>
      <c r="N180" s="67"/>
      <c r="O180" s="67"/>
      <c r="P180" s="67"/>
      <c r="Q180" s="67"/>
      <c r="R180" s="67"/>
      <c r="S180" s="67"/>
      <c r="T180" s="67"/>
      <c r="U180" s="67"/>
      <c r="V180" s="67"/>
      <c r="W180" s="67"/>
      <c r="X180" s="67"/>
      <c r="Y180" s="67"/>
    </row>
    <row r="181" spans="1:25" ht="12" customHeight="1" x14ac:dyDescent="0.4">
      <c r="A181" s="67"/>
      <c r="B181" s="67"/>
      <c r="C181" s="67"/>
      <c r="D181" s="67"/>
      <c r="E181" s="67"/>
      <c r="F181" s="79"/>
      <c r="G181" s="67"/>
      <c r="H181" s="67"/>
      <c r="I181" s="67"/>
      <c r="J181" s="67"/>
      <c r="K181" s="67"/>
      <c r="L181" s="67"/>
      <c r="M181" s="67"/>
      <c r="N181" s="67"/>
      <c r="O181" s="67"/>
      <c r="P181" s="67"/>
      <c r="Q181" s="67"/>
      <c r="R181" s="67"/>
      <c r="S181" s="67"/>
      <c r="T181" s="67"/>
      <c r="U181" s="67"/>
      <c r="V181" s="67"/>
      <c r="W181" s="67"/>
      <c r="X181" s="67"/>
      <c r="Y181" s="67"/>
    </row>
    <row r="182" spans="1:25" ht="12" customHeight="1" x14ac:dyDescent="0.4">
      <c r="A182" s="67"/>
      <c r="B182" s="67"/>
      <c r="C182" s="67"/>
      <c r="D182" s="67"/>
      <c r="E182" s="67"/>
      <c r="F182" s="79"/>
      <c r="G182" s="67"/>
      <c r="H182" s="67"/>
      <c r="I182" s="67"/>
      <c r="J182" s="67"/>
      <c r="K182" s="67"/>
      <c r="L182" s="67"/>
      <c r="M182" s="67"/>
      <c r="N182" s="67"/>
      <c r="O182" s="67"/>
      <c r="P182" s="67"/>
      <c r="Q182" s="67"/>
      <c r="R182" s="67"/>
      <c r="S182" s="67"/>
      <c r="T182" s="67"/>
      <c r="U182" s="67"/>
      <c r="V182" s="67"/>
      <c r="W182" s="67"/>
      <c r="X182" s="67"/>
      <c r="Y182" s="67"/>
    </row>
    <row r="183" spans="1:25" ht="12" customHeight="1" x14ac:dyDescent="0.4">
      <c r="A183" s="67"/>
      <c r="B183" s="67"/>
      <c r="C183" s="67"/>
      <c r="D183" s="67"/>
      <c r="E183" s="67"/>
      <c r="F183" s="79"/>
      <c r="G183" s="67"/>
      <c r="H183" s="67"/>
      <c r="I183" s="67"/>
      <c r="J183" s="67"/>
      <c r="K183" s="67"/>
      <c r="L183" s="67"/>
      <c r="M183" s="67"/>
      <c r="N183" s="67"/>
      <c r="O183" s="67"/>
      <c r="P183" s="67"/>
      <c r="Q183" s="67"/>
      <c r="R183" s="67"/>
      <c r="S183" s="67"/>
      <c r="T183" s="67"/>
      <c r="U183" s="67"/>
      <c r="V183" s="67"/>
      <c r="W183" s="67"/>
      <c r="X183" s="67"/>
      <c r="Y183" s="67"/>
    </row>
    <row r="184" spans="1:25" ht="12" customHeight="1" x14ac:dyDescent="0.4">
      <c r="A184" s="67"/>
      <c r="B184" s="67"/>
      <c r="C184" s="67"/>
      <c r="D184" s="67"/>
      <c r="E184" s="67"/>
      <c r="F184" s="79"/>
      <c r="G184" s="67"/>
      <c r="H184" s="67"/>
      <c r="I184" s="67"/>
      <c r="J184" s="67"/>
      <c r="K184" s="67"/>
      <c r="L184" s="67"/>
      <c r="M184" s="67"/>
      <c r="N184" s="67"/>
      <c r="O184" s="67"/>
      <c r="P184" s="67"/>
      <c r="Q184" s="67"/>
      <c r="R184" s="67"/>
      <c r="S184" s="67"/>
      <c r="T184" s="67"/>
      <c r="U184" s="67"/>
      <c r="V184" s="67"/>
      <c r="W184" s="67"/>
      <c r="X184" s="67"/>
      <c r="Y184" s="67"/>
    </row>
    <row r="185" spans="1:25" ht="12" customHeight="1" x14ac:dyDescent="0.4">
      <c r="A185" s="67"/>
      <c r="B185" s="67"/>
      <c r="C185" s="67"/>
      <c r="D185" s="67"/>
      <c r="E185" s="67"/>
      <c r="F185" s="79"/>
      <c r="G185" s="67"/>
      <c r="H185" s="67"/>
      <c r="I185" s="67"/>
      <c r="J185" s="67"/>
      <c r="K185" s="67"/>
      <c r="L185" s="67"/>
      <c r="M185" s="67"/>
      <c r="N185" s="67"/>
      <c r="O185" s="67"/>
      <c r="P185" s="67"/>
      <c r="Q185" s="67"/>
      <c r="R185" s="67"/>
      <c r="S185" s="67"/>
      <c r="T185" s="67"/>
      <c r="U185" s="67"/>
      <c r="V185" s="67"/>
      <c r="W185" s="67"/>
      <c r="X185" s="67"/>
      <c r="Y185" s="67"/>
    </row>
    <row r="186" spans="1:25" ht="12" customHeight="1" x14ac:dyDescent="0.4">
      <c r="A186" s="67"/>
      <c r="B186" s="67"/>
      <c r="C186" s="67"/>
      <c r="D186" s="67"/>
      <c r="E186" s="67"/>
      <c r="F186" s="79"/>
      <c r="G186" s="67"/>
      <c r="H186" s="67"/>
      <c r="I186" s="67"/>
      <c r="J186" s="67"/>
      <c r="K186" s="67"/>
      <c r="L186" s="67"/>
      <c r="M186" s="67"/>
      <c r="N186" s="67"/>
      <c r="O186" s="67"/>
      <c r="P186" s="67"/>
      <c r="Q186" s="67"/>
      <c r="R186" s="67"/>
      <c r="S186" s="67"/>
      <c r="T186" s="67"/>
      <c r="U186" s="67"/>
      <c r="V186" s="67"/>
      <c r="W186" s="67"/>
      <c r="X186" s="67"/>
      <c r="Y186" s="67"/>
    </row>
    <row r="187" spans="1:25" ht="12" customHeight="1" x14ac:dyDescent="0.4">
      <c r="A187" s="67"/>
      <c r="B187" s="67"/>
      <c r="C187" s="67"/>
      <c r="D187" s="67"/>
      <c r="E187" s="67"/>
      <c r="F187" s="79"/>
      <c r="G187" s="67"/>
      <c r="H187" s="67"/>
      <c r="I187" s="67"/>
      <c r="J187" s="67"/>
      <c r="K187" s="67"/>
      <c r="L187" s="67"/>
      <c r="M187" s="67"/>
      <c r="N187" s="67"/>
      <c r="O187" s="67"/>
      <c r="P187" s="67"/>
      <c r="Q187" s="67"/>
      <c r="R187" s="67"/>
      <c r="S187" s="67"/>
      <c r="T187" s="67"/>
      <c r="U187" s="67"/>
      <c r="V187" s="67"/>
      <c r="W187" s="67"/>
      <c r="X187" s="67"/>
      <c r="Y187" s="67"/>
    </row>
    <row r="188" spans="1:25" ht="12" customHeight="1" x14ac:dyDescent="0.4">
      <c r="A188" s="67"/>
      <c r="B188" s="67"/>
      <c r="C188" s="67"/>
      <c r="D188" s="67"/>
      <c r="E188" s="67"/>
      <c r="F188" s="79"/>
      <c r="G188" s="67"/>
      <c r="H188" s="67"/>
      <c r="I188" s="67"/>
      <c r="J188" s="67"/>
      <c r="K188" s="67"/>
      <c r="L188" s="67"/>
      <c r="M188" s="67"/>
      <c r="N188" s="67"/>
      <c r="O188" s="67"/>
      <c r="P188" s="67"/>
      <c r="Q188" s="67"/>
      <c r="R188" s="67"/>
      <c r="S188" s="67"/>
      <c r="T188" s="67"/>
      <c r="U188" s="67"/>
      <c r="V188" s="67"/>
      <c r="W188" s="67"/>
      <c r="X188" s="67"/>
      <c r="Y188" s="67"/>
    </row>
    <row r="189" spans="1:25" ht="12" customHeight="1" x14ac:dyDescent="0.4">
      <c r="A189" s="67"/>
      <c r="B189" s="67"/>
      <c r="C189" s="67"/>
      <c r="D189" s="67"/>
      <c r="E189" s="67"/>
      <c r="F189" s="79"/>
      <c r="G189" s="67"/>
      <c r="H189" s="67"/>
      <c r="I189" s="67"/>
      <c r="J189" s="67"/>
      <c r="K189" s="67"/>
      <c r="L189" s="67"/>
      <c r="M189" s="67"/>
      <c r="N189" s="67"/>
      <c r="O189" s="67"/>
      <c r="P189" s="67"/>
      <c r="Q189" s="67"/>
      <c r="R189" s="67"/>
      <c r="S189" s="67"/>
      <c r="T189" s="67"/>
      <c r="U189" s="67"/>
      <c r="V189" s="67"/>
      <c r="W189" s="67"/>
      <c r="X189" s="67"/>
      <c r="Y189" s="67"/>
    </row>
    <row r="190" spans="1:25" ht="12" customHeight="1" x14ac:dyDescent="0.4">
      <c r="A190" s="67"/>
      <c r="B190" s="67"/>
      <c r="C190" s="67"/>
      <c r="D190" s="67"/>
      <c r="E190" s="67"/>
      <c r="F190" s="79"/>
      <c r="G190" s="67"/>
      <c r="H190" s="67"/>
      <c r="I190" s="67"/>
      <c r="J190" s="67"/>
      <c r="K190" s="67"/>
      <c r="L190" s="67"/>
      <c r="M190" s="67"/>
      <c r="N190" s="67"/>
      <c r="O190" s="67"/>
      <c r="P190" s="67"/>
      <c r="Q190" s="67"/>
      <c r="R190" s="67"/>
      <c r="S190" s="67"/>
      <c r="T190" s="67"/>
      <c r="U190" s="67"/>
      <c r="V190" s="67"/>
      <c r="W190" s="67"/>
      <c r="X190" s="67"/>
      <c r="Y190" s="67"/>
    </row>
    <row r="191" spans="1:25" ht="12" customHeight="1" x14ac:dyDescent="0.4">
      <c r="A191" s="67"/>
      <c r="B191" s="67"/>
      <c r="C191" s="67"/>
      <c r="D191" s="67"/>
      <c r="E191" s="67"/>
      <c r="F191" s="79"/>
      <c r="G191" s="67"/>
      <c r="H191" s="67"/>
      <c r="I191" s="67"/>
      <c r="J191" s="67"/>
      <c r="K191" s="67"/>
      <c r="L191" s="67"/>
      <c r="M191" s="67"/>
      <c r="N191" s="67"/>
      <c r="O191" s="67"/>
      <c r="P191" s="67"/>
      <c r="Q191" s="67"/>
      <c r="R191" s="67"/>
      <c r="S191" s="67"/>
      <c r="T191" s="67"/>
      <c r="U191" s="67"/>
      <c r="V191" s="67"/>
      <c r="W191" s="67"/>
      <c r="X191" s="67"/>
      <c r="Y191" s="67"/>
    </row>
    <row r="192" spans="1:25" ht="12" customHeight="1" x14ac:dyDescent="0.4">
      <c r="A192" s="67"/>
      <c r="B192" s="67"/>
      <c r="C192" s="67"/>
      <c r="D192" s="67"/>
      <c r="E192" s="67"/>
      <c r="F192" s="79"/>
      <c r="G192" s="67"/>
      <c r="H192" s="67"/>
      <c r="I192" s="67"/>
      <c r="J192" s="67"/>
      <c r="K192" s="67"/>
      <c r="L192" s="67"/>
      <c r="M192" s="67"/>
      <c r="N192" s="67"/>
      <c r="O192" s="67"/>
      <c r="P192" s="67"/>
      <c r="Q192" s="67"/>
      <c r="R192" s="67"/>
      <c r="S192" s="67"/>
      <c r="T192" s="67"/>
      <c r="U192" s="67"/>
      <c r="V192" s="67"/>
      <c r="W192" s="67"/>
      <c r="X192" s="67"/>
      <c r="Y192" s="67"/>
    </row>
    <row r="193" spans="1:25" ht="12" customHeight="1" x14ac:dyDescent="0.4">
      <c r="A193" s="67"/>
      <c r="B193" s="67"/>
      <c r="C193" s="67"/>
      <c r="D193" s="67"/>
      <c r="E193" s="67"/>
      <c r="F193" s="79"/>
      <c r="G193" s="67"/>
      <c r="H193" s="67"/>
      <c r="I193" s="67"/>
      <c r="J193" s="67"/>
      <c r="K193" s="67"/>
      <c r="L193" s="67"/>
      <c r="M193" s="67"/>
      <c r="N193" s="67"/>
      <c r="O193" s="67"/>
      <c r="P193" s="67"/>
      <c r="Q193" s="67"/>
      <c r="R193" s="67"/>
      <c r="S193" s="67"/>
      <c r="T193" s="67"/>
      <c r="U193" s="67"/>
      <c r="V193" s="67"/>
      <c r="W193" s="67"/>
      <c r="X193" s="67"/>
      <c r="Y193" s="67"/>
    </row>
    <row r="194" spans="1:25" ht="12" customHeight="1" x14ac:dyDescent="0.4">
      <c r="A194" s="67"/>
      <c r="B194" s="67"/>
      <c r="C194" s="67"/>
      <c r="D194" s="67"/>
      <c r="E194" s="67"/>
      <c r="F194" s="79"/>
      <c r="G194" s="67"/>
      <c r="H194" s="67"/>
      <c r="I194" s="67"/>
      <c r="J194" s="67"/>
      <c r="K194" s="67"/>
      <c r="L194" s="67"/>
      <c r="M194" s="67"/>
      <c r="N194" s="67"/>
      <c r="O194" s="67"/>
      <c r="P194" s="67"/>
      <c r="Q194" s="67"/>
      <c r="R194" s="67"/>
      <c r="S194" s="67"/>
      <c r="T194" s="67"/>
      <c r="U194" s="67"/>
      <c r="V194" s="67"/>
      <c r="W194" s="67"/>
      <c r="X194" s="67"/>
      <c r="Y194" s="67"/>
    </row>
    <row r="195" spans="1:25" ht="12" customHeight="1" x14ac:dyDescent="0.4">
      <c r="A195" s="67"/>
      <c r="B195" s="67"/>
      <c r="C195" s="67"/>
      <c r="D195" s="67"/>
      <c r="E195" s="67"/>
      <c r="F195" s="79"/>
      <c r="G195" s="67"/>
      <c r="H195" s="67"/>
      <c r="I195" s="67"/>
      <c r="J195" s="67"/>
      <c r="K195" s="67"/>
      <c r="L195" s="67"/>
      <c r="M195" s="67"/>
      <c r="N195" s="67"/>
      <c r="O195" s="67"/>
      <c r="P195" s="67"/>
      <c r="Q195" s="67"/>
      <c r="R195" s="67"/>
      <c r="S195" s="67"/>
      <c r="T195" s="67"/>
      <c r="U195" s="67"/>
      <c r="V195" s="67"/>
      <c r="W195" s="67"/>
      <c r="X195" s="67"/>
      <c r="Y195" s="67"/>
    </row>
    <row r="196" spans="1:25" ht="12" customHeight="1" x14ac:dyDescent="0.4">
      <c r="A196" s="67"/>
      <c r="B196" s="67"/>
      <c r="C196" s="67"/>
      <c r="D196" s="67"/>
      <c r="E196" s="67"/>
      <c r="F196" s="79"/>
      <c r="G196" s="67"/>
      <c r="H196" s="67"/>
      <c r="I196" s="67"/>
      <c r="J196" s="67"/>
      <c r="K196" s="67"/>
      <c r="L196" s="67"/>
      <c r="M196" s="67"/>
      <c r="N196" s="67"/>
      <c r="O196" s="67"/>
      <c r="P196" s="67"/>
      <c r="Q196" s="67"/>
      <c r="R196" s="67"/>
      <c r="S196" s="67"/>
      <c r="T196" s="67"/>
      <c r="U196" s="67"/>
      <c r="V196" s="67"/>
      <c r="W196" s="67"/>
      <c r="X196" s="67"/>
      <c r="Y196" s="67"/>
    </row>
    <row r="197" spans="1:25" ht="12" customHeight="1" x14ac:dyDescent="0.4">
      <c r="A197" s="67"/>
      <c r="B197" s="67"/>
      <c r="C197" s="67"/>
      <c r="D197" s="67"/>
      <c r="E197" s="67"/>
      <c r="F197" s="79"/>
      <c r="G197" s="67"/>
      <c r="H197" s="67"/>
      <c r="I197" s="67"/>
      <c r="J197" s="67"/>
      <c r="K197" s="67"/>
      <c r="L197" s="67"/>
      <c r="M197" s="67"/>
      <c r="N197" s="67"/>
      <c r="O197" s="67"/>
      <c r="P197" s="67"/>
      <c r="Q197" s="67"/>
      <c r="R197" s="67"/>
      <c r="S197" s="67"/>
      <c r="T197" s="67"/>
      <c r="U197" s="67"/>
      <c r="V197" s="67"/>
      <c r="W197" s="67"/>
      <c r="X197" s="67"/>
      <c r="Y197" s="67"/>
    </row>
    <row r="198" spans="1:25" ht="12" customHeight="1" x14ac:dyDescent="0.4">
      <c r="A198" s="67"/>
      <c r="B198" s="67"/>
      <c r="C198" s="67"/>
      <c r="D198" s="67"/>
      <c r="E198" s="67"/>
      <c r="F198" s="79"/>
      <c r="G198" s="67"/>
      <c r="H198" s="67"/>
      <c r="I198" s="67"/>
      <c r="J198" s="67"/>
      <c r="K198" s="67"/>
      <c r="L198" s="67"/>
      <c r="M198" s="67"/>
      <c r="N198" s="67"/>
      <c r="O198" s="67"/>
      <c r="P198" s="67"/>
      <c r="Q198" s="67"/>
      <c r="R198" s="67"/>
      <c r="S198" s="67"/>
      <c r="T198" s="67"/>
      <c r="U198" s="67"/>
      <c r="V198" s="67"/>
      <c r="W198" s="67"/>
      <c r="X198" s="67"/>
      <c r="Y198" s="67"/>
    </row>
    <row r="199" spans="1:25" ht="12" customHeight="1" x14ac:dyDescent="0.4">
      <c r="A199" s="67"/>
      <c r="B199" s="67"/>
      <c r="C199" s="67"/>
      <c r="D199" s="67"/>
      <c r="E199" s="67"/>
      <c r="F199" s="79"/>
      <c r="G199" s="67"/>
      <c r="H199" s="67"/>
      <c r="I199" s="67"/>
      <c r="J199" s="67"/>
      <c r="K199" s="67"/>
      <c r="L199" s="67"/>
      <c r="M199" s="67"/>
      <c r="N199" s="67"/>
      <c r="O199" s="67"/>
      <c r="P199" s="67"/>
      <c r="Q199" s="67"/>
      <c r="R199" s="67"/>
      <c r="S199" s="67"/>
      <c r="T199" s="67"/>
      <c r="U199" s="67"/>
      <c r="V199" s="67"/>
      <c r="W199" s="67"/>
      <c r="X199" s="67"/>
      <c r="Y199" s="67"/>
    </row>
    <row r="200" spans="1:25" ht="12" customHeight="1" x14ac:dyDescent="0.4">
      <c r="A200" s="67"/>
      <c r="B200" s="67"/>
      <c r="C200" s="67"/>
      <c r="D200" s="67"/>
      <c r="E200" s="67"/>
      <c r="F200" s="79"/>
      <c r="G200" s="67"/>
      <c r="H200" s="67"/>
      <c r="I200" s="67"/>
      <c r="J200" s="67"/>
      <c r="K200" s="67"/>
      <c r="L200" s="67"/>
      <c r="M200" s="67"/>
      <c r="N200" s="67"/>
      <c r="O200" s="67"/>
      <c r="P200" s="67"/>
      <c r="Q200" s="67"/>
      <c r="R200" s="67"/>
      <c r="S200" s="67"/>
      <c r="T200" s="67"/>
      <c r="U200" s="67"/>
      <c r="V200" s="67"/>
      <c r="W200" s="67"/>
      <c r="X200" s="67"/>
      <c r="Y200" s="67"/>
    </row>
    <row r="201" spans="1:25" ht="12" customHeight="1" x14ac:dyDescent="0.4">
      <c r="A201" s="67"/>
      <c r="B201" s="67"/>
      <c r="C201" s="67"/>
      <c r="D201" s="67"/>
      <c r="E201" s="67"/>
      <c r="F201" s="79"/>
      <c r="G201" s="67"/>
      <c r="H201" s="67"/>
      <c r="I201" s="67"/>
      <c r="J201" s="67"/>
      <c r="K201" s="67"/>
      <c r="L201" s="67"/>
      <c r="M201" s="67"/>
      <c r="N201" s="67"/>
      <c r="O201" s="67"/>
      <c r="P201" s="67"/>
      <c r="Q201" s="67"/>
      <c r="R201" s="67"/>
      <c r="S201" s="67"/>
      <c r="T201" s="67"/>
      <c r="U201" s="67"/>
      <c r="V201" s="67"/>
      <c r="W201" s="67"/>
      <c r="X201" s="67"/>
      <c r="Y201" s="67"/>
    </row>
    <row r="202" spans="1:25" ht="12" customHeight="1" x14ac:dyDescent="0.4">
      <c r="A202" s="67"/>
      <c r="B202" s="67"/>
      <c r="C202" s="67"/>
      <c r="D202" s="67"/>
      <c r="E202" s="67"/>
      <c r="F202" s="79"/>
      <c r="G202" s="67"/>
      <c r="H202" s="67"/>
      <c r="I202" s="67"/>
      <c r="J202" s="67"/>
      <c r="K202" s="67"/>
      <c r="L202" s="67"/>
      <c r="M202" s="67"/>
      <c r="N202" s="67"/>
      <c r="O202" s="67"/>
      <c r="P202" s="67"/>
      <c r="Q202" s="67"/>
      <c r="R202" s="67"/>
      <c r="S202" s="67"/>
      <c r="T202" s="67"/>
      <c r="U202" s="67"/>
      <c r="V202" s="67"/>
      <c r="W202" s="67"/>
      <c r="X202" s="67"/>
      <c r="Y202" s="67"/>
    </row>
    <row r="203" spans="1:25" ht="12" customHeight="1" x14ac:dyDescent="0.4">
      <c r="A203" s="67"/>
      <c r="B203" s="67"/>
      <c r="C203" s="67"/>
      <c r="D203" s="67"/>
      <c r="E203" s="67"/>
      <c r="F203" s="79"/>
      <c r="G203" s="67"/>
      <c r="H203" s="67"/>
      <c r="I203" s="67"/>
      <c r="J203" s="67"/>
      <c r="K203" s="67"/>
      <c r="L203" s="67"/>
      <c r="M203" s="67"/>
      <c r="N203" s="67"/>
      <c r="O203" s="67"/>
      <c r="P203" s="67"/>
      <c r="Q203" s="67"/>
      <c r="R203" s="67"/>
      <c r="S203" s="67"/>
      <c r="T203" s="67"/>
      <c r="U203" s="67"/>
      <c r="V203" s="67"/>
      <c r="W203" s="67"/>
      <c r="X203" s="67"/>
      <c r="Y203" s="67"/>
    </row>
    <row r="204" spans="1:25" ht="12" customHeight="1" x14ac:dyDescent="0.4">
      <c r="A204" s="67"/>
      <c r="B204" s="67"/>
      <c r="C204" s="67"/>
      <c r="D204" s="67"/>
      <c r="E204" s="67"/>
      <c r="F204" s="79"/>
      <c r="G204" s="67"/>
      <c r="H204" s="67"/>
      <c r="I204" s="67"/>
      <c r="J204" s="67"/>
      <c r="K204" s="67"/>
      <c r="L204" s="67"/>
      <c r="M204" s="67"/>
      <c r="N204" s="67"/>
      <c r="O204" s="67"/>
      <c r="P204" s="67"/>
      <c r="Q204" s="67"/>
      <c r="R204" s="67"/>
      <c r="S204" s="67"/>
      <c r="T204" s="67"/>
      <c r="U204" s="67"/>
      <c r="V204" s="67"/>
      <c r="W204" s="67"/>
      <c r="X204" s="67"/>
      <c r="Y204" s="67"/>
    </row>
    <row r="205" spans="1:25" ht="12" customHeight="1" x14ac:dyDescent="0.4">
      <c r="A205" s="67"/>
      <c r="B205" s="67"/>
      <c r="C205" s="67"/>
      <c r="D205" s="67"/>
      <c r="E205" s="67"/>
      <c r="F205" s="79"/>
      <c r="G205" s="67"/>
      <c r="H205" s="67"/>
      <c r="I205" s="67"/>
      <c r="J205" s="67"/>
      <c r="K205" s="67"/>
      <c r="L205" s="67"/>
      <c r="M205" s="67"/>
      <c r="N205" s="67"/>
      <c r="O205" s="67"/>
      <c r="P205" s="67"/>
      <c r="Q205" s="67"/>
      <c r="R205" s="67"/>
      <c r="S205" s="67"/>
      <c r="T205" s="67"/>
      <c r="U205" s="67"/>
      <c r="V205" s="67"/>
      <c r="W205" s="67"/>
      <c r="X205" s="67"/>
      <c r="Y205" s="67"/>
    </row>
    <row r="206" spans="1:25" ht="12" customHeight="1" x14ac:dyDescent="0.4">
      <c r="A206" s="67"/>
      <c r="B206" s="67"/>
      <c r="C206" s="67"/>
      <c r="D206" s="67"/>
      <c r="E206" s="67"/>
      <c r="F206" s="79"/>
      <c r="G206" s="67"/>
      <c r="H206" s="67"/>
      <c r="I206" s="67"/>
      <c r="J206" s="67"/>
      <c r="K206" s="67"/>
      <c r="L206" s="67"/>
      <c r="M206" s="67"/>
      <c r="N206" s="67"/>
      <c r="O206" s="67"/>
      <c r="P206" s="67"/>
      <c r="Q206" s="67"/>
      <c r="R206" s="67"/>
      <c r="S206" s="67"/>
      <c r="T206" s="67"/>
      <c r="U206" s="67"/>
      <c r="V206" s="67"/>
      <c r="W206" s="67"/>
      <c r="X206" s="67"/>
      <c r="Y206" s="67"/>
    </row>
    <row r="207" spans="1:25" ht="12" customHeight="1" x14ac:dyDescent="0.4">
      <c r="A207" s="67"/>
      <c r="B207" s="67"/>
      <c r="C207" s="67"/>
      <c r="D207" s="67"/>
      <c r="E207" s="67"/>
      <c r="F207" s="79"/>
      <c r="G207" s="67"/>
      <c r="H207" s="67"/>
      <c r="I207" s="67"/>
      <c r="J207" s="67"/>
      <c r="K207" s="67"/>
      <c r="L207" s="67"/>
      <c r="M207" s="67"/>
      <c r="N207" s="67"/>
      <c r="O207" s="67"/>
      <c r="P207" s="67"/>
      <c r="Q207" s="67"/>
      <c r="R207" s="67"/>
      <c r="S207" s="67"/>
      <c r="T207" s="67"/>
      <c r="U207" s="67"/>
      <c r="V207" s="67"/>
      <c r="W207" s="67"/>
      <c r="X207" s="67"/>
      <c r="Y207" s="67"/>
    </row>
    <row r="208" spans="1:25" ht="12" customHeight="1" x14ac:dyDescent="0.4">
      <c r="A208" s="67"/>
      <c r="B208" s="67"/>
      <c r="C208" s="67"/>
      <c r="D208" s="67"/>
      <c r="E208" s="67"/>
      <c r="F208" s="79"/>
      <c r="G208" s="67"/>
      <c r="H208" s="67"/>
      <c r="I208" s="67"/>
      <c r="J208" s="67"/>
      <c r="K208" s="67"/>
      <c r="L208" s="67"/>
      <c r="M208" s="67"/>
      <c r="N208" s="67"/>
      <c r="O208" s="67"/>
      <c r="P208" s="67"/>
      <c r="Q208" s="67"/>
      <c r="R208" s="67"/>
      <c r="S208" s="67"/>
      <c r="T208" s="67"/>
      <c r="U208" s="67"/>
      <c r="V208" s="67"/>
      <c r="W208" s="67"/>
      <c r="X208" s="67"/>
      <c r="Y208" s="67"/>
    </row>
    <row r="209" spans="1:25" ht="12" customHeight="1" x14ac:dyDescent="0.4">
      <c r="A209" s="67"/>
      <c r="B209" s="67"/>
      <c r="C209" s="67"/>
      <c r="D209" s="67"/>
      <c r="E209" s="67"/>
      <c r="F209" s="79"/>
      <c r="G209" s="67"/>
      <c r="H209" s="67"/>
      <c r="I209" s="67"/>
      <c r="J209" s="67"/>
      <c r="K209" s="67"/>
      <c r="L209" s="67"/>
      <c r="M209" s="67"/>
      <c r="N209" s="67"/>
      <c r="O209" s="67"/>
      <c r="P209" s="67"/>
      <c r="Q209" s="67"/>
      <c r="R209" s="67"/>
      <c r="S209" s="67"/>
      <c r="T209" s="67"/>
      <c r="U209" s="67"/>
      <c r="V209" s="67"/>
      <c r="W209" s="67"/>
      <c r="X209" s="67"/>
      <c r="Y209" s="67"/>
    </row>
    <row r="210" spans="1:25" ht="12" customHeight="1" x14ac:dyDescent="0.4">
      <c r="A210" s="67"/>
      <c r="B210" s="67"/>
      <c r="C210" s="67"/>
      <c r="D210" s="67"/>
      <c r="E210" s="67"/>
      <c r="F210" s="79"/>
      <c r="G210" s="67"/>
      <c r="H210" s="67"/>
      <c r="I210" s="67"/>
      <c r="J210" s="67"/>
      <c r="K210" s="67"/>
      <c r="L210" s="67"/>
      <c r="M210" s="67"/>
      <c r="N210" s="67"/>
      <c r="O210" s="67"/>
      <c r="P210" s="67"/>
      <c r="Q210" s="67"/>
      <c r="R210" s="67"/>
      <c r="S210" s="67"/>
      <c r="T210" s="67"/>
      <c r="U210" s="67"/>
      <c r="V210" s="67"/>
      <c r="W210" s="67"/>
      <c r="X210" s="67"/>
      <c r="Y210" s="67"/>
    </row>
    <row r="211" spans="1:25" ht="12" customHeight="1" x14ac:dyDescent="0.4">
      <c r="A211" s="67"/>
      <c r="B211" s="67"/>
      <c r="C211" s="67"/>
      <c r="D211" s="67"/>
      <c r="E211" s="67"/>
      <c r="F211" s="79"/>
      <c r="G211" s="67"/>
      <c r="H211" s="67"/>
      <c r="I211" s="67"/>
      <c r="J211" s="67"/>
      <c r="K211" s="67"/>
      <c r="L211" s="67"/>
      <c r="M211" s="67"/>
      <c r="N211" s="67"/>
      <c r="O211" s="67"/>
      <c r="P211" s="67"/>
      <c r="Q211" s="67"/>
      <c r="R211" s="67"/>
      <c r="S211" s="67"/>
      <c r="T211" s="67"/>
      <c r="U211" s="67"/>
      <c r="V211" s="67"/>
      <c r="W211" s="67"/>
      <c r="X211" s="67"/>
      <c r="Y211" s="67"/>
    </row>
    <row r="212" spans="1:25" ht="12" customHeight="1" x14ac:dyDescent="0.4">
      <c r="A212" s="67"/>
      <c r="B212" s="67"/>
      <c r="C212" s="67"/>
      <c r="D212" s="67"/>
      <c r="E212" s="67"/>
      <c r="F212" s="79"/>
      <c r="G212" s="67"/>
      <c r="H212" s="67"/>
      <c r="I212" s="67"/>
      <c r="J212" s="67"/>
      <c r="K212" s="67"/>
      <c r="L212" s="67"/>
      <c r="M212" s="67"/>
      <c r="N212" s="67"/>
      <c r="O212" s="67"/>
      <c r="P212" s="67"/>
      <c r="Q212" s="67"/>
      <c r="R212" s="67"/>
      <c r="S212" s="67"/>
      <c r="T212" s="67"/>
      <c r="U212" s="67"/>
      <c r="V212" s="67"/>
      <c r="W212" s="67"/>
      <c r="X212" s="67"/>
      <c r="Y212" s="67"/>
    </row>
    <row r="213" spans="1:25" ht="12" customHeight="1" x14ac:dyDescent="0.4">
      <c r="A213" s="67"/>
      <c r="B213" s="67"/>
      <c r="C213" s="67"/>
      <c r="D213" s="67"/>
      <c r="E213" s="67"/>
      <c r="F213" s="79"/>
      <c r="G213" s="67"/>
      <c r="H213" s="67"/>
      <c r="I213" s="67"/>
      <c r="J213" s="67"/>
      <c r="K213" s="67"/>
      <c r="L213" s="67"/>
      <c r="M213" s="67"/>
      <c r="N213" s="67"/>
      <c r="O213" s="67"/>
      <c r="P213" s="67"/>
      <c r="Q213" s="67"/>
      <c r="R213" s="67"/>
      <c r="S213" s="67"/>
      <c r="T213" s="67"/>
      <c r="U213" s="67"/>
      <c r="V213" s="67"/>
      <c r="W213" s="67"/>
      <c r="X213" s="67"/>
      <c r="Y213" s="67"/>
    </row>
    <row r="214" spans="1:25" ht="12" customHeight="1" x14ac:dyDescent="0.4">
      <c r="A214" s="67"/>
      <c r="B214" s="67"/>
      <c r="C214" s="67"/>
      <c r="D214" s="67"/>
      <c r="E214" s="67"/>
      <c r="F214" s="79"/>
      <c r="G214" s="67"/>
      <c r="H214" s="67"/>
      <c r="I214" s="67"/>
      <c r="J214" s="67"/>
      <c r="K214" s="67"/>
      <c r="L214" s="67"/>
      <c r="M214" s="67"/>
      <c r="N214" s="67"/>
      <c r="O214" s="67"/>
      <c r="P214" s="67"/>
      <c r="Q214" s="67"/>
      <c r="R214" s="67"/>
      <c r="S214" s="67"/>
      <c r="T214" s="67"/>
      <c r="U214" s="67"/>
      <c r="V214" s="67"/>
      <c r="W214" s="67"/>
      <c r="X214" s="67"/>
      <c r="Y214" s="67"/>
    </row>
    <row r="215" spans="1:25" ht="12" customHeight="1" x14ac:dyDescent="0.4">
      <c r="A215" s="67"/>
      <c r="B215" s="67"/>
      <c r="C215" s="67"/>
      <c r="D215" s="67"/>
      <c r="E215" s="67"/>
      <c r="F215" s="79"/>
      <c r="G215" s="67"/>
      <c r="H215" s="67"/>
      <c r="I215" s="67"/>
      <c r="J215" s="67"/>
      <c r="K215" s="67"/>
      <c r="L215" s="67"/>
      <c r="M215" s="67"/>
      <c r="N215" s="67"/>
      <c r="O215" s="67"/>
      <c r="P215" s="67"/>
      <c r="Q215" s="67"/>
      <c r="R215" s="67"/>
      <c r="S215" s="67"/>
      <c r="T215" s="67"/>
      <c r="U215" s="67"/>
      <c r="V215" s="67"/>
      <c r="W215" s="67"/>
      <c r="X215" s="67"/>
      <c r="Y215" s="67"/>
    </row>
    <row r="216" spans="1:25" ht="12" customHeight="1" x14ac:dyDescent="0.4">
      <c r="A216" s="67"/>
      <c r="B216" s="67"/>
      <c r="C216" s="67"/>
      <c r="D216" s="67"/>
      <c r="E216" s="67"/>
      <c r="F216" s="79"/>
      <c r="G216" s="67"/>
      <c r="H216" s="67"/>
      <c r="I216" s="67"/>
      <c r="J216" s="67"/>
      <c r="K216" s="67"/>
      <c r="L216" s="67"/>
      <c r="M216" s="67"/>
      <c r="N216" s="67"/>
      <c r="O216" s="67"/>
      <c r="P216" s="67"/>
      <c r="Q216" s="67"/>
      <c r="R216" s="67"/>
      <c r="S216" s="67"/>
      <c r="T216" s="67"/>
      <c r="U216" s="67"/>
      <c r="V216" s="67"/>
      <c r="W216" s="67"/>
      <c r="X216" s="67"/>
      <c r="Y216" s="67"/>
    </row>
    <row r="217" spans="1:25" ht="12" customHeight="1" x14ac:dyDescent="0.4">
      <c r="A217" s="67"/>
      <c r="B217" s="67"/>
      <c r="C217" s="67"/>
      <c r="D217" s="67"/>
      <c r="E217" s="67"/>
      <c r="F217" s="79"/>
      <c r="G217" s="67"/>
      <c r="H217" s="67"/>
      <c r="I217" s="67"/>
      <c r="J217" s="67"/>
      <c r="K217" s="67"/>
      <c r="L217" s="67"/>
      <c r="M217" s="67"/>
      <c r="N217" s="67"/>
      <c r="O217" s="67"/>
      <c r="P217" s="67"/>
      <c r="Q217" s="67"/>
      <c r="R217" s="67"/>
      <c r="S217" s="67"/>
      <c r="T217" s="67"/>
      <c r="U217" s="67"/>
      <c r="V217" s="67"/>
      <c r="W217" s="67"/>
      <c r="X217" s="67"/>
      <c r="Y217" s="67"/>
    </row>
    <row r="218" spans="1:25" ht="12" customHeight="1" x14ac:dyDescent="0.4">
      <c r="A218" s="67"/>
      <c r="B218" s="67"/>
      <c r="C218" s="67"/>
      <c r="D218" s="67"/>
      <c r="E218" s="67"/>
      <c r="F218" s="79"/>
      <c r="G218" s="67"/>
      <c r="H218" s="67"/>
      <c r="I218" s="67"/>
      <c r="J218" s="67"/>
      <c r="K218" s="67"/>
      <c r="L218" s="67"/>
      <c r="M218" s="67"/>
      <c r="N218" s="67"/>
      <c r="O218" s="67"/>
      <c r="P218" s="67"/>
      <c r="Q218" s="67"/>
      <c r="R218" s="67"/>
      <c r="S218" s="67"/>
      <c r="T218" s="67"/>
      <c r="U218" s="67"/>
      <c r="V218" s="67"/>
      <c r="W218" s="67"/>
      <c r="X218" s="67"/>
      <c r="Y218" s="67"/>
    </row>
    <row r="219" spans="1:25" ht="12" customHeight="1" x14ac:dyDescent="0.4">
      <c r="A219" s="67"/>
      <c r="B219" s="67"/>
      <c r="C219" s="67"/>
      <c r="D219" s="67"/>
      <c r="E219" s="67"/>
      <c r="F219" s="79"/>
      <c r="G219" s="67"/>
      <c r="H219" s="67"/>
      <c r="I219" s="67"/>
      <c r="J219" s="67"/>
      <c r="K219" s="67"/>
      <c r="L219" s="67"/>
      <c r="M219" s="67"/>
      <c r="N219" s="67"/>
      <c r="O219" s="67"/>
      <c r="P219" s="67"/>
      <c r="Q219" s="67"/>
      <c r="R219" s="67"/>
      <c r="S219" s="67"/>
      <c r="T219" s="67"/>
      <c r="U219" s="67"/>
      <c r="V219" s="67"/>
      <c r="W219" s="67"/>
      <c r="X219" s="67"/>
      <c r="Y219" s="67"/>
    </row>
    <row r="220" spans="1:25" ht="12" customHeight="1" x14ac:dyDescent="0.4">
      <c r="A220" s="67"/>
      <c r="B220" s="67"/>
      <c r="C220" s="67"/>
      <c r="D220" s="67"/>
      <c r="E220" s="67"/>
      <c r="F220" s="79"/>
      <c r="G220" s="67"/>
      <c r="H220" s="67"/>
      <c r="I220" s="67"/>
      <c r="J220" s="67"/>
      <c r="K220" s="67"/>
      <c r="L220" s="67"/>
      <c r="M220" s="67"/>
      <c r="N220" s="67"/>
      <c r="O220" s="67"/>
      <c r="P220" s="67"/>
      <c r="Q220" s="67"/>
      <c r="R220" s="67"/>
      <c r="S220" s="67"/>
      <c r="T220" s="67"/>
      <c r="U220" s="67"/>
      <c r="V220" s="67"/>
      <c r="W220" s="67"/>
      <c r="X220" s="67"/>
      <c r="Y220" s="67"/>
    </row>
    <row r="221" spans="1:25" ht="12" customHeight="1" x14ac:dyDescent="0.4">
      <c r="A221" s="67"/>
      <c r="B221" s="67"/>
      <c r="C221" s="67"/>
      <c r="D221" s="67"/>
      <c r="E221" s="67"/>
      <c r="F221" s="79"/>
      <c r="G221" s="67"/>
      <c r="H221" s="67"/>
      <c r="I221" s="67"/>
      <c r="J221" s="67"/>
      <c r="K221" s="67"/>
      <c r="L221" s="67"/>
      <c r="M221" s="67"/>
      <c r="N221" s="67"/>
      <c r="O221" s="67"/>
      <c r="P221" s="67"/>
      <c r="Q221" s="67"/>
      <c r="R221" s="67"/>
      <c r="S221" s="67"/>
      <c r="T221" s="67"/>
      <c r="U221" s="67"/>
      <c r="V221" s="67"/>
      <c r="W221" s="67"/>
      <c r="X221" s="67"/>
      <c r="Y221" s="67"/>
    </row>
    <row r="222" spans="1:25" ht="12" customHeight="1" x14ac:dyDescent="0.4">
      <c r="A222" s="67"/>
      <c r="B222" s="67"/>
      <c r="C222" s="67"/>
      <c r="D222" s="67"/>
      <c r="E222" s="67"/>
      <c r="F222" s="79"/>
      <c r="G222" s="67"/>
      <c r="H222" s="67"/>
      <c r="I222" s="67"/>
      <c r="J222" s="67"/>
      <c r="K222" s="67"/>
      <c r="L222" s="67"/>
      <c r="M222" s="67"/>
      <c r="N222" s="67"/>
      <c r="O222" s="67"/>
      <c r="P222" s="67"/>
      <c r="Q222" s="67"/>
      <c r="R222" s="67"/>
      <c r="S222" s="67"/>
      <c r="T222" s="67"/>
      <c r="U222" s="67"/>
      <c r="V222" s="67"/>
      <c r="W222" s="67"/>
      <c r="X222" s="67"/>
      <c r="Y222" s="67"/>
    </row>
    <row r="223" spans="1:25" ht="12" customHeight="1" x14ac:dyDescent="0.4">
      <c r="A223" s="67"/>
      <c r="B223" s="67"/>
      <c r="C223" s="67"/>
      <c r="D223" s="67"/>
      <c r="E223" s="67"/>
      <c r="F223" s="79"/>
      <c r="G223" s="67"/>
      <c r="H223" s="67"/>
      <c r="I223" s="67"/>
      <c r="J223" s="67"/>
      <c r="K223" s="67"/>
      <c r="L223" s="67"/>
      <c r="M223" s="67"/>
      <c r="N223" s="67"/>
      <c r="O223" s="67"/>
      <c r="P223" s="67"/>
      <c r="Q223" s="67"/>
      <c r="R223" s="67"/>
      <c r="S223" s="67"/>
      <c r="T223" s="67"/>
      <c r="U223" s="67"/>
      <c r="V223" s="67"/>
      <c r="W223" s="67"/>
      <c r="X223" s="67"/>
      <c r="Y223" s="67"/>
    </row>
    <row r="224" spans="1:25" ht="12" customHeight="1" x14ac:dyDescent="0.4">
      <c r="A224" s="67"/>
      <c r="B224" s="67"/>
      <c r="C224" s="67"/>
      <c r="D224" s="67"/>
      <c r="E224" s="67"/>
      <c r="F224" s="79"/>
      <c r="G224" s="67"/>
      <c r="H224" s="67"/>
      <c r="I224" s="67"/>
      <c r="J224" s="67"/>
      <c r="K224" s="67"/>
      <c r="L224" s="67"/>
      <c r="M224" s="67"/>
      <c r="N224" s="67"/>
      <c r="O224" s="67"/>
      <c r="P224" s="67"/>
      <c r="Q224" s="67"/>
      <c r="R224" s="67"/>
      <c r="S224" s="67"/>
      <c r="T224" s="67"/>
      <c r="U224" s="67"/>
      <c r="V224" s="67"/>
      <c r="W224" s="67"/>
      <c r="X224" s="67"/>
      <c r="Y224" s="67"/>
    </row>
    <row r="225" spans="1:25" ht="12" customHeight="1" x14ac:dyDescent="0.4">
      <c r="A225" s="67"/>
      <c r="B225" s="67"/>
      <c r="C225" s="67"/>
      <c r="D225" s="67"/>
      <c r="E225" s="67"/>
      <c r="F225" s="79"/>
      <c r="G225" s="67"/>
      <c r="H225" s="67"/>
      <c r="I225" s="67"/>
      <c r="J225" s="67"/>
      <c r="K225" s="67"/>
      <c r="L225" s="67"/>
      <c r="M225" s="67"/>
      <c r="N225" s="67"/>
      <c r="O225" s="67"/>
      <c r="P225" s="67"/>
      <c r="Q225" s="67"/>
      <c r="R225" s="67"/>
      <c r="S225" s="67"/>
      <c r="T225" s="67"/>
      <c r="U225" s="67"/>
      <c r="V225" s="67"/>
      <c r="W225" s="67"/>
      <c r="X225" s="67"/>
      <c r="Y225" s="67"/>
    </row>
    <row r="226" spans="1:25" ht="12" customHeight="1" x14ac:dyDescent="0.4">
      <c r="A226" s="67"/>
      <c r="B226" s="67"/>
      <c r="C226" s="67"/>
      <c r="D226" s="67"/>
      <c r="E226" s="67"/>
      <c r="F226" s="79"/>
      <c r="G226" s="67"/>
      <c r="H226" s="67"/>
      <c r="I226" s="67"/>
      <c r="J226" s="67"/>
      <c r="K226" s="67"/>
      <c r="L226" s="67"/>
      <c r="M226" s="67"/>
      <c r="N226" s="67"/>
      <c r="O226" s="67"/>
      <c r="P226" s="67"/>
      <c r="Q226" s="67"/>
      <c r="R226" s="67"/>
      <c r="S226" s="67"/>
      <c r="T226" s="67"/>
      <c r="U226" s="67"/>
      <c r="V226" s="67"/>
      <c r="W226" s="67"/>
      <c r="X226" s="67"/>
      <c r="Y226" s="67"/>
    </row>
    <row r="227" spans="1:25" ht="12" customHeight="1" x14ac:dyDescent="0.4">
      <c r="A227" s="67"/>
      <c r="B227" s="67"/>
      <c r="C227" s="67"/>
      <c r="D227" s="67"/>
      <c r="E227" s="67"/>
      <c r="F227" s="79"/>
      <c r="G227" s="67"/>
      <c r="H227" s="67"/>
      <c r="I227" s="67"/>
      <c r="J227" s="67"/>
      <c r="K227" s="67"/>
      <c r="L227" s="67"/>
      <c r="M227" s="67"/>
      <c r="N227" s="67"/>
      <c r="O227" s="67"/>
      <c r="P227" s="67"/>
      <c r="Q227" s="67"/>
      <c r="R227" s="67"/>
      <c r="S227" s="67"/>
      <c r="T227" s="67"/>
      <c r="U227" s="67"/>
      <c r="V227" s="67"/>
      <c r="W227" s="67"/>
      <c r="X227" s="67"/>
      <c r="Y227" s="67"/>
    </row>
    <row r="228" spans="1:25" ht="12" customHeight="1" x14ac:dyDescent="0.4">
      <c r="A228" s="67"/>
      <c r="B228" s="67"/>
      <c r="C228" s="67"/>
      <c r="D228" s="67"/>
      <c r="E228" s="67"/>
      <c r="F228" s="79"/>
      <c r="G228" s="67"/>
      <c r="H228" s="67"/>
      <c r="I228" s="67"/>
      <c r="J228" s="67"/>
      <c r="K228" s="67"/>
      <c r="L228" s="67"/>
      <c r="M228" s="67"/>
      <c r="N228" s="67"/>
      <c r="O228" s="67"/>
      <c r="P228" s="67"/>
      <c r="Q228" s="67"/>
      <c r="R228" s="67"/>
      <c r="S228" s="67"/>
      <c r="T228" s="67"/>
      <c r="U228" s="67"/>
      <c r="V228" s="67"/>
      <c r="W228" s="67"/>
      <c r="X228" s="67"/>
      <c r="Y228" s="67"/>
    </row>
    <row r="229" spans="1:25" ht="12" customHeight="1" x14ac:dyDescent="0.4">
      <c r="A229" s="67"/>
      <c r="B229" s="67"/>
      <c r="C229" s="67"/>
      <c r="D229" s="67"/>
      <c r="E229" s="67"/>
      <c r="F229" s="79"/>
      <c r="G229" s="67"/>
      <c r="H229" s="67"/>
      <c r="I229" s="67"/>
      <c r="J229" s="67"/>
      <c r="K229" s="67"/>
      <c r="L229" s="67"/>
      <c r="M229" s="67"/>
      <c r="N229" s="67"/>
      <c r="O229" s="67"/>
      <c r="P229" s="67"/>
      <c r="Q229" s="67"/>
      <c r="R229" s="67"/>
      <c r="S229" s="67"/>
      <c r="T229" s="67"/>
      <c r="U229" s="67"/>
      <c r="V229" s="67"/>
      <c r="W229" s="67"/>
      <c r="X229" s="67"/>
      <c r="Y229" s="67"/>
    </row>
    <row r="230" spans="1:25" ht="12" customHeight="1" x14ac:dyDescent="0.4">
      <c r="A230" s="67"/>
      <c r="B230" s="67"/>
      <c r="C230" s="67"/>
      <c r="D230" s="67"/>
      <c r="E230" s="67"/>
      <c r="F230" s="79"/>
      <c r="G230" s="67"/>
      <c r="H230" s="67"/>
      <c r="I230" s="67"/>
      <c r="J230" s="67"/>
      <c r="K230" s="67"/>
      <c r="L230" s="67"/>
      <c r="M230" s="67"/>
      <c r="N230" s="67"/>
      <c r="O230" s="67"/>
      <c r="P230" s="67"/>
      <c r="Q230" s="67"/>
      <c r="R230" s="67"/>
      <c r="S230" s="67"/>
      <c r="T230" s="67"/>
      <c r="U230" s="67"/>
      <c r="V230" s="67"/>
      <c r="W230" s="67"/>
      <c r="X230" s="67"/>
      <c r="Y230" s="67"/>
    </row>
    <row r="231" spans="1:25" ht="12" customHeight="1" x14ac:dyDescent="0.4">
      <c r="A231" s="67"/>
      <c r="B231" s="67"/>
      <c r="C231" s="67"/>
      <c r="D231" s="67"/>
      <c r="E231" s="67"/>
      <c r="F231" s="79"/>
      <c r="G231" s="67"/>
      <c r="H231" s="67"/>
      <c r="I231" s="67"/>
      <c r="J231" s="67"/>
      <c r="K231" s="67"/>
      <c r="L231" s="67"/>
      <c r="M231" s="67"/>
      <c r="N231" s="67"/>
      <c r="O231" s="67"/>
      <c r="P231" s="67"/>
      <c r="Q231" s="67"/>
      <c r="R231" s="67"/>
      <c r="S231" s="67"/>
      <c r="T231" s="67"/>
      <c r="U231" s="67"/>
      <c r="V231" s="67"/>
      <c r="W231" s="67"/>
      <c r="X231" s="67"/>
      <c r="Y231" s="67"/>
    </row>
    <row r="232" spans="1:25" ht="12" customHeight="1" x14ac:dyDescent="0.4">
      <c r="A232" s="67"/>
      <c r="B232" s="67"/>
      <c r="C232" s="67"/>
      <c r="D232" s="67"/>
      <c r="E232" s="67"/>
      <c r="F232" s="79"/>
      <c r="G232" s="67"/>
      <c r="H232" s="67"/>
      <c r="I232" s="67"/>
      <c r="J232" s="67"/>
      <c r="K232" s="67"/>
      <c r="L232" s="67"/>
      <c r="M232" s="67"/>
      <c r="N232" s="67"/>
      <c r="O232" s="67"/>
      <c r="P232" s="67"/>
      <c r="Q232" s="67"/>
      <c r="R232" s="67"/>
      <c r="S232" s="67"/>
      <c r="T232" s="67"/>
      <c r="U232" s="67"/>
      <c r="V232" s="67"/>
      <c r="W232" s="67"/>
      <c r="X232" s="67"/>
      <c r="Y232" s="67"/>
    </row>
    <row r="233" spans="1:25" ht="12" customHeight="1" x14ac:dyDescent="0.4">
      <c r="A233" s="67"/>
      <c r="B233" s="67"/>
      <c r="C233" s="67"/>
      <c r="D233" s="67"/>
      <c r="E233" s="67"/>
      <c r="F233" s="79"/>
      <c r="G233" s="67"/>
      <c r="H233" s="67"/>
      <c r="I233" s="67"/>
      <c r="J233" s="67"/>
      <c r="K233" s="67"/>
      <c r="L233" s="67"/>
      <c r="M233" s="67"/>
      <c r="N233" s="67"/>
      <c r="O233" s="67"/>
      <c r="P233" s="67"/>
      <c r="Q233" s="67"/>
      <c r="R233" s="67"/>
      <c r="S233" s="67"/>
      <c r="T233" s="67"/>
      <c r="U233" s="67"/>
      <c r="V233" s="67"/>
      <c r="W233" s="67"/>
      <c r="X233" s="67"/>
      <c r="Y233" s="67"/>
    </row>
    <row r="234" spans="1:25" ht="12" customHeight="1" x14ac:dyDescent="0.4">
      <c r="A234" s="67"/>
      <c r="B234" s="67"/>
      <c r="C234" s="67"/>
      <c r="D234" s="67"/>
      <c r="E234" s="67"/>
      <c r="F234" s="79"/>
      <c r="G234" s="67"/>
      <c r="H234" s="67"/>
      <c r="I234" s="67"/>
      <c r="J234" s="67"/>
      <c r="K234" s="67"/>
      <c r="L234" s="67"/>
      <c r="M234" s="67"/>
      <c r="N234" s="67"/>
      <c r="O234" s="67"/>
      <c r="P234" s="67"/>
      <c r="Q234" s="67"/>
      <c r="R234" s="67"/>
      <c r="S234" s="67"/>
      <c r="T234" s="67"/>
      <c r="U234" s="67"/>
      <c r="V234" s="67"/>
      <c r="W234" s="67"/>
      <c r="X234" s="67"/>
      <c r="Y234" s="67"/>
    </row>
    <row r="235" spans="1:25" ht="12" customHeight="1" x14ac:dyDescent="0.4">
      <c r="A235" s="67"/>
      <c r="B235" s="67"/>
      <c r="C235" s="67"/>
      <c r="D235" s="67"/>
      <c r="E235" s="67"/>
      <c r="F235" s="79"/>
      <c r="G235" s="67"/>
      <c r="H235" s="67"/>
      <c r="I235" s="67"/>
      <c r="J235" s="67"/>
      <c r="K235" s="67"/>
      <c r="L235" s="67"/>
      <c r="M235" s="67"/>
      <c r="N235" s="67"/>
      <c r="O235" s="67"/>
      <c r="P235" s="67"/>
      <c r="Q235" s="67"/>
      <c r="R235" s="67"/>
      <c r="S235" s="67"/>
      <c r="T235" s="67"/>
      <c r="U235" s="67"/>
      <c r="V235" s="67"/>
      <c r="W235" s="67"/>
      <c r="X235" s="67"/>
      <c r="Y235" s="67"/>
    </row>
    <row r="236" spans="1:25" ht="12" customHeight="1" x14ac:dyDescent="0.4">
      <c r="A236" s="67"/>
      <c r="B236" s="67"/>
      <c r="C236" s="67"/>
      <c r="D236" s="67"/>
      <c r="E236" s="67"/>
      <c r="F236" s="79"/>
      <c r="G236" s="67"/>
      <c r="H236" s="67"/>
      <c r="I236" s="67"/>
      <c r="J236" s="67"/>
      <c r="K236" s="67"/>
      <c r="L236" s="67"/>
      <c r="M236" s="67"/>
      <c r="N236" s="67"/>
      <c r="O236" s="67"/>
      <c r="P236" s="67"/>
      <c r="Q236" s="67"/>
      <c r="R236" s="67"/>
      <c r="S236" s="67"/>
      <c r="T236" s="67"/>
      <c r="U236" s="67"/>
      <c r="V236" s="67"/>
      <c r="W236" s="67"/>
      <c r="X236" s="67"/>
      <c r="Y236" s="67"/>
    </row>
    <row r="237" spans="1:25" ht="12" customHeight="1" x14ac:dyDescent="0.4">
      <c r="A237" s="67"/>
      <c r="B237" s="67"/>
      <c r="C237" s="67"/>
      <c r="D237" s="67"/>
      <c r="E237" s="67"/>
      <c r="F237" s="79"/>
      <c r="G237" s="67"/>
      <c r="H237" s="67"/>
      <c r="I237" s="67"/>
      <c r="J237" s="67"/>
      <c r="K237" s="67"/>
      <c r="L237" s="67"/>
      <c r="M237" s="67"/>
      <c r="N237" s="67"/>
      <c r="O237" s="67"/>
      <c r="P237" s="67"/>
      <c r="Q237" s="67"/>
      <c r="R237" s="67"/>
      <c r="S237" s="67"/>
      <c r="T237" s="67"/>
      <c r="U237" s="67"/>
      <c r="V237" s="67"/>
      <c r="W237" s="67"/>
      <c r="X237" s="67"/>
      <c r="Y237" s="67"/>
    </row>
    <row r="238" spans="1:25" ht="12" customHeight="1" x14ac:dyDescent="0.4">
      <c r="A238" s="67"/>
      <c r="B238" s="67"/>
      <c r="C238" s="67"/>
      <c r="D238" s="67"/>
      <c r="E238" s="67"/>
      <c r="F238" s="79"/>
      <c r="G238" s="67"/>
      <c r="H238" s="67"/>
      <c r="I238" s="67"/>
      <c r="J238" s="67"/>
      <c r="K238" s="67"/>
      <c r="L238" s="67"/>
      <c r="M238" s="67"/>
      <c r="N238" s="67"/>
      <c r="O238" s="67"/>
      <c r="P238" s="67"/>
      <c r="Q238" s="67"/>
      <c r="R238" s="67"/>
      <c r="S238" s="67"/>
      <c r="T238" s="67"/>
      <c r="U238" s="67"/>
      <c r="V238" s="67"/>
      <c r="W238" s="67"/>
      <c r="X238" s="67"/>
      <c r="Y238" s="67"/>
    </row>
    <row r="239" spans="1:25" ht="12" customHeight="1" x14ac:dyDescent="0.4">
      <c r="A239" s="67"/>
      <c r="B239" s="67"/>
      <c r="C239" s="67"/>
      <c r="D239" s="67"/>
      <c r="E239" s="67"/>
      <c r="F239" s="79"/>
      <c r="G239" s="67"/>
      <c r="H239" s="67"/>
      <c r="I239" s="67"/>
      <c r="J239" s="67"/>
      <c r="K239" s="67"/>
      <c r="L239" s="67"/>
      <c r="M239" s="67"/>
      <c r="N239" s="67"/>
      <c r="O239" s="67"/>
      <c r="P239" s="67"/>
      <c r="Q239" s="67"/>
      <c r="R239" s="67"/>
      <c r="S239" s="67"/>
      <c r="T239" s="67"/>
      <c r="U239" s="67"/>
      <c r="V239" s="67"/>
      <c r="W239" s="67"/>
      <c r="X239" s="67"/>
      <c r="Y239" s="67"/>
    </row>
    <row r="240" spans="1:25" ht="15.75" customHeight="1" x14ac:dyDescent="0.4">
      <c r="A240" s="80"/>
      <c r="B240" s="80"/>
      <c r="C240" s="80"/>
      <c r="D240" s="80"/>
      <c r="E240" s="80"/>
      <c r="F240" s="382"/>
      <c r="G240" s="80"/>
      <c r="H240" s="80"/>
      <c r="I240" s="80"/>
      <c r="J240" s="80"/>
      <c r="K240" s="80"/>
      <c r="L240" s="80"/>
      <c r="M240" s="80"/>
      <c r="N240" s="80"/>
      <c r="O240" s="80"/>
      <c r="P240" s="80"/>
      <c r="Q240" s="80"/>
      <c r="R240" s="80"/>
      <c r="S240" s="80"/>
      <c r="T240" s="80"/>
      <c r="U240" s="80"/>
      <c r="V240" s="80"/>
      <c r="W240" s="80"/>
      <c r="X240" s="80"/>
      <c r="Y240" s="80"/>
    </row>
    <row r="241" spans="1:25" ht="15.75" customHeight="1" x14ac:dyDescent="0.4">
      <c r="A241" s="80"/>
      <c r="B241" s="80"/>
      <c r="C241" s="80"/>
      <c r="D241" s="80"/>
      <c r="E241" s="80"/>
      <c r="F241" s="382"/>
      <c r="G241" s="80"/>
      <c r="H241" s="80"/>
      <c r="I241" s="80"/>
      <c r="J241" s="80"/>
      <c r="K241" s="80"/>
      <c r="L241" s="80"/>
      <c r="M241" s="80"/>
      <c r="N241" s="80"/>
      <c r="O241" s="80"/>
      <c r="P241" s="80"/>
      <c r="Q241" s="80"/>
      <c r="R241" s="80"/>
      <c r="S241" s="80"/>
      <c r="T241" s="80"/>
      <c r="U241" s="80"/>
      <c r="V241" s="80"/>
      <c r="W241" s="80"/>
      <c r="X241" s="80"/>
      <c r="Y241" s="80"/>
    </row>
    <row r="242" spans="1:25" ht="15.75" customHeight="1" x14ac:dyDescent="0.4">
      <c r="A242" s="80"/>
      <c r="B242" s="80"/>
      <c r="C242" s="80"/>
      <c r="D242" s="80"/>
      <c r="E242" s="80"/>
      <c r="F242" s="382"/>
      <c r="G242" s="80"/>
      <c r="H242" s="80"/>
      <c r="I242" s="80"/>
      <c r="J242" s="80"/>
      <c r="K242" s="80"/>
      <c r="L242" s="80"/>
      <c r="M242" s="80"/>
      <c r="N242" s="80"/>
      <c r="O242" s="80"/>
      <c r="P242" s="80"/>
      <c r="Q242" s="80"/>
      <c r="R242" s="80"/>
      <c r="S242" s="80"/>
      <c r="T242" s="80"/>
      <c r="U242" s="80"/>
      <c r="V242" s="80"/>
      <c r="W242" s="80"/>
      <c r="X242" s="80"/>
      <c r="Y242" s="80"/>
    </row>
    <row r="243" spans="1:25" ht="15.75" customHeight="1" x14ac:dyDescent="0.4">
      <c r="A243" s="80"/>
      <c r="B243" s="80"/>
      <c r="C243" s="80"/>
      <c r="D243" s="80"/>
      <c r="E243" s="80"/>
      <c r="F243" s="382"/>
      <c r="G243" s="80"/>
      <c r="H243" s="80"/>
      <c r="I243" s="80"/>
      <c r="J243" s="80"/>
      <c r="K243" s="80"/>
      <c r="L243" s="80"/>
      <c r="M243" s="80"/>
      <c r="N243" s="80"/>
      <c r="O243" s="80"/>
      <c r="P243" s="80"/>
      <c r="Q243" s="80"/>
      <c r="R243" s="80"/>
      <c r="S243" s="80"/>
      <c r="T243" s="80"/>
      <c r="U243" s="80"/>
      <c r="V243" s="80"/>
      <c r="W243" s="80"/>
      <c r="X243" s="80"/>
      <c r="Y243" s="80"/>
    </row>
    <row r="244" spans="1:25" ht="15.75" customHeight="1" x14ac:dyDescent="0.4">
      <c r="A244" s="80"/>
      <c r="B244" s="80"/>
      <c r="C244" s="80"/>
      <c r="D244" s="80"/>
      <c r="E244" s="80"/>
      <c r="F244" s="382"/>
      <c r="G244" s="80"/>
      <c r="H244" s="80"/>
      <c r="I244" s="80"/>
      <c r="J244" s="80"/>
      <c r="K244" s="80"/>
      <c r="L244" s="80"/>
      <c r="M244" s="80"/>
      <c r="N244" s="80"/>
      <c r="O244" s="80"/>
      <c r="P244" s="80"/>
      <c r="Q244" s="80"/>
      <c r="R244" s="80"/>
      <c r="S244" s="80"/>
      <c r="T244" s="80"/>
      <c r="U244" s="80"/>
      <c r="V244" s="80"/>
      <c r="W244" s="80"/>
      <c r="X244" s="80"/>
      <c r="Y244" s="80"/>
    </row>
    <row r="245" spans="1:25" ht="15.75" customHeight="1" x14ac:dyDescent="0.4">
      <c r="A245" s="80"/>
      <c r="B245" s="80"/>
      <c r="C245" s="80"/>
      <c r="D245" s="80"/>
      <c r="E245" s="80"/>
      <c r="F245" s="382"/>
      <c r="G245" s="80"/>
      <c r="H245" s="80"/>
      <c r="I245" s="80"/>
      <c r="J245" s="80"/>
      <c r="K245" s="80"/>
      <c r="L245" s="80"/>
      <c r="M245" s="80"/>
      <c r="N245" s="80"/>
      <c r="O245" s="80"/>
      <c r="P245" s="80"/>
      <c r="Q245" s="80"/>
      <c r="R245" s="80"/>
      <c r="S245" s="80"/>
      <c r="T245" s="80"/>
      <c r="U245" s="80"/>
      <c r="V245" s="80"/>
      <c r="W245" s="80"/>
      <c r="X245" s="80"/>
      <c r="Y245" s="80"/>
    </row>
    <row r="246" spans="1:25" ht="15.75" customHeight="1" x14ac:dyDescent="0.4">
      <c r="A246" s="80"/>
      <c r="B246" s="80"/>
      <c r="C246" s="80"/>
      <c r="D246" s="80"/>
      <c r="E246" s="80"/>
      <c r="F246" s="382"/>
      <c r="G246" s="80"/>
      <c r="H246" s="80"/>
      <c r="I246" s="80"/>
      <c r="J246" s="80"/>
      <c r="K246" s="80"/>
      <c r="L246" s="80"/>
      <c r="M246" s="80"/>
      <c r="N246" s="80"/>
      <c r="O246" s="80"/>
      <c r="P246" s="80"/>
      <c r="Q246" s="80"/>
      <c r="R246" s="80"/>
      <c r="S246" s="80"/>
      <c r="T246" s="80"/>
      <c r="U246" s="80"/>
      <c r="V246" s="80"/>
      <c r="W246" s="80"/>
      <c r="X246" s="80"/>
      <c r="Y246" s="80"/>
    </row>
    <row r="247" spans="1:25" ht="15.75" customHeight="1" x14ac:dyDescent="0.4">
      <c r="A247" s="80"/>
      <c r="B247" s="80"/>
      <c r="C247" s="80"/>
      <c r="D247" s="80"/>
      <c r="E247" s="80"/>
      <c r="F247" s="382"/>
      <c r="G247" s="80"/>
      <c r="H247" s="80"/>
      <c r="I247" s="80"/>
      <c r="J247" s="80"/>
      <c r="K247" s="80"/>
      <c r="L247" s="80"/>
      <c r="M247" s="80"/>
      <c r="N247" s="80"/>
      <c r="O247" s="80"/>
      <c r="P247" s="80"/>
      <c r="Q247" s="80"/>
      <c r="R247" s="80"/>
      <c r="S247" s="80"/>
      <c r="T247" s="80"/>
      <c r="U247" s="80"/>
      <c r="V247" s="80"/>
      <c r="W247" s="80"/>
      <c r="X247" s="80"/>
      <c r="Y247" s="80"/>
    </row>
    <row r="248" spans="1:25" ht="15.75" customHeight="1" x14ac:dyDescent="0.4">
      <c r="A248" s="80"/>
      <c r="B248" s="80"/>
      <c r="C248" s="80"/>
      <c r="D248" s="80"/>
      <c r="E248" s="80"/>
      <c r="F248" s="382"/>
      <c r="G248" s="80"/>
      <c r="H248" s="80"/>
      <c r="I248" s="80"/>
      <c r="J248" s="80"/>
      <c r="K248" s="80"/>
      <c r="L248" s="80"/>
      <c r="M248" s="80"/>
      <c r="N248" s="80"/>
      <c r="O248" s="80"/>
      <c r="P248" s="80"/>
      <c r="Q248" s="80"/>
      <c r="R248" s="80"/>
      <c r="S248" s="80"/>
      <c r="T248" s="80"/>
      <c r="U248" s="80"/>
      <c r="V248" s="80"/>
      <c r="W248" s="80"/>
      <c r="X248" s="80"/>
      <c r="Y248" s="80"/>
    </row>
    <row r="249" spans="1:25" ht="15.75" customHeight="1" x14ac:dyDescent="0.4">
      <c r="A249" s="80"/>
      <c r="B249" s="80"/>
      <c r="C249" s="80"/>
      <c r="D249" s="80"/>
      <c r="E249" s="80"/>
      <c r="F249" s="382"/>
      <c r="G249" s="80"/>
      <c r="H249" s="80"/>
      <c r="I249" s="80"/>
      <c r="J249" s="80"/>
      <c r="K249" s="80"/>
      <c r="L249" s="80"/>
      <c r="M249" s="80"/>
      <c r="N249" s="80"/>
      <c r="O249" s="80"/>
      <c r="P249" s="80"/>
      <c r="Q249" s="80"/>
      <c r="R249" s="80"/>
      <c r="S249" s="80"/>
      <c r="T249" s="80"/>
      <c r="U249" s="80"/>
      <c r="V249" s="80"/>
      <c r="W249" s="80"/>
      <c r="X249" s="80"/>
      <c r="Y249" s="80"/>
    </row>
    <row r="250" spans="1:25" ht="15.75" customHeight="1" x14ac:dyDescent="0.4">
      <c r="A250" s="80"/>
      <c r="B250" s="80"/>
      <c r="C250" s="80"/>
      <c r="D250" s="80"/>
      <c r="E250" s="80"/>
      <c r="F250" s="382"/>
      <c r="G250" s="80"/>
      <c r="H250" s="80"/>
      <c r="I250" s="80"/>
      <c r="J250" s="80"/>
      <c r="K250" s="80"/>
      <c r="L250" s="80"/>
      <c r="M250" s="80"/>
      <c r="N250" s="80"/>
      <c r="O250" s="80"/>
      <c r="P250" s="80"/>
      <c r="Q250" s="80"/>
      <c r="R250" s="80"/>
      <c r="S250" s="80"/>
      <c r="T250" s="80"/>
      <c r="U250" s="80"/>
      <c r="V250" s="80"/>
      <c r="W250" s="80"/>
      <c r="X250" s="80"/>
      <c r="Y250" s="80"/>
    </row>
    <row r="251" spans="1:25" ht="15.75" customHeight="1" x14ac:dyDescent="0.4">
      <c r="A251" s="80"/>
      <c r="B251" s="80"/>
      <c r="C251" s="80"/>
      <c r="D251" s="80"/>
      <c r="E251" s="80"/>
      <c r="F251" s="382"/>
      <c r="G251" s="80"/>
      <c r="H251" s="80"/>
      <c r="I251" s="80"/>
      <c r="J251" s="80"/>
      <c r="K251" s="80"/>
      <c r="L251" s="80"/>
      <c r="M251" s="80"/>
      <c r="N251" s="80"/>
      <c r="O251" s="80"/>
      <c r="P251" s="80"/>
      <c r="Q251" s="80"/>
      <c r="R251" s="80"/>
      <c r="S251" s="80"/>
      <c r="T251" s="80"/>
      <c r="U251" s="80"/>
      <c r="V251" s="80"/>
      <c r="W251" s="80"/>
      <c r="X251" s="80"/>
      <c r="Y251" s="80"/>
    </row>
    <row r="252" spans="1:25" ht="15.75" customHeight="1" x14ac:dyDescent="0.4">
      <c r="A252" s="80"/>
      <c r="B252" s="80"/>
      <c r="C252" s="80"/>
      <c r="D252" s="80"/>
      <c r="E252" s="80"/>
      <c r="F252" s="382"/>
      <c r="G252" s="80"/>
      <c r="H252" s="80"/>
      <c r="I252" s="80"/>
      <c r="J252" s="80"/>
      <c r="K252" s="80"/>
      <c r="L252" s="80"/>
      <c r="M252" s="80"/>
      <c r="N252" s="80"/>
      <c r="O252" s="80"/>
      <c r="P252" s="80"/>
      <c r="Q252" s="80"/>
      <c r="R252" s="80"/>
      <c r="S252" s="80"/>
      <c r="T252" s="80"/>
      <c r="U252" s="80"/>
      <c r="V252" s="80"/>
      <c r="W252" s="80"/>
      <c r="X252" s="80"/>
      <c r="Y252" s="80"/>
    </row>
    <row r="253" spans="1:25" ht="15.75" customHeight="1" x14ac:dyDescent="0.4">
      <c r="A253" s="80"/>
      <c r="B253" s="80"/>
      <c r="C253" s="80"/>
      <c r="D253" s="80"/>
      <c r="E253" s="80"/>
      <c r="F253" s="382"/>
      <c r="G253" s="80"/>
      <c r="H253" s="80"/>
      <c r="I253" s="80"/>
      <c r="J253" s="80"/>
      <c r="K253" s="80"/>
      <c r="L253" s="80"/>
      <c r="M253" s="80"/>
      <c r="N253" s="80"/>
      <c r="O253" s="80"/>
      <c r="P253" s="80"/>
      <c r="Q253" s="80"/>
      <c r="R253" s="80"/>
      <c r="S253" s="80"/>
      <c r="T253" s="80"/>
      <c r="U253" s="80"/>
      <c r="V253" s="80"/>
      <c r="W253" s="80"/>
      <c r="X253" s="80"/>
      <c r="Y253" s="80"/>
    </row>
    <row r="254" spans="1:25" ht="15.75" customHeight="1" x14ac:dyDescent="0.4">
      <c r="A254" s="80"/>
      <c r="B254" s="80"/>
      <c r="C254" s="80"/>
      <c r="D254" s="80"/>
      <c r="E254" s="80"/>
      <c r="F254" s="382"/>
      <c r="G254" s="80"/>
      <c r="H254" s="80"/>
      <c r="I254" s="80"/>
      <c r="J254" s="80"/>
      <c r="K254" s="80"/>
      <c r="L254" s="80"/>
      <c r="M254" s="80"/>
      <c r="N254" s="80"/>
      <c r="O254" s="80"/>
      <c r="P254" s="80"/>
      <c r="Q254" s="80"/>
      <c r="R254" s="80"/>
      <c r="S254" s="80"/>
      <c r="T254" s="80"/>
      <c r="U254" s="80"/>
      <c r="V254" s="80"/>
      <c r="W254" s="80"/>
      <c r="X254" s="80"/>
      <c r="Y254" s="80"/>
    </row>
    <row r="255" spans="1:25" ht="15.75" customHeight="1" x14ac:dyDescent="0.4">
      <c r="A255" s="80"/>
      <c r="B255" s="80"/>
      <c r="C255" s="80"/>
      <c r="D255" s="80"/>
      <c r="E255" s="80"/>
      <c r="F255" s="382"/>
      <c r="G255" s="80"/>
      <c r="H255" s="80"/>
      <c r="I255" s="80"/>
      <c r="J255" s="80"/>
      <c r="K255" s="80"/>
      <c r="L255" s="80"/>
      <c r="M255" s="80"/>
      <c r="N255" s="80"/>
      <c r="O255" s="80"/>
      <c r="P255" s="80"/>
      <c r="Q255" s="80"/>
      <c r="R255" s="80"/>
      <c r="S255" s="80"/>
      <c r="T255" s="80"/>
      <c r="U255" s="80"/>
      <c r="V255" s="80"/>
      <c r="W255" s="80"/>
      <c r="X255" s="80"/>
      <c r="Y255" s="80"/>
    </row>
    <row r="256" spans="1:25" ht="15.75" customHeight="1" x14ac:dyDescent="0.4">
      <c r="A256" s="80"/>
      <c r="B256" s="80"/>
      <c r="C256" s="80"/>
      <c r="D256" s="80"/>
      <c r="E256" s="80"/>
      <c r="F256" s="382"/>
      <c r="G256" s="80"/>
      <c r="H256" s="80"/>
      <c r="I256" s="80"/>
      <c r="J256" s="80"/>
      <c r="K256" s="80"/>
      <c r="L256" s="80"/>
      <c r="M256" s="80"/>
      <c r="N256" s="80"/>
      <c r="O256" s="80"/>
      <c r="P256" s="80"/>
      <c r="Q256" s="80"/>
      <c r="R256" s="80"/>
      <c r="S256" s="80"/>
      <c r="T256" s="80"/>
      <c r="U256" s="80"/>
      <c r="V256" s="80"/>
      <c r="W256" s="80"/>
      <c r="X256" s="80"/>
      <c r="Y256" s="80"/>
    </row>
    <row r="257" spans="1:25" ht="15.75" customHeight="1" x14ac:dyDescent="0.4">
      <c r="A257" s="80"/>
      <c r="B257" s="80"/>
      <c r="C257" s="80"/>
      <c r="D257" s="80"/>
      <c r="E257" s="80"/>
      <c r="F257" s="382"/>
      <c r="G257" s="80"/>
      <c r="H257" s="80"/>
      <c r="I257" s="80"/>
      <c r="J257" s="80"/>
      <c r="K257" s="80"/>
      <c r="L257" s="80"/>
      <c r="M257" s="80"/>
      <c r="N257" s="80"/>
      <c r="O257" s="80"/>
      <c r="P257" s="80"/>
      <c r="Q257" s="80"/>
      <c r="R257" s="80"/>
      <c r="S257" s="80"/>
      <c r="T257" s="80"/>
      <c r="U257" s="80"/>
      <c r="V257" s="80"/>
      <c r="W257" s="80"/>
      <c r="X257" s="80"/>
      <c r="Y257" s="80"/>
    </row>
    <row r="258" spans="1:25" ht="15.75" customHeight="1" x14ac:dyDescent="0.4">
      <c r="A258" s="80"/>
      <c r="B258" s="80"/>
      <c r="C258" s="80"/>
      <c r="D258" s="80"/>
      <c r="E258" s="80"/>
      <c r="F258" s="382"/>
      <c r="G258" s="80"/>
      <c r="H258" s="80"/>
      <c r="I258" s="80"/>
      <c r="J258" s="80"/>
      <c r="K258" s="80"/>
      <c r="L258" s="80"/>
      <c r="M258" s="80"/>
      <c r="N258" s="80"/>
      <c r="O258" s="80"/>
      <c r="P258" s="80"/>
      <c r="Q258" s="80"/>
      <c r="R258" s="80"/>
      <c r="S258" s="80"/>
      <c r="T258" s="80"/>
      <c r="U258" s="80"/>
      <c r="V258" s="80"/>
      <c r="W258" s="80"/>
      <c r="X258" s="80"/>
      <c r="Y258" s="80"/>
    </row>
    <row r="259" spans="1:25" ht="15.75" customHeight="1" x14ac:dyDescent="0.4">
      <c r="A259" s="80"/>
      <c r="B259" s="80"/>
      <c r="C259" s="80"/>
      <c r="D259" s="80"/>
      <c r="E259" s="80"/>
      <c r="F259" s="382"/>
      <c r="G259" s="80"/>
      <c r="H259" s="80"/>
      <c r="I259" s="80"/>
      <c r="J259" s="80"/>
      <c r="K259" s="80"/>
      <c r="L259" s="80"/>
      <c r="M259" s="80"/>
      <c r="N259" s="80"/>
      <c r="O259" s="80"/>
      <c r="P259" s="80"/>
      <c r="Q259" s="80"/>
      <c r="R259" s="80"/>
      <c r="S259" s="80"/>
      <c r="T259" s="80"/>
      <c r="U259" s="80"/>
      <c r="V259" s="80"/>
      <c r="W259" s="80"/>
      <c r="X259" s="80"/>
      <c r="Y259" s="80"/>
    </row>
    <row r="260" spans="1:25" ht="15.75" customHeight="1" x14ac:dyDescent="0.4">
      <c r="A260" s="80"/>
      <c r="B260" s="80"/>
      <c r="C260" s="80"/>
      <c r="D260" s="80"/>
      <c r="E260" s="80"/>
      <c r="F260" s="382"/>
      <c r="G260" s="80"/>
      <c r="H260" s="80"/>
      <c r="I260" s="80"/>
      <c r="J260" s="80"/>
      <c r="K260" s="80"/>
      <c r="L260" s="80"/>
      <c r="M260" s="80"/>
      <c r="N260" s="80"/>
      <c r="O260" s="80"/>
      <c r="P260" s="80"/>
      <c r="Q260" s="80"/>
      <c r="R260" s="80"/>
      <c r="S260" s="80"/>
      <c r="T260" s="80"/>
      <c r="U260" s="80"/>
      <c r="V260" s="80"/>
      <c r="W260" s="80"/>
      <c r="X260" s="80"/>
      <c r="Y260" s="80"/>
    </row>
    <row r="261" spans="1:25" ht="15.75" customHeight="1" x14ac:dyDescent="0.4">
      <c r="A261" s="80"/>
      <c r="B261" s="80"/>
      <c r="C261" s="80"/>
      <c r="D261" s="80"/>
      <c r="E261" s="80"/>
      <c r="F261" s="382"/>
      <c r="G261" s="80"/>
      <c r="H261" s="80"/>
      <c r="I261" s="80"/>
      <c r="J261" s="80"/>
      <c r="K261" s="80"/>
      <c r="L261" s="80"/>
      <c r="M261" s="80"/>
      <c r="N261" s="80"/>
      <c r="O261" s="80"/>
      <c r="P261" s="80"/>
      <c r="Q261" s="80"/>
      <c r="R261" s="80"/>
      <c r="S261" s="80"/>
      <c r="T261" s="80"/>
      <c r="U261" s="80"/>
      <c r="V261" s="80"/>
      <c r="W261" s="80"/>
      <c r="X261" s="80"/>
      <c r="Y261" s="80"/>
    </row>
    <row r="262" spans="1:25" ht="15.75" customHeight="1" x14ac:dyDescent="0.4">
      <c r="A262" s="80"/>
      <c r="B262" s="80"/>
      <c r="C262" s="80"/>
      <c r="D262" s="80"/>
      <c r="E262" s="80"/>
      <c r="F262" s="382"/>
      <c r="G262" s="80"/>
      <c r="H262" s="80"/>
      <c r="I262" s="80"/>
      <c r="J262" s="80"/>
      <c r="K262" s="80"/>
      <c r="L262" s="80"/>
      <c r="M262" s="80"/>
      <c r="N262" s="80"/>
      <c r="O262" s="80"/>
      <c r="P262" s="80"/>
      <c r="Q262" s="80"/>
      <c r="R262" s="80"/>
      <c r="S262" s="80"/>
      <c r="T262" s="80"/>
      <c r="U262" s="80"/>
      <c r="V262" s="80"/>
      <c r="W262" s="80"/>
      <c r="X262" s="80"/>
      <c r="Y262" s="80"/>
    </row>
    <row r="263" spans="1:25" ht="15.75" customHeight="1" x14ac:dyDescent="0.4">
      <c r="A263" s="80"/>
      <c r="B263" s="80"/>
      <c r="C263" s="80"/>
      <c r="D263" s="80"/>
      <c r="E263" s="80"/>
      <c r="F263" s="382"/>
      <c r="G263" s="80"/>
      <c r="H263" s="80"/>
      <c r="I263" s="80"/>
      <c r="J263" s="80"/>
      <c r="K263" s="80"/>
      <c r="L263" s="80"/>
      <c r="M263" s="80"/>
      <c r="N263" s="80"/>
      <c r="O263" s="80"/>
      <c r="P263" s="80"/>
      <c r="Q263" s="80"/>
      <c r="R263" s="80"/>
      <c r="S263" s="80"/>
      <c r="T263" s="80"/>
      <c r="U263" s="80"/>
      <c r="V263" s="80"/>
      <c r="W263" s="80"/>
      <c r="X263" s="80"/>
      <c r="Y263" s="80"/>
    </row>
    <row r="264" spans="1:25" ht="15.75" customHeight="1" x14ac:dyDescent="0.4">
      <c r="A264" s="80"/>
      <c r="B264" s="80"/>
      <c r="C264" s="80"/>
      <c r="D264" s="80"/>
      <c r="E264" s="80"/>
      <c r="F264" s="382"/>
      <c r="G264" s="80"/>
      <c r="H264" s="80"/>
      <c r="I264" s="80"/>
      <c r="J264" s="80"/>
      <c r="K264" s="80"/>
      <c r="L264" s="80"/>
      <c r="M264" s="80"/>
      <c r="N264" s="80"/>
      <c r="O264" s="80"/>
      <c r="P264" s="80"/>
      <c r="Q264" s="80"/>
      <c r="R264" s="80"/>
      <c r="S264" s="80"/>
      <c r="T264" s="80"/>
      <c r="U264" s="80"/>
      <c r="V264" s="80"/>
      <c r="W264" s="80"/>
      <c r="X264" s="80"/>
      <c r="Y264" s="80"/>
    </row>
    <row r="265" spans="1:25" ht="15.75" customHeight="1" x14ac:dyDescent="0.4">
      <c r="A265" s="80"/>
      <c r="B265" s="80"/>
      <c r="C265" s="80"/>
      <c r="D265" s="80"/>
      <c r="E265" s="80"/>
      <c r="F265" s="382"/>
      <c r="G265" s="80"/>
      <c r="H265" s="80"/>
      <c r="I265" s="80"/>
      <c r="J265" s="80"/>
      <c r="K265" s="80"/>
      <c r="L265" s="80"/>
      <c r="M265" s="80"/>
      <c r="N265" s="80"/>
      <c r="O265" s="80"/>
      <c r="P265" s="80"/>
      <c r="Q265" s="80"/>
      <c r="R265" s="80"/>
      <c r="S265" s="80"/>
      <c r="T265" s="80"/>
      <c r="U265" s="80"/>
      <c r="V265" s="80"/>
      <c r="W265" s="80"/>
      <c r="X265" s="80"/>
      <c r="Y265" s="80"/>
    </row>
    <row r="266" spans="1:25" ht="15.75" customHeight="1" x14ac:dyDescent="0.4">
      <c r="A266" s="80"/>
      <c r="B266" s="80"/>
      <c r="C266" s="80"/>
      <c r="D266" s="80"/>
      <c r="E266" s="80"/>
      <c r="F266" s="382"/>
      <c r="G266" s="80"/>
      <c r="H266" s="80"/>
      <c r="I266" s="80"/>
      <c r="J266" s="80"/>
      <c r="K266" s="80"/>
      <c r="L266" s="80"/>
      <c r="M266" s="80"/>
      <c r="N266" s="80"/>
      <c r="O266" s="80"/>
      <c r="P266" s="80"/>
      <c r="Q266" s="80"/>
      <c r="R266" s="80"/>
      <c r="S266" s="80"/>
      <c r="T266" s="80"/>
      <c r="U266" s="80"/>
      <c r="V266" s="80"/>
      <c r="W266" s="80"/>
      <c r="X266" s="80"/>
      <c r="Y266" s="80"/>
    </row>
    <row r="267" spans="1:25" ht="15.75" customHeight="1" x14ac:dyDescent="0.4">
      <c r="A267" s="80"/>
      <c r="B267" s="80"/>
      <c r="C267" s="80"/>
      <c r="D267" s="80"/>
      <c r="E267" s="80"/>
      <c r="F267" s="382"/>
      <c r="G267" s="80"/>
      <c r="H267" s="80"/>
      <c r="I267" s="80"/>
      <c r="J267" s="80"/>
      <c r="K267" s="80"/>
      <c r="L267" s="80"/>
      <c r="M267" s="80"/>
      <c r="N267" s="80"/>
      <c r="O267" s="80"/>
      <c r="P267" s="80"/>
      <c r="Q267" s="80"/>
      <c r="R267" s="80"/>
      <c r="S267" s="80"/>
      <c r="T267" s="80"/>
      <c r="U267" s="80"/>
      <c r="V267" s="80"/>
      <c r="W267" s="80"/>
      <c r="X267" s="80"/>
      <c r="Y267" s="80"/>
    </row>
    <row r="268" spans="1:25" ht="15.75" customHeight="1" x14ac:dyDescent="0.4">
      <c r="A268" s="80"/>
      <c r="B268" s="80"/>
      <c r="C268" s="80"/>
      <c r="D268" s="80"/>
      <c r="E268" s="80"/>
      <c r="F268" s="382"/>
      <c r="G268" s="80"/>
      <c r="H268" s="80"/>
      <c r="I268" s="80"/>
      <c r="J268" s="80"/>
      <c r="K268" s="80"/>
      <c r="L268" s="80"/>
      <c r="M268" s="80"/>
      <c r="N268" s="80"/>
      <c r="O268" s="80"/>
      <c r="P268" s="80"/>
      <c r="Q268" s="80"/>
      <c r="R268" s="80"/>
      <c r="S268" s="80"/>
      <c r="T268" s="80"/>
      <c r="U268" s="80"/>
      <c r="V268" s="80"/>
      <c r="W268" s="80"/>
      <c r="X268" s="80"/>
      <c r="Y268" s="80"/>
    </row>
    <row r="269" spans="1:25" ht="15.75" customHeight="1" x14ac:dyDescent="0.4">
      <c r="A269" s="80"/>
      <c r="B269" s="80"/>
      <c r="C269" s="80"/>
      <c r="D269" s="80"/>
      <c r="E269" s="80"/>
      <c r="F269" s="382"/>
      <c r="G269" s="80"/>
      <c r="H269" s="80"/>
      <c r="I269" s="80"/>
      <c r="J269" s="80"/>
      <c r="K269" s="80"/>
      <c r="L269" s="80"/>
      <c r="M269" s="80"/>
      <c r="N269" s="80"/>
      <c r="O269" s="80"/>
      <c r="P269" s="80"/>
      <c r="Q269" s="80"/>
      <c r="R269" s="80"/>
      <c r="S269" s="80"/>
      <c r="T269" s="80"/>
      <c r="U269" s="80"/>
      <c r="V269" s="80"/>
      <c r="W269" s="80"/>
      <c r="X269" s="80"/>
      <c r="Y269" s="80"/>
    </row>
    <row r="270" spans="1:25" ht="15.75" customHeight="1" x14ac:dyDescent="0.4">
      <c r="A270" s="80"/>
      <c r="B270" s="80"/>
      <c r="C270" s="80"/>
      <c r="D270" s="80"/>
      <c r="E270" s="80"/>
      <c r="F270" s="382"/>
      <c r="G270" s="80"/>
      <c r="H270" s="80"/>
      <c r="I270" s="80"/>
      <c r="J270" s="80"/>
      <c r="K270" s="80"/>
      <c r="L270" s="80"/>
      <c r="M270" s="80"/>
      <c r="N270" s="80"/>
      <c r="O270" s="80"/>
      <c r="P270" s="80"/>
      <c r="Q270" s="80"/>
      <c r="R270" s="80"/>
      <c r="S270" s="80"/>
      <c r="T270" s="80"/>
      <c r="U270" s="80"/>
      <c r="V270" s="80"/>
      <c r="W270" s="80"/>
      <c r="X270" s="80"/>
      <c r="Y270" s="80"/>
    </row>
    <row r="271" spans="1:25" ht="15.75" customHeight="1" x14ac:dyDescent="0.4">
      <c r="A271" s="80"/>
      <c r="B271" s="80"/>
      <c r="C271" s="80"/>
      <c r="D271" s="80"/>
      <c r="E271" s="80"/>
      <c r="F271" s="382"/>
      <c r="G271" s="80"/>
      <c r="H271" s="80"/>
      <c r="I271" s="80"/>
      <c r="J271" s="80"/>
      <c r="K271" s="80"/>
      <c r="L271" s="80"/>
      <c r="M271" s="80"/>
      <c r="N271" s="80"/>
      <c r="O271" s="80"/>
      <c r="P271" s="80"/>
      <c r="Q271" s="80"/>
      <c r="R271" s="80"/>
      <c r="S271" s="80"/>
      <c r="T271" s="80"/>
      <c r="U271" s="80"/>
      <c r="V271" s="80"/>
      <c r="W271" s="80"/>
      <c r="X271" s="80"/>
      <c r="Y271" s="80"/>
    </row>
    <row r="272" spans="1:25" ht="15.75" customHeight="1" x14ac:dyDescent="0.4">
      <c r="A272" s="80"/>
      <c r="B272" s="80"/>
      <c r="C272" s="80"/>
      <c r="D272" s="80"/>
      <c r="E272" s="80"/>
      <c r="F272" s="382"/>
      <c r="G272" s="80"/>
      <c r="H272" s="80"/>
      <c r="I272" s="80"/>
      <c r="J272" s="80"/>
      <c r="K272" s="80"/>
      <c r="L272" s="80"/>
      <c r="M272" s="80"/>
      <c r="N272" s="80"/>
      <c r="O272" s="80"/>
      <c r="P272" s="80"/>
      <c r="Q272" s="80"/>
      <c r="R272" s="80"/>
      <c r="S272" s="80"/>
      <c r="T272" s="80"/>
      <c r="U272" s="80"/>
      <c r="V272" s="80"/>
      <c r="W272" s="80"/>
      <c r="X272" s="80"/>
      <c r="Y272" s="80"/>
    </row>
    <row r="273" spans="1:25" ht="15.75" customHeight="1" x14ac:dyDescent="0.4">
      <c r="A273" s="80"/>
      <c r="B273" s="80"/>
      <c r="C273" s="80"/>
      <c r="D273" s="80"/>
      <c r="E273" s="80"/>
      <c r="F273" s="382"/>
      <c r="G273" s="80"/>
      <c r="H273" s="80"/>
      <c r="I273" s="80"/>
      <c r="J273" s="80"/>
      <c r="K273" s="80"/>
      <c r="L273" s="80"/>
      <c r="M273" s="80"/>
      <c r="N273" s="80"/>
      <c r="O273" s="80"/>
      <c r="P273" s="80"/>
      <c r="Q273" s="80"/>
      <c r="R273" s="80"/>
      <c r="S273" s="80"/>
      <c r="T273" s="80"/>
      <c r="U273" s="80"/>
      <c r="V273" s="80"/>
      <c r="W273" s="80"/>
      <c r="X273" s="80"/>
      <c r="Y273" s="80"/>
    </row>
    <row r="274" spans="1:25" ht="15.75" customHeight="1" x14ac:dyDescent="0.4">
      <c r="A274" s="80"/>
      <c r="B274" s="80"/>
      <c r="C274" s="80"/>
      <c r="D274" s="80"/>
      <c r="E274" s="80"/>
      <c r="F274" s="382"/>
      <c r="G274" s="80"/>
      <c r="H274" s="80"/>
      <c r="I274" s="80"/>
      <c r="J274" s="80"/>
      <c r="K274" s="80"/>
      <c r="L274" s="80"/>
      <c r="M274" s="80"/>
      <c r="N274" s="80"/>
      <c r="O274" s="80"/>
      <c r="P274" s="80"/>
      <c r="Q274" s="80"/>
      <c r="R274" s="80"/>
      <c r="S274" s="80"/>
      <c r="T274" s="80"/>
      <c r="U274" s="80"/>
      <c r="V274" s="80"/>
      <c r="W274" s="80"/>
      <c r="X274" s="80"/>
      <c r="Y274" s="80"/>
    </row>
    <row r="275" spans="1:25" ht="15.75" customHeight="1" x14ac:dyDescent="0.4">
      <c r="A275" s="80"/>
      <c r="B275" s="80"/>
      <c r="C275" s="80"/>
      <c r="D275" s="80"/>
      <c r="E275" s="80"/>
      <c r="F275" s="382"/>
      <c r="G275" s="80"/>
      <c r="H275" s="80"/>
      <c r="I275" s="80"/>
      <c r="J275" s="80"/>
      <c r="K275" s="80"/>
      <c r="L275" s="80"/>
      <c r="M275" s="80"/>
      <c r="N275" s="80"/>
      <c r="O275" s="80"/>
      <c r="P275" s="80"/>
      <c r="Q275" s="80"/>
      <c r="R275" s="80"/>
      <c r="S275" s="80"/>
      <c r="T275" s="80"/>
      <c r="U275" s="80"/>
      <c r="V275" s="80"/>
      <c r="W275" s="80"/>
      <c r="X275" s="80"/>
      <c r="Y275" s="80"/>
    </row>
    <row r="276" spans="1:25" ht="15.75" customHeight="1" x14ac:dyDescent="0.4">
      <c r="A276" s="80"/>
      <c r="B276" s="80"/>
      <c r="C276" s="80"/>
      <c r="D276" s="80"/>
      <c r="E276" s="80"/>
      <c r="F276" s="382"/>
      <c r="G276" s="80"/>
      <c r="H276" s="80"/>
      <c r="I276" s="80"/>
      <c r="J276" s="80"/>
      <c r="K276" s="80"/>
      <c r="L276" s="80"/>
      <c r="M276" s="80"/>
      <c r="N276" s="80"/>
      <c r="O276" s="80"/>
      <c r="P276" s="80"/>
      <c r="Q276" s="80"/>
      <c r="R276" s="80"/>
      <c r="S276" s="80"/>
      <c r="T276" s="80"/>
      <c r="U276" s="80"/>
      <c r="V276" s="80"/>
      <c r="W276" s="80"/>
      <c r="X276" s="80"/>
      <c r="Y276" s="80"/>
    </row>
    <row r="277" spans="1:25" ht="15.75" customHeight="1" x14ac:dyDescent="0.4">
      <c r="A277" s="80"/>
      <c r="B277" s="80"/>
      <c r="C277" s="80"/>
      <c r="D277" s="80"/>
      <c r="E277" s="80"/>
      <c r="F277" s="382"/>
      <c r="G277" s="80"/>
      <c r="H277" s="80"/>
      <c r="I277" s="80"/>
      <c r="J277" s="80"/>
      <c r="K277" s="80"/>
      <c r="L277" s="80"/>
      <c r="M277" s="80"/>
      <c r="N277" s="80"/>
      <c r="O277" s="80"/>
      <c r="P277" s="80"/>
      <c r="Q277" s="80"/>
      <c r="R277" s="80"/>
      <c r="S277" s="80"/>
      <c r="T277" s="80"/>
      <c r="U277" s="80"/>
      <c r="V277" s="80"/>
      <c r="W277" s="80"/>
      <c r="X277" s="80"/>
      <c r="Y277" s="80"/>
    </row>
    <row r="278" spans="1:25" ht="15.75" customHeight="1" x14ac:dyDescent="0.4">
      <c r="A278" s="80"/>
      <c r="B278" s="80"/>
      <c r="C278" s="80"/>
      <c r="D278" s="80"/>
      <c r="E278" s="80"/>
      <c r="F278" s="382"/>
      <c r="G278" s="80"/>
      <c r="H278" s="80"/>
      <c r="I278" s="80"/>
      <c r="J278" s="80"/>
      <c r="K278" s="80"/>
      <c r="L278" s="80"/>
      <c r="M278" s="80"/>
      <c r="N278" s="80"/>
      <c r="O278" s="80"/>
      <c r="P278" s="80"/>
      <c r="Q278" s="80"/>
      <c r="R278" s="80"/>
      <c r="S278" s="80"/>
      <c r="T278" s="80"/>
      <c r="U278" s="80"/>
      <c r="V278" s="80"/>
      <c r="W278" s="80"/>
      <c r="X278" s="80"/>
      <c r="Y278" s="80"/>
    </row>
    <row r="279" spans="1:25" ht="15.75" customHeight="1" x14ac:dyDescent="0.4">
      <c r="A279" s="80"/>
      <c r="B279" s="80"/>
      <c r="C279" s="80"/>
      <c r="D279" s="80"/>
      <c r="E279" s="80"/>
      <c r="F279" s="382"/>
      <c r="G279" s="80"/>
      <c r="H279" s="80"/>
      <c r="I279" s="80"/>
      <c r="J279" s="80"/>
      <c r="K279" s="80"/>
      <c r="L279" s="80"/>
      <c r="M279" s="80"/>
      <c r="N279" s="80"/>
      <c r="O279" s="80"/>
      <c r="P279" s="80"/>
      <c r="Q279" s="80"/>
      <c r="R279" s="80"/>
      <c r="S279" s="80"/>
      <c r="T279" s="80"/>
      <c r="U279" s="80"/>
      <c r="V279" s="80"/>
      <c r="W279" s="80"/>
      <c r="X279" s="80"/>
      <c r="Y279" s="80"/>
    </row>
    <row r="280" spans="1:25" ht="15.75" customHeight="1" x14ac:dyDescent="0.4">
      <c r="A280" s="80"/>
      <c r="B280" s="80"/>
      <c r="C280" s="80"/>
      <c r="D280" s="80"/>
      <c r="E280" s="80"/>
      <c r="F280" s="382"/>
      <c r="G280" s="80"/>
      <c r="H280" s="80"/>
      <c r="I280" s="80"/>
      <c r="J280" s="80"/>
      <c r="K280" s="80"/>
      <c r="L280" s="80"/>
      <c r="M280" s="80"/>
      <c r="N280" s="80"/>
      <c r="O280" s="80"/>
      <c r="P280" s="80"/>
      <c r="Q280" s="80"/>
      <c r="R280" s="80"/>
      <c r="S280" s="80"/>
      <c r="T280" s="80"/>
      <c r="U280" s="80"/>
      <c r="V280" s="80"/>
      <c r="W280" s="80"/>
      <c r="X280" s="80"/>
      <c r="Y280" s="80"/>
    </row>
    <row r="281" spans="1:25" ht="15.75" customHeight="1" x14ac:dyDescent="0.4">
      <c r="A281" s="80"/>
      <c r="B281" s="80"/>
      <c r="C281" s="80"/>
      <c r="D281" s="80"/>
      <c r="E281" s="80"/>
      <c r="F281" s="382"/>
      <c r="G281" s="80"/>
      <c r="H281" s="80"/>
      <c r="I281" s="80"/>
      <c r="J281" s="80"/>
      <c r="K281" s="80"/>
      <c r="L281" s="80"/>
      <c r="M281" s="80"/>
      <c r="N281" s="80"/>
      <c r="O281" s="80"/>
      <c r="P281" s="80"/>
      <c r="Q281" s="80"/>
      <c r="R281" s="80"/>
      <c r="S281" s="80"/>
      <c r="T281" s="80"/>
      <c r="U281" s="80"/>
      <c r="V281" s="80"/>
      <c r="W281" s="80"/>
      <c r="X281" s="80"/>
      <c r="Y281" s="80"/>
    </row>
    <row r="282" spans="1:25" ht="15.75" customHeight="1" x14ac:dyDescent="0.4">
      <c r="A282" s="80"/>
      <c r="B282" s="80"/>
      <c r="C282" s="80"/>
      <c r="D282" s="80"/>
      <c r="E282" s="80"/>
      <c r="F282" s="382"/>
      <c r="G282" s="80"/>
      <c r="H282" s="80"/>
      <c r="I282" s="80"/>
      <c r="J282" s="80"/>
      <c r="K282" s="80"/>
      <c r="L282" s="80"/>
      <c r="M282" s="80"/>
      <c r="N282" s="80"/>
      <c r="O282" s="80"/>
      <c r="P282" s="80"/>
      <c r="Q282" s="80"/>
      <c r="R282" s="80"/>
      <c r="S282" s="80"/>
      <c r="T282" s="80"/>
      <c r="U282" s="80"/>
      <c r="V282" s="80"/>
      <c r="W282" s="80"/>
      <c r="X282" s="80"/>
      <c r="Y282" s="80"/>
    </row>
    <row r="283" spans="1:25" ht="15.75" customHeight="1" x14ac:dyDescent="0.4">
      <c r="A283" s="80"/>
      <c r="B283" s="80"/>
      <c r="C283" s="80"/>
      <c r="D283" s="80"/>
      <c r="E283" s="80"/>
      <c r="F283" s="382"/>
      <c r="G283" s="80"/>
      <c r="H283" s="80"/>
      <c r="I283" s="80"/>
      <c r="J283" s="80"/>
      <c r="K283" s="80"/>
      <c r="L283" s="80"/>
      <c r="M283" s="80"/>
      <c r="N283" s="80"/>
      <c r="O283" s="80"/>
      <c r="P283" s="80"/>
      <c r="Q283" s="80"/>
      <c r="R283" s="80"/>
      <c r="S283" s="80"/>
      <c r="T283" s="80"/>
      <c r="U283" s="80"/>
      <c r="V283" s="80"/>
      <c r="W283" s="80"/>
      <c r="X283" s="80"/>
      <c r="Y283" s="80"/>
    </row>
    <row r="284" spans="1:25" ht="15.75" customHeight="1" x14ac:dyDescent="0.4">
      <c r="A284" s="80"/>
      <c r="B284" s="80"/>
      <c r="C284" s="80"/>
      <c r="D284" s="80"/>
      <c r="E284" s="80"/>
      <c r="F284" s="382"/>
      <c r="G284" s="80"/>
      <c r="H284" s="80"/>
      <c r="I284" s="80"/>
      <c r="J284" s="80"/>
      <c r="K284" s="80"/>
      <c r="L284" s="80"/>
      <c r="M284" s="80"/>
      <c r="N284" s="80"/>
      <c r="O284" s="80"/>
      <c r="P284" s="80"/>
      <c r="Q284" s="80"/>
      <c r="R284" s="80"/>
      <c r="S284" s="80"/>
      <c r="T284" s="80"/>
      <c r="U284" s="80"/>
      <c r="V284" s="80"/>
      <c r="W284" s="80"/>
      <c r="X284" s="80"/>
      <c r="Y284" s="80"/>
    </row>
    <row r="285" spans="1:25" ht="15.75" customHeight="1" x14ac:dyDescent="0.4">
      <c r="A285" s="80"/>
      <c r="B285" s="80"/>
      <c r="C285" s="80"/>
      <c r="D285" s="80"/>
      <c r="E285" s="80"/>
      <c r="F285" s="382"/>
      <c r="G285" s="80"/>
      <c r="H285" s="80"/>
      <c r="I285" s="80"/>
      <c r="J285" s="80"/>
      <c r="K285" s="80"/>
      <c r="L285" s="80"/>
      <c r="M285" s="80"/>
      <c r="N285" s="80"/>
      <c r="O285" s="80"/>
      <c r="P285" s="80"/>
      <c r="Q285" s="80"/>
      <c r="R285" s="80"/>
      <c r="S285" s="80"/>
      <c r="T285" s="80"/>
      <c r="U285" s="80"/>
      <c r="V285" s="80"/>
      <c r="W285" s="80"/>
      <c r="X285" s="80"/>
      <c r="Y285" s="80"/>
    </row>
    <row r="286" spans="1:25" ht="15.75" customHeight="1" x14ac:dyDescent="0.4">
      <c r="A286" s="80"/>
      <c r="B286" s="80"/>
      <c r="C286" s="80"/>
      <c r="D286" s="80"/>
      <c r="E286" s="80"/>
      <c r="F286" s="382"/>
      <c r="G286" s="80"/>
      <c r="H286" s="80"/>
      <c r="I286" s="80"/>
      <c r="J286" s="80"/>
      <c r="K286" s="80"/>
      <c r="L286" s="80"/>
      <c r="M286" s="80"/>
      <c r="N286" s="80"/>
      <c r="O286" s="80"/>
      <c r="P286" s="80"/>
      <c r="Q286" s="80"/>
      <c r="R286" s="80"/>
      <c r="S286" s="80"/>
      <c r="T286" s="80"/>
      <c r="U286" s="80"/>
      <c r="V286" s="80"/>
      <c r="W286" s="80"/>
      <c r="X286" s="80"/>
      <c r="Y286" s="80"/>
    </row>
    <row r="287" spans="1:25" ht="15.75" customHeight="1" x14ac:dyDescent="0.4">
      <c r="A287" s="80"/>
      <c r="B287" s="80"/>
      <c r="C287" s="80"/>
      <c r="D287" s="80"/>
      <c r="E287" s="80"/>
      <c r="F287" s="382"/>
      <c r="G287" s="80"/>
      <c r="H287" s="80"/>
      <c r="I287" s="80"/>
      <c r="J287" s="80"/>
      <c r="K287" s="80"/>
      <c r="L287" s="80"/>
      <c r="M287" s="80"/>
      <c r="N287" s="80"/>
      <c r="O287" s="80"/>
      <c r="P287" s="80"/>
      <c r="Q287" s="80"/>
      <c r="R287" s="80"/>
      <c r="S287" s="80"/>
      <c r="T287" s="80"/>
      <c r="U287" s="80"/>
      <c r="V287" s="80"/>
      <c r="W287" s="80"/>
      <c r="X287" s="80"/>
      <c r="Y287" s="80"/>
    </row>
    <row r="288" spans="1:25" ht="15.75" customHeight="1" x14ac:dyDescent="0.4">
      <c r="A288" s="80"/>
      <c r="B288" s="80"/>
      <c r="C288" s="80"/>
      <c r="D288" s="80"/>
      <c r="E288" s="80"/>
      <c r="F288" s="382"/>
      <c r="G288" s="80"/>
      <c r="H288" s="80"/>
      <c r="I288" s="80"/>
      <c r="J288" s="80"/>
      <c r="K288" s="80"/>
      <c r="L288" s="80"/>
      <c r="M288" s="80"/>
      <c r="N288" s="80"/>
      <c r="O288" s="80"/>
      <c r="P288" s="80"/>
      <c r="Q288" s="80"/>
      <c r="R288" s="80"/>
      <c r="S288" s="80"/>
      <c r="T288" s="80"/>
      <c r="U288" s="80"/>
      <c r="V288" s="80"/>
      <c r="W288" s="80"/>
      <c r="X288" s="80"/>
      <c r="Y288" s="80"/>
    </row>
    <row r="289" spans="1:25" ht="15.75" customHeight="1" x14ac:dyDescent="0.4">
      <c r="A289" s="80"/>
      <c r="B289" s="80"/>
      <c r="C289" s="80"/>
      <c r="D289" s="80"/>
      <c r="E289" s="80"/>
      <c r="F289" s="382"/>
      <c r="G289" s="80"/>
      <c r="H289" s="80"/>
      <c r="I289" s="80"/>
      <c r="J289" s="80"/>
      <c r="K289" s="80"/>
      <c r="L289" s="80"/>
      <c r="M289" s="80"/>
      <c r="N289" s="80"/>
      <c r="O289" s="80"/>
      <c r="P289" s="80"/>
      <c r="Q289" s="80"/>
      <c r="R289" s="80"/>
      <c r="S289" s="80"/>
      <c r="T289" s="80"/>
      <c r="U289" s="80"/>
      <c r="V289" s="80"/>
      <c r="W289" s="80"/>
      <c r="X289" s="80"/>
      <c r="Y289" s="80"/>
    </row>
    <row r="290" spans="1:25" ht="15.75" customHeight="1" x14ac:dyDescent="0.4">
      <c r="A290" s="80"/>
      <c r="B290" s="80"/>
      <c r="C290" s="80"/>
      <c r="D290" s="80"/>
      <c r="E290" s="80"/>
      <c r="F290" s="382"/>
      <c r="G290" s="80"/>
      <c r="H290" s="80"/>
      <c r="I290" s="80"/>
      <c r="J290" s="80"/>
      <c r="K290" s="80"/>
      <c r="L290" s="80"/>
      <c r="M290" s="80"/>
      <c r="N290" s="80"/>
      <c r="O290" s="80"/>
      <c r="P290" s="80"/>
      <c r="Q290" s="80"/>
      <c r="R290" s="80"/>
      <c r="S290" s="80"/>
      <c r="T290" s="80"/>
      <c r="U290" s="80"/>
      <c r="V290" s="80"/>
      <c r="W290" s="80"/>
      <c r="X290" s="80"/>
      <c r="Y290" s="80"/>
    </row>
    <row r="291" spans="1:25" ht="15.75" customHeight="1" x14ac:dyDescent="0.4">
      <c r="A291" s="80"/>
      <c r="B291" s="80"/>
      <c r="C291" s="80"/>
      <c r="D291" s="80"/>
      <c r="E291" s="80"/>
      <c r="F291" s="382"/>
      <c r="G291" s="80"/>
      <c r="H291" s="80"/>
      <c r="I291" s="80"/>
      <c r="J291" s="80"/>
      <c r="K291" s="80"/>
      <c r="L291" s="80"/>
      <c r="M291" s="80"/>
      <c r="N291" s="80"/>
      <c r="O291" s="80"/>
      <c r="P291" s="80"/>
      <c r="Q291" s="80"/>
      <c r="R291" s="80"/>
      <c r="S291" s="80"/>
      <c r="T291" s="80"/>
      <c r="U291" s="80"/>
      <c r="V291" s="80"/>
      <c r="W291" s="80"/>
      <c r="X291" s="80"/>
      <c r="Y291" s="80"/>
    </row>
    <row r="292" spans="1:25" ht="15.75" customHeight="1" x14ac:dyDescent="0.4">
      <c r="A292" s="80"/>
      <c r="B292" s="80"/>
      <c r="C292" s="80"/>
      <c r="D292" s="80"/>
      <c r="E292" s="80"/>
      <c r="F292" s="382"/>
      <c r="G292" s="80"/>
      <c r="H292" s="80"/>
      <c r="I292" s="80"/>
      <c r="J292" s="80"/>
      <c r="K292" s="80"/>
      <c r="L292" s="80"/>
      <c r="M292" s="80"/>
      <c r="N292" s="80"/>
      <c r="O292" s="80"/>
      <c r="P292" s="80"/>
      <c r="Q292" s="80"/>
      <c r="R292" s="80"/>
      <c r="S292" s="80"/>
      <c r="T292" s="80"/>
      <c r="U292" s="80"/>
      <c r="V292" s="80"/>
      <c r="W292" s="80"/>
      <c r="X292" s="80"/>
      <c r="Y292" s="80"/>
    </row>
    <row r="293" spans="1:25" ht="15.75" customHeight="1" x14ac:dyDescent="0.4">
      <c r="A293" s="80"/>
      <c r="B293" s="80"/>
      <c r="C293" s="80"/>
      <c r="D293" s="80"/>
      <c r="E293" s="80"/>
      <c r="F293" s="382"/>
      <c r="G293" s="80"/>
      <c r="H293" s="80"/>
      <c r="I293" s="80"/>
      <c r="J293" s="80"/>
      <c r="K293" s="80"/>
      <c r="L293" s="80"/>
      <c r="M293" s="80"/>
      <c r="N293" s="80"/>
      <c r="O293" s="80"/>
      <c r="P293" s="80"/>
      <c r="Q293" s="80"/>
      <c r="R293" s="80"/>
      <c r="S293" s="80"/>
      <c r="T293" s="80"/>
      <c r="U293" s="80"/>
      <c r="V293" s="80"/>
      <c r="W293" s="80"/>
      <c r="X293" s="80"/>
      <c r="Y293" s="80"/>
    </row>
    <row r="294" spans="1:25" ht="15.75" customHeight="1" x14ac:dyDescent="0.4">
      <c r="A294" s="80"/>
      <c r="B294" s="80"/>
      <c r="C294" s="80"/>
      <c r="D294" s="80"/>
      <c r="E294" s="80"/>
      <c r="F294" s="382"/>
      <c r="G294" s="80"/>
      <c r="H294" s="80"/>
      <c r="I294" s="80"/>
      <c r="J294" s="80"/>
      <c r="K294" s="80"/>
      <c r="L294" s="80"/>
      <c r="M294" s="80"/>
      <c r="N294" s="80"/>
      <c r="O294" s="80"/>
      <c r="P294" s="80"/>
      <c r="Q294" s="80"/>
      <c r="R294" s="80"/>
      <c r="S294" s="80"/>
      <c r="T294" s="80"/>
      <c r="U294" s="80"/>
      <c r="V294" s="80"/>
      <c r="W294" s="80"/>
      <c r="X294" s="80"/>
      <c r="Y294" s="80"/>
    </row>
    <row r="295" spans="1:25" ht="15.75" customHeight="1" x14ac:dyDescent="0.4">
      <c r="A295" s="80"/>
      <c r="B295" s="80"/>
      <c r="C295" s="80"/>
      <c r="D295" s="80"/>
      <c r="E295" s="80"/>
      <c r="F295" s="382"/>
      <c r="G295" s="80"/>
      <c r="H295" s="80"/>
      <c r="I295" s="80"/>
      <c r="J295" s="80"/>
      <c r="K295" s="80"/>
      <c r="L295" s="80"/>
      <c r="M295" s="80"/>
      <c r="N295" s="80"/>
      <c r="O295" s="80"/>
      <c r="P295" s="80"/>
      <c r="Q295" s="80"/>
      <c r="R295" s="80"/>
      <c r="S295" s="80"/>
      <c r="T295" s="80"/>
      <c r="U295" s="80"/>
      <c r="V295" s="80"/>
      <c r="W295" s="80"/>
      <c r="X295" s="80"/>
      <c r="Y295" s="80"/>
    </row>
    <row r="296" spans="1:25" ht="15.75" customHeight="1" x14ac:dyDescent="0.4">
      <c r="A296" s="80"/>
      <c r="B296" s="80"/>
      <c r="C296" s="80"/>
      <c r="D296" s="80"/>
      <c r="E296" s="80"/>
      <c r="F296" s="382"/>
      <c r="G296" s="80"/>
      <c r="H296" s="80"/>
      <c r="I296" s="80"/>
      <c r="J296" s="80"/>
      <c r="K296" s="80"/>
      <c r="L296" s="80"/>
      <c r="M296" s="80"/>
      <c r="N296" s="80"/>
      <c r="O296" s="80"/>
      <c r="P296" s="80"/>
      <c r="Q296" s="80"/>
      <c r="R296" s="80"/>
      <c r="S296" s="80"/>
      <c r="T296" s="80"/>
      <c r="U296" s="80"/>
      <c r="V296" s="80"/>
      <c r="W296" s="80"/>
      <c r="X296" s="80"/>
      <c r="Y296" s="80"/>
    </row>
    <row r="297" spans="1:25" ht="15.75" customHeight="1" x14ac:dyDescent="0.4">
      <c r="A297" s="80"/>
      <c r="B297" s="80"/>
      <c r="C297" s="80"/>
      <c r="D297" s="80"/>
      <c r="E297" s="80"/>
      <c r="F297" s="382"/>
      <c r="G297" s="80"/>
      <c r="H297" s="80"/>
      <c r="I297" s="80"/>
      <c r="J297" s="80"/>
      <c r="K297" s="80"/>
      <c r="L297" s="80"/>
      <c r="M297" s="80"/>
      <c r="N297" s="80"/>
      <c r="O297" s="80"/>
      <c r="P297" s="80"/>
      <c r="Q297" s="80"/>
      <c r="R297" s="80"/>
      <c r="S297" s="80"/>
      <c r="T297" s="80"/>
      <c r="U297" s="80"/>
      <c r="V297" s="80"/>
      <c r="W297" s="80"/>
      <c r="X297" s="80"/>
      <c r="Y297" s="80"/>
    </row>
    <row r="298" spans="1:25" ht="15.75" customHeight="1" x14ac:dyDescent="0.4">
      <c r="A298" s="80"/>
      <c r="B298" s="80"/>
      <c r="C298" s="80"/>
      <c r="D298" s="80"/>
      <c r="E298" s="80"/>
      <c r="F298" s="382"/>
      <c r="G298" s="80"/>
      <c r="H298" s="80"/>
      <c r="I298" s="80"/>
      <c r="J298" s="80"/>
      <c r="K298" s="80"/>
      <c r="L298" s="80"/>
      <c r="M298" s="80"/>
      <c r="N298" s="80"/>
      <c r="O298" s="80"/>
      <c r="P298" s="80"/>
      <c r="Q298" s="80"/>
      <c r="R298" s="80"/>
      <c r="S298" s="80"/>
      <c r="T298" s="80"/>
      <c r="U298" s="80"/>
      <c r="V298" s="80"/>
      <c r="W298" s="80"/>
      <c r="X298" s="80"/>
      <c r="Y298" s="80"/>
    </row>
    <row r="299" spans="1:25" ht="15.75" customHeight="1" x14ac:dyDescent="0.4">
      <c r="A299" s="80"/>
      <c r="B299" s="80"/>
      <c r="C299" s="80"/>
      <c r="D299" s="80"/>
      <c r="E299" s="80"/>
      <c r="F299" s="382"/>
      <c r="G299" s="80"/>
      <c r="H299" s="80"/>
      <c r="I299" s="80"/>
      <c r="J299" s="80"/>
      <c r="K299" s="80"/>
      <c r="L299" s="80"/>
      <c r="M299" s="80"/>
      <c r="N299" s="80"/>
      <c r="O299" s="80"/>
      <c r="P299" s="80"/>
      <c r="Q299" s="80"/>
      <c r="R299" s="80"/>
      <c r="S299" s="80"/>
      <c r="T299" s="80"/>
      <c r="U299" s="80"/>
      <c r="V299" s="80"/>
      <c r="W299" s="80"/>
      <c r="X299" s="80"/>
      <c r="Y299" s="80"/>
    </row>
    <row r="300" spans="1:25" ht="15.75" customHeight="1" x14ac:dyDescent="0.4">
      <c r="A300" s="80"/>
      <c r="B300" s="80"/>
      <c r="C300" s="80"/>
      <c r="D300" s="80"/>
      <c r="E300" s="80"/>
      <c r="F300" s="382"/>
      <c r="G300" s="80"/>
      <c r="H300" s="80"/>
      <c r="I300" s="80"/>
      <c r="J300" s="80"/>
      <c r="K300" s="80"/>
      <c r="L300" s="80"/>
      <c r="M300" s="80"/>
      <c r="N300" s="80"/>
      <c r="O300" s="80"/>
      <c r="P300" s="80"/>
      <c r="Q300" s="80"/>
      <c r="R300" s="80"/>
      <c r="S300" s="80"/>
      <c r="T300" s="80"/>
      <c r="U300" s="80"/>
      <c r="V300" s="80"/>
      <c r="W300" s="80"/>
      <c r="X300" s="80"/>
      <c r="Y300" s="80"/>
    </row>
    <row r="301" spans="1:25" ht="15.75" customHeight="1" x14ac:dyDescent="0.4">
      <c r="A301" s="80"/>
      <c r="B301" s="80"/>
      <c r="C301" s="80"/>
      <c r="D301" s="80"/>
      <c r="E301" s="80"/>
      <c r="F301" s="382"/>
      <c r="G301" s="80"/>
      <c r="H301" s="80"/>
      <c r="I301" s="80"/>
      <c r="J301" s="80"/>
      <c r="K301" s="80"/>
      <c r="L301" s="80"/>
      <c r="M301" s="80"/>
      <c r="N301" s="80"/>
      <c r="O301" s="80"/>
      <c r="P301" s="80"/>
      <c r="Q301" s="80"/>
      <c r="R301" s="80"/>
      <c r="S301" s="80"/>
      <c r="T301" s="80"/>
      <c r="U301" s="80"/>
      <c r="V301" s="80"/>
      <c r="W301" s="80"/>
      <c r="X301" s="80"/>
      <c r="Y301" s="80"/>
    </row>
    <row r="302" spans="1:25" ht="15.75" customHeight="1" x14ac:dyDescent="0.4">
      <c r="A302" s="80"/>
      <c r="B302" s="80"/>
      <c r="C302" s="80"/>
      <c r="D302" s="80"/>
      <c r="E302" s="80"/>
      <c r="F302" s="382"/>
      <c r="G302" s="80"/>
      <c r="H302" s="80"/>
      <c r="I302" s="80"/>
      <c r="J302" s="80"/>
      <c r="K302" s="80"/>
      <c r="L302" s="80"/>
      <c r="M302" s="80"/>
      <c r="N302" s="80"/>
      <c r="O302" s="80"/>
      <c r="P302" s="80"/>
      <c r="Q302" s="80"/>
      <c r="R302" s="80"/>
      <c r="S302" s="80"/>
      <c r="T302" s="80"/>
      <c r="U302" s="80"/>
      <c r="V302" s="80"/>
      <c r="W302" s="80"/>
      <c r="X302" s="80"/>
      <c r="Y302" s="80"/>
    </row>
    <row r="303" spans="1:25" ht="15.75" customHeight="1" x14ac:dyDescent="0.4">
      <c r="A303" s="80"/>
      <c r="B303" s="80"/>
      <c r="C303" s="80"/>
      <c r="D303" s="80"/>
      <c r="E303" s="80"/>
      <c r="F303" s="382"/>
      <c r="G303" s="80"/>
      <c r="H303" s="80"/>
      <c r="I303" s="80"/>
      <c r="J303" s="80"/>
      <c r="K303" s="80"/>
      <c r="L303" s="80"/>
      <c r="M303" s="80"/>
      <c r="N303" s="80"/>
      <c r="O303" s="80"/>
      <c r="P303" s="80"/>
      <c r="Q303" s="80"/>
      <c r="R303" s="80"/>
      <c r="S303" s="80"/>
      <c r="T303" s="80"/>
      <c r="U303" s="80"/>
      <c r="V303" s="80"/>
      <c r="W303" s="80"/>
      <c r="X303" s="80"/>
      <c r="Y303" s="80"/>
    </row>
    <row r="304" spans="1:25" ht="15.75" customHeight="1" x14ac:dyDescent="0.4">
      <c r="A304" s="80"/>
      <c r="B304" s="80"/>
      <c r="C304" s="80"/>
      <c r="D304" s="80"/>
      <c r="E304" s="80"/>
      <c r="F304" s="382"/>
      <c r="G304" s="80"/>
      <c r="H304" s="80"/>
      <c r="I304" s="80"/>
      <c r="J304" s="80"/>
      <c r="K304" s="80"/>
      <c r="L304" s="80"/>
      <c r="M304" s="80"/>
      <c r="N304" s="80"/>
      <c r="O304" s="80"/>
      <c r="P304" s="80"/>
      <c r="Q304" s="80"/>
      <c r="R304" s="80"/>
      <c r="S304" s="80"/>
      <c r="T304" s="80"/>
      <c r="U304" s="80"/>
      <c r="V304" s="80"/>
      <c r="W304" s="80"/>
      <c r="X304" s="80"/>
      <c r="Y304" s="80"/>
    </row>
    <row r="305" spans="1:25" ht="15.75" customHeight="1" x14ac:dyDescent="0.4">
      <c r="A305" s="80"/>
      <c r="B305" s="80"/>
      <c r="C305" s="80"/>
      <c r="D305" s="80"/>
      <c r="E305" s="80"/>
      <c r="F305" s="382"/>
      <c r="G305" s="80"/>
      <c r="H305" s="80"/>
      <c r="I305" s="80"/>
      <c r="J305" s="80"/>
      <c r="K305" s="80"/>
      <c r="L305" s="80"/>
      <c r="M305" s="80"/>
      <c r="N305" s="80"/>
      <c r="O305" s="80"/>
      <c r="P305" s="80"/>
      <c r="Q305" s="80"/>
      <c r="R305" s="80"/>
      <c r="S305" s="80"/>
      <c r="T305" s="80"/>
      <c r="U305" s="80"/>
      <c r="V305" s="80"/>
      <c r="W305" s="80"/>
      <c r="X305" s="80"/>
      <c r="Y305" s="80"/>
    </row>
    <row r="306" spans="1:25" ht="15.75" customHeight="1" x14ac:dyDescent="0.4">
      <c r="A306" s="80"/>
      <c r="B306" s="80"/>
      <c r="C306" s="80"/>
      <c r="D306" s="80"/>
      <c r="E306" s="80"/>
      <c r="F306" s="382"/>
      <c r="G306" s="80"/>
      <c r="H306" s="80"/>
      <c r="I306" s="80"/>
      <c r="J306" s="80"/>
      <c r="K306" s="80"/>
      <c r="L306" s="80"/>
      <c r="M306" s="80"/>
      <c r="N306" s="80"/>
      <c r="O306" s="80"/>
      <c r="P306" s="80"/>
      <c r="Q306" s="80"/>
      <c r="R306" s="80"/>
      <c r="S306" s="80"/>
      <c r="T306" s="80"/>
      <c r="U306" s="80"/>
      <c r="V306" s="80"/>
      <c r="W306" s="80"/>
      <c r="X306" s="80"/>
      <c r="Y306" s="80"/>
    </row>
    <row r="307" spans="1:25" ht="15.75" customHeight="1" x14ac:dyDescent="0.4">
      <c r="A307" s="80"/>
      <c r="B307" s="80"/>
      <c r="C307" s="80"/>
      <c r="D307" s="80"/>
      <c r="E307" s="80"/>
      <c r="F307" s="382"/>
      <c r="G307" s="80"/>
      <c r="H307" s="80"/>
      <c r="I307" s="80"/>
      <c r="J307" s="80"/>
      <c r="K307" s="80"/>
      <c r="L307" s="80"/>
      <c r="M307" s="80"/>
      <c r="N307" s="80"/>
      <c r="O307" s="80"/>
      <c r="P307" s="80"/>
      <c r="Q307" s="80"/>
      <c r="R307" s="80"/>
      <c r="S307" s="80"/>
      <c r="T307" s="80"/>
      <c r="U307" s="80"/>
      <c r="V307" s="80"/>
      <c r="W307" s="80"/>
      <c r="X307" s="80"/>
      <c r="Y307" s="80"/>
    </row>
    <row r="308" spans="1:25" ht="15.75" customHeight="1" x14ac:dyDescent="0.4">
      <c r="A308" s="80"/>
      <c r="B308" s="80"/>
      <c r="C308" s="80"/>
      <c r="D308" s="80"/>
      <c r="E308" s="80"/>
      <c r="F308" s="382"/>
      <c r="G308" s="80"/>
      <c r="H308" s="80"/>
      <c r="I308" s="80"/>
      <c r="J308" s="80"/>
      <c r="K308" s="80"/>
      <c r="L308" s="80"/>
      <c r="M308" s="80"/>
      <c r="N308" s="80"/>
      <c r="O308" s="80"/>
      <c r="P308" s="80"/>
      <c r="Q308" s="80"/>
      <c r="R308" s="80"/>
      <c r="S308" s="80"/>
      <c r="T308" s="80"/>
      <c r="U308" s="80"/>
      <c r="V308" s="80"/>
      <c r="W308" s="80"/>
      <c r="X308" s="80"/>
      <c r="Y308" s="80"/>
    </row>
    <row r="309" spans="1:25" ht="15.75" customHeight="1" x14ac:dyDescent="0.4">
      <c r="A309" s="80"/>
      <c r="B309" s="80"/>
      <c r="C309" s="80"/>
      <c r="D309" s="80"/>
      <c r="E309" s="80"/>
      <c r="F309" s="382"/>
      <c r="G309" s="80"/>
      <c r="H309" s="80"/>
      <c r="I309" s="80"/>
      <c r="J309" s="80"/>
      <c r="K309" s="80"/>
      <c r="L309" s="80"/>
      <c r="M309" s="80"/>
      <c r="N309" s="80"/>
      <c r="O309" s="80"/>
      <c r="P309" s="80"/>
      <c r="Q309" s="80"/>
      <c r="R309" s="80"/>
      <c r="S309" s="80"/>
      <c r="T309" s="80"/>
      <c r="U309" s="80"/>
      <c r="V309" s="80"/>
      <c r="W309" s="80"/>
      <c r="X309" s="80"/>
      <c r="Y309" s="80"/>
    </row>
    <row r="310" spans="1:25" ht="15.75" customHeight="1" x14ac:dyDescent="0.4">
      <c r="A310" s="80"/>
      <c r="B310" s="80"/>
      <c r="C310" s="80"/>
      <c r="D310" s="80"/>
      <c r="E310" s="80"/>
      <c r="F310" s="382"/>
      <c r="G310" s="80"/>
      <c r="H310" s="80"/>
      <c r="I310" s="80"/>
      <c r="J310" s="80"/>
      <c r="K310" s="80"/>
      <c r="L310" s="80"/>
      <c r="M310" s="80"/>
      <c r="N310" s="80"/>
      <c r="O310" s="80"/>
      <c r="P310" s="80"/>
      <c r="Q310" s="80"/>
      <c r="R310" s="80"/>
      <c r="S310" s="80"/>
      <c r="T310" s="80"/>
      <c r="U310" s="80"/>
      <c r="V310" s="80"/>
      <c r="W310" s="80"/>
      <c r="X310" s="80"/>
      <c r="Y310" s="80"/>
    </row>
    <row r="311" spans="1:25" ht="15.75" customHeight="1" x14ac:dyDescent="0.4">
      <c r="A311" s="80"/>
      <c r="B311" s="80"/>
      <c r="C311" s="80"/>
      <c r="D311" s="80"/>
      <c r="E311" s="80"/>
      <c r="F311" s="382"/>
      <c r="G311" s="80"/>
      <c r="H311" s="80"/>
      <c r="I311" s="80"/>
      <c r="J311" s="80"/>
      <c r="K311" s="80"/>
      <c r="L311" s="80"/>
      <c r="M311" s="80"/>
      <c r="N311" s="80"/>
      <c r="O311" s="80"/>
      <c r="P311" s="80"/>
      <c r="Q311" s="80"/>
      <c r="R311" s="80"/>
      <c r="S311" s="80"/>
      <c r="T311" s="80"/>
      <c r="U311" s="80"/>
      <c r="V311" s="80"/>
      <c r="W311" s="80"/>
      <c r="X311" s="80"/>
      <c r="Y311" s="80"/>
    </row>
    <row r="312" spans="1:25" ht="15.75" customHeight="1" x14ac:dyDescent="0.4">
      <c r="A312" s="80"/>
      <c r="B312" s="80"/>
      <c r="C312" s="80"/>
      <c r="D312" s="80"/>
      <c r="E312" s="80"/>
      <c r="F312" s="382"/>
      <c r="G312" s="80"/>
      <c r="H312" s="80"/>
      <c r="I312" s="80"/>
      <c r="J312" s="80"/>
      <c r="K312" s="80"/>
      <c r="L312" s="80"/>
      <c r="M312" s="80"/>
      <c r="N312" s="80"/>
      <c r="O312" s="80"/>
      <c r="P312" s="80"/>
      <c r="Q312" s="80"/>
      <c r="R312" s="80"/>
      <c r="S312" s="80"/>
      <c r="T312" s="80"/>
      <c r="U312" s="80"/>
      <c r="V312" s="80"/>
      <c r="W312" s="80"/>
      <c r="X312" s="80"/>
      <c r="Y312" s="80"/>
    </row>
    <row r="313" spans="1:25" ht="15.75" customHeight="1" x14ac:dyDescent="0.4">
      <c r="A313" s="80"/>
      <c r="B313" s="80"/>
      <c r="C313" s="80"/>
      <c r="D313" s="80"/>
      <c r="E313" s="80"/>
      <c r="F313" s="382"/>
      <c r="G313" s="80"/>
      <c r="H313" s="80"/>
      <c r="I313" s="80"/>
      <c r="J313" s="80"/>
      <c r="K313" s="80"/>
      <c r="L313" s="80"/>
      <c r="M313" s="80"/>
      <c r="N313" s="80"/>
      <c r="O313" s="80"/>
      <c r="P313" s="80"/>
      <c r="Q313" s="80"/>
      <c r="R313" s="80"/>
      <c r="S313" s="80"/>
      <c r="T313" s="80"/>
      <c r="U313" s="80"/>
      <c r="V313" s="80"/>
      <c r="W313" s="80"/>
      <c r="X313" s="80"/>
      <c r="Y313" s="80"/>
    </row>
    <row r="314" spans="1:25" ht="15.75" customHeight="1" x14ac:dyDescent="0.4">
      <c r="A314" s="80"/>
      <c r="B314" s="80"/>
      <c r="C314" s="80"/>
      <c r="D314" s="80"/>
      <c r="E314" s="80"/>
      <c r="F314" s="382"/>
      <c r="G314" s="80"/>
      <c r="H314" s="80"/>
      <c r="I314" s="80"/>
      <c r="J314" s="80"/>
      <c r="K314" s="80"/>
      <c r="L314" s="80"/>
      <c r="M314" s="80"/>
      <c r="N314" s="80"/>
      <c r="O314" s="80"/>
      <c r="P314" s="80"/>
      <c r="Q314" s="80"/>
      <c r="R314" s="80"/>
      <c r="S314" s="80"/>
      <c r="T314" s="80"/>
      <c r="U314" s="80"/>
      <c r="V314" s="80"/>
      <c r="W314" s="80"/>
      <c r="X314" s="80"/>
      <c r="Y314" s="80"/>
    </row>
    <row r="315" spans="1:25" ht="15.75" customHeight="1" x14ac:dyDescent="0.4">
      <c r="A315" s="80"/>
      <c r="B315" s="80"/>
      <c r="C315" s="80"/>
      <c r="D315" s="80"/>
      <c r="E315" s="80"/>
      <c r="F315" s="382"/>
      <c r="G315" s="80"/>
      <c r="H315" s="80"/>
      <c r="I315" s="80"/>
      <c r="J315" s="80"/>
      <c r="K315" s="80"/>
      <c r="L315" s="80"/>
      <c r="M315" s="80"/>
      <c r="N315" s="80"/>
      <c r="O315" s="80"/>
      <c r="P315" s="80"/>
      <c r="Q315" s="80"/>
      <c r="R315" s="80"/>
      <c r="S315" s="80"/>
      <c r="T315" s="80"/>
      <c r="U315" s="80"/>
      <c r="V315" s="80"/>
      <c r="W315" s="80"/>
      <c r="X315" s="80"/>
      <c r="Y315" s="80"/>
    </row>
    <row r="316" spans="1:25" ht="15.75" customHeight="1" x14ac:dyDescent="0.4">
      <c r="A316" s="80"/>
      <c r="B316" s="80"/>
      <c r="C316" s="80"/>
      <c r="D316" s="80"/>
      <c r="E316" s="80"/>
      <c r="F316" s="382"/>
      <c r="G316" s="80"/>
      <c r="H316" s="80"/>
      <c r="I316" s="80"/>
      <c r="J316" s="80"/>
      <c r="K316" s="80"/>
      <c r="L316" s="80"/>
      <c r="M316" s="80"/>
      <c r="N316" s="80"/>
      <c r="O316" s="80"/>
      <c r="P316" s="80"/>
      <c r="Q316" s="80"/>
      <c r="R316" s="80"/>
      <c r="S316" s="80"/>
      <c r="T316" s="80"/>
      <c r="U316" s="80"/>
      <c r="V316" s="80"/>
      <c r="W316" s="80"/>
      <c r="X316" s="80"/>
      <c r="Y316" s="80"/>
    </row>
    <row r="317" spans="1:25" ht="15.75" customHeight="1" x14ac:dyDescent="0.4">
      <c r="A317" s="80"/>
      <c r="B317" s="80"/>
      <c r="C317" s="80"/>
      <c r="D317" s="80"/>
      <c r="E317" s="80"/>
      <c r="F317" s="382"/>
      <c r="G317" s="80"/>
      <c r="H317" s="80"/>
      <c r="I317" s="80"/>
      <c r="J317" s="80"/>
      <c r="K317" s="80"/>
      <c r="L317" s="80"/>
      <c r="M317" s="80"/>
      <c r="N317" s="80"/>
      <c r="O317" s="80"/>
      <c r="P317" s="80"/>
      <c r="Q317" s="80"/>
      <c r="R317" s="80"/>
      <c r="S317" s="80"/>
      <c r="T317" s="80"/>
      <c r="U317" s="80"/>
      <c r="V317" s="80"/>
      <c r="W317" s="80"/>
      <c r="X317" s="80"/>
      <c r="Y317" s="80"/>
    </row>
    <row r="318" spans="1:25" ht="15.75" customHeight="1" x14ac:dyDescent="0.4">
      <c r="A318" s="80"/>
      <c r="B318" s="80"/>
      <c r="C318" s="80"/>
      <c r="D318" s="80"/>
      <c r="E318" s="80"/>
      <c r="F318" s="382"/>
      <c r="G318" s="80"/>
      <c r="H318" s="80"/>
      <c r="I318" s="80"/>
      <c r="J318" s="80"/>
      <c r="K318" s="80"/>
      <c r="L318" s="80"/>
      <c r="M318" s="80"/>
      <c r="N318" s="80"/>
      <c r="O318" s="80"/>
      <c r="P318" s="80"/>
      <c r="Q318" s="80"/>
      <c r="R318" s="80"/>
      <c r="S318" s="80"/>
      <c r="T318" s="80"/>
      <c r="U318" s="80"/>
      <c r="V318" s="80"/>
      <c r="W318" s="80"/>
      <c r="X318" s="80"/>
      <c r="Y318" s="80"/>
    </row>
    <row r="319" spans="1:25" ht="15.75" customHeight="1" x14ac:dyDescent="0.4">
      <c r="A319" s="80"/>
      <c r="B319" s="80"/>
      <c r="C319" s="80"/>
      <c r="D319" s="80"/>
      <c r="E319" s="80"/>
      <c r="F319" s="382"/>
      <c r="G319" s="80"/>
      <c r="H319" s="80"/>
      <c r="I319" s="80"/>
      <c r="J319" s="80"/>
      <c r="K319" s="80"/>
      <c r="L319" s="80"/>
      <c r="M319" s="80"/>
      <c r="N319" s="80"/>
      <c r="O319" s="80"/>
      <c r="P319" s="80"/>
      <c r="Q319" s="80"/>
      <c r="R319" s="80"/>
      <c r="S319" s="80"/>
      <c r="T319" s="80"/>
      <c r="U319" s="80"/>
      <c r="V319" s="80"/>
      <c r="W319" s="80"/>
      <c r="X319" s="80"/>
      <c r="Y319" s="80"/>
    </row>
    <row r="320" spans="1:25" ht="15.75" customHeight="1" x14ac:dyDescent="0.4">
      <c r="A320" s="80"/>
      <c r="B320" s="80"/>
      <c r="C320" s="80"/>
      <c r="D320" s="80"/>
      <c r="E320" s="80"/>
      <c r="F320" s="382"/>
      <c r="G320" s="80"/>
      <c r="H320" s="80"/>
      <c r="I320" s="80"/>
      <c r="J320" s="80"/>
      <c r="K320" s="80"/>
      <c r="L320" s="80"/>
      <c r="M320" s="80"/>
      <c r="N320" s="80"/>
      <c r="O320" s="80"/>
      <c r="P320" s="80"/>
      <c r="Q320" s="80"/>
      <c r="R320" s="80"/>
      <c r="S320" s="80"/>
      <c r="T320" s="80"/>
      <c r="U320" s="80"/>
      <c r="V320" s="80"/>
      <c r="W320" s="80"/>
      <c r="X320" s="80"/>
      <c r="Y320" s="80"/>
    </row>
    <row r="321" spans="1:25" ht="15.75" customHeight="1" x14ac:dyDescent="0.4">
      <c r="A321" s="80"/>
      <c r="B321" s="80"/>
      <c r="C321" s="80"/>
      <c r="D321" s="80"/>
      <c r="E321" s="80"/>
      <c r="F321" s="382"/>
      <c r="G321" s="80"/>
      <c r="H321" s="80"/>
      <c r="I321" s="80"/>
      <c r="J321" s="80"/>
      <c r="K321" s="80"/>
      <c r="L321" s="80"/>
      <c r="M321" s="80"/>
      <c r="N321" s="80"/>
      <c r="O321" s="80"/>
      <c r="P321" s="80"/>
      <c r="Q321" s="80"/>
      <c r="R321" s="80"/>
      <c r="S321" s="80"/>
      <c r="T321" s="80"/>
      <c r="U321" s="80"/>
      <c r="V321" s="80"/>
      <c r="W321" s="80"/>
      <c r="X321" s="80"/>
      <c r="Y321" s="80"/>
    </row>
    <row r="322" spans="1:25" ht="15.75" customHeight="1" x14ac:dyDescent="0.4">
      <c r="A322" s="80"/>
      <c r="B322" s="80"/>
      <c r="C322" s="80"/>
      <c r="D322" s="80"/>
      <c r="E322" s="80"/>
      <c r="F322" s="382"/>
      <c r="G322" s="80"/>
      <c r="H322" s="80"/>
      <c r="I322" s="80"/>
      <c r="J322" s="80"/>
      <c r="K322" s="80"/>
      <c r="L322" s="80"/>
      <c r="M322" s="80"/>
      <c r="N322" s="80"/>
      <c r="O322" s="80"/>
      <c r="P322" s="80"/>
      <c r="Q322" s="80"/>
      <c r="R322" s="80"/>
      <c r="S322" s="80"/>
      <c r="T322" s="80"/>
      <c r="U322" s="80"/>
      <c r="V322" s="80"/>
      <c r="W322" s="80"/>
      <c r="X322" s="80"/>
      <c r="Y322" s="80"/>
    </row>
    <row r="323" spans="1:25" ht="15.75" customHeight="1" x14ac:dyDescent="0.4">
      <c r="A323" s="80"/>
      <c r="B323" s="80"/>
      <c r="C323" s="80"/>
      <c r="D323" s="80"/>
      <c r="E323" s="80"/>
      <c r="F323" s="382"/>
      <c r="G323" s="80"/>
      <c r="H323" s="80"/>
      <c r="I323" s="80"/>
      <c r="J323" s="80"/>
      <c r="K323" s="80"/>
      <c r="L323" s="80"/>
      <c r="M323" s="80"/>
      <c r="N323" s="80"/>
      <c r="O323" s="80"/>
      <c r="P323" s="80"/>
      <c r="Q323" s="80"/>
      <c r="R323" s="80"/>
      <c r="S323" s="80"/>
      <c r="T323" s="80"/>
      <c r="U323" s="80"/>
      <c r="V323" s="80"/>
      <c r="W323" s="80"/>
      <c r="X323" s="80"/>
      <c r="Y323" s="80"/>
    </row>
    <row r="324" spans="1:25" ht="15.75" customHeight="1" x14ac:dyDescent="0.4">
      <c r="A324" s="80"/>
      <c r="B324" s="80"/>
      <c r="C324" s="80"/>
      <c r="D324" s="80"/>
      <c r="E324" s="80"/>
      <c r="F324" s="382"/>
      <c r="G324" s="80"/>
      <c r="H324" s="80"/>
      <c r="I324" s="80"/>
      <c r="J324" s="80"/>
      <c r="K324" s="80"/>
      <c r="L324" s="80"/>
      <c r="M324" s="80"/>
      <c r="N324" s="80"/>
      <c r="O324" s="80"/>
      <c r="P324" s="80"/>
      <c r="Q324" s="80"/>
      <c r="R324" s="80"/>
      <c r="S324" s="80"/>
      <c r="T324" s="80"/>
      <c r="U324" s="80"/>
      <c r="V324" s="80"/>
      <c r="W324" s="80"/>
      <c r="X324" s="80"/>
      <c r="Y324" s="80"/>
    </row>
    <row r="325" spans="1:25" ht="15.75" customHeight="1" x14ac:dyDescent="0.4">
      <c r="A325" s="80"/>
      <c r="B325" s="80"/>
      <c r="C325" s="80"/>
      <c r="D325" s="80"/>
      <c r="E325" s="80"/>
      <c r="F325" s="382"/>
      <c r="G325" s="80"/>
      <c r="H325" s="80"/>
      <c r="I325" s="80"/>
      <c r="J325" s="80"/>
      <c r="K325" s="80"/>
      <c r="L325" s="80"/>
      <c r="M325" s="80"/>
      <c r="N325" s="80"/>
      <c r="O325" s="80"/>
      <c r="P325" s="80"/>
      <c r="Q325" s="80"/>
      <c r="R325" s="80"/>
      <c r="S325" s="80"/>
      <c r="T325" s="80"/>
      <c r="U325" s="80"/>
      <c r="V325" s="80"/>
      <c r="W325" s="80"/>
      <c r="X325" s="80"/>
      <c r="Y325" s="80"/>
    </row>
    <row r="326" spans="1:25" ht="15.75" customHeight="1" x14ac:dyDescent="0.4">
      <c r="A326" s="80"/>
      <c r="B326" s="80"/>
      <c r="C326" s="80"/>
      <c r="D326" s="80"/>
      <c r="E326" s="80"/>
      <c r="F326" s="382"/>
      <c r="G326" s="80"/>
      <c r="H326" s="80"/>
      <c r="I326" s="80"/>
      <c r="J326" s="80"/>
      <c r="K326" s="80"/>
      <c r="L326" s="80"/>
      <c r="M326" s="80"/>
      <c r="N326" s="80"/>
      <c r="O326" s="80"/>
      <c r="P326" s="80"/>
      <c r="Q326" s="80"/>
      <c r="R326" s="80"/>
      <c r="S326" s="80"/>
      <c r="T326" s="80"/>
      <c r="U326" s="80"/>
      <c r="V326" s="80"/>
      <c r="W326" s="80"/>
      <c r="X326" s="80"/>
      <c r="Y326" s="80"/>
    </row>
    <row r="327" spans="1:25" ht="15.75" customHeight="1" x14ac:dyDescent="0.4">
      <c r="A327" s="80"/>
      <c r="B327" s="80"/>
      <c r="C327" s="80"/>
      <c r="D327" s="80"/>
      <c r="E327" s="80"/>
      <c r="F327" s="382"/>
      <c r="G327" s="80"/>
      <c r="H327" s="80"/>
      <c r="I327" s="80"/>
      <c r="J327" s="80"/>
      <c r="K327" s="80"/>
      <c r="L327" s="80"/>
      <c r="M327" s="80"/>
      <c r="N327" s="80"/>
      <c r="O327" s="80"/>
      <c r="P327" s="80"/>
      <c r="Q327" s="80"/>
      <c r="R327" s="80"/>
      <c r="S327" s="80"/>
      <c r="T327" s="80"/>
      <c r="U327" s="80"/>
      <c r="V327" s="80"/>
      <c r="W327" s="80"/>
      <c r="X327" s="80"/>
      <c r="Y327" s="80"/>
    </row>
    <row r="328" spans="1:25" ht="15.75" customHeight="1" x14ac:dyDescent="0.4">
      <c r="A328" s="80"/>
      <c r="B328" s="80"/>
      <c r="C328" s="80"/>
      <c r="D328" s="80"/>
      <c r="E328" s="80"/>
      <c r="F328" s="382"/>
      <c r="G328" s="80"/>
      <c r="H328" s="80"/>
      <c r="I328" s="80"/>
      <c r="J328" s="80"/>
      <c r="K328" s="80"/>
      <c r="L328" s="80"/>
      <c r="M328" s="80"/>
      <c r="N328" s="80"/>
      <c r="O328" s="80"/>
      <c r="P328" s="80"/>
      <c r="Q328" s="80"/>
      <c r="R328" s="80"/>
      <c r="S328" s="80"/>
      <c r="T328" s="80"/>
      <c r="U328" s="80"/>
      <c r="V328" s="80"/>
      <c r="W328" s="80"/>
      <c r="X328" s="80"/>
      <c r="Y328" s="80"/>
    </row>
    <row r="329" spans="1:25" ht="15.75" customHeight="1" x14ac:dyDescent="0.4">
      <c r="A329" s="80"/>
      <c r="B329" s="80"/>
      <c r="C329" s="80"/>
      <c r="D329" s="80"/>
      <c r="E329" s="80"/>
      <c r="F329" s="382"/>
      <c r="G329" s="80"/>
      <c r="H329" s="80"/>
      <c r="I329" s="80"/>
      <c r="J329" s="80"/>
      <c r="K329" s="80"/>
      <c r="L329" s="80"/>
      <c r="M329" s="80"/>
      <c r="N329" s="80"/>
      <c r="O329" s="80"/>
      <c r="P329" s="80"/>
      <c r="Q329" s="80"/>
      <c r="R329" s="80"/>
      <c r="S329" s="80"/>
      <c r="T329" s="80"/>
      <c r="U329" s="80"/>
      <c r="V329" s="80"/>
      <c r="W329" s="80"/>
      <c r="X329" s="80"/>
      <c r="Y329" s="80"/>
    </row>
    <row r="330" spans="1:25" ht="15.75" customHeight="1" x14ac:dyDescent="0.4">
      <c r="A330" s="80"/>
      <c r="B330" s="80"/>
      <c r="C330" s="80"/>
      <c r="D330" s="80"/>
      <c r="E330" s="80"/>
      <c r="F330" s="382"/>
      <c r="G330" s="80"/>
      <c r="H330" s="80"/>
      <c r="I330" s="80"/>
      <c r="J330" s="80"/>
      <c r="K330" s="80"/>
      <c r="L330" s="80"/>
      <c r="M330" s="80"/>
      <c r="N330" s="80"/>
      <c r="O330" s="80"/>
      <c r="P330" s="80"/>
      <c r="Q330" s="80"/>
      <c r="R330" s="80"/>
      <c r="S330" s="80"/>
      <c r="T330" s="80"/>
      <c r="U330" s="80"/>
      <c r="V330" s="80"/>
      <c r="W330" s="80"/>
      <c r="X330" s="80"/>
      <c r="Y330" s="80"/>
    </row>
    <row r="331" spans="1:25" ht="15.75" customHeight="1" x14ac:dyDescent="0.4">
      <c r="A331" s="80"/>
      <c r="B331" s="80"/>
      <c r="C331" s="80"/>
      <c r="D331" s="80"/>
      <c r="E331" s="80"/>
      <c r="F331" s="382"/>
      <c r="G331" s="80"/>
      <c r="H331" s="80"/>
      <c r="I331" s="80"/>
      <c r="J331" s="80"/>
      <c r="K331" s="80"/>
      <c r="L331" s="80"/>
      <c r="M331" s="80"/>
      <c r="N331" s="80"/>
      <c r="O331" s="80"/>
      <c r="P331" s="80"/>
      <c r="Q331" s="80"/>
      <c r="R331" s="80"/>
      <c r="S331" s="80"/>
      <c r="T331" s="80"/>
      <c r="U331" s="80"/>
      <c r="V331" s="80"/>
      <c r="W331" s="80"/>
      <c r="X331" s="80"/>
      <c r="Y331" s="80"/>
    </row>
    <row r="332" spans="1:25" ht="15.75" customHeight="1" x14ac:dyDescent="0.4">
      <c r="A332" s="80"/>
      <c r="B332" s="80"/>
      <c r="C332" s="80"/>
      <c r="D332" s="80"/>
      <c r="E332" s="80"/>
      <c r="F332" s="382"/>
      <c r="G332" s="80"/>
      <c r="H332" s="80"/>
      <c r="I332" s="80"/>
      <c r="J332" s="80"/>
      <c r="K332" s="80"/>
      <c r="L332" s="80"/>
      <c r="M332" s="80"/>
      <c r="N332" s="80"/>
      <c r="O332" s="80"/>
      <c r="P332" s="80"/>
      <c r="Q332" s="80"/>
      <c r="R332" s="80"/>
      <c r="S332" s="80"/>
      <c r="T332" s="80"/>
      <c r="U332" s="80"/>
      <c r="V332" s="80"/>
      <c r="W332" s="80"/>
      <c r="X332" s="80"/>
      <c r="Y332" s="80"/>
    </row>
    <row r="333" spans="1:25" ht="15.75" customHeight="1" x14ac:dyDescent="0.4">
      <c r="A333" s="80"/>
      <c r="B333" s="80"/>
      <c r="C333" s="80"/>
      <c r="D333" s="80"/>
      <c r="E333" s="80"/>
      <c r="F333" s="382"/>
      <c r="G333" s="80"/>
      <c r="H333" s="80"/>
      <c r="I333" s="80"/>
      <c r="J333" s="80"/>
      <c r="K333" s="80"/>
      <c r="L333" s="80"/>
      <c r="M333" s="80"/>
      <c r="N333" s="80"/>
      <c r="O333" s="80"/>
      <c r="P333" s="80"/>
      <c r="Q333" s="80"/>
      <c r="R333" s="80"/>
      <c r="S333" s="80"/>
      <c r="T333" s="80"/>
      <c r="U333" s="80"/>
      <c r="V333" s="80"/>
      <c r="W333" s="80"/>
      <c r="X333" s="80"/>
      <c r="Y333" s="80"/>
    </row>
    <row r="334" spans="1:25" ht="15.75" customHeight="1" x14ac:dyDescent="0.4">
      <c r="A334" s="80"/>
      <c r="B334" s="80"/>
      <c r="C334" s="80"/>
      <c r="D334" s="80"/>
      <c r="E334" s="80"/>
      <c r="F334" s="382"/>
      <c r="G334" s="80"/>
      <c r="H334" s="80"/>
      <c r="I334" s="80"/>
      <c r="J334" s="80"/>
      <c r="K334" s="80"/>
      <c r="L334" s="80"/>
      <c r="M334" s="80"/>
      <c r="N334" s="80"/>
      <c r="O334" s="80"/>
      <c r="P334" s="80"/>
      <c r="Q334" s="80"/>
      <c r="R334" s="80"/>
      <c r="S334" s="80"/>
      <c r="T334" s="80"/>
      <c r="U334" s="80"/>
      <c r="V334" s="80"/>
      <c r="W334" s="80"/>
      <c r="X334" s="80"/>
      <c r="Y334" s="80"/>
    </row>
    <row r="335" spans="1:25" ht="15.75" customHeight="1" x14ac:dyDescent="0.4">
      <c r="A335" s="80"/>
      <c r="B335" s="80"/>
      <c r="C335" s="80"/>
      <c r="D335" s="80"/>
      <c r="E335" s="80"/>
      <c r="F335" s="382"/>
      <c r="G335" s="80"/>
      <c r="H335" s="80"/>
      <c r="I335" s="80"/>
      <c r="J335" s="80"/>
      <c r="K335" s="80"/>
      <c r="L335" s="80"/>
      <c r="M335" s="80"/>
      <c r="N335" s="80"/>
      <c r="O335" s="80"/>
      <c r="P335" s="80"/>
      <c r="Q335" s="80"/>
      <c r="R335" s="80"/>
      <c r="S335" s="80"/>
      <c r="T335" s="80"/>
      <c r="U335" s="80"/>
      <c r="V335" s="80"/>
      <c r="W335" s="80"/>
      <c r="X335" s="80"/>
      <c r="Y335" s="80"/>
    </row>
    <row r="336" spans="1:25" ht="15.75" customHeight="1" x14ac:dyDescent="0.4">
      <c r="A336" s="80"/>
      <c r="B336" s="80"/>
      <c r="C336" s="80"/>
      <c r="D336" s="80"/>
      <c r="E336" s="80"/>
      <c r="F336" s="382"/>
      <c r="G336" s="80"/>
      <c r="H336" s="80"/>
      <c r="I336" s="80"/>
      <c r="J336" s="80"/>
      <c r="K336" s="80"/>
      <c r="L336" s="80"/>
      <c r="M336" s="80"/>
      <c r="N336" s="80"/>
      <c r="O336" s="80"/>
      <c r="P336" s="80"/>
      <c r="Q336" s="80"/>
      <c r="R336" s="80"/>
      <c r="S336" s="80"/>
      <c r="T336" s="80"/>
      <c r="U336" s="80"/>
      <c r="V336" s="80"/>
      <c r="W336" s="80"/>
      <c r="X336" s="80"/>
      <c r="Y336" s="80"/>
    </row>
    <row r="337" spans="1:25" ht="15.75" customHeight="1" x14ac:dyDescent="0.4">
      <c r="A337" s="80"/>
      <c r="B337" s="80"/>
      <c r="C337" s="80"/>
      <c r="D337" s="80"/>
      <c r="E337" s="80"/>
      <c r="F337" s="382"/>
      <c r="G337" s="80"/>
      <c r="H337" s="80"/>
      <c r="I337" s="80"/>
      <c r="J337" s="80"/>
      <c r="K337" s="80"/>
      <c r="L337" s="80"/>
      <c r="M337" s="80"/>
      <c r="N337" s="80"/>
      <c r="O337" s="80"/>
      <c r="P337" s="80"/>
      <c r="Q337" s="80"/>
      <c r="R337" s="80"/>
      <c r="S337" s="80"/>
      <c r="T337" s="80"/>
      <c r="U337" s="80"/>
      <c r="V337" s="80"/>
      <c r="W337" s="80"/>
      <c r="X337" s="80"/>
      <c r="Y337" s="80"/>
    </row>
    <row r="338" spans="1:25" ht="15.75" customHeight="1" x14ac:dyDescent="0.4">
      <c r="A338" s="80"/>
      <c r="B338" s="80"/>
      <c r="C338" s="80"/>
      <c r="D338" s="80"/>
      <c r="E338" s="80"/>
      <c r="F338" s="382"/>
      <c r="G338" s="80"/>
      <c r="H338" s="80"/>
      <c r="I338" s="80"/>
      <c r="J338" s="80"/>
      <c r="K338" s="80"/>
      <c r="L338" s="80"/>
      <c r="M338" s="80"/>
      <c r="N338" s="80"/>
      <c r="O338" s="80"/>
      <c r="P338" s="80"/>
      <c r="Q338" s="80"/>
      <c r="R338" s="80"/>
      <c r="S338" s="80"/>
      <c r="T338" s="80"/>
      <c r="U338" s="80"/>
      <c r="V338" s="80"/>
      <c r="W338" s="80"/>
      <c r="X338" s="80"/>
      <c r="Y338" s="80"/>
    </row>
    <row r="339" spans="1:25" ht="15.75" customHeight="1" x14ac:dyDescent="0.4">
      <c r="A339" s="80"/>
      <c r="B339" s="80"/>
      <c r="C339" s="80"/>
      <c r="D339" s="80"/>
      <c r="E339" s="80"/>
      <c r="F339" s="382"/>
      <c r="G339" s="80"/>
      <c r="H339" s="80"/>
      <c r="I339" s="80"/>
      <c r="J339" s="80"/>
      <c r="K339" s="80"/>
      <c r="L339" s="80"/>
      <c r="M339" s="80"/>
      <c r="N339" s="80"/>
      <c r="O339" s="80"/>
      <c r="P339" s="80"/>
      <c r="Q339" s="80"/>
      <c r="R339" s="80"/>
      <c r="S339" s="80"/>
      <c r="T339" s="80"/>
      <c r="U339" s="80"/>
      <c r="V339" s="80"/>
      <c r="W339" s="80"/>
      <c r="X339" s="80"/>
      <c r="Y339" s="80"/>
    </row>
    <row r="340" spans="1:25" ht="15.75" customHeight="1" x14ac:dyDescent="0.4">
      <c r="A340" s="80"/>
      <c r="B340" s="80"/>
      <c r="C340" s="80"/>
      <c r="D340" s="80"/>
      <c r="E340" s="80"/>
      <c r="F340" s="382"/>
      <c r="G340" s="80"/>
      <c r="H340" s="80"/>
      <c r="I340" s="80"/>
      <c r="J340" s="80"/>
      <c r="K340" s="80"/>
      <c r="L340" s="80"/>
      <c r="M340" s="80"/>
      <c r="N340" s="80"/>
      <c r="O340" s="80"/>
      <c r="P340" s="80"/>
      <c r="Q340" s="80"/>
      <c r="R340" s="80"/>
      <c r="S340" s="80"/>
      <c r="T340" s="80"/>
      <c r="U340" s="80"/>
      <c r="V340" s="80"/>
      <c r="W340" s="80"/>
      <c r="X340" s="80"/>
      <c r="Y340" s="80"/>
    </row>
    <row r="341" spans="1:25" ht="15.75" customHeight="1" x14ac:dyDescent="0.4">
      <c r="A341" s="80"/>
      <c r="B341" s="80"/>
      <c r="C341" s="80"/>
      <c r="D341" s="80"/>
      <c r="E341" s="80"/>
      <c r="F341" s="382"/>
      <c r="G341" s="80"/>
      <c r="H341" s="80"/>
      <c r="I341" s="80"/>
      <c r="J341" s="80"/>
      <c r="K341" s="80"/>
      <c r="L341" s="80"/>
      <c r="M341" s="80"/>
      <c r="N341" s="80"/>
      <c r="O341" s="80"/>
      <c r="P341" s="80"/>
      <c r="Q341" s="80"/>
      <c r="R341" s="80"/>
      <c r="S341" s="80"/>
      <c r="T341" s="80"/>
      <c r="U341" s="80"/>
      <c r="V341" s="80"/>
      <c r="W341" s="80"/>
      <c r="X341" s="80"/>
      <c r="Y341" s="80"/>
    </row>
    <row r="342" spans="1:25" ht="15.75" customHeight="1" x14ac:dyDescent="0.4">
      <c r="A342" s="80"/>
      <c r="B342" s="80"/>
      <c r="C342" s="80"/>
      <c r="D342" s="80"/>
      <c r="E342" s="80"/>
      <c r="F342" s="382"/>
      <c r="G342" s="80"/>
      <c r="H342" s="80"/>
      <c r="I342" s="80"/>
      <c r="J342" s="80"/>
      <c r="K342" s="80"/>
      <c r="L342" s="80"/>
      <c r="M342" s="80"/>
      <c r="N342" s="80"/>
      <c r="O342" s="80"/>
      <c r="P342" s="80"/>
      <c r="Q342" s="80"/>
      <c r="R342" s="80"/>
      <c r="S342" s="80"/>
      <c r="T342" s="80"/>
      <c r="U342" s="80"/>
      <c r="V342" s="80"/>
      <c r="W342" s="80"/>
      <c r="X342" s="80"/>
      <c r="Y342" s="80"/>
    </row>
    <row r="343" spans="1:25" ht="15.75" customHeight="1" x14ac:dyDescent="0.4">
      <c r="A343" s="80"/>
      <c r="B343" s="80"/>
      <c r="C343" s="80"/>
      <c r="D343" s="80"/>
      <c r="E343" s="80"/>
      <c r="F343" s="382"/>
      <c r="G343" s="80"/>
      <c r="H343" s="80"/>
      <c r="I343" s="80"/>
      <c r="J343" s="80"/>
      <c r="K343" s="80"/>
      <c r="L343" s="80"/>
      <c r="M343" s="80"/>
      <c r="N343" s="80"/>
      <c r="O343" s="80"/>
      <c r="P343" s="80"/>
      <c r="Q343" s="80"/>
      <c r="R343" s="80"/>
      <c r="S343" s="80"/>
      <c r="T343" s="80"/>
      <c r="U343" s="80"/>
      <c r="V343" s="80"/>
      <c r="W343" s="80"/>
      <c r="X343" s="80"/>
      <c r="Y343" s="80"/>
    </row>
    <row r="344" spans="1:25" ht="15.75" customHeight="1" x14ac:dyDescent="0.4">
      <c r="A344" s="80"/>
      <c r="B344" s="80"/>
      <c r="C344" s="80"/>
      <c r="D344" s="80"/>
      <c r="E344" s="80"/>
      <c r="F344" s="382"/>
      <c r="G344" s="80"/>
      <c r="H344" s="80"/>
      <c r="I344" s="80"/>
      <c r="J344" s="80"/>
      <c r="K344" s="80"/>
      <c r="L344" s="80"/>
      <c r="M344" s="80"/>
      <c r="N344" s="80"/>
      <c r="O344" s="80"/>
      <c r="P344" s="80"/>
      <c r="Q344" s="80"/>
      <c r="R344" s="80"/>
      <c r="S344" s="80"/>
      <c r="T344" s="80"/>
      <c r="U344" s="80"/>
      <c r="V344" s="80"/>
      <c r="W344" s="80"/>
      <c r="X344" s="80"/>
      <c r="Y344" s="80"/>
    </row>
    <row r="345" spans="1:25" ht="15.75" customHeight="1" x14ac:dyDescent="0.4">
      <c r="A345" s="80"/>
      <c r="B345" s="80"/>
      <c r="C345" s="80"/>
      <c r="D345" s="80"/>
      <c r="E345" s="80"/>
      <c r="F345" s="382"/>
      <c r="G345" s="80"/>
      <c r="H345" s="80"/>
      <c r="I345" s="80"/>
      <c r="J345" s="80"/>
      <c r="K345" s="80"/>
      <c r="L345" s="80"/>
      <c r="M345" s="80"/>
      <c r="N345" s="80"/>
      <c r="O345" s="80"/>
      <c r="P345" s="80"/>
      <c r="Q345" s="80"/>
      <c r="R345" s="80"/>
      <c r="S345" s="80"/>
      <c r="T345" s="80"/>
      <c r="U345" s="80"/>
      <c r="V345" s="80"/>
      <c r="W345" s="80"/>
      <c r="X345" s="80"/>
      <c r="Y345" s="80"/>
    </row>
    <row r="346" spans="1:25" ht="15.75" customHeight="1" x14ac:dyDescent="0.4">
      <c r="A346" s="80"/>
      <c r="B346" s="80"/>
      <c r="C346" s="80"/>
      <c r="D346" s="80"/>
      <c r="E346" s="80"/>
      <c r="F346" s="382"/>
      <c r="G346" s="80"/>
      <c r="H346" s="80"/>
      <c r="I346" s="80"/>
      <c r="J346" s="80"/>
      <c r="K346" s="80"/>
      <c r="L346" s="80"/>
      <c r="M346" s="80"/>
      <c r="N346" s="80"/>
      <c r="O346" s="80"/>
      <c r="P346" s="80"/>
      <c r="Q346" s="80"/>
      <c r="R346" s="80"/>
      <c r="S346" s="80"/>
      <c r="T346" s="80"/>
      <c r="U346" s="80"/>
      <c r="V346" s="80"/>
      <c r="W346" s="80"/>
      <c r="X346" s="80"/>
      <c r="Y346" s="80"/>
    </row>
    <row r="347" spans="1:25" ht="15.75" customHeight="1" x14ac:dyDescent="0.4">
      <c r="A347" s="80"/>
      <c r="B347" s="80"/>
      <c r="C347" s="80"/>
      <c r="D347" s="80"/>
      <c r="E347" s="80"/>
      <c r="F347" s="382"/>
      <c r="G347" s="80"/>
      <c r="H347" s="80"/>
      <c r="I347" s="80"/>
      <c r="J347" s="80"/>
      <c r="K347" s="80"/>
      <c r="L347" s="80"/>
      <c r="M347" s="80"/>
      <c r="N347" s="80"/>
      <c r="O347" s="80"/>
      <c r="P347" s="80"/>
      <c r="Q347" s="80"/>
      <c r="R347" s="80"/>
      <c r="S347" s="80"/>
      <c r="T347" s="80"/>
      <c r="U347" s="80"/>
      <c r="V347" s="80"/>
      <c r="W347" s="80"/>
      <c r="X347" s="80"/>
      <c r="Y347" s="80"/>
    </row>
    <row r="348" spans="1:25" ht="15.75" customHeight="1" x14ac:dyDescent="0.4">
      <c r="A348" s="80"/>
      <c r="B348" s="80"/>
      <c r="C348" s="80"/>
      <c r="D348" s="80"/>
      <c r="E348" s="80"/>
      <c r="F348" s="382"/>
      <c r="G348" s="80"/>
      <c r="H348" s="80"/>
      <c r="I348" s="80"/>
      <c r="J348" s="80"/>
      <c r="K348" s="80"/>
      <c r="L348" s="80"/>
      <c r="M348" s="80"/>
      <c r="N348" s="80"/>
      <c r="O348" s="80"/>
      <c r="P348" s="80"/>
      <c r="Q348" s="80"/>
      <c r="R348" s="80"/>
      <c r="S348" s="80"/>
      <c r="T348" s="80"/>
      <c r="U348" s="80"/>
      <c r="V348" s="80"/>
      <c r="W348" s="80"/>
      <c r="X348" s="80"/>
      <c r="Y348" s="80"/>
    </row>
    <row r="349" spans="1:25" ht="15.75" customHeight="1" x14ac:dyDescent="0.4">
      <c r="A349" s="80"/>
      <c r="B349" s="80"/>
      <c r="C349" s="80"/>
      <c r="D349" s="80"/>
      <c r="E349" s="80"/>
      <c r="F349" s="382"/>
      <c r="G349" s="80"/>
      <c r="H349" s="80"/>
      <c r="I349" s="80"/>
      <c r="J349" s="80"/>
      <c r="K349" s="80"/>
      <c r="L349" s="80"/>
      <c r="M349" s="80"/>
      <c r="N349" s="80"/>
      <c r="O349" s="80"/>
      <c r="P349" s="80"/>
      <c r="Q349" s="80"/>
      <c r="R349" s="80"/>
      <c r="S349" s="80"/>
      <c r="T349" s="80"/>
      <c r="U349" s="80"/>
      <c r="V349" s="80"/>
      <c r="W349" s="80"/>
      <c r="X349" s="80"/>
      <c r="Y349" s="80"/>
    </row>
    <row r="350" spans="1:25" ht="15.75" customHeight="1" x14ac:dyDescent="0.4">
      <c r="A350" s="80"/>
      <c r="B350" s="80"/>
      <c r="C350" s="80"/>
      <c r="D350" s="80"/>
      <c r="E350" s="80"/>
      <c r="F350" s="382"/>
      <c r="G350" s="80"/>
      <c r="H350" s="80"/>
      <c r="I350" s="80"/>
      <c r="J350" s="80"/>
      <c r="K350" s="80"/>
      <c r="L350" s="80"/>
      <c r="M350" s="80"/>
      <c r="N350" s="80"/>
      <c r="O350" s="80"/>
      <c r="P350" s="80"/>
      <c r="Q350" s="80"/>
      <c r="R350" s="80"/>
      <c r="S350" s="80"/>
      <c r="T350" s="80"/>
      <c r="U350" s="80"/>
      <c r="V350" s="80"/>
      <c r="W350" s="80"/>
      <c r="X350" s="80"/>
      <c r="Y350" s="80"/>
    </row>
    <row r="351" spans="1:25" ht="15.75" customHeight="1" x14ac:dyDescent="0.4">
      <c r="A351" s="80"/>
      <c r="B351" s="80"/>
      <c r="C351" s="80"/>
      <c r="D351" s="80"/>
      <c r="E351" s="80"/>
      <c r="F351" s="382"/>
      <c r="G351" s="80"/>
      <c r="H351" s="80"/>
      <c r="I351" s="80"/>
      <c r="J351" s="80"/>
      <c r="K351" s="80"/>
      <c r="L351" s="80"/>
      <c r="M351" s="80"/>
      <c r="N351" s="80"/>
      <c r="O351" s="80"/>
      <c r="P351" s="80"/>
      <c r="Q351" s="80"/>
      <c r="R351" s="80"/>
      <c r="S351" s="80"/>
      <c r="T351" s="80"/>
      <c r="U351" s="80"/>
      <c r="V351" s="80"/>
      <c r="W351" s="80"/>
      <c r="X351" s="80"/>
      <c r="Y351" s="80"/>
    </row>
    <row r="352" spans="1:25" ht="15.75" customHeight="1" x14ac:dyDescent="0.4">
      <c r="A352" s="80"/>
      <c r="B352" s="80"/>
      <c r="C352" s="80"/>
      <c r="D352" s="80"/>
      <c r="E352" s="80"/>
      <c r="F352" s="382"/>
      <c r="G352" s="80"/>
      <c r="H352" s="80"/>
      <c r="I352" s="80"/>
      <c r="J352" s="80"/>
      <c r="K352" s="80"/>
      <c r="L352" s="80"/>
      <c r="M352" s="80"/>
      <c r="N352" s="80"/>
      <c r="O352" s="80"/>
      <c r="P352" s="80"/>
      <c r="Q352" s="80"/>
      <c r="R352" s="80"/>
      <c r="S352" s="80"/>
      <c r="T352" s="80"/>
      <c r="U352" s="80"/>
      <c r="V352" s="80"/>
      <c r="W352" s="80"/>
      <c r="X352" s="80"/>
      <c r="Y352" s="80"/>
    </row>
    <row r="353" spans="1:25" ht="15.75" customHeight="1" x14ac:dyDescent="0.4">
      <c r="A353" s="80"/>
      <c r="B353" s="80"/>
      <c r="C353" s="80"/>
      <c r="D353" s="80"/>
      <c r="E353" s="80"/>
      <c r="F353" s="382"/>
      <c r="G353" s="80"/>
      <c r="H353" s="80"/>
      <c r="I353" s="80"/>
      <c r="J353" s="80"/>
      <c r="K353" s="80"/>
      <c r="L353" s="80"/>
      <c r="M353" s="80"/>
      <c r="N353" s="80"/>
      <c r="O353" s="80"/>
      <c r="P353" s="80"/>
      <c r="Q353" s="80"/>
      <c r="R353" s="80"/>
      <c r="S353" s="80"/>
      <c r="T353" s="80"/>
      <c r="U353" s="80"/>
      <c r="V353" s="80"/>
      <c r="W353" s="80"/>
      <c r="X353" s="80"/>
      <c r="Y353" s="80"/>
    </row>
    <row r="354" spans="1:25" ht="15.75" customHeight="1" x14ac:dyDescent="0.4">
      <c r="A354" s="80"/>
      <c r="B354" s="80"/>
      <c r="C354" s="80"/>
      <c r="D354" s="80"/>
      <c r="E354" s="80"/>
      <c r="F354" s="382"/>
      <c r="G354" s="80"/>
      <c r="H354" s="80"/>
      <c r="I354" s="80"/>
      <c r="J354" s="80"/>
      <c r="K354" s="80"/>
      <c r="L354" s="80"/>
      <c r="M354" s="80"/>
      <c r="N354" s="80"/>
      <c r="O354" s="80"/>
      <c r="P354" s="80"/>
      <c r="Q354" s="80"/>
      <c r="R354" s="80"/>
      <c r="S354" s="80"/>
      <c r="T354" s="80"/>
      <c r="U354" s="80"/>
      <c r="V354" s="80"/>
      <c r="W354" s="80"/>
      <c r="X354" s="80"/>
      <c r="Y354" s="80"/>
    </row>
    <row r="355" spans="1:25" ht="15.75" customHeight="1" x14ac:dyDescent="0.4">
      <c r="A355" s="80"/>
      <c r="B355" s="80"/>
      <c r="C355" s="80"/>
      <c r="D355" s="80"/>
      <c r="E355" s="80"/>
      <c r="F355" s="382"/>
      <c r="G355" s="80"/>
      <c r="H355" s="80"/>
      <c r="I355" s="80"/>
      <c r="J355" s="80"/>
      <c r="K355" s="80"/>
      <c r="L355" s="80"/>
      <c r="M355" s="80"/>
      <c r="N355" s="80"/>
      <c r="O355" s="80"/>
      <c r="P355" s="80"/>
      <c r="Q355" s="80"/>
      <c r="R355" s="80"/>
      <c r="S355" s="80"/>
      <c r="T355" s="80"/>
      <c r="U355" s="80"/>
      <c r="V355" s="80"/>
      <c r="W355" s="80"/>
      <c r="X355" s="80"/>
      <c r="Y355" s="80"/>
    </row>
    <row r="356" spans="1:25" ht="15.75" customHeight="1" x14ac:dyDescent="0.4">
      <c r="A356" s="80"/>
      <c r="B356" s="80"/>
      <c r="C356" s="80"/>
      <c r="D356" s="80"/>
      <c r="E356" s="80"/>
      <c r="F356" s="382"/>
      <c r="G356" s="80"/>
      <c r="H356" s="80"/>
      <c r="I356" s="80"/>
      <c r="J356" s="80"/>
      <c r="K356" s="80"/>
      <c r="L356" s="80"/>
      <c r="M356" s="80"/>
      <c r="N356" s="80"/>
      <c r="O356" s="80"/>
      <c r="P356" s="80"/>
      <c r="Q356" s="80"/>
      <c r="R356" s="80"/>
      <c r="S356" s="80"/>
      <c r="T356" s="80"/>
      <c r="U356" s="80"/>
      <c r="V356" s="80"/>
      <c r="W356" s="80"/>
      <c r="X356" s="80"/>
      <c r="Y356" s="80"/>
    </row>
    <row r="357" spans="1:25" ht="15.75" customHeight="1" x14ac:dyDescent="0.4">
      <c r="A357" s="80"/>
      <c r="B357" s="80"/>
      <c r="C357" s="80"/>
      <c r="D357" s="80"/>
      <c r="E357" s="80"/>
      <c r="F357" s="382"/>
      <c r="G357" s="80"/>
      <c r="H357" s="80"/>
      <c r="I357" s="80"/>
      <c r="J357" s="80"/>
      <c r="K357" s="80"/>
      <c r="L357" s="80"/>
      <c r="M357" s="80"/>
      <c r="N357" s="80"/>
      <c r="O357" s="80"/>
      <c r="P357" s="80"/>
      <c r="Q357" s="80"/>
      <c r="R357" s="80"/>
      <c r="S357" s="80"/>
      <c r="T357" s="80"/>
      <c r="U357" s="80"/>
      <c r="V357" s="80"/>
      <c r="W357" s="80"/>
      <c r="X357" s="80"/>
      <c r="Y357" s="80"/>
    </row>
    <row r="358" spans="1:25" ht="15.75" customHeight="1" x14ac:dyDescent="0.4">
      <c r="A358" s="80"/>
      <c r="B358" s="80"/>
      <c r="C358" s="80"/>
      <c r="D358" s="80"/>
      <c r="E358" s="80"/>
      <c r="F358" s="382"/>
      <c r="G358" s="80"/>
      <c r="H358" s="80"/>
      <c r="I358" s="80"/>
      <c r="J358" s="80"/>
      <c r="K358" s="80"/>
      <c r="L358" s="80"/>
      <c r="M358" s="80"/>
      <c r="N358" s="80"/>
      <c r="O358" s="80"/>
      <c r="P358" s="80"/>
      <c r="Q358" s="80"/>
      <c r="R358" s="80"/>
      <c r="S358" s="80"/>
      <c r="T358" s="80"/>
      <c r="U358" s="80"/>
      <c r="V358" s="80"/>
      <c r="W358" s="80"/>
      <c r="X358" s="80"/>
      <c r="Y358" s="80"/>
    </row>
    <row r="359" spans="1:25" ht="15.75" customHeight="1" x14ac:dyDescent="0.4">
      <c r="A359" s="80"/>
      <c r="B359" s="80"/>
      <c r="C359" s="80"/>
      <c r="D359" s="80"/>
      <c r="E359" s="80"/>
      <c r="F359" s="382"/>
      <c r="G359" s="80"/>
      <c r="H359" s="80"/>
      <c r="I359" s="80"/>
      <c r="J359" s="80"/>
      <c r="K359" s="80"/>
      <c r="L359" s="80"/>
      <c r="M359" s="80"/>
      <c r="N359" s="80"/>
      <c r="O359" s="80"/>
      <c r="P359" s="80"/>
      <c r="Q359" s="80"/>
      <c r="R359" s="80"/>
      <c r="S359" s="80"/>
      <c r="T359" s="80"/>
      <c r="U359" s="80"/>
      <c r="V359" s="80"/>
      <c r="W359" s="80"/>
      <c r="X359" s="80"/>
      <c r="Y359" s="80"/>
    </row>
    <row r="360" spans="1:25" ht="15.75" customHeight="1" x14ac:dyDescent="0.4">
      <c r="A360" s="80"/>
      <c r="B360" s="80"/>
      <c r="C360" s="80"/>
      <c r="D360" s="80"/>
      <c r="E360" s="80"/>
      <c r="F360" s="382"/>
      <c r="G360" s="80"/>
      <c r="H360" s="80"/>
      <c r="I360" s="80"/>
      <c r="J360" s="80"/>
      <c r="K360" s="80"/>
      <c r="L360" s="80"/>
      <c r="M360" s="80"/>
      <c r="N360" s="80"/>
      <c r="O360" s="80"/>
      <c r="P360" s="80"/>
      <c r="Q360" s="80"/>
      <c r="R360" s="80"/>
      <c r="S360" s="80"/>
      <c r="T360" s="80"/>
      <c r="U360" s="80"/>
      <c r="V360" s="80"/>
      <c r="W360" s="80"/>
      <c r="X360" s="80"/>
      <c r="Y360" s="80"/>
    </row>
    <row r="361" spans="1:25" ht="15.75" customHeight="1" x14ac:dyDescent="0.4">
      <c r="A361" s="80"/>
      <c r="B361" s="80"/>
      <c r="C361" s="80"/>
      <c r="D361" s="80"/>
      <c r="E361" s="80"/>
      <c r="F361" s="382"/>
      <c r="G361" s="80"/>
      <c r="H361" s="80"/>
      <c r="I361" s="80"/>
      <c r="J361" s="80"/>
      <c r="K361" s="80"/>
      <c r="L361" s="80"/>
      <c r="M361" s="80"/>
      <c r="N361" s="80"/>
      <c r="O361" s="80"/>
      <c r="P361" s="80"/>
      <c r="Q361" s="80"/>
      <c r="R361" s="80"/>
      <c r="S361" s="80"/>
      <c r="T361" s="80"/>
      <c r="U361" s="80"/>
      <c r="V361" s="80"/>
      <c r="W361" s="80"/>
      <c r="X361" s="80"/>
      <c r="Y361" s="80"/>
    </row>
    <row r="362" spans="1:25" ht="15.75" customHeight="1" x14ac:dyDescent="0.4">
      <c r="A362" s="80"/>
      <c r="B362" s="80"/>
      <c r="C362" s="80"/>
      <c r="D362" s="80"/>
      <c r="E362" s="80"/>
      <c r="F362" s="382"/>
      <c r="G362" s="80"/>
      <c r="H362" s="80"/>
      <c r="I362" s="80"/>
      <c r="J362" s="80"/>
      <c r="K362" s="80"/>
      <c r="L362" s="80"/>
      <c r="M362" s="80"/>
      <c r="N362" s="80"/>
      <c r="O362" s="80"/>
      <c r="P362" s="80"/>
      <c r="Q362" s="80"/>
      <c r="R362" s="80"/>
      <c r="S362" s="80"/>
      <c r="T362" s="80"/>
      <c r="U362" s="80"/>
      <c r="V362" s="80"/>
      <c r="W362" s="80"/>
      <c r="X362" s="80"/>
      <c r="Y362" s="80"/>
    </row>
    <row r="363" spans="1:25" ht="15.75" customHeight="1" x14ac:dyDescent="0.4">
      <c r="A363" s="80"/>
      <c r="B363" s="80"/>
      <c r="C363" s="80"/>
      <c r="D363" s="80"/>
      <c r="E363" s="80"/>
      <c r="F363" s="382"/>
      <c r="G363" s="80"/>
      <c r="H363" s="80"/>
      <c r="I363" s="80"/>
      <c r="J363" s="80"/>
      <c r="K363" s="80"/>
      <c r="L363" s="80"/>
      <c r="M363" s="80"/>
      <c r="N363" s="80"/>
      <c r="O363" s="80"/>
      <c r="P363" s="80"/>
      <c r="Q363" s="80"/>
      <c r="R363" s="80"/>
      <c r="S363" s="80"/>
      <c r="T363" s="80"/>
      <c r="U363" s="80"/>
      <c r="V363" s="80"/>
      <c r="W363" s="80"/>
      <c r="X363" s="80"/>
      <c r="Y363" s="80"/>
    </row>
    <row r="364" spans="1:25" ht="15.75" customHeight="1" x14ac:dyDescent="0.4">
      <c r="A364" s="80"/>
      <c r="B364" s="80"/>
      <c r="C364" s="80"/>
      <c r="D364" s="80"/>
      <c r="E364" s="80"/>
      <c r="F364" s="382"/>
      <c r="G364" s="80"/>
      <c r="H364" s="80"/>
      <c r="I364" s="80"/>
      <c r="J364" s="80"/>
      <c r="K364" s="80"/>
      <c r="L364" s="80"/>
      <c r="M364" s="80"/>
      <c r="N364" s="80"/>
      <c r="O364" s="80"/>
      <c r="P364" s="80"/>
      <c r="Q364" s="80"/>
      <c r="R364" s="80"/>
      <c r="S364" s="80"/>
      <c r="T364" s="80"/>
      <c r="U364" s="80"/>
      <c r="V364" s="80"/>
      <c r="W364" s="80"/>
      <c r="X364" s="80"/>
      <c r="Y364" s="80"/>
    </row>
    <row r="365" spans="1:25" ht="15.75" customHeight="1" x14ac:dyDescent="0.4">
      <c r="A365" s="80"/>
      <c r="B365" s="80"/>
      <c r="C365" s="80"/>
      <c r="D365" s="80"/>
      <c r="E365" s="80"/>
      <c r="F365" s="382"/>
      <c r="G365" s="80"/>
      <c r="H365" s="80"/>
      <c r="I365" s="80"/>
      <c r="J365" s="80"/>
      <c r="K365" s="80"/>
      <c r="L365" s="80"/>
      <c r="M365" s="80"/>
      <c r="N365" s="80"/>
      <c r="O365" s="80"/>
      <c r="P365" s="80"/>
      <c r="Q365" s="80"/>
      <c r="R365" s="80"/>
      <c r="S365" s="80"/>
      <c r="T365" s="80"/>
      <c r="U365" s="80"/>
      <c r="V365" s="80"/>
      <c r="W365" s="80"/>
      <c r="X365" s="80"/>
      <c r="Y365" s="80"/>
    </row>
    <row r="366" spans="1:25" ht="15.75" customHeight="1" x14ac:dyDescent="0.4">
      <c r="A366" s="80"/>
      <c r="B366" s="80"/>
      <c r="C366" s="80"/>
      <c r="D366" s="80"/>
      <c r="E366" s="80"/>
      <c r="F366" s="382"/>
      <c r="G366" s="80"/>
      <c r="H366" s="80"/>
      <c r="I366" s="80"/>
      <c r="J366" s="80"/>
      <c r="K366" s="80"/>
      <c r="L366" s="80"/>
      <c r="M366" s="80"/>
      <c r="N366" s="80"/>
      <c r="O366" s="80"/>
      <c r="P366" s="80"/>
      <c r="Q366" s="80"/>
      <c r="R366" s="80"/>
      <c r="S366" s="80"/>
      <c r="T366" s="80"/>
      <c r="U366" s="80"/>
      <c r="V366" s="80"/>
      <c r="W366" s="80"/>
      <c r="X366" s="80"/>
      <c r="Y366" s="80"/>
    </row>
    <row r="367" spans="1:25" ht="15.75" customHeight="1" x14ac:dyDescent="0.4">
      <c r="A367" s="80"/>
      <c r="B367" s="80"/>
      <c r="C367" s="80"/>
      <c r="D367" s="80"/>
      <c r="E367" s="80"/>
      <c r="F367" s="382"/>
      <c r="G367" s="80"/>
      <c r="H367" s="80"/>
      <c r="I367" s="80"/>
      <c r="J367" s="80"/>
      <c r="K367" s="80"/>
      <c r="L367" s="80"/>
      <c r="M367" s="80"/>
      <c r="N367" s="80"/>
      <c r="O367" s="80"/>
      <c r="P367" s="80"/>
      <c r="Q367" s="80"/>
      <c r="R367" s="80"/>
      <c r="S367" s="80"/>
      <c r="T367" s="80"/>
      <c r="U367" s="80"/>
      <c r="V367" s="80"/>
      <c r="W367" s="80"/>
      <c r="X367" s="80"/>
      <c r="Y367" s="80"/>
    </row>
    <row r="368" spans="1:25" ht="15.75" customHeight="1" x14ac:dyDescent="0.4">
      <c r="A368" s="80"/>
      <c r="B368" s="80"/>
      <c r="C368" s="80"/>
      <c r="D368" s="80"/>
      <c r="E368" s="80"/>
      <c r="F368" s="382"/>
      <c r="G368" s="80"/>
      <c r="H368" s="80"/>
      <c r="I368" s="80"/>
      <c r="J368" s="80"/>
      <c r="K368" s="80"/>
      <c r="L368" s="80"/>
      <c r="M368" s="80"/>
      <c r="N368" s="80"/>
      <c r="O368" s="80"/>
      <c r="P368" s="80"/>
      <c r="Q368" s="80"/>
      <c r="R368" s="80"/>
      <c r="S368" s="80"/>
      <c r="T368" s="80"/>
      <c r="U368" s="80"/>
      <c r="V368" s="80"/>
      <c r="W368" s="80"/>
      <c r="X368" s="80"/>
      <c r="Y368" s="80"/>
    </row>
    <row r="369" spans="1:25" ht="15.75" customHeight="1" x14ac:dyDescent="0.4">
      <c r="A369" s="80"/>
      <c r="B369" s="80"/>
      <c r="C369" s="80"/>
      <c r="D369" s="80"/>
      <c r="E369" s="80"/>
      <c r="F369" s="382"/>
      <c r="G369" s="80"/>
      <c r="H369" s="80"/>
      <c r="I369" s="80"/>
      <c r="J369" s="80"/>
      <c r="K369" s="80"/>
      <c r="L369" s="80"/>
      <c r="M369" s="80"/>
      <c r="N369" s="80"/>
      <c r="O369" s="80"/>
      <c r="P369" s="80"/>
      <c r="Q369" s="80"/>
      <c r="R369" s="80"/>
      <c r="S369" s="80"/>
      <c r="T369" s="80"/>
      <c r="U369" s="80"/>
      <c r="V369" s="80"/>
      <c r="W369" s="80"/>
      <c r="X369" s="80"/>
      <c r="Y369" s="80"/>
    </row>
    <row r="370" spans="1:25" ht="15.75" customHeight="1" x14ac:dyDescent="0.4">
      <c r="A370" s="80"/>
      <c r="B370" s="80"/>
      <c r="C370" s="80"/>
      <c r="D370" s="80"/>
      <c r="E370" s="80"/>
      <c r="F370" s="382"/>
      <c r="G370" s="80"/>
      <c r="H370" s="80"/>
      <c r="I370" s="80"/>
      <c r="J370" s="80"/>
      <c r="K370" s="80"/>
      <c r="L370" s="80"/>
      <c r="M370" s="80"/>
      <c r="N370" s="80"/>
      <c r="O370" s="80"/>
      <c r="P370" s="80"/>
      <c r="Q370" s="80"/>
      <c r="R370" s="80"/>
      <c r="S370" s="80"/>
      <c r="T370" s="80"/>
      <c r="U370" s="80"/>
      <c r="V370" s="80"/>
      <c r="W370" s="80"/>
      <c r="X370" s="80"/>
      <c r="Y370" s="80"/>
    </row>
    <row r="371" spans="1:25" ht="15.75" customHeight="1" x14ac:dyDescent="0.4">
      <c r="A371" s="80"/>
      <c r="B371" s="80"/>
      <c r="C371" s="80"/>
      <c r="D371" s="80"/>
      <c r="E371" s="80"/>
      <c r="F371" s="382"/>
      <c r="G371" s="80"/>
      <c r="H371" s="80"/>
      <c r="I371" s="80"/>
      <c r="J371" s="80"/>
      <c r="K371" s="80"/>
      <c r="L371" s="80"/>
      <c r="M371" s="80"/>
      <c r="N371" s="80"/>
      <c r="O371" s="80"/>
      <c r="P371" s="80"/>
      <c r="Q371" s="80"/>
      <c r="R371" s="80"/>
      <c r="S371" s="80"/>
      <c r="T371" s="80"/>
      <c r="U371" s="80"/>
      <c r="V371" s="80"/>
      <c r="W371" s="80"/>
      <c r="X371" s="80"/>
      <c r="Y371" s="80"/>
    </row>
    <row r="372" spans="1:25" ht="15.75" customHeight="1" x14ac:dyDescent="0.4">
      <c r="A372" s="80"/>
      <c r="B372" s="80"/>
      <c r="C372" s="80"/>
      <c r="D372" s="80"/>
      <c r="E372" s="80"/>
      <c r="F372" s="382"/>
      <c r="G372" s="80"/>
      <c r="H372" s="80"/>
      <c r="I372" s="80"/>
      <c r="J372" s="80"/>
      <c r="K372" s="80"/>
      <c r="L372" s="80"/>
      <c r="M372" s="80"/>
      <c r="N372" s="80"/>
      <c r="O372" s="80"/>
      <c r="P372" s="80"/>
      <c r="Q372" s="80"/>
      <c r="R372" s="80"/>
      <c r="S372" s="80"/>
      <c r="T372" s="80"/>
      <c r="U372" s="80"/>
      <c r="V372" s="80"/>
      <c r="W372" s="80"/>
      <c r="X372" s="80"/>
      <c r="Y372" s="80"/>
    </row>
    <row r="373" spans="1:25" ht="15.75" customHeight="1" x14ac:dyDescent="0.4">
      <c r="A373" s="80"/>
      <c r="B373" s="80"/>
      <c r="C373" s="80"/>
      <c r="D373" s="80"/>
      <c r="E373" s="80"/>
      <c r="F373" s="382"/>
      <c r="G373" s="80"/>
      <c r="H373" s="80"/>
      <c r="I373" s="80"/>
      <c r="J373" s="80"/>
      <c r="K373" s="80"/>
      <c r="L373" s="80"/>
      <c r="M373" s="80"/>
      <c r="N373" s="80"/>
      <c r="O373" s="80"/>
      <c r="P373" s="80"/>
      <c r="Q373" s="80"/>
      <c r="R373" s="80"/>
      <c r="S373" s="80"/>
      <c r="T373" s="80"/>
      <c r="U373" s="80"/>
      <c r="V373" s="80"/>
      <c r="W373" s="80"/>
      <c r="X373" s="80"/>
      <c r="Y373" s="80"/>
    </row>
    <row r="374" spans="1:25" ht="15.75" customHeight="1" x14ac:dyDescent="0.4">
      <c r="A374" s="80"/>
      <c r="B374" s="80"/>
      <c r="C374" s="80"/>
      <c r="D374" s="80"/>
      <c r="E374" s="80"/>
      <c r="F374" s="382"/>
      <c r="G374" s="80"/>
      <c r="H374" s="80"/>
      <c r="I374" s="80"/>
      <c r="J374" s="80"/>
      <c r="K374" s="80"/>
      <c r="L374" s="80"/>
      <c r="M374" s="80"/>
      <c r="N374" s="80"/>
      <c r="O374" s="80"/>
      <c r="P374" s="80"/>
      <c r="Q374" s="80"/>
      <c r="R374" s="80"/>
      <c r="S374" s="80"/>
      <c r="T374" s="80"/>
      <c r="U374" s="80"/>
      <c r="V374" s="80"/>
      <c r="W374" s="80"/>
      <c r="X374" s="80"/>
      <c r="Y374" s="80"/>
    </row>
    <row r="375" spans="1:25" ht="15.75" customHeight="1" x14ac:dyDescent="0.4">
      <c r="A375" s="80"/>
      <c r="B375" s="80"/>
      <c r="C375" s="80"/>
      <c r="D375" s="80"/>
      <c r="E375" s="80"/>
      <c r="F375" s="382"/>
      <c r="G375" s="80"/>
      <c r="H375" s="80"/>
      <c r="I375" s="80"/>
      <c r="J375" s="80"/>
      <c r="K375" s="80"/>
      <c r="L375" s="80"/>
      <c r="M375" s="80"/>
      <c r="N375" s="80"/>
      <c r="O375" s="80"/>
      <c r="P375" s="80"/>
      <c r="Q375" s="80"/>
      <c r="R375" s="80"/>
      <c r="S375" s="80"/>
      <c r="T375" s="80"/>
      <c r="U375" s="80"/>
      <c r="V375" s="80"/>
      <c r="W375" s="80"/>
      <c r="X375" s="80"/>
      <c r="Y375" s="80"/>
    </row>
    <row r="376" spans="1:25" ht="15.75" customHeight="1" x14ac:dyDescent="0.4">
      <c r="A376" s="80"/>
      <c r="B376" s="80"/>
      <c r="C376" s="80"/>
      <c r="D376" s="80"/>
      <c r="E376" s="80"/>
      <c r="F376" s="382"/>
      <c r="G376" s="80"/>
      <c r="H376" s="80"/>
      <c r="I376" s="80"/>
      <c r="J376" s="80"/>
      <c r="K376" s="80"/>
      <c r="L376" s="80"/>
      <c r="M376" s="80"/>
      <c r="N376" s="80"/>
      <c r="O376" s="80"/>
      <c r="P376" s="80"/>
      <c r="Q376" s="80"/>
      <c r="R376" s="80"/>
      <c r="S376" s="80"/>
      <c r="T376" s="80"/>
      <c r="U376" s="80"/>
      <c r="V376" s="80"/>
      <c r="W376" s="80"/>
      <c r="X376" s="80"/>
      <c r="Y376" s="80"/>
    </row>
    <row r="377" spans="1:25" ht="15.75" customHeight="1" x14ac:dyDescent="0.4">
      <c r="A377" s="80"/>
      <c r="B377" s="80"/>
      <c r="C377" s="80"/>
      <c r="D377" s="80"/>
      <c r="E377" s="80"/>
      <c r="F377" s="382"/>
      <c r="G377" s="80"/>
      <c r="H377" s="80"/>
      <c r="I377" s="80"/>
      <c r="J377" s="80"/>
      <c r="K377" s="80"/>
      <c r="L377" s="80"/>
      <c r="M377" s="80"/>
      <c r="N377" s="80"/>
      <c r="O377" s="80"/>
      <c r="P377" s="80"/>
      <c r="Q377" s="80"/>
      <c r="R377" s="80"/>
      <c r="S377" s="80"/>
      <c r="T377" s="80"/>
      <c r="U377" s="80"/>
      <c r="V377" s="80"/>
      <c r="W377" s="80"/>
      <c r="X377" s="80"/>
      <c r="Y377" s="80"/>
    </row>
    <row r="378" spans="1:25" ht="15.75" customHeight="1" x14ac:dyDescent="0.4">
      <c r="A378" s="80"/>
      <c r="B378" s="80"/>
      <c r="C378" s="80"/>
      <c r="D378" s="80"/>
      <c r="E378" s="80"/>
      <c r="F378" s="382"/>
      <c r="G378" s="80"/>
      <c r="H378" s="80"/>
      <c r="I378" s="80"/>
      <c r="J378" s="80"/>
      <c r="K378" s="80"/>
      <c r="L378" s="80"/>
      <c r="M378" s="80"/>
      <c r="N378" s="80"/>
      <c r="O378" s="80"/>
      <c r="P378" s="80"/>
      <c r="Q378" s="80"/>
      <c r="R378" s="80"/>
      <c r="S378" s="80"/>
      <c r="T378" s="80"/>
      <c r="U378" s="80"/>
      <c r="V378" s="80"/>
      <c r="W378" s="80"/>
      <c r="X378" s="80"/>
      <c r="Y378" s="80"/>
    </row>
    <row r="379" spans="1:25" ht="15.75" customHeight="1" x14ac:dyDescent="0.4">
      <c r="A379" s="80"/>
      <c r="B379" s="80"/>
      <c r="C379" s="80"/>
      <c r="D379" s="80"/>
      <c r="E379" s="80"/>
      <c r="F379" s="382"/>
      <c r="G379" s="80"/>
      <c r="H379" s="80"/>
      <c r="I379" s="80"/>
      <c r="J379" s="80"/>
      <c r="K379" s="80"/>
      <c r="L379" s="80"/>
      <c r="M379" s="80"/>
      <c r="N379" s="80"/>
      <c r="O379" s="80"/>
      <c r="P379" s="80"/>
      <c r="Q379" s="80"/>
      <c r="R379" s="80"/>
      <c r="S379" s="80"/>
      <c r="T379" s="80"/>
      <c r="U379" s="80"/>
      <c r="V379" s="80"/>
      <c r="W379" s="80"/>
      <c r="X379" s="80"/>
      <c r="Y379" s="80"/>
    </row>
    <row r="380" spans="1:25" ht="15.75" customHeight="1" x14ac:dyDescent="0.4">
      <c r="A380" s="80"/>
      <c r="B380" s="80"/>
      <c r="C380" s="80"/>
      <c r="D380" s="80"/>
      <c r="E380" s="80"/>
      <c r="F380" s="382"/>
      <c r="G380" s="80"/>
      <c r="H380" s="80"/>
      <c r="I380" s="80"/>
      <c r="J380" s="80"/>
      <c r="K380" s="80"/>
      <c r="L380" s="80"/>
      <c r="M380" s="80"/>
      <c r="N380" s="80"/>
      <c r="O380" s="80"/>
      <c r="P380" s="80"/>
      <c r="Q380" s="80"/>
      <c r="R380" s="80"/>
      <c r="S380" s="80"/>
      <c r="T380" s="80"/>
      <c r="U380" s="80"/>
      <c r="V380" s="80"/>
      <c r="W380" s="80"/>
      <c r="X380" s="80"/>
      <c r="Y380" s="80"/>
    </row>
    <row r="381" spans="1:25" ht="15.75" customHeight="1" x14ac:dyDescent="0.4">
      <c r="A381" s="80"/>
      <c r="B381" s="80"/>
      <c r="C381" s="80"/>
      <c r="D381" s="80"/>
      <c r="E381" s="80"/>
      <c r="F381" s="382"/>
      <c r="G381" s="80"/>
      <c r="H381" s="80"/>
      <c r="I381" s="80"/>
      <c r="J381" s="80"/>
      <c r="K381" s="80"/>
      <c r="L381" s="80"/>
      <c r="M381" s="80"/>
      <c r="N381" s="80"/>
      <c r="O381" s="80"/>
      <c r="P381" s="80"/>
      <c r="Q381" s="80"/>
      <c r="R381" s="80"/>
      <c r="S381" s="80"/>
      <c r="T381" s="80"/>
      <c r="U381" s="80"/>
      <c r="V381" s="80"/>
      <c r="W381" s="80"/>
      <c r="X381" s="80"/>
      <c r="Y381" s="80"/>
    </row>
    <row r="382" spans="1:25" ht="15.75" customHeight="1" x14ac:dyDescent="0.4">
      <c r="A382" s="80"/>
      <c r="B382" s="80"/>
      <c r="C382" s="80"/>
      <c r="D382" s="80"/>
      <c r="E382" s="80"/>
      <c r="F382" s="382"/>
      <c r="G382" s="80"/>
      <c r="H382" s="80"/>
      <c r="I382" s="80"/>
      <c r="J382" s="80"/>
      <c r="K382" s="80"/>
      <c r="L382" s="80"/>
      <c r="M382" s="80"/>
      <c r="N382" s="80"/>
      <c r="O382" s="80"/>
      <c r="P382" s="80"/>
      <c r="Q382" s="80"/>
      <c r="R382" s="80"/>
      <c r="S382" s="80"/>
      <c r="T382" s="80"/>
      <c r="U382" s="80"/>
      <c r="V382" s="80"/>
      <c r="W382" s="80"/>
      <c r="X382" s="80"/>
      <c r="Y382" s="80"/>
    </row>
    <row r="383" spans="1:25" ht="15.75" customHeight="1" x14ac:dyDescent="0.4">
      <c r="A383" s="80"/>
      <c r="B383" s="80"/>
      <c r="C383" s="80"/>
      <c r="D383" s="80"/>
      <c r="E383" s="80"/>
      <c r="F383" s="382"/>
      <c r="G383" s="80"/>
      <c r="H383" s="80"/>
      <c r="I383" s="80"/>
      <c r="J383" s="80"/>
      <c r="K383" s="80"/>
      <c r="L383" s="80"/>
      <c r="M383" s="80"/>
      <c r="N383" s="80"/>
      <c r="O383" s="80"/>
      <c r="P383" s="80"/>
      <c r="Q383" s="80"/>
      <c r="R383" s="80"/>
      <c r="S383" s="80"/>
      <c r="T383" s="80"/>
      <c r="U383" s="80"/>
      <c r="V383" s="80"/>
      <c r="W383" s="80"/>
      <c r="X383" s="80"/>
      <c r="Y383" s="80"/>
    </row>
    <row r="384" spans="1:25" ht="15.75" customHeight="1" x14ac:dyDescent="0.4">
      <c r="A384" s="80"/>
      <c r="B384" s="80"/>
      <c r="C384" s="80"/>
      <c r="D384" s="80"/>
      <c r="E384" s="80"/>
      <c r="F384" s="382"/>
      <c r="G384" s="80"/>
      <c r="H384" s="80"/>
      <c r="I384" s="80"/>
      <c r="J384" s="80"/>
      <c r="K384" s="80"/>
      <c r="L384" s="80"/>
      <c r="M384" s="80"/>
      <c r="N384" s="80"/>
      <c r="O384" s="80"/>
      <c r="P384" s="80"/>
      <c r="Q384" s="80"/>
      <c r="R384" s="80"/>
      <c r="S384" s="80"/>
      <c r="T384" s="80"/>
      <c r="U384" s="80"/>
      <c r="V384" s="80"/>
      <c r="W384" s="80"/>
      <c r="X384" s="80"/>
      <c r="Y384" s="80"/>
    </row>
    <row r="385" spans="1:25" ht="15.75" customHeight="1" x14ac:dyDescent="0.4">
      <c r="A385" s="80"/>
      <c r="B385" s="80"/>
      <c r="C385" s="80"/>
      <c r="D385" s="80"/>
      <c r="E385" s="80"/>
      <c r="F385" s="382"/>
      <c r="G385" s="80"/>
      <c r="H385" s="80"/>
      <c r="I385" s="80"/>
      <c r="J385" s="80"/>
      <c r="K385" s="80"/>
      <c r="L385" s="80"/>
      <c r="M385" s="80"/>
      <c r="N385" s="80"/>
      <c r="O385" s="80"/>
      <c r="P385" s="80"/>
      <c r="Q385" s="80"/>
      <c r="R385" s="80"/>
      <c r="S385" s="80"/>
      <c r="T385" s="80"/>
      <c r="U385" s="80"/>
      <c r="V385" s="80"/>
      <c r="W385" s="80"/>
      <c r="X385" s="80"/>
      <c r="Y385" s="80"/>
    </row>
    <row r="386" spans="1:25" ht="15.75" customHeight="1" x14ac:dyDescent="0.4">
      <c r="A386" s="80"/>
      <c r="B386" s="80"/>
      <c r="C386" s="80"/>
      <c r="D386" s="80"/>
      <c r="E386" s="80"/>
      <c r="F386" s="382"/>
      <c r="G386" s="80"/>
      <c r="H386" s="80"/>
      <c r="I386" s="80"/>
      <c r="J386" s="80"/>
      <c r="K386" s="80"/>
      <c r="L386" s="80"/>
      <c r="M386" s="80"/>
      <c r="N386" s="80"/>
      <c r="O386" s="80"/>
      <c r="P386" s="80"/>
      <c r="Q386" s="80"/>
      <c r="R386" s="80"/>
      <c r="S386" s="80"/>
      <c r="T386" s="80"/>
      <c r="U386" s="80"/>
      <c r="V386" s="80"/>
      <c r="W386" s="80"/>
      <c r="X386" s="80"/>
      <c r="Y386" s="80"/>
    </row>
    <row r="387" spans="1:25" ht="15.75" customHeight="1" x14ac:dyDescent="0.4">
      <c r="A387" s="80"/>
      <c r="B387" s="80"/>
      <c r="C387" s="80"/>
      <c r="D387" s="80"/>
      <c r="E387" s="80"/>
      <c r="F387" s="382"/>
      <c r="G387" s="80"/>
      <c r="H387" s="80"/>
      <c r="I387" s="80"/>
      <c r="J387" s="80"/>
      <c r="K387" s="80"/>
      <c r="L387" s="80"/>
      <c r="M387" s="80"/>
      <c r="N387" s="80"/>
      <c r="O387" s="80"/>
      <c r="P387" s="80"/>
      <c r="Q387" s="80"/>
      <c r="R387" s="80"/>
      <c r="S387" s="80"/>
      <c r="T387" s="80"/>
      <c r="U387" s="80"/>
      <c r="V387" s="80"/>
      <c r="W387" s="80"/>
      <c r="X387" s="80"/>
      <c r="Y387" s="80"/>
    </row>
    <row r="388" spans="1:25" ht="15.75" customHeight="1" x14ac:dyDescent="0.4">
      <c r="A388" s="80"/>
      <c r="B388" s="80"/>
      <c r="C388" s="80"/>
      <c r="D388" s="80"/>
      <c r="E388" s="80"/>
      <c r="F388" s="382"/>
      <c r="G388" s="80"/>
      <c r="H388" s="80"/>
      <c r="I388" s="80"/>
      <c r="J388" s="80"/>
      <c r="K388" s="80"/>
      <c r="L388" s="80"/>
      <c r="M388" s="80"/>
      <c r="N388" s="80"/>
      <c r="O388" s="80"/>
      <c r="P388" s="80"/>
      <c r="Q388" s="80"/>
      <c r="R388" s="80"/>
      <c r="S388" s="80"/>
      <c r="T388" s="80"/>
      <c r="U388" s="80"/>
      <c r="V388" s="80"/>
      <c r="W388" s="80"/>
      <c r="X388" s="80"/>
      <c r="Y388" s="80"/>
    </row>
    <row r="389" spans="1:25" ht="15.75" customHeight="1" x14ac:dyDescent="0.4">
      <c r="A389" s="80"/>
      <c r="B389" s="80"/>
      <c r="C389" s="80"/>
      <c r="D389" s="80"/>
      <c r="E389" s="80"/>
      <c r="F389" s="382"/>
      <c r="G389" s="80"/>
      <c r="H389" s="80"/>
      <c r="I389" s="80"/>
      <c r="J389" s="80"/>
      <c r="K389" s="80"/>
      <c r="L389" s="80"/>
      <c r="M389" s="80"/>
      <c r="N389" s="80"/>
      <c r="O389" s="80"/>
      <c r="P389" s="80"/>
      <c r="Q389" s="80"/>
      <c r="R389" s="80"/>
      <c r="S389" s="80"/>
      <c r="T389" s="80"/>
      <c r="U389" s="80"/>
      <c r="V389" s="80"/>
      <c r="W389" s="80"/>
      <c r="X389" s="80"/>
      <c r="Y389" s="80"/>
    </row>
    <row r="390" spans="1:25" ht="15.75" customHeight="1" x14ac:dyDescent="0.4">
      <c r="A390" s="80"/>
      <c r="B390" s="80"/>
      <c r="C390" s="80"/>
      <c r="D390" s="80"/>
      <c r="E390" s="80"/>
      <c r="F390" s="382"/>
      <c r="G390" s="80"/>
      <c r="H390" s="80"/>
      <c r="I390" s="80"/>
      <c r="J390" s="80"/>
      <c r="K390" s="80"/>
      <c r="L390" s="80"/>
      <c r="M390" s="80"/>
      <c r="N390" s="80"/>
      <c r="O390" s="80"/>
      <c r="P390" s="80"/>
      <c r="Q390" s="80"/>
      <c r="R390" s="80"/>
      <c r="S390" s="80"/>
      <c r="T390" s="80"/>
      <c r="U390" s="80"/>
      <c r="V390" s="80"/>
      <c r="W390" s="80"/>
      <c r="X390" s="80"/>
      <c r="Y390" s="80"/>
    </row>
    <row r="391" spans="1:25" ht="15.75" customHeight="1" x14ac:dyDescent="0.4">
      <c r="A391" s="80"/>
      <c r="B391" s="80"/>
      <c r="C391" s="80"/>
      <c r="D391" s="80"/>
      <c r="E391" s="80"/>
      <c r="F391" s="382"/>
      <c r="G391" s="80"/>
      <c r="H391" s="80"/>
      <c r="I391" s="80"/>
      <c r="J391" s="80"/>
      <c r="K391" s="80"/>
      <c r="L391" s="80"/>
      <c r="M391" s="80"/>
      <c r="N391" s="80"/>
      <c r="O391" s="80"/>
      <c r="P391" s="80"/>
      <c r="Q391" s="80"/>
      <c r="R391" s="80"/>
      <c r="S391" s="80"/>
      <c r="T391" s="80"/>
      <c r="U391" s="80"/>
      <c r="V391" s="80"/>
      <c r="W391" s="80"/>
      <c r="X391" s="80"/>
      <c r="Y391" s="80"/>
    </row>
    <row r="392" spans="1:25" ht="15.75" customHeight="1" x14ac:dyDescent="0.4">
      <c r="A392" s="80"/>
      <c r="B392" s="80"/>
      <c r="C392" s="80"/>
      <c r="D392" s="80"/>
      <c r="E392" s="80"/>
      <c r="F392" s="382"/>
      <c r="G392" s="80"/>
      <c r="H392" s="80"/>
      <c r="I392" s="80"/>
      <c r="J392" s="80"/>
      <c r="K392" s="80"/>
      <c r="L392" s="80"/>
      <c r="M392" s="80"/>
      <c r="N392" s="80"/>
      <c r="O392" s="80"/>
      <c r="P392" s="80"/>
      <c r="Q392" s="80"/>
      <c r="R392" s="80"/>
      <c r="S392" s="80"/>
      <c r="T392" s="80"/>
      <c r="U392" s="80"/>
      <c r="V392" s="80"/>
      <c r="W392" s="80"/>
      <c r="X392" s="80"/>
      <c r="Y392" s="80"/>
    </row>
    <row r="393" spans="1:25" ht="15.75" customHeight="1" x14ac:dyDescent="0.4">
      <c r="A393" s="80"/>
      <c r="B393" s="80"/>
      <c r="C393" s="80"/>
      <c r="D393" s="80"/>
      <c r="E393" s="80"/>
      <c r="F393" s="382"/>
      <c r="G393" s="80"/>
      <c r="H393" s="80"/>
      <c r="I393" s="80"/>
      <c r="J393" s="80"/>
      <c r="K393" s="80"/>
      <c r="L393" s="80"/>
      <c r="M393" s="80"/>
      <c r="N393" s="80"/>
      <c r="O393" s="80"/>
      <c r="P393" s="80"/>
      <c r="Q393" s="80"/>
      <c r="R393" s="80"/>
      <c r="S393" s="80"/>
      <c r="T393" s="80"/>
      <c r="U393" s="80"/>
      <c r="V393" s="80"/>
      <c r="W393" s="80"/>
      <c r="X393" s="80"/>
      <c r="Y393" s="80"/>
    </row>
    <row r="394" spans="1:25" ht="15.75" customHeight="1" x14ac:dyDescent="0.4">
      <c r="A394" s="80"/>
      <c r="B394" s="80"/>
      <c r="C394" s="80"/>
      <c r="D394" s="80"/>
      <c r="E394" s="80"/>
      <c r="F394" s="382"/>
      <c r="G394" s="80"/>
      <c r="H394" s="80"/>
      <c r="I394" s="80"/>
      <c r="J394" s="80"/>
      <c r="K394" s="80"/>
      <c r="L394" s="80"/>
      <c r="M394" s="80"/>
      <c r="N394" s="80"/>
      <c r="O394" s="80"/>
      <c r="P394" s="80"/>
      <c r="Q394" s="80"/>
      <c r="R394" s="80"/>
      <c r="S394" s="80"/>
      <c r="T394" s="80"/>
      <c r="U394" s="80"/>
      <c r="V394" s="80"/>
      <c r="W394" s="80"/>
      <c r="X394" s="80"/>
      <c r="Y394" s="80"/>
    </row>
    <row r="395" spans="1:25" ht="15.75" customHeight="1" x14ac:dyDescent="0.4">
      <c r="A395" s="80"/>
      <c r="B395" s="80"/>
      <c r="C395" s="80"/>
      <c r="D395" s="80"/>
      <c r="E395" s="80"/>
      <c r="F395" s="382"/>
      <c r="G395" s="80"/>
      <c r="H395" s="80"/>
      <c r="I395" s="80"/>
      <c r="J395" s="80"/>
      <c r="K395" s="80"/>
      <c r="L395" s="80"/>
      <c r="M395" s="80"/>
      <c r="N395" s="80"/>
      <c r="O395" s="80"/>
      <c r="P395" s="80"/>
      <c r="Q395" s="80"/>
      <c r="R395" s="80"/>
      <c r="S395" s="80"/>
      <c r="T395" s="80"/>
      <c r="U395" s="80"/>
      <c r="V395" s="80"/>
      <c r="W395" s="80"/>
      <c r="X395" s="80"/>
      <c r="Y395" s="80"/>
    </row>
    <row r="396" spans="1:25" ht="15.75" customHeight="1" x14ac:dyDescent="0.4">
      <c r="A396" s="80"/>
      <c r="B396" s="80"/>
      <c r="C396" s="80"/>
      <c r="D396" s="80"/>
      <c r="E396" s="80"/>
      <c r="F396" s="382"/>
      <c r="G396" s="80"/>
      <c r="H396" s="80"/>
      <c r="I396" s="80"/>
      <c r="J396" s="80"/>
      <c r="K396" s="80"/>
      <c r="L396" s="80"/>
      <c r="M396" s="80"/>
      <c r="N396" s="80"/>
      <c r="O396" s="80"/>
      <c r="P396" s="80"/>
      <c r="Q396" s="80"/>
      <c r="R396" s="80"/>
      <c r="S396" s="80"/>
      <c r="T396" s="80"/>
      <c r="U396" s="80"/>
      <c r="V396" s="80"/>
      <c r="W396" s="80"/>
      <c r="X396" s="80"/>
      <c r="Y396" s="80"/>
    </row>
    <row r="397" spans="1:25" ht="15.75" customHeight="1" x14ac:dyDescent="0.4">
      <c r="A397" s="80"/>
      <c r="B397" s="80"/>
      <c r="C397" s="80"/>
      <c r="D397" s="80"/>
      <c r="E397" s="80"/>
      <c r="F397" s="382"/>
      <c r="G397" s="80"/>
      <c r="H397" s="80"/>
      <c r="I397" s="80"/>
      <c r="J397" s="80"/>
      <c r="K397" s="80"/>
      <c r="L397" s="80"/>
      <c r="M397" s="80"/>
      <c r="N397" s="80"/>
      <c r="O397" s="80"/>
      <c r="P397" s="80"/>
      <c r="Q397" s="80"/>
      <c r="R397" s="80"/>
      <c r="S397" s="80"/>
      <c r="T397" s="80"/>
      <c r="U397" s="80"/>
      <c r="V397" s="80"/>
      <c r="W397" s="80"/>
      <c r="X397" s="80"/>
      <c r="Y397" s="80"/>
    </row>
    <row r="398" spans="1:25" ht="15.75" customHeight="1" x14ac:dyDescent="0.4">
      <c r="A398" s="80"/>
      <c r="B398" s="80"/>
      <c r="C398" s="80"/>
      <c r="D398" s="80"/>
      <c r="E398" s="80"/>
      <c r="F398" s="382"/>
      <c r="G398" s="80"/>
      <c r="H398" s="80"/>
      <c r="I398" s="80"/>
      <c r="J398" s="80"/>
      <c r="K398" s="80"/>
      <c r="L398" s="80"/>
      <c r="M398" s="80"/>
      <c r="N398" s="80"/>
      <c r="O398" s="80"/>
      <c r="P398" s="80"/>
      <c r="Q398" s="80"/>
      <c r="R398" s="80"/>
      <c r="S398" s="80"/>
      <c r="T398" s="80"/>
      <c r="U398" s="80"/>
      <c r="V398" s="80"/>
      <c r="W398" s="80"/>
      <c r="X398" s="80"/>
      <c r="Y398" s="80"/>
    </row>
    <row r="399" spans="1:25" ht="15.75" customHeight="1" x14ac:dyDescent="0.4">
      <c r="A399" s="80"/>
      <c r="B399" s="80"/>
      <c r="C399" s="80"/>
      <c r="D399" s="80"/>
      <c r="E399" s="80"/>
      <c r="F399" s="382"/>
      <c r="G399" s="80"/>
      <c r="H399" s="80"/>
      <c r="I399" s="80"/>
      <c r="J399" s="80"/>
      <c r="K399" s="80"/>
      <c r="L399" s="80"/>
      <c r="M399" s="80"/>
      <c r="N399" s="80"/>
      <c r="O399" s="80"/>
      <c r="P399" s="80"/>
      <c r="Q399" s="80"/>
      <c r="R399" s="80"/>
      <c r="S399" s="80"/>
      <c r="T399" s="80"/>
      <c r="U399" s="80"/>
      <c r="V399" s="80"/>
      <c r="W399" s="80"/>
      <c r="X399" s="80"/>
      <c r="Y399" s="80"/>
    </row>
    <row r="400" spans="1:25" ht="15.75" customHeight="1" x14ac:dyDescent="0.4">
      <c r="A400" s="80"/>
      <c r="B400" s="80"/>
      <c r="C400" s="80"/>
      <c r="D400" s="80"/>
      <c r="E400" s="80"/>
      <c r="F400" s="382"/>
      <c r="G400" s="80"/>
      <c r="H400" s="80"/>
      <c r="I400" s="80"/>
      <c r="J400" s="80"/>
      <c r="K400" s="80"/>
      <c r="L400" s="80"/>
      <c r="M400" s="80"/>
      <c r="N400" s="80"/>
      <c r="O400" s="80"/>
      <c r="P400" s="80"/>
      <c r="Q400" s="80"/>
      <c r="R400" s="80"/>
      <c r="S400" s="80"/>
      <c r="T400" s="80"/>
      <c r="U400" s="80"/>
      <c r="V400" s="80"/>
      <c r="W400" s="80"/>
      <c r="X400" s="80"/>
      <c r="Y400" s="80"/>
    </row>
    <row r="401" spans="1:25" ht="15.75" customHeight="1" x14ac:dyDescent="0.4">
      <c r="A401" s="80"/>
      <c r="B401" s="80"/>
      <c r="C401" s="80"/>
      <c r="D401" s="80"/>
      <c r="E401" s="80"/>
      <c r="F401" s="382"/>
      <c r="G401" s="80"/>
      <c r="H401" s="80"/>
      <c r="I401" s="80"/>
      <c r="J401" s="80"/>
      <c r="K401" s="80"/>
      <c r="L401" s="80"/>
      <c r="M401" s="80"/>
      <c r="N401" s="80"/>
      <c r="O401" s="80"/>
      <c r="P401" s="80"/>
      <c r="Q401" s="80"/>
      <c r="R401" s="80"/>
      <c r="S401" s="80"/>
      <c r="T401" s="80"/>
      <c r="U401" s="80"/>
      <c r="V401" s="80"/>
      <c r="W401" s="80"/>
      <c r="X401" s="80"/>
      <c r="Y401" s="80"/>
    </row>
    <row r="402" spans="1:25" ht="15.75" customHeight="1" x14ac:dyDescent="0.4">
      <c r="A402" s="80"/>
      <c r="B402" s="80"/>
      <c r="C402" s="80"/>
      <c r="D402" s="80"/>
      <c r="E402" s="80"/>
      <c r="F402" s="382"/>
      <c r="G402" s="80"/>
      <c r="H402" s="80"/>
      <c r="I402" s="80"/>
      <c r="J402" s="80"/>
      <c r="K402" s="80"/>
      <c r="L402" s="80"/>
      <c r="M402" s="80"/>
      <c r="N402" s="80"/>
      <c r="O402" s="80"/>
      <c r="P402" s="80"/>
      <c r="Q402" s="80"/>
      <c r="R402" s="80"/>
      <c r="S402" s="80"/>
      <c r="T402" s="80"/>
      <c r="U402" s="80"/>
      <c r="V402" s="80"/>
      <c r="W402" s="80"/>
      <c r="X402" s="80"/>
      <c r="Y402" s="80"/>
    </row>
    <row r="403" spans="1:25" ht="15.75" customHeight="1" x14ac:dyDescent="0.4">
      <c r="A403" s="80"/>
      <c r="B403" s="80"/>
      <c r="C403" s="80"/>
      <c r="D403" s="80"/>
      <c r="E403" s="80"/>
      <c r="F403" s="382"/>
      <c r="G403" s="80"/>
      <c r="H403" s="80"/>
      <c r="I403" s="80"/>
      <c r="J403" s="80"/>
      <c r="K403" s="80"/>
      <c r="L403" s="80"/>
      <c r="M403" s="80"/>
      <c r="N403" s="80"/>
      <c r="O403" s="80"/>
      <c r="P403" s="80"/>
      <c r="Q403" s="80"/>
      <c r="R403" s="80"/>
      <c r="S403" s="80"/>
      <c r="T403" s="80"/>
      <c r="U403" s="80"/>
      <c r="V403" s="80"/>
      <c r="W403" s="80"/>
      <c r="X403" s="80"/>
      <c r="Y403" s="80"/>
    </row>
    <row r="404" spans="1:25" ht="15.75" customHeight="1" x14ac:dyDescent="0.4">
      <c r="A404" s="80"/>
      <c r="B404" s="80"/>
      <c r="C404" s="80"/>
      <c r="D404" s="80"/>
      <c r="E404" s="80"/>
      <c r="F404" s="382"/>
      <c r="G404" s="80"/>
      <c r="H404" s="80"/>
      <c r="I404" s="80"/>
      <c r="J404" s="80"/>
      <c r="K404" s="80"/>
      <c r="L404" s="80"/>
      <c r="M404" s="80"/>
      <c r="N404" s="80"/>
      <c r="O404" s="80"/>
      <c r="P404" s="80"/>
      <c r="Q404" s="80"/>
      <c r="R404" s="80"/>
      <c r="S404" s="80"/>
      <c r="T404" s="80"/>
      <c r="U404" s="80"/>
      <c r="V404" s="80"/>
      <c r="W404" s="80"/>
      <c r="X404" s="80"/>
      <c r="Y404" s="80"/>
    </row>
    <row r="405" spans="1:25" ht="15.75" customHeight="1" x14ac:dyDescent="0.4">
      <c r="A405" s="80"/>
      <c r="B405" s="80"/>
      <c r="C405" s="80"/>
      <c r="D405" s="80"/>
      <c r="E405" s="80"/>
      <c r="F405" s="382"/>
      <c r="G405" s="80"/>
      <c r="H405" s="80"/>
      <c r="I405" s="80"/>
      <c r="J405" s="80"/>
      <c r="K405" s="80"/>
      <c r="L405" s="80"/>
      <c r="M405" s="80"/>
      <c r="N405" s="80"/>
      <c r="O405" s="80"/>
      <c r="P405" s="80"/>
      <c r="Q405" s="80"/>
      <c r="R405" s="80"/>
      <c r="S405" s="80"/>
      <c r="T405" s="80"/>
      <c r="U405" s="80"/>
      <c r="V405" s="80"/>
      <c r="W405" s="80"/>
      <c r="X405" s="80"/>
      <c r="Y405" s="80"/>
    </row>
    <row r="406" spans="1:25" ht="15.75" customHeight="1" x14ac:dyDescent="0.4">
      <c r="A406" s="80"/>
      <c r="B406" s="80"/>
      <c r="C406" s="80"/>
      <c r="D406" s="80"/>
      <c r="E406" s="80"/>
      <c r="F406" s="382"/>
      <c r="G406" s="80"/>
      <c r="H406" s="80"/>
      <c r="I406" s="80"/>
      <c r="J406" s="80"/>
      <c r="K406" s="80"/>
      <c r="L406" s="80"/>
      <c r="M406" s="80"/>
      <c r="N406" s="80"/>
      <c r="O406" s="80"/>
      <c r="P406" s="80"/>
      <c r="Q406" s="80"/>
      <c r="R406" s="80"/>
      <c r="S406" s="80"/>
      <c r="T406" s="80"/>
      <c r="U406" s="80"/>
      <c r="V406" s="80"/>
      <c r="W406" s="80"/>
      <c r="X406" s="80"/>
      <c r="Y406" s="80"/>
    </row>
    <row r="407" spans="1:25" ht="15.75" customHeight="1" x14ac:dyDescent="0.4">
      <c r="A407" s="80"/>
      <c r="B407" s="80"/>
      <c r="C407" s="80"/>
      <c r="D407" s="80"/>
      <c r="E407" s="80"/>
      <c r="F407" s="382"/>
      <c r="G407" s="80"/>
      <c r="H407" s="80"/>
      <c r="I407" s="80"/>
      <c r="J407" s="80"/>
      <c r="K407" s="80"/>
      <c r="L407" s="80"/>
      <c r="M407" s="80"/>
      <c r="N407" s="80"/>
      <c r="O407" s="80"/>
      <c r="P407" s="80"/>
      <c r="Q407" s="80"/>
      <c r="R407" s="80"/>
      <c r="S407" s="80"/>
      <c r="T407" s="80"/>
      <c r="U407" s="80"/>
      <c r="V407" s="80"/>
      <c r="W407" s="80"/>
      <c r="X407" s="80"/>
      <c r="Y407" s="80"/>
    </row>
    <row r="408" spans="1:25" ht="15.75" customHeight="1" x14ac:dyDescent="0.4">
      <c r="A408" s="80"/>
      <c r="B408" s="80"/>
      <c r="C408" s="80"/>
      <c r="D408" s="80"/>
      <c r="E408" s="80"/>
      <c r="F408" s="382"/>
      <c r="G408" s="80"/>
      <c r="H408" s="80"/>
      <c r="I408" s="80"/>
      <c r="J408" s="80"/>
      <c r="K408" s="80"/>
      <c r="L408" s="80"/>
      <c r="M408" s="80"/>
      <c r="N408" s="80"/>
      <c r="O408" s="80"/>
      <c r="P408" s="80"/>
      <c r="Q408" s="80"/>
      <c r="R408" s="80"/>
      <c r="S408" s="80"/>
      <c r="T408" s="80"/>
      <c r="U408" s="80"/>
      <c r="V408" s="80"/>
      <c r="W408" s="80"/>
      <c r="X408" s="80"/>
      <c r="Y408" s="80"/>
    </row>
    <row r="409" spans="1:25" ht="15.75" customHeight="1" x14ac:dyDescent="0.4">
      <c r="A409" s="80"/>
      <c r="B409" s="80"/>
      <c r="C409" s="80"/>
      <c r="D409" s="80"/>
      <c r="E409" s="80"/>
      <c r="F409" s="382"/>
      <c r="G409" s="80"/>
      <c r="H409" s="80"/>
      <c r="I409" s="80"/>
      <c r="J409" s="80"/>
      <c r="K409" s="80"/>
      <c r="L409" s="80"/>
      <c r="M409" s="80"/>
      <c r="N409" s="80"/>
      <c r="O409" s="80"/>
      <c r="P409" s="80"/>
      <c r="Q409" s="80"/>
      <c r="R409" s="80"/>
      <c r="S409" s="80"/>
      <c r="T409" s="80"/>
      <c r="U409" s="80"/>
      <c r="V409" s="80"/>
      <c r="W409" s="80"/>
      <c r="X409" s="80"/>
      <c r="Y409" s="80"/>
    </row>
    <row r="410" spans="1:25" ht="15.75" customHeight="1" x14ac:dyDescent="0.4">
      <c r="A410" s="80"/>
      <c r="B410" s="80"/>
      <c r="C410" s="80"/>
      <c r="D410" s="80"/>
      <c r="E410" s="80"/>
      <c r="F410" s="382"/>
      <c r="G410" s="80"/>
      <c r="H410" s="80"/>
      <c r="I410" s="80"/>
      <c r="J410" s="80"/>
      <c r="K410" s="80"/>
      <c r="L410" s="80"/>
      <c r="M410" s="80"/>
      <c r="N410" s="80"/>
      <c r="O410" s="80"/>
      <c r="P410" s="80"/>
      <c r="Q410" s="80"/>
      <c r="R410" s="80"/>
      <c r="S410" s="80"/>
      <c r="T410" s="80"/>
      <c r="U410" s="80"/>
      <c r="V410" s="80"/>
      <c r="W410" s="80"/>
      <c r="X410" s="80"/>
      <c r="Y410" s="80"/>
    </row>
    <row r="411" spans="1:25" ht="15.75" customHeight="1" x14ac:dyDescent="0.4">
      <c r="A411" s="80"/>
      <c r="B411" s="80"/>
      <c r="C411" s="80"/>
      <c r="D411" s="80"/>
      <c r="E411" s="80"/>
      <c r="F411" s="382"/>
      <c r="G411" s="80"/>
      <c r="H411" s="80"/>
      <c r="I411" s="80"/>
      <c r="J411" s="80"/>
      <c r="K411" s="80"/>
      <c r="L411" s="80"/>
      <c r="M411" s="80"/>
      <c r="N411" s="80"/>
      <c r="O411" s="80"/>
      <c r="P411" s="80"/>
      <c r="Q411" s="80"/>
      <c r="R411" s="80"/>
      <c r="S411" s="80"/>
      <c r="T411" s="80"/>
      <c r="U411" s="80"/>
      <c r="V411" s="80"/>
      <c r="W411" s="80"/>
      <c r="X411" s="80"/>
      <c r="Y411" s="80"/>
    </row>
    <row r="412" spans="1:25" ht="15.75" customHeight="1" x14ac:dyDescent="0.4">
      <c r="A412" s="80"/>
      <c r="B412" s="80"/>
      <c r="C412" s="80"/>
      <c r="D412" s="80"/>
      <c r="E412" s="80"/>
      <c r="F412" s="382"/>
      <c r="G412" s="80"/>
      <c r="H412" s="80"/>
      <c r="I412" s="80"/>
      <c r="J412" s="80"/>
      <c r="K412" s="80"/>
      <c r="L412" s="80"/>
      <c r="M412" s="80"/>
      <c r="N412" s="80"/>
      <c r="O412" s="80"/>
      <c r="P412" s="80"/>
      <c r="Q412" s="80"/>
      <c r="R412" s="80"/>
      <c r="S412" s="80"/>
      <c r="T412" s="80"/>
      <c r="U412" s="80"/>
      <c r="V412" s="80"/>
      <c r="W412" s="80"/>
      <c r="X412" s="80"/>
      <c r="Y412" s="80"/>
    </row>
    <row r="413" spans="1:25" ht="15.75" customHeight="1" x14ac:dyDescent="0.4">
      <c r="A413" s="80"/>
      <c r="B413" s="80"/>
      <c r="C413" s="80"/>
      <c r="D413" s="80"/>
      <c r="E413" s="80"/>
      <c r="F413" s="382"/>
      <c r="G413" s="80"/>
      <c r="H413" s="80"/>
      <c r="I413" s="80"/>
      <c r="J413" s="80"/>
      <c r="K413" s="80"/>
      <c r="L413" s="80"/>
      <c r="M413" s="80"/>
      <c r="N413" s="80"/>
      <c r="O413" s="80"/>
      <c r="P413" s="80"/>
      <c r="Q413" s="80"/>
      <c r="R413" s="80"/>
      <c r="S413" s="80"/>
      <c r="T413" s="80"/>
      <c r="U413" s="80"/>
      <c r="V413" s="80"/>
      <c r="W413" s="80"/>
      <c r="X413" s="80"/>
      <c r="Y413" s="80"/>
    </row>
    <row r="414" spans="1:25" ht="15.75" customHeight="1" x14ac:dyDescent="0.4">
      <c r="A414" s="80"/>
      <c r="B414" s="80"/>
      <c r="C414" s="80"/>
      <c r="D414" s="80"/>
      <c r="E414" s="80"/>
      <c r="F414" s="382"/>
      <c r="G414" s="80"/>
      <c r="H414" s="80"/>
      <c r="I414" s="80"/>
      <c r="J414" s="80"/>
      <c r="K414" s="80"/>
      <c r="L414" s="80"/>
      <c r="M414" s="80"/>
      <c r="N414" s="80"/>
      <c r="O414" s="80"/>
      <c r="P414" s="80"/>
      <c r="Q414" s="80"/>
      <c r="R414" s="80"/>
      <c r="S414" s="80"/>
      <c r="T414" s="80"/>
      <c r="U414" s="80"/>
      <c r="V414" s="80"/>
      <c r="W414" s="80"/>
      <c r="X414" s="80"/>
      <c r="Y414" s="80"/>
    </row>
    <row r="415" spans="1:25" ht="15.75" customHeight="1" x14ac:dyDescent="0.4">
      <c r="A415" s="80"/>
      <c r="B415" s="80"/>
      <c r="C415" s="80"/>
      <c r="D415" s="80"/>
      <c r="E415" s="80"/>
      <c r="F415" s="382"/>
      <c r="G415" s="80"/>
      <c r="H415" s="80"/>
      <c r="I415" s="80"/>
      <c r="J415" s="80"/>
      <c r="K415" s="80"/>
      <c r="L415" s="80"/>
      <c r="M415" s="80"/>
      <c r="N415" s="80"/>
      <c r="O415" s="80"/>
      <c r="P415" s="80"/>
      <c r="Q415" s="80"/>
      <c r="R415" s="80"/>
      <c r="S415" s="80"/>
      <c r="T415" s="80"/>
      <c r="U415" s="80"/>
      <c r="V415" s="80"/>
      <c r="W415" s="80"/>
      <c r="X415" s="80"/>
      <c r="Y415" s="80"/>
    </row>
    <row r="416" spans="1:25" ht="15.75" customHeight="1" x14ac:dyDescent="0.4">
      <c r="A416" s="80"/>
      <c r="B416" s="80"/>
      <c r="C416" s="80"/>
      <c r="D416" s="80"/>
      <c r="E416" s="80"/>
      <c r="F416" s="382"/>
      <c r="G416" s="80"/>
      <c r="H416" s="80"/>
      <c r="I416" s="80"/>
      <c r="J416" s="80"/>
      <c r="K416" s="80"/>
      <c r="L416" s="80"/>
      <c r="M416" s="80"/>
      <c r="N416" s="80"/>
      <c r="O416" s="80"/>
      <c r="P416" s="80"/>
      <c r="Q416" s="80"/>
      <c r="R416" s="80"/>
      <c r="S416" s="80"/>
      <c r="T416" s="80"/>
      <c r="U416" s="80"/>
      <c r="V416" s="80"/>
      <c r="W416" s="80"/>
      <c r="X416" s="80"/>
      <c r="Y416" s="80"/>
    </row>
    <row r="417" spans="1:25" ht="15.75" customHeight="1" x14ac:dyDescent="0.4">
      <c r="A417" s="80"/>
      <c r="B417" s="80"/>
      <c r="C417" s="80"/>
      <c r="D417" s="80"/>
      <c r="E417" s="80"/>
      <c r="F417" s="382"/>
      <c r="G417" s="80"/>
      <c r="H417" s="80"/>
      <c r="I417" s="80"/>
      <c r="J417" s="80"/>
      <c r="K417" s="80"/>
      <c r="L417" s="80"/>
      <c r="M417" s="80"/>
      <c r="N417" s="80"/>
      <c r="O417" s="80"/>
      <c r="P417" s="80"/>
      <c r="Q417" s="80"/>
      <c r="R417" s="80"/>
      <c r="S417" s="80"/>
      <c r="T417" s="80"/>
      <c r="U417" s="80"/>
      <c r="V417" s="80"/>
      <c r="W417" s="80"/>
      <c r="X417" s="80"/>
      <c r="Y417" s="80"/>
    </row>
    <row r="418" spans="1:25" ht="15.75" customHeight="1" x14ac:dyDescent="0.4">
      <c r="A418" s="80"/>
      <c r="B418" s="80"/>
      <c r="C418" s="80"/>
      <c r="D418" s="80"/>
      <c r="E418" s="80"/>
      <c r="F418" s="382"/>
      <c r="G418" s="80"/>
      <c r="H418" s="80"/>
      <c r="I418" s="80"/>
      <c r="J418" s="80"/>
      <c r="K418" s="80"/>
      <c r="L418" s="80"/>
      <c r="M418" s="80"/>
      <c r="N418" s="80"/>
      <c r="O418" s="80"/>
      <c r="P418" s="80"/>
      <c r="Q418" s="80"/>
      <c r="R418" s="80"/>
      <c r="S418" s="80"/>
      <c r="T418" s="80"/>
      <c r="U418" s="80"/>
      <c r="V418" s="80"/>
      <c r="W418" s="80"/>
      <c r="X418" s="80"/>
      <c r="Y418" s="80"/>
    </row>
    <row r="419" spans="1:25" ht="15.75" customHeight="1" x14ac:dyDescent="0.4">
      <c r="A419" s="80"/>
      <c r="B419" s="80"/>
      <c r="C419" s="80"/>
      <c r="D419" s="80"/>
      <c r="E419" s="80"/>
      <c r="F419" s="382"/>
      <c r="G419" s="80"/>
      <c r="H419" s="80"/>
      <c r="I419" s="80"/>
      <c r="J419" s="80"/>
      <c r="K419" s="80"/>
      <c r="L419" s="80"/>
      <c r="M419" s="80"/>
      <c r="N419" s="80"/>
      <c r="O419" s="80"/>
      <c r="P419" s="80"/>
      <c r="Q419" s="80"/>
      <c r="R419" s="80"/>
      <c r="S419" s="80"/>
      <c r="T419" s="80"/>
      <c r="U419" s="80"/>
      <c r="V419" s="80"/>
      <c r="W419" s="80"/>
      <c r="X419" s="80"/>
      <c r="Y419" s="80"/>
    </row>
    <row r="420" spans="1:25" ht="15.75" customHeight="1" x14ac:dyDescent="0.4">
      <c r="A420" s="80"/>
      <c r="B420" s="80"/>
      <c r="C420" s="80"/>
      <c r="D420" s="80"/>
      <c r="E420" s="80"/>
      <c r="F420" s="382"/>
      <c r="G420" s="80"/>
      <c r="H420" s="80"/>
      <c r="I420" s="80"/>
      <c r="J420" s="80"/>
      <c r="K420" s="80"/>
      <c r="L420" s="80"/>
      <c r="M420" s="80"/>
      <c r="N420" s="80"/>
      <c r="O420" s="80"/>
      <c r="P420" s="80"/>
      <c r="Q420" s="80"/>
      <c r="R420" s="80"/>
      <c r="S420" s="80"/>
      <c r="T420" s="80"/>
      <c r="U420" s="80"/>
      <c r="V420" s="80"/>
      <c r="W420" s="80"/>
      <c r="X420" s="80"/>
      <c r="Y420" s="80"/>
    </row>
    <row r="421" spans="1:25" ht="15.75" customHeight="1" x14ac:dyDescent="0.4">
      <c r="A421" s="80"/>
      <c r="B421" s="80"/>
      <c r="C421" s="80"/>
      <c r="D421" s="80"/>
      <c r="E421" s="80"/>
      <c r="F421" s="382"/>
      <c r="G421" s="80"/>
      <c r="H421" s="80"/>
      <c r="I421" s="80"/>
      <c r="J421" s="80"/>
      <c r="K421" s="80"/>
      <c r="L421" s="80"/>
      <c r="M421" s="80"/>
      <c r="N421" s="80"/>
      <c r="O421" s="80"/>
      <c r="P421" s="80"/>
      <c r="Q421" s="80"/>
      <c r="R421" s="80"/>
      <c r="S421" s="80"/>
      <c r="T421" s="80"/>
      <c r="U421" s="80"/>
      <c r="V421" s="80"/>
      <c r="W421" s="80"/>
      <c r="X421" s="80"/>
      <c r="Y421" s="80"/>
    </row>
    <row r="422" spans="1:25" ht="15.75" customHeight="1" x14ac:dyDescent="0.4">
      <c r="A422" s="80"/>
      <c r="B422" s="80"/>
      <c r="C422" s="80"/>
      <c r="D422" s="80"/>
      <c r="E422" s="80"/>
      <c r="F422" s="382"/>
      <c r="G422" s="80"/>
      <c r="H422" s="80"/>
      <c r="I422" s="80"/>
      <c r="J422" s="80"/>
      <c r="K422" s="80"/>
      <c r="L422" s="80"/>
      <c r="M422" s="80"/>
      <c r="N422" s="80"/>
      <c r="O422" s="80"/>
      <c r="P422" s="80"/>
      <c r="Q422" s="80"/>
      <c r="R422" s="80"/>
      <c r="S422" s="80"/>
      <c r="T422" s="80"/>
      <c r="U422" s="80"/>
      <c r="V422" s="80"/>
      <c r="W422" s="80"/>
      <c r="X422" s="80"/>
      <c r="Y422" s="80"/>
    </row>
    <row r="423" spans="1:25" ht="15.75" customHeight="1" x14ac:dyDescent="0.4">
      <c r="A423" s="80"/>
      <c r="B423" s="80"/>
      <c r="C423" s="80"/>
      <c r="D423" s="80"/>
      <c r="E423" s="80"/>
      <c r="F423" s="382"/>
      <c r="G423" s="80"/>
      <c r="H423" s="80"/>
      <c r="I423" s="80"/>
      <c r="J423" s="80"/>
      <c r="K423" s="80"/>
      <c r="L423" s="80"/>
      <c r="M423" s="80"/>
      <c r="N423" s="80"/>
      <c r="O423" s="80"/>
      <c r="P423" s="80"/>
      <c r="Q423" s="80"/>
      <c r="R423" s="80"/>
      <c r="S423" s="80"/>
      <c r="T423" s="80"/>
      <c r="U423" s="80"/>
      <c r="V423" s="80"/>
      <c r="W423" s="80"/>
      <c r="X423" s="80"/>
      <c r="Y423" s="80"/>
    </row>
    <row r="424" spans="1:25" ht="15.75" customHeight="1" x14ac:dyDescent="0.4">
      <c r="A424" s="80"/>
      <c r="B424" s="80"/>
      <c r="C424" s="80"/>
      <c r="D424" s="80"/>
      <c r="E424" s="80"/>
      <c r="F424" s="382"/>
      <c r="G424" s="80"/>
      <c r="H424" s="80"/>
      <c r="I424" s="80"/>
      <c r="J424" s="80"/>
      <c r="K424" s="80"/>
      <c r="L424" s="80"/>
      <c r="M424" s="80"/>
      <c r="N424" s="80"/>
      <c r="O424" s="80"/>
      <c r="P424" s="80"/>
      <c r="Q424" s="80"/>
      <c r="R424" s="80"/>
      <c r="S424" s="80"/>
      <c r="T424" s="80"/>
      <c r="U424" s="80"/>
      <c r="V424" s="80"/>
      <c r="W424" s="80"/>
      <c r="X424" s="80"/>
      <c r="Y424" s="80"/>
    </row>
    <row r="425" spans="1:25" ht="15.75" customHeight="1" x14ac:dyDescent="0.4">
      <c r="A425" s="80"/>
      <c r="B425" s="80"/>
      <c r="C425" s="80"/>
      <c r="D425" s="80"/>
      <c r="E425" s="80"/>
      <c r="F425" s="382"/>
      <c r="G425" s="80"/>
      <c r="H425" s="80"/>
      <c r="I425" s="80"/>
      <c r="J425" s="80"/>
      <c r="K425" s="80"/>
      <c r="L425" s="80"/>
      <c r="M425" s="80"/>
      <c r="N425" s="80"/>
      <c r="O425" s="80"/>
      <c r="P425" s="80"/>
      <c r="Q425" s="80"/>
      <c r="R425" s="80"/>
      <c r="S425" s="80"/>
      <c r="T425" s="80"/>
      <c r="U425" s="80"/>
      <c r="V425" s="80"/>
      <c r="W425" s="80"/>
      <c r="X425" s="80"/>
      <c r="Y425" s="80"/>
    </row>
    <row r="426" spans="1:25" ht="15.75" customHeight="1" x14ac:dyDescent="0.4">
      <c r="A426" s="80"/>
      <c r="B426" s="80"/>
      <c r="C426" s="80"/>
      <c r="D426" s="80"/>
      <c r="E426" s="80"/>
      <c r="F426" s="382"/>
      <c r="G426" s="80"/>
      <c r="H426" s="80"/>
      <c r="I426" s="80"/>
      <c r="J426" s="80"/>
      <c r="K426" s="80"/>
      <c r="L426" s="80"/>
      <c r="M426" s="80"/>
      <c r="N426" s="80"/>
      <c r="O426" s="80"/>
      <c r="P426" s="80"/>
      <c r="Q426" s="80"/>
      <c r="R426" s="80"/>
      <c r="S426" s="80"/>
      <c r="T426" s="80"/>
      <c r="U426" s="80"/>
      <c r="V426" s="80"/>
      <c r="W426" s="80"/>
      <c r="X426" s="80"/>
      <c r="Y426" s="80"/>
    </row>
    <row r="427" spans="1:25" ht="15.75" customHeight="1" x14ac:dyDescent="0.4">
      <c r="A427" s="80"/>
      <c r="B427" s="80"/>
      <c r="C427" s="80"/>
      <c r="D427" s="80"/>
      <c r="E427" s="80"/>
      <c r="F427" s="382"/>
      <c r="G427" s="80"/>
      <c r="H427" s="80"/>
      <c r="I427" s="80"/>
      <c r="J427" s="80"/>
      <c r="K427" s="80"/>
      <c r="L427" s="80"/>
      <c r="M427" s="80"/>
      <c r="N427" s="80"/>
      <c r="O427" s="80"/>
      <c r="P427" s="80"/>
      <c r="Q427" s="80"/>
      <c r="R427" s="80"/>
      <c r="S427" s="80"/>
      <c r="T427" s="80"/>
      <c r="U427" s="80"/>
      <c r="V427" s="80"/>
      <c r="W427" s="80"/>
      <c r="X427" s="80"/>
      <c r="Y427" s="80"/>
    </row>
    <row r="428" spans="1:25" ht="15.75" customHeight="1" x14ac:dyDescent="0.4">
      <c r="A428" s="80"/>
      <c r="B428" s="80"/>
      <c r="C428" s="80"/>
      <c r="D428" s="80"/>
      <c r="E428" s="80"/>
      <c r="F428" s="382"/>
      <c r="G428" s="80"/>
      <c r="H428" s="80"/>
      <c r="I428" s="80"/>
      <c r="J428" s="80"/>
      <c r="K428" s="80"/>
      <c r="L428" s="80"/>
      <c r="M428" s="80"/>
      <c r="N428" s="80"/>
      <c r="O428" s="80"/>
      <c r="P428" s="80"/>
      <c r="Q428" s="80"/>
      <c r="R428" s="80"/>
      <c r="S428" s="80"/>
      <c r="T428" s="80"/>
      <c r="U428" s="80"/>
      <c r="V428" s="80"/>
      <c r="W428" s="80"/>
      <c r="X428" s="80"/>
      <c r="Y428" s="80"/>
    </row>
    <row r="429" spans="1:25" ht="15.75" customHeight="1" x14ac:dyDescent="0.4">
      <c r="A429" s="80"/>
      <c r="B429" s="80"/>
      <c r="C429" s="80"/>
      <c r="D429" s="80"/>
      <c r="E429" s="80"/>
      <c r="F429" s="382"/>
      <c r="G429" s="80"/>
      <c r="H429" s="80"/>
      <c r="I429" s="80"/>
      <c r="J429" s="80"/>
      <c r="K429" s="80"/>
      <c r="L429" s="80"/>
      <c r="M429" s="80"/>
      <c r="N429" s="80"/>
      <c r="O429" s="80"/>
      <c r="P429" s="80"/>
      <c r="Q429" s="80"/>
      <c r="R429" s="80"/>
      <c r="S429" s="80"/>
      <c r="T429" s="80"/>
      <c r="U429" s="80"/>
      <c r="V429" s="80"/>
      <c r="W429" s="80"/>
      <c r="X429" s="80"/>
      <c r="Y429" s="80"/>
    </row>
    <row r="430" spans="1:25" ht="15.75" customHeight="1" x14ac:dyDescent="0.4">
      <c r="A430" s="80"/>
      <c r="B430" s="80"/>
      <c r="C430" s="80"/>
      <c r="D430" s="80"/>
      <c r="E430" s="80"/>
      <c r="F430" s="382"/>
      <c r="G430" s="80"/>
      <c r="H430" s="80"/>
      <c r="I430" s="80"/>
      <c r="J430" s="80"/>
      <c r="K430" s="80"/>
      <c r="L430" s="80"/>
      <c r="M430" s="80"/>
      <c r="N430" s="80"/>
      <c r="O430" s="80"/>
      <c r="P430" s="80"/>
      <c r="Q430" s="80"/>
      <c r="R430" s="80"/>
      <c r="S430" s="80"/>
      <c r="T430" s="80"/>
      <c r="U430" s="80"/>
      <c r="V430" s="80"/>
      <c r="W430" s="80"/>
      <c r="X430" s="80"/>
      <c r="Y430" s="80"/>
    </row>
    <row r="431" spans="1:25" ht="15.75" customHeight="1" x14ac:dyDescent="0.4">
      <c r="A431" s="80"/>
      <c r="B431" s="80"/>
      <c r="C431" s="80"/>
      <c r="D431" s="80"/>
      <c r="E431" s="80"/>
      <c r="F431" s="382"/>
      <c r="G431" s="80"/>
      <c r="H431" s="80"/>
      <c r="I431" s="80"/>
      <c r="J431" s="80"/>
      <c r="K431" s="80"/>
      <c r="L431" s="80"/>
      <c r="M431" s="80"/>
      <c r="N431" s="80"/>
      <c r="O431" s="80"/>
      <c r="P431" s="80"/>
      <c r="Q431" s="80"/>
      <c r="R431" s="80"/>
      <c r="S431" s="80"/>
      <c r="T431" s="80"/>
      <c r="U431" s="80"/>
      <c r="V431" s="80"/>
      <c r="W431" s="80"/>
      <c r="X431" s="80"/>
      <c r="Y431" s="80"/>
    </row>
    <row r="432" spans="1:25" ht="15.75" customHeight="1" x14ac:dyDescent="0.4">
      <c r="A432" s="80"/>
      <c r="B432" s="80"/>
      <c r="C432" s="80"/>
      <c r="D432" s="80"/>
      <c r="E432" s="80"/>
      <c r="F432" s="382"/>
      <c r="G432" s="80"/>
      <c r="H432" s="80"/>
      <c r="I432" s="80"/>
      <c r="J432" s="80"/>
      <c r="K432" s="80"/>
      <c r="L432" s="80"/>
      <c r="M432" s="80"/>
      <c r="N432" s="80"/>
      <c r="O432" s="80"/>
      <c r="P432" s="80"/>
      <c r="Q432" s="80"/>
      <c r="R432" s="80"/>
      <c r="S432" s="80"/>
      <c r="T432" s="80"/>
      <c r="U432" s="80"/>
      <c r="V432" s="80"/>
      <c r="W432" s="80"/>
      <c r="X432" s="80"/>
      <c r="Y432" s="80"/>
    </row>
    <row r="433" spans="1:25" ht="15.75" customHeight="1" x14ac:dyDescent="0.4">
      <c r="A433" s="80"/>
      <c r="B433" s="80"/>
      <c r="C433" s="80"/>
      <c r="D433" s="80"/>
      <c r="E433" s="80"/>
      <c r="F433" s="382"/>
      <c r="G433" s="80"/>
      <c r="H433" s="80"/>
      <c r="I433" s="80"/>
      <c r="J433" s="80"/>
      <c r="K433" s="80"/>
      <c r="L433" s="80"/>
      <c r="M433" s="80"/>
      <c r="N433" s="80"/>
      <c r="O433" s="80"/>
      <c r="P433" s="80"/>
      <c r="Q433" s="80"/>
      <c r="R433" s="80"/>
      <c r="S433" s="80"/>
      <c r="T433" s="80"/>
      <c r="U433" s="80"/>
      <c r="V433" s="80"/>
      <c r="W433" s="80"/>
      <c r="X433" s="80"/>
      <c r="Y433" s="80"/>
    </row>
    <row r="434" spans="1:25" ht="15.75" customHeight="1" x14ac:dyDescent="0.4">
      <c r="A434" s="80"/>
      <c r="B434" s="80"/>
      <c r="C434" s="80"/>
      <c r="D434" s="80"/>
      <c r="E434" s="80"/>
      <c r="F434" s="382"/>
      <c r="G434" s="80"/>
      <c r="H434" s="80"/>
      <c r="I434" s="80"/>
      <c r="J434" s="80"/>
      <c r="K434" s="80"/>
      <c r="L434" s="80"/>
      <c r="M434" s="80"/>
      <c r="N434" s="80"/>
      <c r="O434" s="80"/>
      <c r="P434" s="80"/>
      <c r="Q434" s="80"/>
      <c r="R434" s="80"/>
      <c r="S434" s="80"/>
      <c r="T434" s="80"/>
      <c r="U434" s="80"/>
      <c r="V434" s="80"/>
      <c r="W434" s="80"/>
      <c r="X434" s="80"/>
      <c r="Y434" s="80"/>
    </row>
    <row r="435" spans="1:25" ht="15.75" customHeight="1" x14ac:dyDescent="0.4">
      <c r="A435" s="80"/>
      <c r="B435" s="80"/>
      <c r="C435" s="80"/>
      <c r="D435" s="80"/>
      <c r="E435" s="80"/>
      <c r="F435" s="382"/>
      <c r="G435" s="80"/>
      <c r="H435" s="80"/>
      <c r="I435" s="80"/>
      <c r="J435" s="80"/>
      <c r="K435" s="80"/>
      <c r="L435" s="80"/>
      <c r="M435" s="80"/>
      <c r="N435" s="80"/>
      <c r="O435" s="80"/>
      <c r="P435" s="80"/>
      <c r="Q435" s="80"/>
      <c r="R435" s="80"/>
      <c r="S435" s="80"/>
      <c r="T435" s="80"/>
      <c r="U435" s="80"/>
      <c r="V435" s="80"/>
      <c r="W435" s="80"/>
      <c r="X435" s="80"/>
      <c r="Y435" s="80"/>
    </row>
    <row r="436" spans="1:25" ht="15.75" customHeight="1" x14ac:dyDescent="0.4">
      <c r="A436" s="80"/>
      <c r="B436" s="80"/>
      <c r="C436" s="80"/>
      <c r="D436" s="80"/>
      <c r="E436" s="80"/>
      <c r="F436" s="382"/>
      <c r="G436" s="80"/>
      <c r="H436" s="80"/>
      <c r="I436" s="80"/>
      <c r="J436" s="80"/>
      <c r="K436" s="80"/>
      <c r="L436" s="80"/>
      <c r="M436" s="80"/>
      <c r="N436" s="80"/>
      <c r="O436" s="80"/>
      <c r="P436" s="80"/>
      <c r="Q436" s="80"/>
      <c r="R436" s="80"/>
      <c r="S436" s="80"/>
      <c r="T436" s="80"/>
      <c r="U436" s="80"/>
      <c r="V436" s="80"/>
      <c r="W436" s="80"/>
      <c r="X436" s="80"/>
      <c r="Y436" s="80"/>
    </row>
    <row r="437" spans="1:25" ht="15.75" customHeight="1" x14ac:dyDescent="0.4">
      <c r="A437" s="80"/>
      <c r="B437" s="80"/>
      <c r="C437" s="80"/>
      <c r="D437" s="80"/>
      <c r="E437" s="80"/>
      <c r="F437" s="382"/>
      <c r="G437" s="80"/>
      <c r="H437" s="80"/>
      <c r="I437" s="80"/>
      <c r="J437" s="80"/>
      <c r="K437" s="80"/>
      <c r="L437" s="80"/>
      <c r="M437" s="80"/>
      <c r="N437" s="80"/>
      <c r="O437" s="80"/>
      <c r="P437" s="80"/>
      <c r="Q437" s="80"/>
      <c r="R437" s="80"/>
      <c r="S437" s="80"/>
      <c r="T437" s="80"/>
      <c r="U437" s="80"/>
      <c r="V437" s="80"/>
      <c r="W437" s="80"/>
      <c r="X437" s="80"/>
      <c r="Y437" s="80"/>
    </row>
    <row r="438" spans="1:25" ht="15.75" customHeight="1" x14ac:dyDescent="0.4">
      <c r="A438" s="80"/>
      <c r="B438" s="80"/>
      <c r="C438" s="80"/>
      <c r="D438" s="80"/>
      <c r="E438" s="80"/>
      <c r="F438" s="382"/>
      <c r="G438" s="80"/>
      <c r="H438" s="80"/>
      <c r="I438" s="80"/>
      <c r="J438" s="80"/>
      <c r="K438" s="80"/>
      <c r="L438" s="80"/>
      <c r="M438" s="80"/>
      <c r="N438" s="80"/>
      <c r="O438" s="80"/>
      <c r="P438" s="80"/>
      <c r="Q438" s="80"/>
      <c r="R438" s="80"/>
      <c r="S438" s="80"/>
      <c r="T438" s="80"/>
      <c r="U438" s="80"/>
      <c r="V438" s="80"/>
      <c r="W438" s="80"/>
      <c r="X438" s="80"/>
      <c r="Y438" s="80"/>
    </row>
    <row r="439" spans="1:25" ht="15.75" customHeight="1" x14ac:dyDescent="0.4">
      <c r="A439" s="80"/>
      <c r="B439" s="80"/>
      <c r="C439" s="80"/>
      <c r="D439" s="80"/>
      <c r="E439" s="80"/>
      <c r="F439" s="382"/>
      <c r="G439" s="80"/>
      <c r="H439" s="80"/>
      <c r="I439" s="80"/>
      <c r="J439" s="80"/>
      <c r="K439" s="80"/>
      <c r="L439" s="80"/>
      <c r="M439" s="80"/>
      <c r="N439" s="80"/>
      <c r="O439" s="80"/>
      <c r="P439" s="80"/>
      <c r="Q439" s="80"/>
      <c r="R439" s="80"/>
      <c r="S439" s="80"/>
      <c r="T439" s="80"/>
      <c r="U439" s="80"/>
      <c r="V439" s="80"/>
      <c r="W439" s="80"/>
      <c r="X439" s="80"/>
      <c r="Y439" s="80"/>
    </row>
    <row r="440" spans="1:25" ht="15.75" customHeight="1" x14ac:dyDescent="0.4">
      <c r="A440" s="80"/>
      <c r="B440" s="80"/>
      <c r="C440" s="80"/>
      <c r="D440" s="80"/>
      <c r="E440" s="80"/>
      <c r="F440" s="382"/>
      <c r="G440" s="80"/>
      <c r="H440" s="80"/>
      <c r="I440" s="80"/>
      <c r="J440" s="80"/>
      <c r="K440" s="80"/>
      <c r="L440" s="80"/>
      <c r="M440" s="80"/>
      <c r="N440" s="80"/>
      <c r="O440" s="80"/>
      <c r="P440" s="80"/>
      <c r="Q440" s="80"/>
      <c r="R440" s="80"/>
      <c r="S440" s="80"/>
      <c r="T440" s="80"/>
      <c r="U440" s="80"/>
      <c r="V440" s="80"/>
      <c r="W440" s="80"/>
      <c r="X440" s="80"/>
      <c r="Y440" s="80"/>
    </row>
    <row r="441" spans="1:25" ht="15.75" customHeight="1" x14ac:dyDescent="0.4">
      <c r="A441" s="80"/>
      <c r="B441" s="80"/>
      <c r="C441" s="80"/>
      <c r="D441" s="80"/>
      <c r="E441" s="80"/>
      <c r="F441" s="382"/>
      <c r="G441" s="80"/>
      <c r="H441" s="80"/>
      <c r="I441" s="80"/>
      <c r="J441" s="80"/>
      <c r="K441" s="80"/>
      <c r="L441" s="80"/>
      <c r="M441" s="80"/>
      <c r="N441" s="80"/>
      <c r="O441" s="80"/>
      <c r="P441" s="80"/>
      <c r="Q441" s="80"/>
      <c r="R441" s="80"/>
      <c r="S441" s="80"/>
      <c r="T441" s="80"/>
      <c r="U441" s="80"/>
      <c r="V441" s="80"/>
      <c r="W441" s="80"/>
      <c r="X441" s="80"/>
      <c r="Y441" s="80"/>
    </row>
    <row r="442" spans="1:25" ht="15.75" customHeight="1" x14ac:dyDescent="0.4">
      <c r="A442" s="80"/>
      <c r="B442" s="80"/>
      <c r="C442" s="80"/>
      <c r="D442" s="80"/>
      <c r="E442" s="80"/>
      <c r="F442" s="382"/>
      <c r="G442" s="80"/>
      <c r="H442" s="80"/>
      <c r="I442" s="80"/>
      <c r="J442" s="80"/>
      <c r="K442" s="80"/>
      <c r="L442" s="80"/>
      <c r="M442" s="80"/>
      <c r="N442" s="80"/>
      <c r="O442" s="80"/>
      <c r="P442" s="80"/>
      <c r="Q442" s="80"/>
      <c r="R442" s="80"/>
      <c r="S442" s="80"/>
      <c r="T442" s="80"/>
      <c r="U442" s="80"/>
      <c r="V442" s="80"/>
      <c r="W442" s="80"/>
      <c r="X442" s="80"/>
      <c r="Y442" s="80"/>
    </row>
    <row r="443" spans="1:25" ht="15.75" customHeight="1" x14ac:dyDescent="0.4">
      <c r="A443" s="80"/>
      <c r="B443" s="80"/>
      <c r="C443" s="80"/>
      <c r="D443" s="80"/>
      <c r="E443" s="80"/>
      <c r="F443" s="382"/>
      <c r="G443" s="80"/>
      <c r="H443" s="80"/>
      <c r="I443" s="80"/>
      <c r="J443" s="80"/>
      <c r="K443" s="80"/>
      <c r="L443" s="80"/>
      <c r="M443" s="80"/>
      <c r="N443" s="80"/>
      <c r="O443" s="80"/>
      <c r="P443" s="80"/>
      <c r="Q443" s="80"/>
      <c r="R443" s="80"/>
      <c r="S443" s="80"/>
      <c r="T443" s="80"/>
      <c r="U443" s="80"/>
      <c r="V443" s="80"/>
      <c r="W443" s="80"/>
      <c r="X443" s="80"/>
      <c r="Y443" s="80"/>
    </row>
    <row r="444" spans="1:25" ht="15.75" customHeight="1" x14ac:dyDescent="0.4">
      <c r="A444" s="80"/>
      <c r="B444" s="80"/>
      <c r="C444" s="80"/>
      <c r="D444" s="80"/>
      <c r="E444" s="80"/>
      <c r="F444" s="382"/>
      <c r="G444" s="80"/>
      <c r="H444" s="80"/>
      <c r="I444" s="80"/>
      <c r="J444" s="80"/>
      <c r="K444" s="80"/>
      <c r="L444" s="80"/>
      <c r="M444" s="80"/>
      <c r="N444" s="80"/>
      <c r="O444" s="80"/>
      <c r="P444" s="80"/>
      <c r="Q444" s="80"/>
      <c r="R444" s="80"/>
      <c r="S444" s="80"/>
      <c r="T444" s="80"/>
      <c r="U444" s="80"/>
      <c r="V444" s="80"/>
      <c r="W444" s="80"/>
      <c r="X444" s="80"/>
      <c r="Y444" s="80"/>
    </row>
    <row r="445" spans="1:25" ht="15.75" customHeight="1" x14ac:dyDescent="0.4">
      <c r="A445" s="80"/>
      <c r="B445" s="80"/>
      <c r="C445" s="80"/>
      <c r="D445" s="80"/>
      <c r="E445" s="80"/>
      <c r="F445" s="382"/>
      <c r="G445" s="80"/>
      <c r="H445" s="80"/>
      <c r="I445" s="80"/>
      <c r="J445" s="80"/>
      <c r="K445" s="80"/>
      <c r="L445" s="80"/>
      <c r="M445" s="80"/>
      <c r="N445" s="80"/>
      <c r="O445" s="80"/>
      <c r="P445" s="80"/>
      <c r="Q445" s="80"/>
      <c r="R445" s="80"/>
      <c r="S445" s="80"/>
      <c r="T445" s="80"/>
      <c r="U445" s="80"/>
      <c r="V445" s="80"/>
      <c r="W445" s="80"/>
      <c r="X445" s="80"/>
      <c r="Y445" s="80"/>
    </row>
    <row r="446" spans="1:25" ht="15.75" customHeight="1" x14ac:dyDescent="0.4">
      <c r="A446" s="80"/>
      <c r="B446" s="80"/>
      <c r="C446" s="80"/>
      <c r="D446" s="80"/>
      <c r="E446" s="80"/>
      <c r="F446" s="382"/>
      <c r="G446" s="80"/>
      <c r="H446" s="80"/>
      <c r="I446" s="80"/>
      <c r="J446" s="80"/>
      <c r="K446" s="80"/>
      <c r="L446" s="80"/>
      <c r="M446" s="80"/>
      <c r="N446" s="80"/>
      <c r="O446" s="80"/>
      <c r="P446" s="80"/>
      <c r="Q446" s="80"/>
      <c r="R446" s="80"/>
      <c r="S446" s="80"/>
      <c r="T446" s="80"/>
      <c r="U446" s="80"/>
      <c r="V446" s="80"/>
      <c r="W446" s="80"/>
      <c r="X446" s="80"/>
      <c r="Y446" s="80"/>
    </row>
    <row r="447" spans="1:25" ht="15.75" customHeight="1" x14ac:dyDescent="0.4">
      <c r="A447" s="80"/>
      <c r="B447" s="80"/>
      <c r="C447" s="80"/>
      <c r="D447" s="80"/>
      <c r="E447" s="80"/>
      <c r="F447" s="382"/>
      <c r="G447" s="80"/>
      <c r="H447" s="80"/>
      <c r="I447" s="80"/>
      <c r="J447" s="80"/>
      <c r="K447" s="80"/>
      <c r="L447" s="80"/>
      <c r="M447" s="80"/>
      <c r="N447" s="80"/>
      <c r="O447" s="80"/>
      <c r="P447" s="80"/>
      <c r="Q447" s="80"/>
      <c r="R447" s="80"/>
      <c r="S447" s="80"/>
      <c r="T447" s="80"/>
      <c r="U447" s="80"/>
      <c r="V447" s="80"/>
      <c r="W447" s="80"/>
      <c r="X447" s="80"/>
      <c r="Y447" s="80"/>
    </row>
    <row r="448" spans="1:25" ht="15.75" customHeight="1" x14ac:dyDescent="0.4">
      <c r="A448" s="80"/>
      <c r="B448" s="80"/>
      <c r="C448" s="80"/>
      <c r="D448" s="80"/>
      <c r="E448" s="80"/>
      <c r="F448" s="382"/>
      <c r="G448" s="80"/>
      <c r="H448" s="80"/>
      <c r="I448" s="80"/>
      <c r="J448" s="80"/>
      <c r="K448" s="80"/>
      <c r="L448" s="80"/>
      <c r="M448" s="80"/>
      <c r="N448" s="80"/>
      <c r="O448" s="80"/>
      <c r="P448" s="80"/>
      <c r="Q448" s="80"/>
      <c r="R448" s="80"/>
      <c r="S448" s="80"/>
      <c r="T448" s="80"/>
      <c r="U448" s="80"/>
      <c r="V448" s="80"/>
      <c r="W448" s="80"/>
      <c r="X448" s="80"/>
      <c r="Y448" s="80"/>
    </row>
    <row r="449" spans="1:25" ht="15.75" customHeight="1" x14ac:dyDescent="0.4">
      <c r="A449" s="80"/>
      <c r="B449" s="80"/>
      <c r="C449" s="80"/>
      <c r="D449" s="80"/>
      <c r="E449" s="80"/>
      <c r="F449" s="382"/>
      <c r="G449" s="80"/>
      <c r="H449" s="80"/>
      <c r="I449" s="80"/>
      <c r="J449" s="80"/>
      <c r="K449" s="80"/>
      <c r="L449" s="80"/>
      <c r="M449" s="80"/>
      <c r="N449" s="80"/>
      <c r="O449" s="80"/>
      <c r="P449" s="80"/>
      <c r="Q449" s="80"/>
      <c r="R449" s="80"/>
      <c r="S449" s="80"/>
      <c r="T449" s="80"/>
      <c r="U449" s="80"/>
      <c r="V449" s="80"/>
      <c r="W449" s="80"/>
      <c r="X449" s="80"/>
      <c r="Y449" s="80"/>
    </row>
    <row r="450" spans="1:25" ht="15.75" customHeight="1" x14ac:dyDescent="0.4">
      <c r="A450" s="80"/>
      <c r="B450" s="80"/>
      <c r="C450" s="80"/>
      <c r="D450" s="80"/>
      <c r="E450" s="80"/>
      <c r="F450" s="382"/>
      <c r="G450" s="80"/>
      <c r="H450" s="80"/>
      <c r="I450" s="80"/>
      <c r="J450" s="80"/>
      <c r="K450" s="80"/>
      <c r="L450" s="80"/>
      <c r="M450" s="80"/>
      <c r="N450" s="80"/>
      <c r="O450" s="80"/>
      <c r="P450" s="80"/>
      <c r="Q450" s="80"/>
      <c r="R450" s="80"/>
      <c r="S450" s="80"/>
      <c r="T450" s="80"/>
      <c r="U450" s="80"/>
      <c r="V450" s="80"/>
      <c r="W450" s="80"/>
      <c r="X450" s="80"/>
      <c r="Y450" s="80"/>
    </row>
    <row r="451" spans="1:25" ht="15.75" customHeight="1" x14ac:dyDescent="0.4">
      <c r="A451" s="80"/>
      <c r="B451" s="80"/>
      <c r="C451" s="80"/>
      <c r="D451" s="80"/>
      <c r="E451" s="80"/>
      <c r="F451" s="382"/>
      <c r="G451" s="80"/>
      <c r="H451" s="80"/>
      <c r="I451" s="80"/>
      <c r="J451" s="80"/>
      <c r="K451" s="80"/>
      <c r="L451" s="80"/>
      <c r="M451" s="80"/>
      <c r="N451" s="80"/>
      <c r="O451" s="80"/>
      <c r="P451" s="80"/>
      <c r="Q451" s="80"/>
      <c r="R451" s="80"/>
      <c r="S451" s="80"/>
      <c r="T451" s="80"/>
      <c r="U451" s="80"/>
      <c r="V451" s="80"/>
      <c r="W451" s="80"/>
      <c r="X451" s="80"/>
      <c r="Y451" s="80"/>
    </row>
    <row r="452" spans="1:25" ht="15.75" customHeight="1" x14ac:dyDescent="0.4">
      <c r="A452" s="80"/>
      <c r="B452" s="80"/>
      <c r="C452" s="80"/>
      <c r="D452" s="80"/>
      <c r="E452" s="80"/>
      <c r="F452" s="382"/>
      <c r="G452" s="80"/>
      <c r="H452" s="80"/>
      <c r="I452" s="80"/>
      <c r="J452" s="80"/>
      <c r="K452" s="80"/>
      <c r="L452" s="80"/>
      <c r="M452" s="80"/>
      <c r="N452" s="80"/>
      <c r="O452" s="80"/>
      <c r="P452" s="80"/>
      <c r="Q452" s="80"/>
      <c r="R452" s="80"/>
      <c r="S452" s="80"/>
      <c r="T452" s="80"/>
      <c r="U452" s="80"/>
      <c r="V452" s="80"/>
      <c r="W452" s="80"/>
      <c r="X452" s="80"/>
      <c r="Y452" s="80"/>
    </row>
    <row r="453" spans="1:25" ht="15.75" customHeight="1" x14ac:dyDescent="0.4">
      <c r="A453" s="80"/>
      <c r="B453" s="80"/>
      <c r="C453" s="80"/>
      <c r="D453" s="80"/>
      <c r="E453" s="80"/>
      <c r="F453" s="382"/>
      <c r="G453" s="80"/>
      <c r="H453" s="80"/>
      <c r="I453" s="80"/>
      <c r="J453" s="80"/>
      <c r="K453" s="80"/>
      <c r="L453" s="80"/>
      <c r="M453" s="80"/>
      <c r="N453" s="80"/>
      <c r="O453" s="80"/>
      <c r="P453" s="80"/>
      <c r="Q453" s="80"/>
      <c r="R453" s="80"/>
      <c r="S453" s="80"/>
      <c r="T453" s="80"/>
      <c r="U453" s="80"/>
      <c r="V453" s="80"/>
      <c r="W453" s="80"/>
      <c r="X453" s="80"/>
      <c r="Y453" s="80"/>
    </row>
    <row r="454" spans="1:25" ht="15.75" customHeight="1" x14ac:dyDescent="0.4">
      <c r="A454" s="80"/>
      <c r="B454" s="80"/>
      <c r="C454" s="80"/>
      <c r="D454" s="80"/>
      <c r="E454" s="80"/>
      <c r="F454" s="382"/>
      <c r="G454" s="80"/>
      <c r="H454" s="80"/>
      <c r="I454" s="80"/>
      <c r="J454" s="80"/>
      <c r="K454" s="80"/>
      <c r="L454" s="80"/>
      <c r="M454" s="80"/>
      <c r="N454" s="80"/>
      <c r="O454" s="80"/>
      <c r="P454" s="80"/>
      <c r="Q454" s="80"/>
      <c r="R454" s="80"/>
      <c r="S454" s="80"/>
      <c r="T454" s="80"/>
      <c r="U454" s="80"/>
      <c r="V454" s="80"/>
      <c r="W454" s="80"/>
      <c r="X454" s="80"/>
      <c r="Y454" s="80"/>
    </row>
    <row r="455" spans="1:25" ht="15.75" customHeight="1" x14ac:dyDescent="0.4">
      <c r="A455" s="80"/>
      <c r="B455" s="80"/>
      <c r="C455" s="80"/>
      <c r="D455" s="80"/>
      <c r="E455" s="80"/>
      <c r="F455" s="382"/>
      <c r="G455" s="80"/>
      <c r="H455" s="80"/>
      <c r="I455" s="80"/>
      <c r="J455" s="80"/>
      <c r="K455" s="80"/>
      <c r="L455" s="80"/>
      <c r="M455" s="80"/>
      <c r="N455" s="80"/>
      <c r="O455" s="80"/>
      <c r="P455" s="80"/>
      <c r="Q455" s="80"/>
      <c r="R455" s="80"/>
      <c r="S455" s="80"/>
      <c r="T455" s="80"/>
      <c r="U455" s="80"/>
      <c r="V455" s="80"/>
      <c r="W455" s="80"/>
      <c r="X455" s="80"/>
      <c r="Y455" s="80"/>
    </row>
    <row r="456" spans="1:25" ht="15.75" customHeight="1" x14ac:dyDescent="0.4">
      <c r="A456" s="80"/>
      <c r="B456" s="80"/>
      <c r="C456" s="80"/>
      <c r="D456" s="80"/>
      <c r="E456" s="80"/>
      <c r="F456" s="382"/>
      <c r="G456" s="80"/>
      <c r="H456" s="80"/>
      <c r="I456" s="80"/>
      <c r="J456" s="80"/>
      <c r="K456" s="80"/>
      <c r="L456" s="80"/>
      <c r="M456" s="80"/>
      <c r="N456" s="80"/>
      <c r="O456" s="80"/>
      <c r="P456" s="80"/>
      <c r="Q456" s="80"/>
      <c r="R456" s="80"/>
      <c r="S456" s="80"/>
      <c r="T456" s="80"/>
      <c r="U456" s="80"/>
      <c r="V456" s="80"/>
      <c r="W456" s="80"/>
      <c r="X456" s="80"/>
      <c r="Y456" s="80"/>
    </row>
    <row r="457" spans="1:25" ht="15.75" customHeight="1" x14ac:dyDescent="0.4">
      <c r="A457" s="80"/>
      <c r="B457" s="80"/>
      <c r="C457" s="80"/>
      <c r="D457" s="80"/>
      <c r="E457" s="80"/>
      <c r="F457" s="382"/>
      <c r="G457" s="80"/>
      <c r="H457" s="80"/>
      <c r="I457" s="80"/>
      <c r="J457" s="80"/>
      <c r="K457" s="80"/>
      <c r="L457" s="80"/>
      <c r="M457" s="80"/>
      <c r="N457" s="80"/>
      <c r="O457" s="80"/>
      <c r="P457" s="80"/>
      <c r="Q457" s="80"/>
      <c r="R457" s="80"/>
      <c r="S457" s="80"/>
      <c r="T457" s="80"/>
      <c r="U457" s="80"/>
      <c r="V457" s="80"/>
      <c r="W457" s="80"/>
      <c r="X457" s="80"/>
      <c r="Y457" s="80"/>
    </row>
    <row r="458" spans="1:25" ht="15.75" customHeight="1" x14ac:dyDescent="0.4">
      <c r="A458" s="80"/>
      <c r="B458" s="80"/>
      <c r="C458" s="80"/>
      <c r="D458" s="80"/>
      <c r="E458" s="80"/>
      <c r="F458" s="382"/>
      <c r="G458" s="80"/>
      <c r="H458" s="80"/>
      <c r="I458" s="80"/>
      <c r="J458" s="80"/>
      <c r="K458" s="80"/>
      <c r="L458" s="80"/>
      <c r="M458" s="80"/>
      <c r="N458" s="80"/>
      <c r="O458" s="80"/>
      <c r="P458" s="80"/>
      <c r="Q458" s="80"/>
      <c r="R458" s="80"/>
      <c r="S458" s="80"/>
      <c r="T458" s="80"/>
      <c r="U458" s="80"/>
      <c r="V458" s="80"/>
      <c r="W458" s="80"/>
      <c r="X458" s="80"/>
      <c r="Y458" s="80"/>
    </row>
    <row r="459" spans="1:25" ht="15.75" customHeight="1" x14ac:dyDescent="0.4">
      <c r="A459" s="80"/>
      <c r="B459" s="80"/>
      <c r="C459" s="80"/>
      <c r="D459" s="80"/>
      <c r="E459" s="80"/>
      <c r="F459" s="382"/>
      <c r="G459" s="80"/>
      <c r="H459" s="80"/>
      <c r="I459" s="80"/>
      <c r="J459" s="80"/>
      <c r="K459" s="80"/>
      <c r="L459" s="80"/>
      <c r="M459" s="80"/>
      <c r="N459" s="80"/>
      <c r="O459" s="80"/>
      <c r="P459" s="80"/>
      <c r="Q459" s="80"/>
      <c r="R459" s="80"/>
      <c r="S459" s="80"/>
      <c r="T459" s="80"/>
      <c r="U459" s="80"/>
      <c r="V459" s="80"/>
      <c r="W459" s="80"/>
      <c r="X459" s="80"/>
      <c r="Y459" s="80"/>
    </row>
    <row r="460" spans="1:25" ht="15.75" customHeight="1" x14ac:dyDescent="0.4">
      <c r="A460" s="80"/>
      <c r="B460" s="80"/>
      <c r="C460" s="80"/>
      <c r="D460" s="80"/>
      <c r="E460" s="80"/>
      <c r="F460" s="382"/>
      <c r="G460" s="80"/>
      <c r="H460" s="80"/>
      <c r="I460" s="80"/>
      <c r="J460" s="80"/>
      <c r="K460" s="80"/>
      <c r="L460" s="80"/>
      <c r="M460" s="80"/>
      <c r="N460" s="80"/>
      <c r="O460" s="80"/>
      <c r="P460" s="80"/>
      <c r="Q460" s="80"/>
      <c r="R460" s="80"/>
      <c r="S460" s="80"/>
      <c r="T460" s="80"/>
      <c r="U460" s="80"/>
      <c r="V460" s="80"/>
      <c r="W460" s="80"/>
      <c r="X460" s="80"/>
      <c r="Y460" s="80"/>
    </row>
    <row r="461" spans="1:25" ht="15.75" customHeight="1" x14ac:dyDescent="0.4">
      <c r="A461" s="80"/>
      <c r="B461" s="80"/>
      <c r="C461" s="80"/>
      <c r="D461" s="80"/>
      <c r="E461" s="80"/>
      <c r="F461" s="382"/>
      <c r="G461" s="80"/>
      <c r="H461" s="80"/>
      <c r="I461" s="80"/>
      <c r="J461" s="80"/>
      <c r="K461" s="80"/>
      <c r="L461" s="80"/>
      <c r="M461" s="80"/>
      <c r="N461" s="80"/>
      <c r="O461" s="80"/>
      <c r="P461" s="80"/>
      <c r="Q461" s="80"/>
      <c r="R461" s="80"/>
      <c r="S461" s="80"/>
      <c r="T461" s="80"/>
      <c r="U461" s="80"/>
      <c r="V461" s="80"/>
      <c r="W461" s="80"/>
      <c r="X461" s="80"/>
      <c r="Y461" s="80"/>
    </row>
    <row r="462" spans="1:25" ht="15.75" customHeight="1" x14ac:dyDescent="0.4">
      <c r="A462" s="80"/>
      <c r="B462" s="80"/>
      <c r="C462" s="80"/>
      <c r="D462" s="80"/>
      <c r="E462" s="80"/>
      <c r="F462" s="382"/>
      <c r="G462" s="80"/>
      <c r="H462" s="80"/>
      <c r="I462" s="80"/>
      <c r="J462" s="80"/>
      <c r="K462" s="80"/>
      <c r="L462" s="80"/>
      <c r="M462" s="80"/>
      <c r="N462" s="80"/>
      <c r="O462" s="80"/>
      <c r="P462" s="80"/>
      <c r="Q462" s="80"/>
      <c r="R462" s="80"/>
      <c r="S462" s="80"/>
      <c r="T462" s="80"/>
      <c r="U462" s="80"/>
      <c r="V462" s="80"/>
      <c r="W462" s="80"/>
      <c r="X462" s="80"/>
      <c r="Y462" s="80"/>
    </row>
    <row r="463" spans="1:25" ht="15.75" customHeight="1" x14ac:dyDescent="0.4">
      <c r="A463" s="80"/>
      <c r="B463" s="80"/>
      <c r="C463" s="80"/>
      <c r="D463" s="80"/>
      <c r="E463" s="80"/>
      <c r="F463" s="382"/>
      <c r="G463" s="80"/>
      <c r="H463" s="80"/>
      <c r="I463" s="80"/>
      <c r="J463" s="80"/>
      <c r="K463" s="80"/>
      <c r="L463" s="80"/>
      <c r="M463" s="80"/>
      <c r="N463" s="80"/>
      <c r="O463" s="80"/>
      <c r="P463" s="80"/>
      <c r="Q463" s="80"/>
      <c r="R463" s="80"/>
      <c r="S463" s="80"/>
      <c r="T463" s="80"/>
      <c r="U463" s="80"/>
      <c r="V463" s="80"/>
      <c r="W463" s="80"/>
      <c r="X463" s="80"/>
      <c r="Y463" s="80"/>
    </row>
    <row r="464" spans="1:25" ht="15.75" customHeight="1" x14ac:dyDescent="0.4">
      <c r="A464" s="80"/>
      <c r="B464" s="80"/>
      <c r="C464" s="80"/>
      <c r="D464" s="80"/>
      <c r="E464" s="80"/>
      <c r="F464" s="382"/>
      <c r="G464" s="80"/>
      <c r="H464" s="80"/>
      <c r="I464" s="80"/>
      <c r="J464" s="80"/>
      <c r="K464" s="80"/>
      <c r="L464" s="80"/>
      <c r="M464" s="80"/>
      <c r="N464" s="80"/>
      <c r="O464" s="80"/>
      <c r="P464" s="80"/>
      <c r="Q464" s="80"/>
      <c r="R464" s="80"/>
      <c r="S464" s="80"/>
      <c r="T464" s="80"/>
      <c r="U464" s="80"/>
      <c r="V464" s="80"/>
      <c r="W464" s="80"/>
      <c r="X464" s="80"/>
      <c r="Y464" s="80"/>
    </row>
    <row r="465" spans="1:25" ht="15.75" customHeight="1" x14ac:dyDescent="0.4">
      <c r="A465" s="80"/>
      <c r="B465" s="80"/>
      <c r="C465" s="80"/>
      <c r="D465" s="80"/>
      <c r="E465" s="80"/>
      <c r="F465" s="382"/>
      <c r="G465" s="80"/>
      <c r="H465" s="80"/>
      <c r="I465" s="80"/>
      <c r="J465" s="80"/>
      <c r="K465" s="80"/>
      <c r="L465" s="80"/>
      <c r="M465" s="80"/>
      <c r="N465" s="80"/>
      <c r="O465" s="80"/>
      <c r="P465" s="80"/>
      <c r="Q465" s="80"/>
      <c r="R465" s="80"/>
      <c r="S465" s="80"/>
      <c r="T465" s="80"/>
      <c r="U465" s="80"/>
      <c r="V465" s="80"/>
      <c r="W465" s="80"/>
      <c r="X465" s="80"/>
      <c r="Y465" s="80"/>
    </row>
    <row r="466" spans="1:25" ht="15.75" customHeight="1" x14ac:dyDescent="0.4">
      <c r="A466" s="80"/>
      <c r="B466" s="80"/>
      <c r="C466" s="80"/>
      <c r="D466" s="80"/>
      <c r="E466" s="80"/>
      <c r="F466" s="382"/>
      <c r="G466" s="80"/>
      <c r="H466" s="80"/>
      <c r="I466" s="80"/>
      <c r="J466" s="80"/>
      <c r="K466" s="80"/>
      <c r="L466" s="80"/>
      <c r="M466" s="80"/>
      <c r="N466" s="80"/>
      <c r="O466" s="80"/>
      <c r="P466" s="80"/>
      <c r="Q466" s="80"/>
      <c r="R466" s="80"/>
      <c r="S466" s="80"/>
      <c r="T466" s="80"/>
      <c r="U466" s="80"/>
      <c r="V466" s="80"/>
      <c r="W466" s="80"/>
      <c r="X466" s="80"/>
      <c r="Y466" s="80"/>
    </row>
    <row r="467" spans="1:25" ht="15.75" customHeight="1" x14ac:dyDescent="0.4">
      <c r="A467" s="80"/>
      <c r="B467" s="80"/>
      <c r="C467" s="80"/>
      <c r="D467" s="80"/>
      <c r="E467" s="80"/>
      <c r="F467" s="382"/>
      <c r="G467" s="80"/>
      <c r="H467" s="80"/>
      <c r="I467" s="80"/>
      <c r="J467" s="80"/>
      <c r="K467" s="80"/>
      <c r="L467" s="80"/>
      <c r="M467" s="80"/>
      <c r="N467" s="80"/>
      <c r="O467" s="80"/>
      <c r="P467" s="80"/>
      <c r="Q467" s="80"/>
      <c r="R467" s="80"/>
      <c r="S467" s="80"/>
      <c r="T467" s="80"/>
      <c r="U467" s="80"/>
      <c r="V467" s="80"/>
      <c r="W467" s="80"/>
      <c r="X467" s="80"/>
      <c r="Y467" s="80"/>
    </row>
    <row r="468" spans="1:25" ht="15.75" customHeight="1" x14ac:dyDescent="0.4">
      <c r="A468" s="80"/>
      <c r="B468" s="80"/>
      <c r="C468" s="80"/>
      <c r="D468" s="80"/>
      <c r="E468" s="80"/>
      <c r="F468" s="382"/>
      <c r="G468" s="80"/>
      <c r="H468" s="80"/>
      <c r="I468" s="80"/>
      <c r="J468" s="80"/>
      <c r="K468" s="80"/>
      <c r="L468" s="80"/>
      <c r="M468" s="80"/>
      <c r="N468" s="80"/>
      <c r="O468" s="80"/>
      <c r="P468" s="80"/>
      <c r="Q468" s="80"/>
      <c r="R468" s="80"/>
      <c r="S468" s="80"/>
      <c r="T468" s="80"/>
      <c r="U468" s="80"/>
      <c r="V468" s="80"/>
      <c r="W468" s="80"/>
      <c r="X468" s="80"/>
      <c r="Y468" s="80"/>
    </row>
    <row r="469" spans="1:25" ht="15.75" customHeight="1" x14ac:dyDescent="0.4">
      <c r="A469" s="80"/>
      <c r="B469" s="80"/>
      <c r="C469" s="80"/>
      <c r="D469" s="80"/>
      <c r="E469" s="80"/>
      <c r="F469" s="382"/>
      <c r="G469" s="80"/>
      <c r="H469" s="80"/>
      <c r="I469" s="80"/>
      <c r="J469" s="80"/>
      <c r="K469" s="80"/>
      <c r="L469" s="80"/>
      <c r="M469" s="80"/>
      <c r="N469" s="80"/>
      <c r="O469" s="80"/>
      <c r="P469" s="80"/>
      <c r="Q469" s="80"/>
      <c r="R469" s="80"/>
      <c r="S469" s="80"/>
      <c r="T469" s="80"/>
      <c r="U469" s="80"/>
      <c r="V469" s="80"/>
      <c r="W469" s="80"/>
      <c r="X469" s="80"/>
      <c r="Y469" s="80"/>
    </row>
    <row r="470" spans="1:25" ht="15.75" customHeight="1" x14ac:dyDescent="0.4">
      <c r="A470" s="80"/>
      <c r="B470" s="80"/>
      <c r="C470" s="80"/>
      <c r="D470" s="80"/>
      <c r="E470" s="80"/>
      <c r="F470" s="382"/>
      <c r="G470" s="80"/>
      <c r="H470" s="80"/>
      <c r="I470" s="80"/>
      <c r="J470" s="80"/>
      <c r="K470" s="80"/>
      <c r="L470" s="80"/>
      <c r="M470" s="80"/>
      <c r="N470" s="80"/>
      <c r="O470" s="80"/>
      <c r="P470" s="80"/>
      <c r="Q470" s="80"/>
      <c r="R470" s="80"/>
      <c r="S470" s="80"/>
      <c r="T470" s="80"/>
      <c r="U470" s="80"/>
      <c r="V470" s="80"/>
      <c r="W470" s="80"/>
      <c r="X470" s="80"/>
      <c r="Y470" s="80"/>
    </row>
    <row r="471" spans="1:25" ht="15.75" customHeight="1" x14ac:dyDescent="0.4">
      <c r="A471" s="80"/>
      <c r="B471" s="80"/>
      <c r="C471" s="80"/>
      <c r="D471" s="80"/>
      <c r="E471" s="80"/>
      <c r="F471" s="382"/>
      <c r="G471" s="80"/>
      <c r="H471" s="80"/>
      <c r="I471" s="80"/>
      <c r="J471" s="80"/>
      <c r="K471" s="80"/>
      <c r="L471" s="80"/>
      <c r="M471" s="80"/>
      <c r="N471" s="80"/>
      <c r="O471" s="80"/>
      <c r="P471" s="80"/>
      <c r="Q471" s="80"/>
      <c r="R471" s="80"/>
      <c r="S471" s="80"/>
      <c r="T471" s="80"/>
      <c r="U471" s="80"/>
      <c r="V471" s="80"/>
      <c r="W471" s="80"/>
      <c r="X471" s="80"/>
      <c r="Y471" s="80"/>
    </row>
    <row r="472" spans="1:25" ht="15.75" customHeight="1" x14ac:dyDescent="0.4">
      <c r="A472" s="80"/>
      <c r="B472" s="80"/>
      <c r="C472" s="80"/>
      <c r="D472" s="80"/>
      <c r="E472" s="80"/>
      <c r="F472" s="382"/>
      <c r="G472" s="80"/>
      <c r="H472" s="80"/>
      <c r="I472" s="80"/>
      <c r="J472" s="80"/>
      <c r="K472" s="80"/>
      <c r="L472" s="80"/>
      <c r="M472" s="80"/>
      <c r="N472" s="80"/>
      <c r="O472" s="80"/>
      <c r="P472" s="80"/>
      <c r="Q472" s="80"/>
      <c r="R472" s="80"/>
      <c r="S472" s="80"/>
      <c r="T472" s="80"/>
      <c r="U472" s="80"/>
      <c r="V472" s="80"/>
      <c r="W472" s="80"/>
      <c r="X472" s="80"/>
      <c r="Y472" s="80"/>
    </row>
    <row r="473" spans="1:25" ht="15.75" customHeight="1" x14ac:dyDescent="0.4">
      <c r="A473" s="80"/>
      <c r="B473" s="80"/>
      <c r="C473" s="80"/>
      <c r="D473" s="80"/>
      <c r="E473" s="80"/>
      <c r="F473" s="382"/>
      <c r="G473" s="80"/>
      <c r="H473" s="80"/>
      <c r="I473" s="80"/>
      <c r="J473" s="80"/>
      <c r="K473" s="80"/>
      <c r="L473" s="80"/>
      <c r="M473" s="80"/>
      <c r="N473" s="80"/>
      <c r="O473" s="80"/>
      <c r="P473" s="80"/>
      <c r="Q473" s="80"/>
      <c r="R473" s="80"/>
      <c r="S473" s="80"/>
      <c r="T473" s="80"/>
      <c r="U473" s="80"/>
      <c r="V473" s="80"/>
      <c r="W473" s="80"/>
      <c r="X473" s="80"/>
      <c r="Y473" s="80"/>
    </row>
    <row r="474" spans="1:25" ht="15.75" customHeight="1" x14ac:dyDescent="0.4">
      <c r="A474" s="80"/>
      <c r="B474" s="80"/>
      <c r="C474" s="80"/>
      <c r="D474" s="80"/>
      <c r="E474" s="80"/>
      <c r="F474" s="382"/>
      <c r="G474" s="80"/>
      <c r="H474" s="80"/>
      <c r="I474" s="80"/>
      <c r="J474" s="80"/>
      <c r="K474" s="80"/>
      <c r="L474" s="80"/>
      <c r="M474" s="80"/>
      <c r="N474" s="80"/>
      <c r="O474" s="80"/>
      <c r="P474" s="80"/>
      <c r="Q474" s="80"/>
      <c r="R474" s="80"/>
      <c r="S474" s="80"/>
      <c r="T474" s="80"/>
      <c r="U474" s="80"/>
      <c r="V474" s="80"/>
      <c r="W474" s="80"/>
      <c r="X474" s="80"/>
      <c r="Y474" s="80"/>
    </row>
    <row r="475" spans="1:25" ht="15.75" customHeight="1" x14ac:dyDescent="0.4">
      <c r="A475" s="80"/>
      <c r="B475" s="80"/>
      <c r="C475" s="80"/>
      <c r="D475" s="80"/>
      <c r="E475" s="80"/>
      <c r="F475" s="382"/>
      <c r="G475" s="80"/>
      <c r="H475" s="80"/>
      <c r="I475" s="80"/>
      <c r="J475" s="80"/>
      <c r="K475" s="80"/>
      <c r="L475" s="80"/>
      <c r="M475" s="80"/>
      <c r="N475" s="80"/>
      <c r="O475" s="80"/>
      <c r="P475" s="80"/>
      <c r="Q475" s="80"/>
      <c r="R475" s="80"/>
      <c r="S475" s="80"/>
      <c r="T475" s="80"/>
      <c r="U475" s="80"/>
      <c r="V475" s="80"/>
      <c r="W475" s="80"/>
      <c r="X475" s="80"/>
      <c r="Y475" s="80"/>
    </row>
    <row r="476" spans="1:25" ht="15.75" customHeight="1" x14ac:dyDescent="0.4">
      <c r="A476" s="80"/>
      <c r="B476" s="80"/>
      <c r="C476" s="80"/>
      <c r="D476" s="80"/>
      <c r="E476" s="80"/>
      <c r="F476" s="382"/>
      <c r="G476" s="80"/>
      <c r="H476" s="80"/>
      <c r="I476" s="80"/>
      <c r="J476" s="80"/>
      <c r="K476" s="80"/>
      <c r="L476" s="80"/>
      <c r="M476" s="80"/>
      <c r="N476" s="80"/>
      <c r="O476" s="80"/>
      <c r="P476" s="80"/>
      <c r="Q476" s="80"/>
      <c r="R476" s="80"/>
      <c r="S476" s="80"/>
      <c r="T476" s="80"/>
      <c r="U476" s="80"/>
      <c r="V476" s="80"/>
      <c r="W476" s="80"/>
      <c r="X476" s="80"/>
      <c r="Y476" s="80"/>
    </row>
    <row r="477" spans="1:25" ht="15.75" customHeight="1" x14ac:dyDescent="0.4">
      <c r="A477" s="80"/>
      <c r="B477" s="80"/>
      <c r="C477" s="80"/>
      <c r="D477" s="80"/>
      <c r="E477" s="80"/>
      <c r="F477" s="382"/>
      <c r="G477" s="80"/>
      <c r="H477" s="80"/>
      <c r="I477" s="80"/>
      <c r="J477" s="80"/>
      <c r="K477" s="80"/>
      <c r="L477" s="80"/>
      <c r="M477" s="80"/>
      <c r="N477" s="80"/>
      <c r="O477" s="80"/>
      <c r="P477" s="80"/>
      <c r="Q477" s="80"/>
      <c r="R477" s="80"/>
      <c r="S477" s="80"/>
      <c r="T477" s="80"/>
      <c r="U477" s="80"/>
      <c r="V477" s="80"/>
      <c r="W477" s="80"/>
      <c r="X477" s="80"/>
      <c r="Y477" s="80"/>
    </row>
    <row r="478" spans="1:25" ht="15.75" customHeight="1" x14ac:dyDescent="0.4">
      <c r="A478" s="80"/>
      <c r="B478" s="80"/>
      <c r="C478" s="80"/>
      <c r="D478" s="80"/>
      <c r="E478" s="80"/>
      <c r="F478" s="382"/>
      <c r="G478" s="80"/>
      <c r="H478" s="80"/>
      <c r="I478" s="80"/>
      <c r="J478" s="80"/>
      <c r="K478" s="80"/>
      <c r="L478" s="80"/>
      <c r="M478" s="80"/>
      <c r="N478" s="80"/>
      <c r="O478" s="80"/>
      <c r="P478" s="80"/>
      <c r="Q478" s="80"/>
      <c r="R478" s="80"/>
      <c r="S478" s="80"/>
      <c r="T478" s="80"/>
      <c r="U478" s="80"/>
      <c r="V478" s="80"/>
      <c r="W478" s="80"/>
      <c r="X478" s="80"/>
      <c r="Y478" s="80"/>
    </row>
    <row r="479" spans="1:25" ht="15.75" customHeight="1" x14ac:dyDescent="0.4">
      <c r="A479" s="80"/>
      <c r="B479" s="80"/>
      <c r="C479" s="80"/>
      <c r="D479" s="80"/>
      <c r="E479" s="80"/>
      <c r="F479" s="382"/>
      <c r="G479" s="80"/>
      <c r="H479" s="80"/>
      <c r="I479" s="80"/>
      <c r="J479" s="80"/>
      <c r="K479" s="80"/>
      <c r="L479" s="80"/>
      <c r="M479" s="80"/>
      <c r="N479" s="80"/>
      <c r="O479" s="80"/>
      <c r="P479" s="80"/>
      <c r="Q479" s="80"/>
      <c r="R479" s="80"/>
      <c r="S479" s="80"/>
      <c r="T479" s="80"/>
      <c r="U479" s="80"/>
      <c r="V479" s="80"/>
      <c r="W479" s="80"/>
      <c r="X479" s="80"/>
      <c r="Y479" s="80"/>
    </row>
    <row r="480" spans="1:25" ht="15.75" customHeight="1" x14ac:dyDescent="0.4">
      <c r="A480" s="80"/>
      <c r="B480" s="80"/>
      <c r="C480" s="80"/>
      <c r="D480" s="80"/>
      <c r="E480" s="80"/>
      <c r="F480" s="382"/>
      <c r="G480" s="80"/>
      <c r="H480" s="80"/>
      <c r="I480" s="80"/>
      <c r="J480" s="80"/>
      <c r="K480" s="80"/>
      <c r="L480" s="80"/>
      <c r="M480" s="80"/>
      <c r="N480" s="80"/>
      <c r="O480" s="80"/>
      <c r="P480" s="80"/>
      <c r="Q480" s="80"/>
      <c r="R480" s="80"/>
      <c r="S480" s="80"/>
      <c r="T480" s="80"/>
      <c r="U480" s="80"/>
      <c r="V480" s="80"/>
      <c r="W480" s="80"/>
      <c r="X480" s="80"/>
      <c r="Y480" s="80"/>
    </row>
    <row r="481" spans="1:25" ht="15.75" customHeight="1" x14ac:dyDescent="0.4">
      <c r="A481" s="80"/>
      <c r="B481" s="80"/>
      <c r="C481" s="80"/>
      <c r="D481" s="80"/>
      <c r="E481" s="80"/>
      <c r="F481" s="382"/>
      <c r="G481" s="80"/>
      <c r="H481" s="80"/>
      <c r="I481" s="80"/>
      <c r="J481" s="80"/>
      <c r="K481" s="80"/>
      <c r="L481" s="80"/>
      <c r="M481" s="80"/>
      <c r="N481" s="80"/>
      <c r="O481" s="80"/>
      <c r="P481" s="80"/>
      <c r="Q481" s="80"/>
      <c r="R481" s="80"/>
      <c r="S481" s="80"/>
      <c r="T481" s="80"/>
      <c r="U481" s="80"/>
      <c r="V481" s="80"/>
      <c r="W481" s="80"/>
      <c r="X481" s="80"/>
      <c r="Y481" s="80"/>
    </row>
    <row r="482" spans="1:25" ht="15.75" customHeight="1" x14ac:dyDescent="0.4">
      <c r="A482" s="80"/>
      <c r="B482" s="80"/>
      <c r="C482" s="80"/>
      <c r="D482" s="80"/>
      <c r="E482" s="80"/>
      <c r="F482" s="382"/>
      <c r="G482" s="80"/>
      <c r="H482" s="80"/>
      <c r="I482" s="80"/>
      <c r="J482" s="80"/>
      <c r="K482" s="80"/>
      <c r="L482" s="80"/>
      <c r="M482" s="80"/>
      <c r="N482" s="80"/>
      <c r="O482" s="80"/>
      <c r="P482" s="80"/>
      <c r="Q482" s="80"/>
      <c r="R482" s="80"/>
      <c r="S482" s="80"/>
      <c r="T482" s="80"/>
      <c r="U482" s="80"/>
      <c r="V482" s="80"/>
      <c r="W482" s="80"/>
      <c r="X482" s="80"/>
      <c r="Y482" s="80"/>
    </row>
    <row r="483" spans="1:25" ht="15.75" customHeight="1" x14ac:dyDescent="0.4">
      <c r="A483" s="80"/>
      <c r="B483" s="80"/>
      <c r="C483" s="80"/>
      <c r="D483" s="80"/>
      <c r="E483" s="80"/>
      <c r="F483" s="382"/>
      <c r="G483" s="80"/>
      <c r="H483" s="80"/>
      <c r="I483" s="80"/>
      <c r="J483" s="80"/>
      <c r="K483" s="80"/>
      <c r="L483" s="80"/>
      <c r="M483" s="80"/>
      <c r="N483" s="80"/>
      <c r="O483" s="80"/>
      <c r="P483" s="80"/>
      <c r="Q483" s="80"/>
      <c r="R483" s="80"/>
      <c r="S483" s="80"/>
      <c r="T483" s="80"/>
      <c r="U483" s="80"/>
      <c r="V483" s="80"/>
      <c r="W483" s="80"/>
      <c r="X483" s="80"/>
      <c r="Y483" s="80"/>
    </row>
    <row r="484" spans="1:25" ht="15.75" customHeight="1" x14ac:dyDescent="0.4">
      <c r="A484" s="80"/>
      <c r="B484" s="80"/>
      <c r="C484" s="80"/>
      <c r="D484" s="80"/>
      <c r="E484" s="80"/>
      <c r="F484" s="382"/>
      <c r="G484" s="80"/>
      <c r="H484" s="80"/>
      <c r="I484" s="80"/>
      <c r="J484" s="80"/>
      <c r="K484" s="80"/>
      <c r="L484" s="80"/>
      <c r="M484" s="80"/>
      <c r="N484" s="80"/>
      <c r="O484" s="80"/>
      <c r="P484" s="80"/>
      <c r="Q484" s="80"/>
      <c r="R484" s="80"/>
      <c r="S484" s="80"/>
      <c r="T484" s="80"/>
      <c r="U484" s="80"/>
      <c r="V484" s="80"/>
      <c r="W484" s="80"/>
      <c r="X484" s="80"/>
      <c r="Y484" s="80"/>
    </row>
    <row r="485" spans="1:25" ht="15.75" customHeight="1" x14ac:dyDescent="0.4">
      <c r="A485" s="80"/>
      <c r="B485" s="80"/>
      <c r="C485" s="80"/>
      <c r="D485" s="80"/>
      <c r="E485" s="80"/>
      <c r="F485" s="382"/>
      <c r="G485" s="80"/>
      <c r="H485" s="80"/>
      <c r="I485" s="80"/>
      <c r="J485" s="80"/>
      <c r="K485" s="80"/>
      <c r="L485" s="80"/>
      <c r="M485" s="80"/>
      <c r="N485" s="80"/>
      <c r="O485" s="80"/>
      <c r="P485" s="80"/>
      <c r="Q485" s="80"/>
      <c r="R485" s="80"/>
      <c r="S485" s="80"/>
      <c r="T485" s="80"/>
      <c r="U485" s="80"/>
      <c r="V485" s="80"/>
      <c r="W485" s="80"/>
      <c r="X485" s="80"/>
      <c r="Y485" s="80"/>
    </row>
    <row r="486" spans="1:25" ht="15.75" customHeight="1" x14ac:dyDescent="0.4">
      <c r="A486" s="80"/>
      <c r="B486" s="80"/>
      <c r="C486" s="80"/>
      <c r="D486" s="80"/>
      <c r="E486" s="80"/>
      <c r="F486" s="382"/>
      <c r="G486" s="80"/>
      <c r="H486" s="80"/>
      <c r="I486" s="80"/>
      <c r="J486" s="80"/>
      <c r="K486" s="80"/>
      <c r="L486" s="80"/>
      <c r="M486" s="80"/>
      <c r="N486" s="80"/>
      <c r="O486" s="80"/>
      <c r="P486" s="80"/>
      <c r="Q486" s="80"/>
      <c r="R486" s="80"/>
      <c r="S486" s="80"/>
      <c r="T486" s="80"/>
      <c r="U486" s="80"/>
      <c r="V486" s="80"/>
      <c r="W486" s="80"/>
      <c r="X486" s="80"/>
      <c r="Y486" s="80"/>
    </row>
    <row r="487" spans="1:25" ht="15.75" customHeight="1" x14ac:dyDescent="0.4">
      <c r="A487" s="80"/>
      <c r="B487" s="80"/>
      <c r="C487" s="80"/>
      <c r="D487" s="80"/>
      <c r="E487" s="80"/>
      <c r="F487" s="382"/>
      <c r="G487" s="80"/>
      <c r="H487" s="80"/>
      <c r="I487" s="80"/>
      <c r="J487" s="80"/>
      <c r="K487" s="80"/>
      <c r="L487" s="80"/>
      <c r="M487" s="80"/>
      <c r="N487" s="80"/>
      <c r="O487" s="80"/>
      <c r="P487" s="80"/>
      <c r="Q487" s="80"/>
      <c r="R487" s="80"/>
      <c r="S487" s="80"/>
      <c r="T487" s="80"/>
      <c r="U487" s="80"/>
      <c r="V487" s="80"/>
      <c r="W487" s="80"/>
      <c r="X487" s="80"/>
      <c r="Y487" s="80"/>
    </row>
    <row r="488" spans="1:25" ht="15.75" customHeight="1" x14ac:dyDescent="0.4">
      <c r="A488" s="80"/>
      <c r="B488" s="80"/>
      <c r="C488" s="80"/>
      <c r="D488" s="80"/>
      <c r="E488" s="80"/>
      <c r="F488" s="382"/>
      <c r="G488" s="80"/>
      <c r="H488" s="80"/>
      <c r="I488" s="80"/>
      <c r="J488" s="80"/>
      <c r="K488" s="80"/>
      <c r="L488" s="80"/>
      <c r="M488" s="80"/>
      <c r="N488" s="80"/>
      <c r="O488" s="80"/>
      <c r="P488" s="80"/>
      <c r="Q488" s="80"/>
      <c r="R488" s="80"/>
      <c r="S488" s="80"/>
      <c r="T488" s="80"/>
      <c r="U488" s="80"/>
      <c r="V488" s="80"/>
      <c r="W488" s="80"/>
      <c r="X488" s="80"/>
      <c r="Y488" s="80"/>
    </row>
    <row r="489" spans="1:25" ht="15.75" customHeight="1" x14ac:dyDescent="0.4">
      <c r="A489" s="80"/>
      <c r="B489" s="80"/>
      <c r="C489" s="80"/>
      <c r="D489" s="80"/>
      <c r="E489" s="80"/>
      <c r="F489" s="382"/>
      <c r="G489" s="80"/>
      <c r="H489" s="80"/>
      <c r="I489" s="80"/>
      <c r="J489" s="80"/>
      <c r="K489" s="80"/>
      <c r="L489" s="80"/>
      <c r="M489" s="80"/>
      <c r="N489" s="80"/>
      <c r="O489" s="80"/>
      <c r="P489" s="80"/>
      <c r="Q489" s="80"/>
      <c r="R489" s="80"/>
      <c r="S489" s="80"/>
      <c r="T489" s="80"/>
      <c r="U489" s="80"/>
      <c r="V489" s="80"/>
      <c r="W489" s="80"/>
      <c r="X489" s="80"/>
      <c r="Y489" s="80"/>
    </row>
    <row r="490" spans="1:25" ht="15.75" customHeight="1" x14ac:dyDescent="0.4">
      <c r="A490" s="80"/>
      <c r="B490" s="80"/>
      <c r="C490" s="80"/>
      <c r="D490" s="80"/>
      <c r="E490" s="80"/>
      <c r="F490" s="382"/>
      <c r="G490" s="80"/>
      <c r="H490" s="80"/>
      <c r="I490" s="80"/>
      <c r="J490" s="80"/>
      <c r="K490" s="80"/>
      <c r="L490" s="80"/>
      <c r="M490" s="80"/>
      <c r="N490" s="80"/>
      <c r="O490" s="80"/>
      <c r="P490" s="80"/>
      <c r="Q490" s="80"/>
      <c r="R490" s="80"/>
      <c r="S490" s="80"/>
      <c r="T490" s="80"/>
      <c r="U490" s="80"/>
      <c r="V490" s="80"/>
      <c r="W490" s="80"/>
      <c r="X490" s="80"/>
      <c r="Y490" s="80"/>
    </row>
    <row r="491" spans="1:25" ht="15.75" customHeight="1" x14ac:dyDescent="0.4">
      <c r="A491" s="80"/>
      <c r="B491" s="80"/>
      <c r="C491" s="80"/>
      <c r="D491" s="80"/>
      <c r="E491" s="80"/>
      <c r="F491" s="382"/>
      <c r="G491" s="80"/>
      <c r="H491" s="80"/>
      <c r="I491" s="80"/>
      <c r="J491" s="80"/>
      <c r="K491" s="80"/>
      <c r="L491" s="80"/>
      <c r="M491" s="80"/>
      <c r="N491" s="80"/>
      <c r="O491" s="80"/>
      <c r="P491" s="80"/>
      <c r="Q491" s="80"/>
      <c r="R491" s="80"/>
      <c r="S491" s="80"/>
      <c r="T491" s="80"/>
      <c r="U491" s="80"/>
      <c r="V491" s="80"/>
      <c r="W491" s="80"/>
      <c r="X491" s="80"/>
      <c r="Y491" s="80"/>
    </row>
    <row r="492" spans="1:25" ht="15.75" customHeight="1" x14ac:dyDescent="0.4">
      <c r="A492" s="80"/>
      <c r="B492" s="80"/>
      <c r="C492" s="80"/>
      <c r="D492" s="80"/>
      <c r="E492" s="80"/>
      <c r="F492" s="382"/>
      <c r="G492" s="80"/>
      <c r="H492" s="80"/>
      <c r="I492" s="80"/>
      <c r="J492" s="80"/>
      <c r="K492" s="80"/>
      <c r="L492" s="80"/>
      <c r="M492" s="80"/>
      <c r="N492" s="80"/>
      <c r="O492" s="80"/>
      <c r="P492" s="80"/>
      <c r="Q492" s="80"/>
      <c r="R492" s="80"/>
      <c r="S492" s="80"/>
      <c r="T492" s="80"/>
      <c r="U492" s="80"/>
      <c r="V492" s="80"/>
      <c r="W492" s="80"/>
      <c r="X492" s="80"/>
      <c r="Y492" s="80"/>
    </row>
    <row r="493" spans="1:25" ht="15.75" customHeight="1" x14ac:dyDescent="0.4">
      <c r="A493" s="80"/>
      <c r="B493" s="80"/>
      <c r="C493" s="80"/>
      <c r="D493" s="80"/>
      <c r="E493" s="80"/>
      <c r="F493" s="382"/>
      <c r="G493" s="80"/>
      <c r="H493" s="80"/>
      <c r="I493" s="80"/>
      <c r="J493" s="80"/>
      <c r="K493" s="80"/>
      <c r="L493" s="80"/>
      <c r="M493" s="80"/>
      <c r="N493" s="80"/>
      <c r="O493" s="80"/>
      <c r="P493" s="80"/>
      <c r="Q493" s="80"/>
      <c r="R493" s="80"/>
      <c r="S493" s="80"/>
      <c r="T493" s="80"/>
      <c r="U493" s="80"/>
      <c r="V493" s="80"/>
      <c r="W493" s="80"/>
      <c r="X493" s="80"/>
      <c r="Y493" s="80"/>
    </row>
    <row r="494" spans="1:25" ht="15.75" customHeight="1" x14ac:dyDescent="0.4">
      <c r="A494" s="80"/>
      <c r="B494" s="80"/>
      <c r="C494" s="80"/>
      <c r="D494" s="80"/>
      <c r="E494" s="80"/>
      <c r="F494" s="382"/>
      <c r="G494" s="80"/>
      <c r="H494" s="80"/>
      <c r="I494" s="80"/>
      <c r="J494" s="80"/>
      <c r="K494" s="80"/>
      <c r="L494" s="80"/>
      <c r="M494" s="80"/>
      <c r="N494" s="80"/>
      <c r="O494" s="80"/>
      <c r="P494" s="80"/>
      <c r="Q494" s="80"/>
      <c r="R494" s="80"/>
      <c r="S494" s="80"/>
      <c r="T494" s="80"/>
      <c r="U494" s="80"/>
      <c r="V494" s="80"/>
      <c r="W494" s="80"/>
      <c r="X494" s="80"/>
      <c r="Y494" s="80"/>
    </row>
    <row r="495" spans="1:25" ht="15.75" customHeight="1" x14ac:dyDescent="0.4">
      <c r="A495" s="80"/>
      <c r="B495" s="80"/>
      <c r="C495" s="80"/>
      <c r="D495" s="80"/>
      <c r="E495" s="80"/>
      <c r="F495" s="382"/>
      <c r="G495" s="80"/>
      <c r="H495" s="80"/>
      <c r="I495" s="80"/>
      <c r="J495" s="80"/>
      <c r="K495" s="80"/>
      <c r="L495" s="80"/>
      <c r="M495" s="80"/>
      <c r="N495" s="80"/>
      <c r="O495" s="80"/>
      <c r="P495" s="80"/>
      <c r="Q495" s="80"/>
      <c r="R495" s="80"/>
      <c r="S495" s="80"/>
      <c r="T495" s="80"/>
      <c r="U495" s="80"/>
      <c r="V495" s="80"/>
      <c r="W495" s="80"/>
      <c r="X495" s="80"/>
      <c r="Y495" s="80"/>
    </row>
    <row r="496" spans="1:25" ht="15.75" customHeight="1" x14ac:dyDescent="0.4">
      <c r="A496" s="80"/>
      <c r="B496" s="80"/>
      <c r="C496" s="80"/>
      <c r="D496" s="80"/>
      <c r="E496" s="80"/>
      <c r="F496" s="382"/>
      <c r="G496" s="80"/>
      <c r="H496" s="80"/>
      <c r="I496" s="80"/>
      <c r="J496" s="80"/>
      <c r="K496" s="80"/>
      <c r="L496" s="80"/>
      <c r="M496" s="80"/>
      <c r="N496" s="80"/>
      <c r="O496" s="80"/>
      <c r="P496" s="80"/>
      <c r="Q496" s="80"/>
      <c r="R496" s="80"/>
      <c r="S496" s="80"/>
      <c r="T496" s="80"/>
      <c r="U496" s="80"/>
      <c r="V496" s="80"/>
      <c r="W496" s="80"/>
      <c r="X496" s="80"/>
      <c r="Y496" s="80"/>
    </row>
    <row r="497" spans="1:25" ht="15.75" customHeight="1" x14ac:dyDescent="0.4">
      <c r="A497" s="80"/>
      <c r="B497" s="80"/>
      <c r="C497" s="80"/>
      <c r="D497" s="80"/>
      <c r="E497" s="80"/>
      <c r="F497" s="382"/>
      <c r="G497" s="80"/>
      <c r="H497" s="80"/>
      <c r="I497" s="80"/>
      <c r="J497" s="80"/>
      <c r="K497" s="80"/>
      <c r="L497" s="80"/>
      <c r="M497" s="80"/>
      <c r="N497" s="80"/>
      <c r="O497" s="80"/>
      <c r="P497" s="80"/>
      <c r="Q497" s="80"/>
      <c r="R497" s="80"/>
      <c r="S497" s="80"/>
      <c r="T497" s="80"/>
      <c r="U497" s="80"/>
      <c r="V497" s="80"/>
      <c r="W497" s="80"/>
      <c r="X497" s="80"/>
      <c r="Y497" s="80"/>
    </row>
    <row r="498" spans="1:25" ht="15.75" customHeight="1" x14ac:dyDescent="0.4">
      <c r="A498" s="80"/>
      <c r="B498" s="80"/>
      <c r="C498" s="80"/>
      <c r="D498" s="80"/>
      <c r="E498" s="80"/>
      <c r="F498" s="382"/>
      <c r="G498" s="80"/>
      <c r="H498" s="80"/>
      <c r="I498" s="80"/>
      <c r="J498" s="80"/>
      <c r="K498" s="80"/>
      <c r="L498" s="80"/>
      <c r="M498" s="80"/>
      <c r="N498" s="80"/>
      <c r="O498" s="80"/>
      <c r="P498" s="80"/>
      <c r="Q498" s="80"/>
      <c r="R498" s="80"/>
      <c r="S498" s="80"/>
      <c r="T498" s="80"/>
      <c r="U498" s="80"/>
      <c r="V498" s="80"/>
      <c r="W498" s="80"/>
      <c r="X498" s="80"/>
      <c r="Y498" s="80"/>
    </row>
    <row r="499" spans="1:25" ht="15.75" customHeight="1" x14ac:dyDescent="0.4">
      <c r="A499" s="80"/>
      <c r="B499" s="80"/>
      <c r="C499" s="80"/>
      <c r="D499" s="80"/>
      <c r="E499" s="80"/>
      <c r="F499" s="382"/>
      <c r="G499" s="80"/>
      <c r="H499" s="80"/>
      <c r="I499" s="80"/>
      <c r="J499" s="80"/>
      <c r="K499" s="80"/>
      <c r="L499" s="80"/>
      <c r="M499" s="80"/>
      <c r="N499" s="80"/>
      <c r="O499" s="80"/>
      <c r="P499" s="80"/>
      <c r="Q499" s="80"/>
      <c r="R499" s="80"/>
      <c r="S499" s="80"/>
      <c r="T499" s="80"/>
      <c r="U499" s="80"/>
      <c r="V499" s="80"/>
      <c r="W499" s="80"/>
      <c r="X499" s="80"/>
      <c r="Y499" s="80"/>
    </row>
    <row r="500" spans="1:25" ht="15.75" customHeight="1" x14ac:dyDescent="0.4">
      <c r="A500" s="80"/>
      <c r="B500" s="80"/>
      <c r="C500" s="80"/>
      <c r="D500" s="80"/>
      <c r="E500" s="80"/>
      <c r="F500" s="382"/>
      <c r="G500" s="80"/>
      <c r="H500" s="80"/>
      <c r="I500" s="80"/>
      <c r="J500" s="80"/>
      <c r="K500" s="80"/>
      <c r="L500" s="80"/>
      <c r="M500" s="80"/>
      <c r="N500" s="80"/>
      <c r="O500" s="80"/>
      <c r="P500" s="80"/>
      <c r="Q500" s="80"/>
      <c r="R500" s="80"/>
      <c r="S500" s="80"/>
      <c r="T500" s="80"/>
      <c r="U500" s="80"/>
      <c r="V500" s="80"/>
      <c r="W500" s="80"/>
      <c r="X500" s="80"/>
      <c r="Y500" s="80"/>
    </row>
    <row r="501" spans="1:25" ht="15.75" customHeight="1" x14ac:dyDescent="0.4">
      <c r="A501" s="80"/>
      <c r="B501" s="80"/>
      <c r="C501" s="80"/>
      <c r="D501" s="80"/>
      <c r="E501" s="80"/>
      <c r="F501" s="382"/>
      <c r="G501" s="80"/>
      <c r="H501" s="80"/>
      <c r="I501" s="80"/>
      <c r="J501" s="80"/>
      <c r="K501" s="80"/>
      <c r="L501" s="80"/>
      <c r="M501" s="80"/>
      <c r="N501" s="80"/>
      <c r="O501" s="80"/>
      <c r="P501" s="80"/>
      <c r="Q501" s="80"/>
      <c r="R501" s="80"/>
      <c r="S501" s="80"/>
      <c r="T501" s="80"/>
      <c r="U501" s="80"/>
      <c r="V501" s="80"/>
      <c r="W501" s="80"/>
      <c r="X501" s="80"/>
      <c r="Y501" s="80"/>
    </row>
    <row r="502" spans="1:25" ht="15.75" customHeight="1" x14ac:dyDescent="0.4">
      <c r="A502" s="80"/>
      <c r="B502" s="80"/>
      <c r="C502" s="80"/>
      <c r="D502" s="80"/>
      <c r="E502" s="80"/>
      <c r="F502" s="382"/>
      <c r="G502" s="80"/>
      <c r="H502" s="80"/>
      <c r="I502" s="80"/>
      <c r="J502" s="80"/>
      <c r="K502" s="80"/>
      <c r="L502" s="80"/>
      <c r="M502" s="80"/>
      <c r="N502" s="80"/>
      <c r="O502" s="80"/>
      <c r="P502" s="80"/>
      <c r="Q502" s="80"/>
      <c r="R502" s="80"/>
      <c r="S502" s="80"/>
      <c r="T502" s="80"/>
      <c r="U502" s="80"/>
      <c r="V502" s="80"/>
      <c r="W502" s="80"/>
      <c r="X502" s="80"/>
      <c r="Y502" s="80"/>
    </row>
    <row r="503" spans="1:25" ht="15.75" customHeight="1" x14ac:dyDescent="0.4">
      <c r="A503" s="80"/>
      <c r="B503" s="80"/>
      <c r="C503" s="80"/>
      <c r="D503" s="80"/>
      <c r="E503" s="80"/>
      <c r="F503" s="382"/>
      <c r="G503" s="80"/>
      <c r="H503" s="80"/>
      <c r="I503" s="80"/>
      <c r="J503" s="80"/>
      <c r="K503" s="80"/>
      <c r="L503" s="80"/>
      <c r="M503" s="80"/>
      <c r="N503" s="80"/>
      <c r="O503" s="80"/>
      <c r="P503" s="80"/>
      <c r="Q503" s="80"/>
      <c r="R503" s="80"/>
      <c r="S503" s="80"/>
      <c r="T503" s="80"/>
      <c r="U503" s="80"/>
      <c r="V503" s="80"/>
      <c r="W503" s="80"/>
      <c r="X503" s="80"/>
      <c r="Y503" s="80"/>
    </row>
    <row r="504" spans="1:25" ht="15.75" customHeight="1" x14ac:dyDescent="0.4">
      <c r="A504" s="80"/>
      <c r="B504" s="80"/>
      <c r="C504" s="80"/>
      <c r="D504" s="80"/>
      <c r="E504" s="80"/>
      <c r="F504" s="382"/>
      <c r="G504" s="80"/>
      <c r="H504" s="80"/>
      <c r="I504" s="80"/>
      <c r="J504" s="80"/>
      <c r="K504" s="80"/>
      <c r="L504" s="80"/>
      <c r="M504" s="80"/>
      <c r="N504" s="80"/>
      <c r="O504" s="80"/>
      <c r="P504" s="80"/>
      <c r="Q504" s="80"/>
      <c r="R504" s="80"/>
      <c r="S504" s="80"/>
      <c r="T504" s="80"/>
      <c r="U504" s="80"/>
      <c r="V504" s="80"/>
      <c r="W504" s="80"/>
      <c r="X504" s="80"/>
      <c r="Y504" s="80"/>
    </row>
    <row r="505" spans="1:25" ht="15.75" customHeight="1" x14ac:dyDescent="0.4">
      <c r="A505" s="80"/>
      <c r="B505" s="80"/>
      <c r="C505" s="80"/>
      <c r="D505" s="80"/>
      <c r="E505" s="80"/>
      <c r="F505" s="382"/>
      <c r="G505" s="80"/>
      <c r="H505" s="80"/>
      <c r="I505" s="80"/>
      <c r="J505" s="80"/>
      <c r="K505" s="80"/>
      <c r="L505" s="80"/>
      <c r="M505" s="80"/>
      <c r="N505" s="80"/>
      <c r="O505" s="80"/>
      <c r="P505" s="80"/>
      <c r="Q505" s="80"/>
      <c r="R505" s="80"/>
      <c r="S505" s="80"/>
      <c r="T505" s="80"/>
      <c r="U505" s="80"/>
      <c r="V505" s="80"/>
      <c r="W505" s="80"/>
      <c r="X505" s="80"/>
      <c r="Y505" s="80"/>
    </row>
    <row r="506" spans="1:25" ht="15.75" customHeight="1" x14ac:dyDescent="0.4">
      <c r="A506" s="80"/>
      <c r="B506" s="80"/>
      <c r="C506" s="80"/>
      <c r="D506" s="80"/>
      <c r="E506" s="80"/>
      <c r="F506" s="382"/>
      <c r="G506" s="80"/>
      <c r="H506" s="80"/>
      <c r="I506" s="80"/>
      <c r="J506" s="80"/>
      <c r="K506" s="80"/>
      <c r="L506" s="80"/>
      <c r="M506" s="80"/>
      <c r="N506" s="80"/>
      <c r="O506" s="80"/>
      <c r="P506" s="80"/>
      <c r="Q506" s="80"/>
      <c r="R506" s="80"/>
      <c r="S506" s="80"/>
      <c r="T506" s="80"/>
      <c r="U506" s="80"/>
      <c r="V506" s="80"/>
      <c r="W506" s="80"/>
      <c r="X506" s="80"/>
      <c r="Y506" s="80"/>
    </row>
    <row r="507" spans="1:25" ht="15.75" customHeight="1" x14ac:dyDescent="0.4">
      <c r="A507" s="80"/>
      <c r="B507" s="80"/>
      <c r="C507" s="80"/>
      <c r="D507" s="80"/>
      <c r="E507" s="80"/>
      <c r="F507" s="382"/>
      <c r="G507" s="80"/>
      <c r="H507" s="80"/>
      <c r="I507" s="80"/>
      <c r="J507" s="80"/>
      <c r="K507" s="80"/>
      <c r="L507" s="80"/>
      <c r="M507" s="80"/>
      <c r="N507" s="80"/>
      <c r="O507" s="80"/>
      <c r="P507" s="80"/>
      <c r="Q507" s="80"/>
      <c r="R507" s="80"/>
      <c r="S507" s="80"/>
      <c r="T507" s="80"/>
      <c r="U507" s="80"/>
      <c r="V507" s="80"/>
      <c r="W507" s="80"/>
      <c r="X507" s="80"/>
      <c r="Y507" s="80"/>
    </row>
    <row r="508" spans="1:25" ht="15.75" customHeight="1" x14ac:dyDescent="0.4">
      <c r="A508" s="80"/>
      <c r="B508" s="80"/>
      <c r="C508" s="80"/>
      <c r="D508" s="80"/>
      <c r="E508" s="80"/>
      <c r="F508" s="382"/>
      <c r="G508" s="80"/>
      <c r="H508" s="80"/>
      <c r="I508" s="80"/>
      <c r="J508" s="80"/>
      <c r="K508" s="80"/>
      <c r="L508" s="80"/>
      <c r="M508" s="80"/>
      <c r="N508" s="80"/>
      <c r="O508" s="80"/>
      <c r="P508" s="80"/>
      <c r="Q508" s="80"/>
      <c r="R508" s="80"/>
      <c r="S508" s="80"/>
      <c r="T508" s="80"/>
      <c r="U508" s="80"/>
      <c r="V508" s="80"/>
      <c r="W508" s="80"/>
      <c r="X508" s="80"/>
      <c r="Y508" s="80"/>
    </row>
    <row r="509" spans="1:25" ht="15.75" customHeight="1" x14ac:dyDescent="0.4">
      <c r="A509" s="80"/>
      <c r="B509" s="80"/>
      <c r="C509" s="80"/>
      <c r="D509" s="80"/>
      <c r="E509" s="80"/>
      <c r="F509" s="382"/>
      <c r="G509" s="80"/>
      <c r="H509" s="80"/>
      <c r="I509" s="80"/>
      <c r="J509" s="80"/>
      <c r="K509" s="80"/>
      <c r="L509" s="80"/>
      <c r="M509" s="80"/>
      <c r="N509" s="80"/>
      <c r="O509" s="80"/>
      <c r="P509" s="80"/>
      <c r="Q509" s="80"/>
      <c r="R509" s="80"/>
      <c r="S509" s="80"/>
      <c r="T509" s="80"/>
      <c r="U509" s="80"/>
      <c r="V509" s="80"/>
      <c r="W509" s="80"/>
      <c r="X509" s="80"/>
      <c r="Y509" s="80"/>
    </row>
    <row r="510" spans="1:25" ht="15.75" customHeight="1" x14ac:dyDescent="0.4">
      <c r="A510" s="80"/>
      <c r="B510" s="80"/>
      <c r="C510" s="80"/>
      <c r="D510" s="80"/>
      <c r="E510" s="80"/>
      <c r="F510" s="382"/>
      <c r="G510" s="80"/>
      <c r="H510" s="80"/>
      <c r="I510" s="80"/>
      <c r="J510" s="80"/>
      <c r="K510" s="80"/>
      <c r="L510" s="80"/>
      <c r="M510" s="80"/>
      <c r="N510" s="80"/>
      <c r="O510" s="80"/>
      <c r="P510" s="80"/>
      <c r="Q510" s="80"/>
      <c r="R510" s="80"/>
      <c r="S510" s="80"/>
      <c r="T510" s="80"/>
      <c r="U510" s="80"/>
      <c r="V510" s="80"/>
      <c r="W510" s="80"/>
      <c r="X510" s="80"/>
      <c r="Y510" s="80"/>
    </row>
    <row r="511" spans="1:25" ht="15.75" customHeight="1" x14ac:dyDescent="0.4">
      <c r="A511" s="80"/>
      <c r="B511" s="80"/>
      <c r="C511" s="80"/>
      <c r="D511" s="80"/>
      <c r="E511" s="80"/>
      <c r="F511" s="382"/>
      <c r="G511" s="80"/>
      <c r="H511" s="80"/>
      <c r="I511" s="80"/>
      <c r="J511" s="80"/>
      <c r="K511" s="80"/>
      <c r="L511" s="80"/>
      <c r="M511" s="80"/>
      <c r="N511" s="80"/>
      <c r="O511" s="80"/>
      <c r="P511" s="80"/>
      <c r="Q511" s="80"/>
      <c r="R511" s="80"/>
      <c r="S511" s="80"/>
      <c r="T511" s="80"/>
      <c r="U511" s="80"/>
      <c r="V511" s="80"/>
      <c r="W511" s="80"/>
      <c r="X511" s="80"/>
      <c r="Y511" s="80"/>
    </row>
    <row r="512" spans="1:25" ht="15.75" customHeight="1" x14ac:dyDescent="0.4">
      <c r="A512" s="80"/>
      <c r="B512" s="80"/>
      <c r="C512" s="80"/>
      <c r="D512" s="80"/>
      <c r="E512" s="80"/>
      <c r="F512" s="382"/>
      <c r="G512" s="80"/>
      <c r="H512" s="80"/>
      <c r="I512" s="80"/>
      <c r="J512" s="80"/>
      <c r="K512" s="80"/>
      <c r="L512" s="80"/>
      <c r="M512" s="80"/>
      <c r="N512" s="80"/>
      <c r="O512" s="80"/>
      <c r="P512" s="80"/>
      <c r="Q512" s="80"/>
      <c r="R512" s="80"/>
      <c r="S512" s="80"/>
      <c r="T512" s="80"/>
      <c r="U512" s="80"/>
      <c r="V512" s="80"/>
      <c r="W512" s="80"/>
      <c r="X512" s="80"/>
      <c r="Y512" s="80"/>
    </row>
    <row r="513" spans="1:25" ht="15.75" customHeight="1" x14ac:dyDescent="0.4">
      <c r="A513" s="80"/>
      <c r="B513" s="80"/>
      <c r="C513" s="80"/>
      <c r="D513" s="80"/>
      <c r="E513" s="80"/>
      <c r="F513" s="382"/>
      <c r="G513" s="80"/>
      <c r="H513" s="80"/>
      <c r="I513" s="80"/>
      <c r="J513" s="80"/>
      <c r="K513" s="80"/>
      <c r="L513" s="80"/>
      <c r="M513" s="80"/>
      <c r="N513" s="80"/>
      <c r="O513" s="80"/>
      <c r="P513" s="80"/>
      <c r="Q513" s="80"/>
      <c r="R513" s="80"/>
      <c r="S513" s="80"/>
      <c r="T513" s="80"/>
      <c r="U513" s="80"/>
      <c r="V513" s="80"/>
      <c r="W513" s="80"/>
      <c r="X513" s="80"/>
      <c r="Y513" s="80"/>
    </row>
    <row r="514" spans="1:25" ht="15.75" customHeight="1" x14ac:dyDescent="0.4">
      <c r="A514" s="80"/>
      <c r="B514" s="80"/>
      <c r="C514" s="80"/>
      <c r="D514" s="80"/>
      <c r="E514" s="80"/>
      <c r="F514" s="382"/>
      <c r="G514" s="80"/>
      <c r="H514" s="80"/>
      <c r="I514" s="80"/>
      <c r="J514" s="80"/>
      <c r="K514" s="80"/>
      <c r="L514" s="80"/>
      <c r="M514" s="80"/>
      <c r="N514" s="80"/>
      <c r="O514" s="80"/>
      <c r="P514" s="80"/>
      <c r="Q514" s="80"/>
      <c r="R514" s="80"/>
      <c r="S514" s="80"/>
      <c r="T514" s="80"/>
      <c r="U514" s="80"/>
      <c r="V514" s="80"/>
      <c r="W514" s="80"/>
      <c r="X514" s="80"/>
      <c r="Y514" s="80"/>
    </row>
    <row r="515" spans="1:25" ht="15.75" customHeight="1" x14ac:dyDescent="0.4">
      <c r="A515" s="80"/>
      <c r="B515" s="80"/>
      <c r="C515" s="80"/>
      <c r="D515" s="80"/>
      <c r="E515" s="80"/>
      <c r="F515" s="382"/>
      <c r="G515" s="80"/>
      <c r="H515" s="80"/>
      <c r="I515" s="80"/>
      <c r="J515" s="80"/>
      <c r="K515" s="80"/>
      <c r="L515" s="80"/>
      <c r="M515" s="80"/>
      <c r="N515" s="80"/>
      <c r="O515" s="80"/>
      <c r="P515" s="80"/>
      <c r="Q515" s="80"/>
      <c r="R515" s="80"/>
      <c r="S515" s="80"/>
      <c r="T515" s="80"/>
      <c r="U515" s="80"/>
      <c r="V515" s="80"/>
      <c r="W515" s="80"/>
      <c r="X515" s="80"/>
      <c r="Y515" s="80"/>
    </row>
    <row r="516" spans="1:25" ht="15.75" customHeight="1" x14ac:dyDescent="0.4">
      <c r="A516" s="80"/>
      <c r="B516" s="80"/>
      <c r="C516" s="80"/>
      <c r="D516" s="80"/>
      <c r="E516" s="80"/>
      <c r="F516" s="382"/>
      <c r="G516" s="80"/>
      <c r="H516" s="80"/>
      <c r="I516" s="80"/>
      <c r="J516" s="80"/>
      <c r="K516" s="80"/>
      <c r="L516" s="80"/>
      <c r="M516" s="80"/>
      <c r="N516" s="80"/>
      <c r="O516" s="80"/>
      <c r="P516" s="80"/>
      <c r="Q516" s="80"/>
      <c r="R516" s="80"/>
      <c r="S516" s="80"/>
      <c r="T516" s="80"/>
      <c r="U516" s="80"/>
      <c r="V516" s="80"/>
      <c r="W516" s="80"/>
      <c r="X516" s="80"/>
      <c r="Y516" s="80"/>
    </row>
    <row r="517" spans="1:25" ht="15.75" customHeight="1" x14ac:dyDescent="0.4">
      <c r="A517" s="80"/>
      <c r="B517" s="80"/>
      <c r="C517" s="80"/>
      <c r="D517" s="80"/>
      <c r="E517" s="80"/>
      <c r="F517" s="382"/>
      <c r="G517" s="80"/>
      <c r="H517" s="80"/>
      <c r="I517" s="80"/>
      <c r="J517" s="80"/>
      <c r="K517" s="80"/>
      <c r="L517" s="80"/>
      <c r="M517" s="80"/>
      <c r="N517" s="80"/>
      <c r="O517" s="80"/>
      <c r="P517" s="80"/>
      <c r="Q517" s="80"/>
      <c r="R517" s="80"/>
      <c r="S517" s="80"/>
      <c r="T517" s="80"/>
      <c r="U517" s="80"/>
      <c r="V517" s="80"/>
      <c r="W517" s="80"/>
      <c r="X517" s="80"/>
      <c r="Y517" s="80"/>
    </row>
    <row r="518" spans="1:25" ht="15.75" customHeight="1" x14ac:dyDescent="0.4">
      <c r="A518" s="80"/>
      <c r="B518" s="80"/>
      <c r="C518" s="80"/>
      <c r="D518" s="80"/>
      <c r="E518" s="80"/>
      <c r="F518" s="382"/>
      <c r="G518" s="80"/>
      <c r="H518" s="80"/>
      <c r="I518" s="80"/>
      <c r="J518" s="80"/>
      <c r="K518" s="80"/>
      <c r="L518" s="80"/>
      <c r="M518" s="80"/>
      <c r="N518" s="80"/>
      <c r="O518" s="80"/>
      <c r="P518" s="80"/>
      <c r="Q518" s="80"/>
      <c r="R518" s="80"/>
      <c r="S518" s="80"/>
      <c r="T518" s="80"/>
      <c r="U518" s="80"/>
      <c r="V518" s="80"/>
      <c r="W518" s="80"/>
      <c r="X518" s="80"/>
      <c r="Y518" s="80"/>
    </row>
    <row r="519" spans="1:25" ht="15.75" customHeight="1" x14ac:dyDescent="0.4">
      <c r="A519" s="80"/>
      <c r="B519" s="80"/>
      <c r="C519" s="80"/>
      <c r="D519" s="80"/>
      <c r="E519" s="80"/>
      <c r="F519" s="382"/>
      <c r="G519" s="80"/>
      <c r="H519" s="80"/>
      <c r="I519" s="80"/>
      <c r="J519" s="80"/>
      <c r="K519" s="80"/>
      <c r="L519" s="80"/>
      <c r="M519" s="80"/>
      <c r="N519" s="80"/>
      <c r="O519" s="80"/>
      <c r="P519" s="80"/>
      <c r="Q519" s="80"/>
      <c r="R519" s="80"/>
      <c r="S519" s="80"/>
      <c r="T519" s="80"/>
      <c r="U519" s="80"/>
      <c r="V519" s="80"/>
      <c r="W519" s="80"/>
      <c r="X519" s="80"/>
      <c r="Y519" s="80"/>
    </row>
    <row r="520" spans="1:25" ht="15.75" customHeight="1" x14ac:dyDescent="0.4">
      <c r="A520" s="80"/>
      <c r="B520" s="80"/>
      <c r="C520" s="80"/>
      <c r="D520" s="80"/>
      <c r="E520" s="80"/>
      <c r="F520" s="382"/>
      <c r="G520" s="80"/>
      <c r="H520" s="80"/>
      <c r="I520" s="80"/>
      <c r="J520" s="80"/>
      <c r="K520" s="80"/>
      <c r="L520" s="80"/>
      <c r="M520" s="80"/>
      <c r="N520" s="80"/>
      <c r="O520" s="80"/>
      <c r="P520" s="80"/>
      <c r="Q520" s="80"/>
      <c r="R520" s="80"/>
      <c r="S520" s="80"/>
      <c r="T520" s="80"/>
      <c r="U520" s="80"/>
      <c r="V520" s="80"/>
      <c r="W520" s="80"/>
      <c r="X520" s="80"/>
      <c r="Y520" s="80"/>
    </row>
    <row r="521" spans="1:25" ht="15.75" customHeight="1" x14ac:dyDescent="0.4">
      <c r="A521" s="80"/>
      <c r="B521" s="80"/>
      <c r="C521" s="80"/>
      <c r="D521" s="80"/>
      <c r="E521" s="80"/>
      <c r="F521" s="382"/>
      <c r="G521" s="80"/>
      <c r="H521" s="80"/>
      <c r="I521" s="80"/>
      <c r="J521" s="80"/>
      <c r="K521" s="80"/>
      <c r="L521" s="80"/>
      <c r="M521" s="80"/>
      <c r="N521" s="80"/>
      <c r="O521" s="80"/>
      <c r="P521" s="80"/>
      <c r="Q521" s="80"/>
      <c r="R521" s="80"/>
      <c r="S521" s="80"/>
      <c r="T521" s="80"/>
      <c r="U521" s="80"/>
      <c r="V521" s="80"/>
      <c r="W521" s="80"/>
      <c r="X521" s="80"/>
      <c r="Y521" s="80"/>
    </row>
    <row r="522" spans="1:25" ht="15.75" customHeight="1" x14ac:dyDescent="0.4">
      <c r="A522" s="80"/>
      <c r="B522" s="80"/>
      <c r="C522" s="80"/>
      <c r="D522" s="80"/>
      <c r="E522" s="80"/>
      <c r="F522" s="382"/>
      <c r="G522" s="80"/>
      <c r="H522" s="80"/>
      <c r="I522" s="80"/>
      <c r="J522" s="80"/>
      <c r="K522" s="80"/>
      <c r="L522" s="80"/>
      <c r="M522" s="80"/>
      <c r="N522" s="80"/>
      <c r="O522" s="80"/>
      <c r="P522" s="80"/>
      <c r="Q522" s="80"/>
      <c r="R522" s="80"/>
      <c r="S522" s="80"/>
      <c r="T522" s="80"/>
      <c r="U522" s="80"/>
      <c r="V522" s="80"/>
      <c r="W522" s="80"/>
      <c r="X522" s="80"/>
      <c r="Y522" s="80"/>
    </row>
    <row r="523" spans="1:25" ht="15.75" customHeight="1" x14ac:dyDescent="0.4">
      <c r="A523" s="80"/>
      <c r="B523" s="80"/>
      <c r="C523" s="80"/>
      <c r="D523" s="80"/>
      <c r="E523" s="80"/>
      <c r="F523" s="382"/>
      <c r="G523" s="80"/>
      <c r="H523" s="80"/>
      <c r="I523" s="80"/>
      <c r="J523" s="80"/>
      <c r="K523" s="80"/>
      <c r="L523" s="80"/>
      <c r="M523" s="80"/>
      <c r="N523" s="80"/>
      <c r="O523" s="80"/>
      <c r="P523" s="80"/>
      <c r="Q523" s="80"/>
      <c r="R523" s="80"/>
      <c r="S523" s="80"/>
      <c r="T523" s="80"/>
      <c r="U523" s="80"/>
      <c r="V523" s="80"/>
      <c r="W523" s="80"/>
      <c r="X523" s="80"/>
      <c r="Y523" s="80"/>
    </row>
    <row r="524" spans="1:25" ht="15.75" customHeight="1" x14ac:dyDescent="0.4">
      <c r="A524" s="80"/>
      <c r="B524" s="80"/>
      <c r="C524" s="80"/>
      <c r="D524" s="80"/>
      <c r="E524" s="80"/>
      <c r="F524" s="382"/>
      <c r="G524" s="80"/>
      <c r="H524" s="80"/>
      <c r="I524" s="80"/>
      <c r="J524" s="80"/>
      <c r="K524" s="80"/>
      <c r="L524" s="80"/>
      <c r="M524" s="80"/>
      <c r="N524" s="80"/>
      <c r="O524" s="80"/>
      <c r="P524" s="80"/>
      <c r="Q524" s="80"/>
      <c r="R524" s="80"/>
      <c r="S524" s="80"/>
      <c r="T524" s="80"/>
      <c r="U524" s="80"/>
      <c r="V524" s="80"/>
      <c r="W524" s="80"/>
      <c r="X524" s="80"/>
      <c r="Y524" s="80"/>
    </row>
    <row r="525" spans="1:25" ht="15.75" customHeight="1" x14ac:dyDescent="0.4">
      <c r="A525" s="80"/>
      <c r="B525" s="80"/>
      <c r="C525" s="80"/>
      <c r="D525" s="80"/>
      <c r="E525" s="80"/>
      <c r="F525" s="382"/>
      <c r="G525" s="80"/>
      <c r="H525" s="80"/>
      <c r="I525" s="80"/>
      <c r="J525" s="80"/>
      <c r="K525" s="80"/>
      <c r="L525" s="80"/>
      <c r="M525" s="80"/>
      <c r="N525" s="80"/>
      <c r="O525" s="80"/>
      <c r="P525" s="80"/>
      <c r="Q525" s="80"/>
      <c r="R525" s="80"/>
      <c r="S525" s="80"/>
      <c r="T525" s="80"/>
      <c r="U525" s="80"/>
      <c r="V525" s="80"/>
      <c r="W525" s="80"/>
      <c r="X525" s="80"/>
      <c r="Y525" s="80"/>
    </row>
    <row r="526" spans="1:25" ht="15.75" customHeight="1" x14ac:dyDescent="0.4">
      <c r="A526" s="80"/>
      <c r="B526" s="80"/>
      <c r="C526" s="80"/>
      <c r="D526" s="80"/>
      <c r="E526" s="80"/>
      <c r="F526" s="382"/>
      <c r="G526" s="80"/>
      <c r="H526" s="80"/>
      <c r="I526" s="80"/>
      <c r="J526" s="80"/>
      <c r="K526" s="80"/>
      <c r="L526" s="80"/>
      <c r="M526" s="80"/>
      <c r="N526" s="80"/>
      <c r="O526" s="80"/>
      <c r="P526" s="80"/>
      <c r="Q526" s="80"/>
      <c r="R526" s="80"/>
      <c r="S526" s="80"/>
      <c r="T526" s="80"/>
      <c r="U526" s="80"/>
      <c r="V526" s="80"/>
      <c r="W526" s="80"/>
      <c r="X526" s="80"/>
      <c r="Y526" s="80"/>
    </row>
    <row r="527" spans="1:25" ht="15.75" customHeight="1" x14ac:dyDescent="0.4">
      <c r="A527" s="80"/>
      <c r="B527" s="80"/>
      <c r="C527" s="80"/>
      <c r="D527" s="80"/>
      <c r="E527" s="80"/>
      <c r="F527" s="382"/>
      <c r="G527" s="80"/>
      <c r="H527" s="80"/>
      <c r="I527" s="80"/>
      <c r="J527" s="80"/>
      <c r="K527" s="80"/>
      <c r="L527" s="80"/>
      <c r="M527" s="80"/>
      <c r="N527" s="80"/>
      <c r="O527" s="80"/>
      <c r="P527" s="80"/>
      <c r="Q527" s="80"/>
      <c r="R527" s="80"/>
      <c r="S527" s="80"/>
      <c r="T527" s="80"/>
      <c r="U527" s="80"/>
      <c r="V527" s="80"/>
      <c r="W527" s="80"/>
      <c r="X527" s="80"/>
      <c r="Y527" s="80"/>
    </row>
    <row r="528" spans="1:25" ht="15.75" customHeight="1" x14ac:dyDescent="0.4">
      <c r="A528" s="80"/>
      <c r="B528" s="80"/>
      <c r="C528" s="80"/>
      <c r="D528" s="80"/>
      <c r="E528" s="80"/>
      <c r="F528" s="382"/>
      <c r="G528" s="80"/>
      <c r="H528" s="80"/>
      <c r="I528" s="80"/>
      <c r="J528" s="80"/>
      <c r="K528" s="80"/>
      <c r="L528" s="80"/>
      <c r="M528" s="80"/>
      <c r="N528" s="80"/>
      <c r="O528" s="80"/>
      <c r="P528" s="80"/>
      <c r="Q528" s="80"/>
      <c r="R528" s="80"/>
      <c r="S528" s="80"/>
      <c r="T528" s="80"/>
      <c r="U528" s="80"/>
      <c r="V528" s="80"/>
      <c r="W528" s="80"/>
      <c r="X528" s="80"/>
      <c r="Y528" s="80"/>
    </row>
    <row r="529" spans="1:25" ht="15.75" customHeight="1" x14ac:dyDescent="0.4">
      <c r="A529" s="80"/>
      <c r="B529" s="80"/>
      <c r="C529" s="80"/>
      <c r="D529" s="80"/>
      <c r="E529" s="80"/>
      <c r="F529" s="382"/>
      <c r="G529" s="80"/>
      <c r="H529" s="80"/>
      <c r="I529" s="80"/>
      <c r="J529" s="80"/>
      <c r="K529" s="80"/>
      <c r="L529" s="80"/>
      <c r="M529" s="80"/>
      <c r="N529" s="80"/>
      <c r="O529" s="80"/>
      <c r="P529" s="80"/>
      <c r="Q529" s="80"/>
      <c r="R529" s="80"/>
      <c r="S529" s="80"/>
      <c r="T529" s="80"/>
      <c r="U529" s="80"/>
      <c r="V529" s="80"/>
      <c r="W529" s="80"/>
      <c r="X529" s="80"/>
      <c r="Y529" s="80"/>
    </row>
    <row r="530" spans="1:25" ht="15.75" customHeight="1" x14ac:dyDescent="0.4">
      <c r="A530" s="80"/>
      <c r="B530" s="80"/>
      <c r="C530" s="80"/>
      <c r="D530" s="80"/>
      <c r="E530" s="80"/>
      <c r="F530" s="382"/>
      <c r="G530" s="80"/>
      <c r="H530" s="80"/>
      <c r="I530" s="80"/>
      <c r="J530" s="80"/>
      <c r="K530" s="80"/>
      <c r="L530" s="80"/>
      <c r="M530" s="80"/>
      <c r="N530" s="80"/>
      <c r="O530" s="80"/>
      <c r="P530" s="80"/>
      <c r="Q530" s="80"/>
      <c r="R530" s="80"/>
      <c r="S530" s="80"/>
      <c r="T530" s="80"/>
      <c r="U530" s="80"/>
      <c r="V530" s="80"/>
      <c r="W530" s="80"/>
      <c r="X530" s="80"/>
      <c r="Y530" s="80"/>
    </row>
    <row r="531" spans="1:25" ht="15.75" customHeight="1" x14ac:dyDescent="0.4">
      <c r="A531" s="80"/>
      <c r="B531" s="80"/>
      <c r="C531" s="80"/>
      <c r="D531" s="80"/>
      <c r="E531" s="80"/>
      <c r="F531" s="382"/>
      <c r="G531" s="80"/>
      <c r="H531" s="80"/>
      <c r="I531" s="80"/>
      <c r="J531" s="80"/>
      <c r="K531" s="80"/>
      <c r="L531" s="80"/>
      <c r="M531" s="80"/>
      <c r="N531" s="80"/>
      <c r="O531" s="80"/>
      <c r="P531" s="80"/>
      <c r="Q531" s="80"/>
      <c r="R531" s="80"/>
      <c r="S531" s="80"/>
      <c r="T531" s="80"/>
      <c r="U531" s="80"/>
      <c r="V531" s="80"/>
      <c r="W531" s="80"/>
      <c r="X531" s="80"/>
      <c r="Y531" s="80"/>
    </row>
    <row r="532" spans="1:25" ht="15.75" customHeight="1" x14ac:dyDescent="0.4">
      <c r="A532" s="80"/>
      <c r="B532" s="80"/>
      <c r="C532" s="80"/>
      <c r="D532" s="80"/>
      <c r="E532" s="80"/>
      <c r="F532" s="382"/>
      <c r="G532" s="80"/>
      <c r="H532" s="80"/>
      <c r="I532" s="80"/>
      <c r="J532" s="80"/>
      <c r="K532" s="80"/>
      <c r="L532" s="80"/>
      <c r="M532" s="80"/>
      <c r="N532" s="80"/>
      <c r="O532" s="80"/>
      <c r="P532" s="80"/>
      <c r="Q532" s="80"/>
      <c r="R532" s="80"/>
      <c r="S532" s="80"/>
      <c r="T532" s="80"/>
      <c r="U532" s="80"/>
      <c r="V532" s="80"/>
      <c r="W532" s="80"/>
      <c r="X532" s="80"/>
      <c r="Y532" s="80"/>
    </row>
    <row r="533" spans="1:25" ht="15.75" customHeight="1" x14ac:dyDescent="0.4">
      <c r="A533" s="80"/>
      <c r="B533" s="80"/>
      <c r="C533" s="80"/>
      <c r="D533" s="80"/>
      <c r="E533" s="80"/>
      <c r="F533" s="382"/>
      <c r="G533" s="80"/>
      <c r="H533" s="80"/>
      <c r="I533" s="80"/>
      <c r="J533" s="80"/>
      <c r="K533" s="80"/>
      <c r="L533" s="80"/>
      <c r="M533" s="80"/>
      <c r="N533" s="80"/>
      <c r="O533" s="80"/>
      <c r="P533" s="80"/>
      <c r="Q533" s="80"/>
      <c r="R533" s="80"/>
      <c r="S533" s="80"/>
      <c r="T533" s="80"/>
      <c r="U533" s="80"/>
      <c r="V533" s="80"/>
      <c r="W533" s="80"/>
      <c r="X533" s="80"/>
      <c r="Y533" s="80"/>
    </row>
    <row r="534" spans="1:25" ht="15.75" customHeight="1" x14ac:dyDescent="0.4">
      <c r="A534" s="80"/>
      <c r="B534" s="80"/>
      <c r="C534" s="80"/>
      <c r="D534" s="80"/>
      <c r="E534" s="80"/>
      <c r="F534" s="382"/>
      <c r="G534" s="80"/>
      <c r="H534" s="80"/>
      <c r="I534" s="80"/>
      <c r="J534" s="80"/>
      <c r="K534" s="80"/>
      <c r="L534" s="80"/>
      <c r="M534" s="80"/>
      <c r="N534" s="80"/>
      <c r="O534" s="80"/>
      <c r="P534" s="80"/>
      <c r="Q534" s="80"/>
      <c r="R534" s="80"/>
      <c r="S534" s="80"/>
      <c r="T534" s="80"/>
      <c r="U534" s="80"/>
      <c r="V534" s="80"/>
      <c r="W534" s="80"/>
      <c r="X534" s="80"/>
      <c r="Y534" s="80"/>
    </row>
    <row r="535" spans="1:25" ht="15.75" customHeight="1" x14ac:dyDescent="0.4">
      <c r="A535" s="80"/>
      <c r="B535" s="80"/>
      <c r="C535" s="80"/>
      <c r="D535" s="80"/>
      <c r="E535" s="80"/>
      <c r="F535" s="382"/>
      <c r="G535" s="80"/>
      <c r="H535" s="80"/>
      <c r="I535" s="80"/>
      <c r="J535" s="80"/>
      <c r="K535" s="80"/>
      <c r="L535" s="80"/>
      <c r="M535" s="80"/>
      <c r="N535" s="80"/>
      <c r="O535" s="80"/>
      <c r="P535" s="80"/>
      <c r="Q535" s="80"/>
      <c r="R535" s="80"/>
      <c r="S535" s="80"/>
      <c r="T535" s="80"/>
      <c r="U535" s="80"/>
      <c r="V535" s="80"/>
      <c r="W535" s="80"/>
      <c r="X535" s="80"/>
      <c r="Y535" s="80"/>
    </row>
    <row r="536" spans="1:25" ht="15.75" customHeight="1" x14ac:dyDescent="0.4">
      <c r="A536" s="80"/>
      <c r="B536" s="80"/>
      <c r="C536" s="80"/>
      <c r="D536" s="80"/>
      <c r="E536" s="80"/>
      <c r="F536" s="382"/>
      <c r="G536" s="80"/>
      <c r="H536" s="80"/>
      <c r="I536" s="80"/>
      <c r="J536" s="80"/>
      <c r="K536" s="80"/>
      <c r="L536" s="80"/>
      <c r="M536" s="80"/>
      <c r="N536" s="80"/>
      <c r="O536" s="80"/>
      <c r="P536" s="80"/>
      <c r="Q536" s="80"/>
      <c r="R536" s="80"/>
      <c r="S536" s="80"/>
      <c r="T536" s="80"/>
      <c r="U536" s="80"/>
      <c r="V536" s="80"/>
      <c r="W536" s="80"/>
      <c r="X536" s="80"/>
      <c r="Y536" s="80"/>
    </row>
    <row r="537" spans="1:25" ht="15.75" customHeight="1" x14ac:dyDescent="0.4">
      <c r="A537" s="80"/>
      <c r="B537" s="80"/>
      <c r="C537" s="80"/>
      <c r="D537" s="80"/>
      <c r="E537" s="80"/>
      <c r="F537" s="382"/>
      <c r="G537" s="80"/>
      <c r="H537" s="80"/>
      <c r="I537" s="80"/>
      <c r="J537" s="80"/>
      <c r="K537" s="80"/>
      <c r="L537" s="80"/>
      <c r="M537" s="80"/>
      <c r="N537" s="80"/>
      <c r="O537" s="80"/>
      <c r="P537" s="80"/>
      <c r="Q537" s="80"/>
      <c r="R537" s="80"/>
      <c r="S537" s="80"/>
      <c r="T537" s="80"/>
      <c r="U537" s="80"/>
      <c r="V537" s="80"/>
      <c r="W537" s="80"/>
      <c r="X537" s="80"/>
      <c r="Y537" s="80"/>
    </row>
    <row r="538" spans="1:25" ht="15.75" customHeight="1" x14ac:dyDescent="0.4">
      <c r="A538" s="80"/>
      <c r="B538" s="80"/>
      <c r="C538" s="80"/>
      <c r="D538" s="80"/>
      <c r="E538" s="80"/>
      <c r="F538" s="382"/>
      <c r="G538" s="80"/>
      <c r="H538" s="80"/>
      <c r="I538" s="80"/>
      <c r="J538" s="80"/>
      <c r="K538" s="80"/>
      <c r="L538" s="80"/>
      <c r="M538" s="80"/>
      <c r="N538" s="80"/>
      <c r="O538" s="80"/>
      <c r="P538" s="80"/>
      <c r="Q538" s="80"/>
      <c r="R538" s="80"/>
      <c r="S538" s="80"/>
      <c r="T538" s="80"/>
      <c r="U538" s="80"/>
      <c r="V538" s="80"/>
      <c r="W538" s="80"/>
      <c r="X538" s="80"/>
      <c r="Y538" s="80"/>
    </row>
    <row r="539" spans="1:25" ht="15.75" customHeight="1" x14ac:dyDescent="0.4">
      <c r="A539" s="80"/>
      <c r="B539" s="80"/>
      <c r="C539" s="80"/>
      <c r="D539" s="80"/>
      <c r="E539" s="80"/>
      <c r="F539" s="382"/>
      <c r="G539" s="80"/>
      <c r="H539" s="80"/>
      <c r="I539" s="80"/>
      <c r="J539" s="80"/>
      <c r="K539" s="80"/>
      <c r="L539" s="80"/>
      <c r="M539" s="80"/>
      <c r="N539" s="80"/>
      <c r="O539" s="80"/>
      <c r="P539" s="80"/>
      <c r="Q539" s="80"/>
      <c r="R539" s="80"/>
      <c r="S539" s="80"/>
      <c r="T539" s="80"/>
      <c r="U539" s="80"/>
      <c r="V539" s="80"/>
      <c r="W539" s="80"/>
      <c r="X539" s="80"/>
      <c r="Y539" s="80"/>
    </row>
    <row r="540" spans="1:25" ht="15.75" customHeight="1" x14ac:dyDescent="0.4">
      <c r="A540" s="80"/>
      <c r="B540" s="80"/>
      <c r="C540" s="80"/>
      <c r="D540" s="80"/>
      <c r="E540" s="80"/>
      <c r="F540" s="382"/>
      <c r="G540" s="80"/>
      <c r="H540" s="80"/>
      <c r="I540" s="80"/>
      <c r="J540" s="80"/>
      <c r="K540" s="80"/>
      <c r="L540" s="80"/>
      <c r="M540" s="80"/>
      <c r="N540" s="80"/>
      <c r="O540" s="80"/>
      <c r="P540" s="80"/>
      <c r="Q540" s="80"/>
      <c r="R540" s="80"/>
      <c r="S540" s="80"/>
      <c r="T540" s="80"/>
      <c r="U540" s="80"/>
      <c r="V540" s="80"/>
      <c r="W540" s="80"/>
      <c r="X540" s="80"/>
      <c r="Y540" s="80"/>
    </row>
    <row r="541" spans="1:25" ht="15.75" customHeight="1" x14ac:dyDescent="0.4">
      <c r="A541" s="80"/>
      <c r="B541" s="80"/>
      <c r="C541" s="80"/>
      <c r="D541" s="80"/>
      <c r="E541" s="80"/>
      <c r="F541" s="382"/>
      <c r="G541" s="80"/>
      <c r="H541" s="80"/>
      <c r="I541" s="80"/>
      <c r="J541" s="80"/>
      <c r="K541" s="80"/>
      <c r="L541" s="80"/>
      <c r="M541" s="80"/>
      <c r="N541" s="80"/>
      <c r="O541" s="80"/>
      <c r="P541" s="80"/>
      <c r="Q541" s="80"/>
      <c r="R541" s="80"/>
      <c r="S541" s="80"/>
      <c r="T541" s="80"/>
      <c r="U541" s="80"/>
      <c r="V541" s="80"/>
      <c r="W541" s="80"/>
      <c r="X541" s="80"/>
      <c r="Y541" s="80"/>
    </row>
    <row r="542" spans="1:25" ht="15.75" customHeight="1" x14ac:dyDescent="0.4">
      <c r="A542" s="80"/>
      <c r="B542" s="80"/>
      <c r="C542" s="80"/>
      <c r="D542" s="80"/>
      <c r="E542" s="80"/>
      <c r="F542" s="382"/>
      <c r="G542" s="80"/>
      <c r="H542" s="80"/>
      <c r="I542" s="80"/>
      <c r="J542" s="80"/>
      <c r="K542" s="80"/>
      <c r="L542" s="80"/>
      <c r="M542" s="80"/>
      <c r="N542" s="80"/>
      <c r="O542" s="80"/>
      <c r="P542" s="80"/>
      <c r="Q542" s="80"/>
      <c r="R542" s="80"/>
      <c r="S542" s="80"/>
      <c r="T542" s="80"/>
      <c r="U542" s="80"/>
      <c r="V542" s="80"/>
      <c r="W542" s="80"/>
      <c r="X542" s="80"/>
      <c r="Y542" s="80"/>
    </row>
    <row r="543" spans="1:25" ht="15.75" customHeight="1" x14ac:dyDescent="0.4">
      <c r="A543" s="80"/>
      <c r="B543" s="80"/>
      <c r="C543" s="80"/>
      <c r="D543" s="80"/>
      <c r="E543" s="80"/>
      <c r="F543" s="382"/>
      <c r="G543" s="80"/>
      <c r="H543" s="80"/>
      <c r="I543" s="80"/>
      <c r="J543" s="80"/>
      <c r="K543" s="80"/>
      <c r="L543" s="80"/>
      <c r="M543" s="80"/>
      <c r="N543" s="80"/>
      <c r="O543" s="80"/>
      <c r="P543" s="80"/>
      <c r="Q543" s="80"/>
      <c r="R543" s="80"/>
      <c r="S543" s="80"/>
      <c r="T543" s="80"/>
      <c r="U543" s="80"/>
      <c r="V543" s="80"/>
      <c r="W543" s="80"/>
      <c r="X543" s="80"/>
      <c r="Y543" s="80"/>
    </row>
    <row r="544" spans="1:25" ht="15.75" customHeight="1" x14ac:dyDescent="0.4">
      <c r="A544" s="80"/>
      <c r="B544" s="80"/>
      <c r="C544" s="80"/>
      <c r="D544" s="80"/>
      <c r="E544" s="80"/>
      <c r="F544" s="382"/>
      <c r="G544" s="80"/>
      <c r="H544" s="80"/>
      <c r="I544" s="80"/>
      <c r="J544" s="80"/>
      <c r="K544" s="80"/>
      <c r="L544" s="80"/>
      <c r="M544" s="80"/>
      <c r="N544" s="80"/>
      <c r="O544" s="80"/>
      <c r="P544" s="80"/>
      <c r="Q544" s="80"/>
      <c r="R544" s="80"/>
      <c r="S544" s="80"/>
      <c r="T544" s="80"/>
      <c r="U544" s="80"/>
      <c r="V544" s="80"/>
      <c r="W544" s="80"/>
      <c r="X544" s="80"/>
      <c r="Y544" s="80"/>
    </row>
    <row r="545" spans="1:25" ht="15.75" customHeight="1" x14ac:dyDescent="0.4">
      <c r="A545" s="80"/>
      <c r="B545" s="80"/>
      <c r="C545" s="80"/>
      <c r="D545" s="80"/>
      <c r="E545" s="80"/>
      <c r="F545" s="382"/>
      <c r="G545" s="80"/>
      <c r="H545" s="80"/>
      <c r="I545" s="80"/>
      <c r="J545" s="80"/>
      <c r="K545" s="80"/>
      <c r="L545" s="80"/>
      <c r="M545" s="80"/>
      <c r="N545" s="80"/>
      <c r="O545" s="80"/>
      <c r="P545" s="80"/>
      <c r="Q545" s="80"/>
      <c r="R545" s="80"/>
      <c r="S545" s="80"/>
      <c r="T545" s="80"/>
      <c r="U545" s="80"/>
      <c r="V545" s="80"/>
      <c r="W545" s="80"/>
      <c r="X545" s="80"/>
      <c r="Y545" s="80"/>
    </row>
    <row r="546" spans="1:25" ht="15.75" customHeight="1" x14ac:dyDescent="0.4">
      <c r="A546" s="80"/>
      <c r="B546" s="80"/>
      <c r="C546" s="80"/>
      <c r="D546" s="80"/>
      <c r="E546" s="80"/>
      <c r="F546" s="382"/>
      <c r="G546" s="80"/>
      <c r="H546" s="80"/>
      <c r="I546" s="80"/>
      <c r="J546" s="80"/>
      <c r="K546" s="80"/>
      <c r="L546" s="80"/>
      <c r="M546" s="80"/>
      <c r="N546" s="80"/>
      <c r="O546" s="80"/>
      <c r="P546" s="80"/>
      <c r="Q546" s="80"/>
      <c r="R546" s="80"/>
      <c r="S546" s="80"/>
      <c r="T546" s="80"/>
      <c r="U546" s="80"/>
      <c r="V546" s="80"/>
      <c r="W546" s="80"/>
      <c r="X546" s="80"/>
      <c r="Y546" s="80"/>
    </row>
    <row r="547" spans="1:25" ht="15.75" customHeight="1" x14ac:dyDescent="0.4">
      <c r="A547" s="80"/>
      <c r="B547" s="80"/>
      <c r="C547" s="80"/>
      <c r="D547" s="80"/>
      <c r="E547" s="80"/>
      <c r="F547" s="382"/>
      <c r="G547" s="80"/>
      <c r="H547" s="80"/>
      <c r="I547" s="80"/>
      <c r="J547" s="80"/>
      <c r="K547" s="80"/>
      <c r="L547" s="80"/>
      <c r="M547" s="80"/>
      <c r="N547" s="80"/>
      <c r="O547" s="80"/>
      <c r="P547" s="80"/>
      <c r="Q547" s="80"/>
      <c r="R547" s="80"/>
      <c r="S547" s="80"/>
      <c r="T547" s="80"/>
      <c r="U547" s="80"/>
      <c r="V547" s="80"/>
      <c r="W547" s="80"/>
      <c r="X547" s="80"/>
      <c r="Y547" s="80"/>
    </row>
    <row r="548" spans="1:25" ht="15.75" customHeight="1" x14ac:dyDescent="0.4">
      <c r="A548" s="80"/>
      <c r="B548" s="80"/>
      <c r="C548" s="80"/>
      <c r="D548" s="80"/>
      <c r="E548" s="80"/>
      <c r="F548" s="382"/>
      <c r="G548" s="80"/>
      <c r="H548" s="80"/>
      <c r="I548" s="80"/>
      <c r="J548" s="80"/>
      <c r="K548" s="80"/>
      <c r="L548" s="80"/>
      <c r="M548" s="80"/>
      <c r="N548" s="80"/>
      <c r="O548" s="80"/>
      <c r="P548" s="80"/>
      <c r="Q548" s="80"/>
      <c r="R548" s="80"/>
      <c r="S548" s="80"/>
      <c r="T548" s="80"/>
      <c r="U548" s="80"/>
      <c r="V548" s="80"/>
      <c r="W548" s="80"/>
      <c r="X548" s="80"/>
      <c r="Y548" s="80"/>
    </row>
    <row r="549" spans="1:25" ht="15.75" customHeight="1" x14ac:dyDescent="0.4">
      <c r="A549" s="80"/>
      <c r="B549" s="80"/>
      <c r="C549" s="80"/>
      <c r="D549" s="80"/>
      <c r="E549" s="80"/>
      <c r="F549" s="382"/>
      <c r="G549" s="80"/>
      <c r="H549" s="80"/>
      <c r="I549" s="80"/>
      <c r="J549" s="80"/>
      <c r="K549" s="80"/>
      <c r="L549" s="80"/>
      <c r="M549" s="80"/>
      <c r="N549" s="80"/>
      <c r="O549" s="80"/>
      <c r="P549" s="80"/>
      <c r="Q549" s="80"/>
      <c r="R549" s="80"/>
      <c r="S549" s="80"/>
      <c r="T549" s="80"/>
      <c r="U549" s="80"/>
      <c r="V549" s="80"/>
      <c r="W549" s="80"/>
      <c r="X549" s="80"/>
      <c r="Y549" s="80"/>
    </row>
    <row r="550" spans="1:25" ht="15.75" customHeight="1" x14ac:dyDescent="0.4">
      <c r="A550" s="80"/>
      <c r="B550" s="80"/>
      <c r="C550" s="80"/>
      <c r="D550" s="80"/>
      <c r="E550" s="80"/>
      <c r="F550" s="382"/>
      <c r="G550" s="80"/>
      <c r="H550" s="80"/>
      <c r="I550" s="80"/>
      <c r="J550" s="80"/>
      <c r="K550" s="80"/>
      <c r="L550" s="80"/>
      <c r="M550" s="80"/>
      <c r="N550" s="80"/>
      <c r="O550" s="80"/>
      <c r="P550" s="80"/>
      <c r="Q550" s="80"/>
      <c r="R550" s="80"/>
      <c r="S550" s="80"/>
      <c r="T550" s="80"/>
      <c r="U550" s="80"/>
      <c r="V550" s="80"/>
      <c r="W550" s="80"/>
      <c r="X550" s="80"/>
      <c r="Y550" s="80"/>
    </row>
    <row r="551" spans="1:25" ht="15.75" customHeight="1" x14ac:dyDescent="0.4">
      <c r="A551" s="80"/>
      <c r="B551" s="80"/>
      <c r="C551" s="80"/>
      <c r="D551" s="80"/>
      <c r="E551" s="80"/>
      <c r="F551" s="382"/>
      <c r="G551" s="80"/>
      <c r="H551" s="80"/>
      <c r="I551" s="80"/>
      <c r="J551" s="80"/>
      <c r="K551" s="80"/>
      <c r="L551" s="80"/>
      <c r="M551" s="80"/>
      <c r="N551" s="80"/>
      <c r="O551" s="80"/>
      <c r="P551" s="80"/>
      <c r="Q551" s="80"/>
      <c r="R551" s="80"/>
      <c r="S551" s="80"/>
      <c r="T551" s="80"/>
      <c r="U551" s="80"/>
      <c r="V551" s="80"/>
      <c r="W551" s="80"/>
      <c r="X551" s="80"/>
      <c r="Y551" s="80"/>
    </row>
    <row r="552" spans="1:25" ht="15.75" customHeight="1" x14ac:dyDescent="0.4">
      <c r="A552" s="80"/>
      <c r="B552" s="80"/>
      <c r="C552" s="80"/>
      <c r="D552" s="80"/>
      <c r="E552" s="80"/>
      <c r="F552" s="382"/>
      <c r="G552" s="80"/>
      <c r="H552" s="80"/>
      <c r="I552" s="80"/>
      <c r="J552" s="80"/>
      <c r="K552" s="80"/>
      <c r="L552" s="80"/>
      <c r="M552" s="80"/>
      <c r="N552" s="80"/>
      <c r="O552" s="80"/>
      <c r="P552" s="80"/>
      <c r="Q552" s="80"/>
      <c r="R552" s="80"/>
      <c r="S552" s="80"/>
      <c r="T552" s="80"/>
      <c r="U552" s="80"/>
      <c r="V552" s="80"/>
      <c r="W552" s="80"/>
      <c r="X552" s="80"/>
      <c r="Y552" s="80"/>
    </row>
    <row r="553" spans="1:25" ht="15.75" customHeight="1" x14ac:dyDescent="0.4">
      <c r="A553" s="80"/>
      <c r="B553" s="80"/>
      <c r="C553" s="80"/>
      <c r="D553" s="80"/>
      <c r="E553" s="80"/>
      <c r="F553" s="382"/>
      <c r="G553" s="80"/>
      <c r="H553" s="80"/>
      <c r="I553" s="80"/>
      <c r="J553" s="80"/>
      <c r="K553" s="80"/>
      <c r="L553" s="80"/>
      <c r="M553" s="80"/>
      <c r="N553" s="80"/>
      <c r="O553" s="80"/>
      <c r="P553" s="80"/>
      <c r="Q553" s="80"/>
      <c r="R553" s="80"/>
      <c r="S553" s="80"/>
      <c r="T553" s="80"/>
      <c r="U553" s="80"/>
      <c r="V553" s="80"/>
      <c r="W553" s="80"/>
      <c r="X553" s="80"/>
      <c r="Y553" s="80"/>
    </row>
    <row r="554" spans="1:25" ht="15.75" customHeight="1" x14ac:dyDescent="0.4">
      <c r="A554" s="80"/>
      <c r="B554" s="80"/>
      <c r="C554" s="80"/>
      <c r="D554" s="80"/>
      <c r="E554" s="80"/>
      <c r="F554" s="382"/>
      <c r="G554" s="80"/>
      <c r="H554" s="80"/>
      <c r="I554" s="80"/>
      <c r="J554" s="80"/>
      <c r="K554" s="80"/>
      <c r="L554" s="80"/>
      <c r="M554" s="80"/>
      <c r="N554" s="80"/>
      <c r="O554" s="80"/>
      <c r="P554" s="80"/>
      <c r="Q554" s="80"/>
      <c r="R554" s="80"/>
      <c r="S554" s="80"/>
      <c r="T554" s="80"/>
      <c r="U554" s="80"/>
      <c r="V554" s="80"/>
      <c r="W554" s="80"/>
      <c r="X554" s="80"/>
      <c r="Y554" s="80"/>
    </row>
    <row r="555" spans="1:25" ht="15.75" customHeight="1" x14ac:dyDescent="0.4">
      <c r="A555" s="80"/>
      <c r="B555" s="80"/>
      <c r="C555" s="80"/>
      <c r="D555" s="80"/>
      <c r="E555" s="80"/>
      <c r="F555" s="382"/>
      <c r="G555" s="80"/>
      <c r="H555" s="80"/>
      <c r="I555" s="80"/>
      <c r="J555" s="80"/>
      <c r="K555" s="80"/>
      <c r="L555" s="80"/>
      <c r="M555" s="80"/>
      <c r="N555" s="80"/>
      <c r="O555" s="80"/>
      <c r="P555" s="80"/>
      <c r="Q555" s="80"/>
      <c r="R555" s="80"/>
      <c r="S555" s="80"/>
      <c r="T555" s="80"/>
      <c r="U555" s="80"/>
      <c r="V555" s="80"/>
      <c r="W555" s="80"/>
      <c r="X555" s="80"/>
      <c r="Y555" s="80"/>
    </row>
    <row r="556" spans="1:25" ht="15.75" customHeight="1" x14ac:dyDescent="0.4">
      <c r="A556" s="80"/>
      <c r="B556" s="80"/>
      <c r="C556" s="80"/>
      <c r="D556" s="80"/>
      <c r="E556" s="80"/>
      <c r="F556" s="382"/>
      <c r="G556" s="80"/>
      <c r="H556" s="80"/>
      <c r="I556" s="80"/>
      <c r="J556" s="80"/>
      <c r="K556" s="80"/>
      <c r="L556" s="80"/>
      <c r="M556" s="80"/>
      <c r="N556" s="80"/>
      <c r="O556" s="80"/>
      <c r="P556" s="80"/>
      <c r="Q556" s="80"/>
      <c r="R556" s="80"/>
      <c r="S556" s="80"/>
      <c r="T556" s="80"/>
      <c r="U556" s="80"/>
      <c r="V556" s="80"/>
      <c r="W556" s="80"/>
      <c r="X556" s="80"/>
      <c r="Y556" s="80"/>
    </row>
    <row r="557" spans="1:25" ht="15.75" customHeight="1" x14ac:dyDescent="0.4">
      <c r="A557" s="80"/>
      <c r="B557" s="80"/>
      <c r="C557" s="80"/>
      <c r="D557" s="80"/>
      <c r="E557" s="80"/>
      <c r="F557" s="382"/>
      <c r="G557" s="80"/>
      <c r="H557" s="80"/>
      <c r="I557" s="80"/>
      <c r="J557" s="80"/>
      <c r="K557" s="80"/>
      <c r="L557" s="80"/>
      <c r="M557" s="80"/>
      <c r="N557" s="80"/>
      <c r="O557" s="80"/>
      <c r="P557" s="80"/>
      <c r="Q557" s="80"/>
      <c r="R557" s="80"/>
      <c r="S557" s="80"/>
      <c r="T557" s="80"/>
      <c r="U557" s="80"/>
      <c r="V557" s="80"/>
      <c r="W557" s="80"/>
      <c r="X557" s="80"/>
      <c r="Y557" s="80"/>
    </row>
    <row r="558" spans="1:25" ht="15.75" customHeight="1" x14ac:dyDescent="0.4">
      <c r="A558" s="80"/>
      <c r="B558" s="80"/>
      <c r="C558" s="80"/>
      <c r="D558" s="80"/>
      <c r="E558" s="80"/>
      <c r="F558" s="382"/>
      <c r="G558" s="80"/>
      <c r="H558" s="80"/>
      <c r="I558" s="80"/>
      <c r="J558" s="80"/>
      <c r="K558" s="80"/>
      <c r="L558" s="80"/>
      <c r="M558" s="80"/>
      <c r="N558" s="80"/>
      <c r="O558" s="80"/>
      <c r="P558" s="80"/>
      <c r="Q558" s="80"/>
      <c r="R558" s="80"/>
      <c r="S558" s="80"/>
      <c r="T558" s="80"/>
      <c r="U558" s="80"/>
      <c r="V558" s="80"/>
      <c r="W558" s="80"/>
      <c r="X558" s="80"/>
      <c r="Y558" s="80"/>
    </row>
    <row r="559" spans="1:25" ht="15.75" customHeight="1" x14ac:dyDescent="0.4">
      <c r="A559" s="80"/>
      <c r="B559" s="80"/>
      <c r="C559" s="80"/>
      <c r="D559" s="80"/>
      <c r="E559" s="80"/>
      <c r="F559" s="382"/>
      <c r="G559" s="80"/>
      <c r="H559" s="80"/>
      <c r="I559" s="80"/>
      <c r="J559" s="80"/>
      <c r="K559" s="80"/>
      <c r="L559" s="80"/>
      <c r="M559" s="80"/>
      <c r="N559" s="80"/>
      <c r="O559" s="80"/>
      <c r="P559" s="80"/>
      <c r="Q559" s="80"/>
      <c r="R559" s="80"/>
      <c r="S559" s="80"/>
      <c r="T559" s="80"/>
      <c r="U559" s="80"/>
      <c r="V559" s="80"/>
      <c r="W559" s="80"/>
      <c r="X559" s="80"/>
      <c r="Y559" s="80"/>
    </row>
    <row r="560" spans="1:25" ht="15.75" customHeight="1" x14ac:dyDescent="0.4">
      <c r="A560" s="80"/>
      <c r="B560" s="80"/>
      <c r="C560" s="80"/>
      <c r="D560" s="80"/>
      <c r="E560" s="80"/>
      <c r="F560" s="382"/>
      <c r="G560" s="80"/>
      <c r="H560" s="80"/>
      <c r="I560" s="80"/>
      <c r="J560" s="80"/>
      <c r="K560" s="80"/>
      <c r="L560" s="80"/>
      <c r="M560" s="80"/>
      <c r="N560" s="80"/>
      <c r="O560" s="80"/>
      <c r="P560" s="80"/>
      <c r="Q560" s="80"/>
      <c r="R560" s="80"/>
      <c r="S560" s="80"/>
      <c r="T560" s="80"/>
      <c r="U560" s="80"/>
      <c r="V560" s="80"/>
      <c r="W560" s="80"/>
      <c r="X560" s="80"/>
      <c r="Y560" s="80"/>
    </row>
    <row r="561" spans="1:25" ht="15.75" customHeight="1" x14ac:dyDescent="0.4">
      <c r="A561" s="80"/>
      <c r="B561" s="80"/>
      <c r="C561" s="80"/>
      <c r="D561" s="80"/>
      <c r="E561" s="80"/>
      <c r="F561" s="382"/>
      <c r="G561" s="80"/>
      <c r="H561" s="80"/>
      <c r="I561" s="80"/>
      <c r="J561" s="80"/>
      <c r="K561" s="80"/>
      <c r="L561" s="80"/>
      <c r="M561" s="80"/>
      <c r="N561" s="80"/>
      <c r="O561" s="80"/>
      <c r="P561" s="80"/>
      <c r="Q561" s="80"/>
      <c r="R561" s="80"/>
      <c r="S561" s="80"/>
      <c r="T561" s="80"/>
      <c r="U561" s="80"/>
      <c r="V561" s="80"/>
      <c r="W561" s="80"/>
      <c r="X561" s="80"/>
      <c r="Y561" s="80"/>
    </row>
    <row r="562" spans="1:25" ht="15.75" customHeight="1" x14ac:dyDescent="0.4">
      <c r="A562" s="80"/>
      <c r="B562" s="80"/>
      <c r="C562" s="80"/>
      <c r="D562" s="80"/>
      <c r="E562" s="80"/>
      <c r="F562" s="382"/>
      <c r="G562" s="80"/>
      <c r="H562" s="80"/>
      <c r="I562" s="80"/>
      <c r="J562" s="80"/>
      <c r="K562" s="80"/>
      <c r="L562" s="80"/>
      <c r="M562" s="80"/>
      <c r="N562" s="80"/>
      <c r="O562" s="80"/>
      <c r="P562" s="80"/>
      <c r="Q562" s="80"/>
      <c r="R562" s="80"/>
      <c r="S562" s="80"/>
      <c r="T562" s="80"/>
      <c r="U562" s="80"/>
      <c r="V562" s="80"/>
      <c r="W562" s="80"/>
      <c r="X562" s="80"/>
      <c r="Y562" s="80"/>
    </row>
    <row r="563" spans="1:25" ht="15.75" customHeight="1" x14ac:dyDescent="0.4">
      <c r="A563" s="80"/>
      <c r="B563" s="80"/>
      <c r="C563" s="80"/>
      <c r="D563" s="80"/>
      <c r="E563" s="80"/>
      <c r="F563" s="382"/>
      <c r="G563" s="80"/>
      <c r="H563" s="80"/>
      <c r="I563" s="80"/>
      <c r="J563" s="80"/>
      <c r="K563" s="80"/>
      <c r="L563" s="80"/>
      <c r="M563" s="80"/>
      <c r="N563" s="80"/>
      <c r="O563" s="80"/>
      <c r="P563" s="80"/>
      <c r="Q563" s="80"/>
      <c r="R563" s="80"/>
      <c r="S563" s="80"/>
      <c r="T563" s="80"/>
      <c r="U563" s="80"/>
      <c r="V563" s="80"/>
      <c r="W563" s="80"/>
      <c r="X563" s="80"/>
      <c r="Y563" s="80"/>
    </row>
    <row r="564" spans="1:25" ht="15.75" customHeight="1" x14ac:dyDescent="0.4">
      <c r="A564" s="80"/>
      <c r="B564" s="80"/>
      <c r="C564" s="80"/>
      <c r="D564" s="80"/>
      <c r="E564" s="80"/>
      <c r="F564" s="382"/>
      <c r="G564" s="80"/>
      <c r="H564" s="80"/>
      <c r="I564" s="80"/>
      <c r="J564" s="80"/>
      <c r="K564" s="80"/>
      <c r="L564" s="80"/>
      <c r="M564" s="80"/>
      <c r="N564" s="80"/>
      <c r="O564" s="80"/>
      <c r="P564" s="80"/>
      <c r="Q564" s="80"/>
      <c r="R564" s="80"/>
      <c r="S564" s="80"/>
      <c r="T564" s="80"/>
      <c r="U564" s="80"/>
      <c r="V564" s="80"/>
      <c r="W564" s="80"/>
      <c r="X564" s="80"/>
      <c r="Y564" s="80"/>
    </row>
    <row r="565" spans="1:25" ht="15.75" customHeight="1" x14ac:dyDescent="0.4">
      <c r="A565" s="80"/>
      <c r="B565" s="80"/>
      <c r="C565" s="80"/>
      <c r="D565" s="80"/>
      <c r="E565" s="80"/>
      <c r="F565" s="382"/>
      <c r="G565" s="80"/>
      <c r="H565" s="80"/>
      <c r="I565" s="80"/>
      <c r="J565" s="80"/>
      <c r="K565" s="80"/>
      <c r="L565" s="80"/>
      <c r="M565" s="80"/>
      <c r="N565" s="80"/>
      <c r="O565" s="80"/>
      <c r="P565" s="80"/>
      <c r="Q565" s="80"/>
      <c r="R565" s="80"/>
      <c r="S565" s="80"/>
      <c r="T565" s="80"/>
      <c r="U565" s="80"/>
      <c r="V565" s="80"/>
      <c r="W565" s="80"/>
      <c r="X565" s="80"/>
      <c r="Y565" s="80"/>
    </row>
    <row r="566" spans="1:25" ht="15.75" customHeight="1" x14ac:dyDescent="0.4">
      <c r="A566" s="80"/>
      <c r="B566" s="80"/>
      <c r="C566" s="80"/>
      <c r="D566" s="80"/>
      <c r="E566" s="80"/>
      <c r="F566" s="382"/>
      <c r="G566" s="80"/>
      <c r="H566" s="80"/>
      <c r="I566" s="80"/>
      <c r="J566" s="80"/>
      <c r="K566" s="80"/>
      <c r="L566" s="80"/>
      <c r="M566" s="80"/>
      <c r="N566" s="80"/>
      <c r="O566" s="80"/>
      <c r="P566" s="80"/>
      <c r="Q566" s="80"/>
      <c r="R566" s="80"/>
      <c r="S566" s="80"/>
      <c r="T566" s="80"/>
      <c r="U566" s="80"/>
      <c r="V566" s="80"/>
      <c r="W566" s="80"/>
      <c r="X566" s="80"/>
      <c r="Y566" s="80"/>
    </row>
    <row r="567" spans="1:25" ht="15.75" customHeight="1" x14ac:dyDescent="0.4">
      <c r="A567" s="80"/>
      <c r="B567" s="80"/>
      <c r="C567" s="80"/>
      <c r="D567" s="80"/>
      <c r="E567" s="80"/>
      <c r="F567" s="382"/>
      <c r="G567" s="80"/>
      <c r="H567" s="80"/>
      <c r="I567" s="80"/>
      <c r="J567" s="80"/>
      <c r="K567" s="80"/>
      <c r="L567" s="80"/>
      <c r="M567" s="80"/>
      <c r="N567" s="80"/>
      <c r="O567" s="80"/>
      <c r="P567" s="80"/>
      <c r="Q567" s="80"/>
      <c r="R567" s="80"/>
      <c r="S567" s="80"/>
      <c r="T567" s="80"/>
      <c r="U567" s="80"/>
      <c r="V567" s="80"/>
      <c r="W567" s="80"/>
      <c r="X567" s="80"/>
      <c r="Y567" s="80"/>
    </row>
    <row r="568" spans="1:25" ht="15.75" customHeight="1" x14ac:dyDescent="0.4">
      <c r="A568" s="80"/>
      <c r="B568" s="80"/>
      <c r="C568" s="80"/>
      <c r="D568" s="80"/>
      <c r="E568" s="80"/>
      <c r="F568" s="382"/>
      <c r="G568" s="80"/>
      <c r="H568" s="80"/>
      <c r="I568" s="80"/>
      <c r="J568" s="80"/>
      <c r="K568" s="80"/>
      <c r="L568" s="80"/>
      <c r="M568" s="80"/>
      <c r="N568" s="80"/>
      <c r="O568" s="80"/>
      <c r="P568" s="80"/>
      <c r="Q568" s="80"/>
      <c r="R568" s="80"/>
      <c r="S568" s="80"/>
      <c r="T568" s="80"/>
      <c r="U568" s="80"/>
      <c r="V568" s="80"/>
      <c r="W568" s="80"/>
      <c r="X568" s="80"/>
      <c r="Y568" s="80"/>
    </row>
    <row r="569" spans="1:25" ht="15.75" customHeight="1" x14ac:dyDescent="0.4">
      <c r="A569" s="80"/>
      <c r="B569" s="80"/>
      <c r="C569" s="80"/>
      <c r="D569" s="80"/>
      <c r="E569" s="80"/>
      <c r="F569" s="382"/>
      <c r="G569" s="80"/>
      <c r="H569" s="80"/>
      <c r="I569" s="80"/>
      <c r="J569" s="80"/>
      <c r="K569" s="80"/>
      <c r="L569" s="80"/>
      <c r="M569" s="80"/>
      <c r="N569" s="80"/>
      <c r="O569" s="80"/>
      <c r="P569" s="80"/>
      <c r="Q569" s="80"/>
      <c r="R569" s="80"/>
      <c r="S569" s="80"/>
      <c r="T569" s="80"/>
      <c r="U569" s="80"/>
      <c r="V569" s="80"/>
      <c r="W569" s="80"/>
      <c r="X569" s="80"/>
      <c r="Y569" s="80"/>
    </row>
    <row r="570" spans="1:25" ht="15.75" customHeight="1" x14ac:dyDescent="0.4">
      <c r="A570" s="80"/>
      <c r="B570" s="80"/>
      <c r="C570" s="80"/>
      <c r="D570" s="80"/>
      <c r="E570" s="80"/>
      <c r="F570" s="382"/>
      <c r="G570" s="80"/>
      <c r="H570" s="80"/>
      <c r="I570" s="80"/>
      <c r="J570" s="80"/>
      <c r="K570" s="80"/>
      <c r="L570" s="80"/>
      <c r="M570" s="80"/>
      <c r="N570" s="80"/>
      <c r="O570" s="80"/>
      <c r="P570" s="80"/>
      <c r="Q570" s="80"/>
      <c r="R570" s="80"/>
      <c r="S570" s="80"/>
      <c r="T570" s="80"/>
      <c r="U570" s="80"/>
      <c r="V570" s="80"/>
      <c r="W570" s="80"/>
      <c r="X570" s="80"/>
      <c r="Y570" s="80"/>
    </row>
    <row r="571" spans="1:25" ht="15.75" customHeight="1" x14ac:dyDescent="0.4">
      <c r="A571" s="80"/>
      <c r="B571" s="80"/>
      <c r="C571" s="80"/>
      <c r="D571" s="80"/>
      <c r="E571" s="80"/>
      <c r="F571" s="382"/>
      <c r="G571" s="80"/>
      <c r="H571" s="80"/>
      <c r="I571" s="80"/>
      <c r="J571" s="80"/>
      <c r="K571" s="80"/>
      <c r="L571" s="80"/>
      <c r="M571" s="80"/>
      <c r="N571" s="80"/>
      <c r="O571" s="80"/>
      <c r="P571" s="80"/>
      <c r="Q571" s="80"/>
      <c r="R571" s="80"/>
      <c r="S571" s="80"/>
      <c r="T571" s="80"/>
      <c r="U571" s="80"/>
      <c r="V571" s="80"/>
      <c r="W571" s="80"/>
      <c r="X571" s="80"/>
      <c r="Y571" s="80"/>
    </row>
    <row r="572" spans="1:25" ht="15.75" customHeight="1" x14ac:dyDescent="0.4">
      <c r="A572" s="80"/>
      <c r="B572" s="80"/>
      <c r="C572" s="80"/>
      <c r="D572" s="80"/>
      <c r="E572" s="80"/>
      <c r="F572" s="382"/>
      <c r="G572" s="80"/>
      <c r="H572" s="80"/>
      <c r="I572" s="80"/>
      <c r="J572" s="80"/>
      <c r="K572" s="80"/>
      <c r="L572" s="80"/>
      <c r="M572" s="80"/>
      <c r="N572" s="80"/>
      <c r="O572" s="80"/>
      <c r="P572" s="80"/>
      <c r="Q572" s="80"/>
      <c r="R572" s="80"/>
      <c r="S572" s="80"/>
      <c r="T572" s="80"/>
      <c r="U572" s="80"/>
      <c r="V572" s="80"/>
      <c r="W572" s="80"/>
      <c r="X572" s="80"/>
      <c r="Y572" s="80"/>
    </row>
    <row r="573" spans="1:25" ht="15.75" customHeight="1" x14ac:dyDescent="0.4">
      <c r="A573" s="80"/>
      <c r="B573" s="80"/>
      <c r="C573" s="80"/>
      <c r="D573" s="80"/>
      <c r="E573" s="80"/>
      <c r="F573" s="382"/>
      <c r="G573" s="80"/>
      <c r="H573" s="80"/>
      <c r="I573" s="80"/>
      <c r="J573" s="80"/>
      <c r="K573" s="80"/>
      <c r="L573" s="80"/>
      <c r="M573" s="80"/>
      <c r="N573" s="80"/>
      <c r="O573" s="80"/>
      <c r="P573" s="80"/>
      <c r="Q573" s="80"/>
      <c r="R573" s="80"/>
      <c r="S573" s="80"/>
      <c r="T573" s="80"/>
      <c r="U573" s="80"/>
      <c r="V573" s="80"/>
      <c r="W573" s="80"/>
      <c r="X573" s="80"/>
      <c r="Y573" s="80"/>
    </row>
    <row r="574" spans="1:25" ht="15.75" customHeight="1" x14ac:dyDescent="0.4">
      <c r="A574" s="80"/>
      <c r="B574" s="80"/>
      <c r="C574" s="80"/>
      <c r="D574" s="80"/>
      <c r="E574" s="80"/>
      <c r="F574" s="382"/>
      <c r="G574" s="80"/>
      <c r="H574" s="80"/>
      <c r="I574" s="80"/>
      <c r="J574" s="80"/>
      <c r="K574" s="80"/>
      <c r="L574" s="80"/>
      <c r="M574" s="80"/>
      <c r="N574" s="80"/>
      <c r="O574" s="80"/>
      <c r="P574" s="80"/>
      <c r="Q574" s="80"/>
      <c r="R574" s="80"/>
      <c r="S574" s="80"/>
      <c r="T574" s="80"/>
      <c r="U574" s="80"/>
      <c r="V574" s="80"/>
      <c r="W574" s="80"/>
      <c r="X574" s="80"/>
      <c r="Y574" s="80"/>
    </row>
    <row r="575" spans="1:25" ht="15.75" customHeight="1" x14ac:dyDescent="0.4">
      <c r="A575" s="80"/>
      <c r="B575" s="80"/>
      <c r="C575" s="80"/>
      <c r="D575" s="80"/>
      <c r="E575" s="80"/>
      <c r="F575" s="382"/>
      <c r="G575" s="80"/>
      <c r="H575" s="80"/>
      <c r="I575" s="80"/>
      <c r="J575" s="80"/>
      <c r="K575" s="80"/>
      <c r="L575" s="80"/>
      <c r="M575" s="80"/>
      <c r="N575" s="80"/>
      <c r="O575" s="80"/>
      <c r="P575" s="80"/>
      <c r="Q575" s="80"/>
      <c r="R575" s="80"/>
      <c r="S575" s="80"/>
      <c r="T575" s="80"/>
      <c r="U575" s="80"/>
      <c r="V575" s="80"/>
      <c r="W575" s="80"/>
      <c r="X575" s="80"/>
      <c r="Y575" s="80"/>
    </row>
    <row r="576" spans="1:25" ht="15.75" customHeight="1" x14ac:dyDescent="0.4">
      <c r="A576" s="80"/>
      <c r="B576" s="80"/>
      <c r="C576" s="80"/>
      <c r="D576" s="80"/>
      <c r="E576" s="80"/>
      <c r="F576" s="382"/>
      <c r="G576" s="80"/>
      <c r="H576" s="80"/>
      <c r="I576" s="80"/>
      <c r="J576" s="80"/>
      <c r="K576" s="80"/>
      <c r="L576" s="80"/>
      <c r="M576" s="80"/>
      <c r="N576" s="80"/>
      <c r="O576" s="80"/>
      <c r="P576" s="80"/>
      <c r="Q576" s="80"/>
      <c r="R576" s="80"/>
      <c r="S576" s="80"/>
      <c r="T576" s="80"/>
      <c r="U576" s="80"/>
      <c r="V576" s="80"/>
      <c r="W576" s="80"/>
      <c r="X576" s="80"/>
      <c r="Y576" s="80"/>
    </row>
    <row r="577" spans="1:25" ht="15.75" customHeight="1" x14ac:dyDescent="0.4">
      <c r="A577" s="80"/>
      <c r="B577" s="80"/>
      <c r="C577" s="80"/>
      <c r="D577" s="80"/>
      <c r="E577" s="80"/>
      <c r="F577" s="382"/>
      <c r="G577" s="80"/>
      <c r="H577" s="80"/>
      <c r="I577" s="80"/>
      <c r="J577" s="80"/>
      <c r="K577" s="80"/>
      <c r="L577" s="80"/>
      <c r="M577" s="80"/>
      <c r="N577" s="80"/>
      <c r="O577" s="80"/>
      <c r="P577" s="80"/>
      <c r="Q577" s="80"/>
      <c r="R577" s="80"/>
      <c r="S577" s="80"/>
      <c r="T577" s="80"/>
      <c r="U577" s="80"/>
      <c r="V577" s="80"/>
      <c r="W577" s="80"/>
      <c r="X577" s="80"/>
      <c r="Y577" s="80"/>
    </row>
    <row r="578" spans="1:25" ht="15.75" customHeight="1" x14ac:dyDescent="0.4">
      <c r="A578" s="80"/>
      <c r="B578" s="80"/>
      <c r="C578" s="80"/>
      <c r="D578" s="80"/>
      <c r="E578" s="80"/>
      <c r="F578" s="382"/>
      <c r="G578" s="80"/>
      <c r="H578" s="80"/>
      <c r="I578" s="80"/>
      <c r="J578" s="80"/>
      <c r="K578" s="80"/>
      <c r="L578" s="80"/>
      <c r="M578" s="80"/>
      <c r="N578" s="80"/>
      <c r="O578" s="80"/>
      <c r="P578" s="80"/>
      <c r="Q578" s="80"/>
      <c r="R578" s="80"/>
      <c r="S578" s="80"/>
      <c r="T578" s="80"/>
      <c r="U578" s="80"/>
      <c r="V578" s="80"/>
      <c r="W578" s="80"/>
      <c r="X578" s="80"/>
      <c r="Y578" s="80"/>
    </row>
    <row r="579" spans="1:25" ht="15.75" customHeight="1" x14ac:dyDescent="0.4">
      <c r="A579" s="80"/>
      <c r="B579" s="80"/>
      <c r="C579" s="80"/>
      <c r="D579" s="80"/>
      <c r="E579" s="80"/>
      <c r="F579" s="382"/>
      <c r="G579" s="80"/>
      <c r="H579" s="80"/>
      <c r="I579" s="80"/>
      <c r="J579" s="80"/>
      <c r="K579" s="80"/>
      <c r="L579" s="80"/>
      <c r="M579" s="80"/>
      <c r="N579" s="80"/>
      <c r="O579" s="80"/>
      <c r="P579" s="80"/>
      <c r="Q579" s="80"/>
      <c r="R579" s="80"/>
      <c r="S579" s="80"/>
      <c r="T579" s="80"/>
      <c r="U579" s="80"/>
      <c r="V579" s="80"/>
      <c r="W579" s="80"/>
      <c r="X579" s="80"/>
      <c r="Y579" s="80"/>
    </row>
    <row r="580" spans="1:25" ht="15.75" customHeight="1" x14ac:dyDescent="0.4">
      <c r="A580" s="80"/>
      <c r="B580" s="80"/>
      <c r="C580" s="80"/>
      <c r="D580" s="80"/>
      <c r="E580" s="80"/>
      <c r="F580" s="382"/>
      <c r="G580" s="80"/>
      <c r="H580" s="80"/>
      <c r="I580" s="80"/>
      <c r="J580" s="80"/>
      <c r="K580" s="80"/>
      <c r="L580" s="80"/>
      <c r="M580" s="80"/>
      <c r="N580" s="80"/>
      <c r="O580" s="80"/>
      <c r="P580" s="80"/>
      <c r="Q580" s="80"/>
      <c r="R580" s="80"/>
      <c r="S580" s="80"/>
      <c r="T580" s="80"/>
      <c r="U580" s="80"/>
      <c r="V580" s="80"/>
      <c r="W580" s="80"/>
      <c r="X580" s="80"/>
      <c r="Y580" s="80"/>
    </row>
    <row r="581" spans="1:25" ht="15.75" customHeight="1" x14ac:dyDescent="0.4">
      <c r="A581" s="80"/>
      <c r="B581" s="80"/>
      <c r="C581" s="80"/>
      <c r="D581" s="80"/>
      <c r="E581" s="80"/>
      <c r="F581" s="382"/>
      <c r="G581" s="80"/>
      <c r="H581" s="80"/>
      <c r="I581" s="80"/>
      <c r="J581" s="80"/>
      <c r="K581" s="80"/>
      <c r="L581" s="80"/>
      <c r="M581" s="80"/>
      <c r="N581" s="80"/>
      <c r="O581" s="80"/>
      <c r="P581" s="80"/>
      <c r="Q581" s="80"/>
      <c r="R581" s="80"/>
      <c r="S581" s="80"/>
      <c r="T581" s="80"/>
      <c r="U581" s="80"/>
      <c r="V581" s="80"/>
      <c r="W581" s="80"/>
      <c r="X581" s="80"/>
      <c r="Y581" s="80"/>
    </row>
    <row r="582" spans="1:25" ht="15.75" customHeight="1" x14ac:dyDescent="0.4">
      <c r="A582" s="80"/>
      <c r="B582" s="80"/>
      <c r="C582" s="80"/>
      <c r="D582" s="80"/>
      <c r="E582" s="80"/>
      <c r="F582" s="382"/>
      <c r="G582" s="80"/>
      <c r="H582" s="80"/>
      <c r="I582" s="80"/>
      <c r="J582" s="80"/>
      <c r="K582" s="80"/>
      <c r="L582" s="80"/>
      <c r="M582" s="80"/>
      <c r="N582" s="80"/>
      <c r="O582" s="80"/>
      <c r="P582" s="80"/>
      <c r="Q582" s="80"/>
      <c r="R582" s="80"/>
      <c r="S582" s="80"/>
      <c r="T582" s="80"/>
      <c r="U582" s="80"/>
      <c r="V582" s="80"/>
      <c r="W582" s="80"/>
      <c r="X582" s="80"/>
      <c r="Y582" s="80"/>
    </row>
    <row r="583" spans="1:25" ht="15.75" customHeight="1" x14ac:dyDescent="0.4">
      <c r="A583" s="80"/>
      <c r="B583" s="80"/>
      <c r="C583" s="80"/>
      <c r="D583" s="80"/>
      <c r="E583" s="80"/>
      <c r="F583" s="382"/>
      <c r="G583" s="80"/>
      <c r="H583" s="80"/>
      <c r="I583" s="80"/>
      <c r="J583" s="80"/>
      <c r="K583" s="80"/>
      <c r="L583" s="80"/>
      <c r="M583" s="80"/>
      <c r="N583" s="80"/>
      <c r="O583" s="80"/>
      <c r="P583" s="80"/>
      <c r="Q583" s="80"/>
      <c r="R583" s="80"/>
      <c r="S583" s="80"/>
      <c r="T583" s="80"/>
      <c r="U583" s="80"/>
      <c r="V583" s="80"/>
      <c r="W583" s="80"/>
      <c r="X583" s="80"/>
      <c r="Y583" s="80"/>
    </row>
    <row r="584" spans="1:25" ht="15.75" customHeight="1" x14ac:dyDescent="0.4">
      <c r="A584" s="80"/>
      <c r="B584" s="80"/>
      <c r="C584" s="80"/>
      <c r="D584" s="80"/>
      <c r="E584" s="80"/>
      <c r="F584" s="382"/>
      <c r="G584" s="80"/>
      <c r="H584" s="80"/>
      <c r="I584" s="80"/>
      <c r="J584" s="80"/>
      <c r="K584" s="80"/>
      <c r="L584" s="80"/>
      <c r="M584" s="80"/>
      <c r="N584" s="80"/>
      <c r="O584" s="80"/>
      <c r="P584" s="80"/>
      <c r="Q584" s="80"/>
      <c r="R584" s="80"/>
      <c r="S584" s="80"/>
      <c r="T584" s="80"/>
      <c r="U584" s="80"/>
      <c r="V584" s="80"/>
      <c r="W584" s="80"/>
      <c r="X584" s="80"/>
      <c r="Y584" s="80"/>
    </row>
    <row r="585" spans="1:25" ht="15.75" customHeight="1" x14ac:dyDescent="0.4">
      <c r="A585" s="80"/>
      <c r="B585" s="80"/>
      <c r="C585" s="80"/>
      <c r="D585" s="80"/>
      <c r="E585" s="80"/>
      <c r="F585" s="382"/>
      <c r="G585" s="80"/>
      <c r="H585" s="80"/>
      <c r="I585" s="80"/>
      <c r="J585" s="80"/>
      <c r="K585" s="80"/>
      <c r="L585" s="80"/>
      <c r="M585" s="80"/>
      <c r="N585" s="80"/>
      <c r="O585" s="80"/>
      <c r="P585" s="80"/>
      <c r="Q585" s="80"/>
      <c r="R585" s="80"/>
      <c r="S585" s="80"/>
      <c r="T585" s="80"/>
      <c r="U585" s="80"/>
      <c r="V585" s="80"/>
      <c r="W585" s="80"/>
      <c r="X585" s="80"/>
      <c r="Y585" s="80"/>
    </row>
    <row r="586" spans="1:25" ht="15.75" customHeight="1" x14ac:dyDescent="0.4">
      <c r="A586" s="80"/>
      <c r="B586" s="80"/>
      <c r="C586" s="80"/>
      <c r="D586" s="80"/>
      <c r="E586" s="80"/>
      <c r="F586" s="382"/>
      <c r="G586" s="80"/>
      <c r="H586" s="80"/>
      <c r="I586" s="80"/>
      <c r="J586" s="80"/>
      <c r="K586" s="80"/>
      <c r="L586" s="80"/>
      <c r="M586" s="80"/>
      <c r="N586" s="80"/>
      <c r="O586" s="80"/>
      <c r="P586" s="80"/>
      <c r="Q586" s="80"/>
      <c r="R586" s="80"/>
      <c r="S586" s="80"/>
      <c r="T586" s="80"/>
      <c r="U586" s="80"/>
      <c r="V586" s="80"/>
      <c r="W586" s="80"/>
      <c r="X586" s="80"/>
      <c r="Y586" s="80"/>
    </row>
    <row r="587" spans="1:25" ht="15.75" customHeight="1" x14ac:dyDescent="0.4">
      <c r="A587" s="80"/>
      <c r="B587" s="80"/>
      <c r="C587" s="80"/>
      <c r="D587" s="80"/>
      <c r="E587" s="80"/>
      <c r="F587" s="382"/>
      <c r="G587" s="80"/>
      <c r="H587" s="80"/>
      <c r="I587" s="80"/>
      <c r="J587" s="80"/>
      <c r="K587" s="80"/>
      <c r="L587" s="80"/>
      <c r="M587" s="80"/>
      <c r="N587" s="80"/>
      <c r="O587" s="80"/>
      <c r="P587" s="80"/>
      <c r="Q587" s="80"/>
      <c r="R587" s="80"/>
      <c r="S587" s="80"/>
      <c r="T587" s="80"/>
      <c r="U587" s="80"/>
      <c r="V587" s="80"/>
      <c r="W587" s="80"/>
      <c r="X587" s="80"/>
      <c r="Y587" s="80"/>
    </row>
    <row r="588" spans="1:25" ht="15.75" customHeight="1" x14ac:dyDescent="0.4">
      <c r="A588" s="80"/>
      <c r="B588" s="80"/>
      <c r="C588" s="80"/>
      <c r="D588" s="80"/>
      <c r="E588" s="80"/>
      <c r="F588" s="382"/>
      <c r="G588" s="80"/>
      <c r="H588" s="80"/>
      <c r="I588" s="80"/>
      <c r="J588" s="80"/>
      <c r="K588" s="80"/>
      <c r="L588" s="80"/>
      <c r="M588" s="80"/>
      <c r="N588" s="80"/>
      <c r="O588" s="80"/>
      <c r="P588" s="80"/>
      <c r="Q588" s="80"/>
      <c r="R588" s="80"/>
      <c r="S588" s="80"/>
      <c r="T588" s="80"/>
      <c r="U588" s="80"/>
      <c r="V588" s="80"/>
      <c r="W588" s="80"/>
      <c r="X588" s="80"/>
      <c r="Y588" s="80"/>
    </row>
    <row r="589" spans="1:25" ht="15.75" customHeight="1" x14ac:dyDescent="0.4">
      <c r="A589" s="80"/>
      <c r="B589" s="80"/>
      <c r="C589" s="80"/>
      <c r="D589" s="80"/>
      <c r="E589" s="80"/>
      <c r="F589" s="382"/>
      <c r="G589" s="80"/>
      <c r="H589" s="80"/>
      <c r="I589" s="80"/>
      <c r="J589" s="80"/>
      <c r="K589" s="80"/>
      <c r="L589" s="80"/>
      <c r="M589" s="80"/>
      <c r="N589" s="80"/>
      <c r="O589" s="80"/>
      <c r="P589" s="80"/>
      <c r="Q589" s="80"/>
      <c r="R589" s="80"/>
      <c r="S589" s="80"/>
      <c r="T589" s="80"/>
      <c r="U589" s="80"/>
      <c r="V589" s="80"/>
      <c r="W589" s="80"/>
      <c r="X589" s="80"/>
      <c r="Y589" s="80"/>
    </row>
    <row r="590" spans="1:25" ht="15.75" customHeight="1" x14ac:dyDescent="0.4">
      <c r="A590" s="80"/>
      <c r="B590" s="80"/>
      <c r="C590" s="80"/>
      <c r="D590" s="80"/>
      <c r="E590" s="80"/>
      <c r="F590" s="382"/>
      <c r="G590" s="80"/>
      <c r="H590" s="80"/>
      <c r="I590" s="80"/>
      <c r="J590" s="80"/>
      <c r="K590" s="80"/>
      <c r="L590" s="80"/>
      <c r="M590" s="80"/>
      <c r="N590" s="80"/>
      <c r="O590" s="80"/>
      <c r="P590" s="80"/>
      <c r="Q590" s="80"/>
      <c r="R590" s="80"/>
      <c r="S590" s="80"/>
      <c r="T590" s="80"/>
      <c r="U590" s="80"/>
      <c r="V590" s="80"/>
      <c r="W590" s="80"/>
      <c r="X590" s="80"/>
      <c r="Y590" s="80"/>
    </row>
    <row r="591" spans="1:25" ht="15.75" customHeight="1" x14ac:dyDescent="0.4">
      <c r="A591" s="80"/>
      <c r="B591" s="80"/>
      <c r="C591" s="80"/>
      <c r="D591" s="80"/>
      <c r="E591" s="80"/>
      <c r="F591" s="382"/>
      <c r="G591" s="80"/>
      <c r="H591" s="80"/>
      <c r="I591" s="80"/>
      <c r="J591" s="80"/>
      <c r="K591" s="80"/>
      <c r="L591" s="80"/>
      <c r="M591" s="80"/>
      <c r="N591" s="80"/>
      <c r="O591" s="80"/>
      <c r="P591" s="80"/>
      <c r="Q591" s="80"/>
      <c r="R591" s="80"/>
      <c r="S591" s="80"/>
      <c r="T591" s="80"/>
      <c r="U591" s="80"/>
      <c r="V591" s="80"/>
      <c r="W591" s="80"/>
      <c r="X591" s="80"/>
      <c r="Y591" s="80"/>
    </row>
    <row r="592" spans="1:25" ht="15.75" customHeight="1" x14ac:dyDescent="0.4">
      <c r="A592" s="80"/>
      <c r="B592" s="80"/>
      <c r="C592" s="80"/>
      <c r="D592" s="80"/>
      <c r="E592" s="80"/>
      <c r="F592" s="382"/>
      <c r="G592" s="80"/>
      <c r="H592" s="80"/>
      <c r="I592" s="80"/>
      <c r="J592" s="80"/>
      <c r="K592" s="80"/>
      <c r="L592" s="80"/>
      <c r="M592" s="80"/>
      <c r="N592" s="80"/>
      <c r="O592" s="80"/>
      <c r="P592" s="80"/>
      <c r="Q592" s="80"/>
      <c r="R592" s="80"/>
      <c r="S592" s="80"/>
      <c r="T592" s="80"/>
      <c r="U592" s="80"/>
      <c r="V592" s="80"/>
      <c r="W592" s="80"/>
      <c r="X592" s="80"/>
      <c r="Y592" s="80"/>
    </row>
    <row r="593" spans="1:25" ht="15.75" customHeight="1" x14ac:dyDescent="0.4">
      <c r="A593" s="80"/>
      <c r="B593" s="80"/>
      <c r="C593" s="80"/>
      <c r="D593" s="80"/>
      <c r="E593" s="80"/>
      <c r="F593" s="382"/>
      <c r="G593" s="80"/>
      <c r="H593" s="80"/>
      <c r="I593" s="80"/>
      <c r="J593" s="80"/>
      <c r="K593" s="80"/>
      <c r="L593" s="80"/>
      <c r="M593" s="80"/>
      <c r="N593" s="80"/>
      <c r="O593" s="80"/>
      <c r="P593" s="80"/>
      <c r="Q593" s="80"/>
      <c r="R593" s="80"/>
      <c r="S593" s="80"/>
      <c r="T593" s="80"/>
      <c r="U593" s="80"/>
      <c r="V593" s="80"/>
      <c r="W593" s="80"/>
      <c r="X593" s="80"/>
      <c r="Y593" s="80"/>
    </row>
    <row r="594" spans="1:25" ht="15.75" customHeight="1" x14ac:dyDescent="0.4">
      <c r="A594" s="80"/>
      <c r="B594" s="80"/>
      <c r="C594" s="80"/>
      <c r="D594" s="80"/>
      <c r="E594" s="80"/>
      <c r="F594" s="382"/>
      <c r="G594" s="80"/>
      <c r="H594" s="80"/>
      <c r="I594" s="80"/>
      <c r="J594" s="80"/>
      <c r="K594" s="80"/>
      <c r="L594" s="80"/>
      <c r="M594" s="80"/>
      <c r="N594" s="80"/>
      <c r="O594" s="80"/>
      <c r="P594" s="80"/>
      <c r="Q594" s="80"/>
      <c r="R594" s="80"/>
      <c r="S594" s="80"/>
      <c r="T594" s="80"/>
      <c r="U594" s="80"/>
      <c r="V594" s="80"/>
      <c r="W594" s="80"/>
      <c r="X594" s="80"/>
      <c r="Y594" s="80"/>
    </row>
    <row r="595" spans="1:25" ht="15.75" customHeight="1" x14ac:dyDescent="0.4">
      <c r="A595" s="80"/>
      <c r="B595" s="80"/>
      <c r="C595" s="80"/>
      <c r="D595" s="80"/>
      <c r="E595" s="80"/>
      <c r="F595" s="382"/>
      <c r="G595" s="80"/>
      <c r="H595" s="80"/>
      <c r="I595" s="80"/>
      <c r="J595" s="80"/>
      <c r="K595" s="80"/>
      <c r="L595" s="80"/>
      <c r="M595" s="80"/>
      <c r="N595" s="80"/>
      <c r="O595" s="80"/>
      <c r="P595" s="80"/>
      <c r="Q595" s="80"/>
      <c r="R595" s="80"/>
      <c r="S595" s="80"/>
      <c r="T595" s="80"/>
      <c r="U595" s="80"/>
      <c r="V595" s="80"/>
      <c r="W595" s="80"/>
      <c r="X595" s="80"/>
      <c r="Y595" s="80"/>
    </row>
    <row r="596" spans="1:25" ht="15.75" customHeight="1" x14ac:dyDescent="0.4">
      <c r="A596" s="80"/>
      <c r="B596" s="80"/>
      <c r="C596" s="80"/>
      <c r="D596" s="80"/>
      <c r="E596" s="80"/>
      <c r="F596" s="382"/>
      <c r="G596" s="80"/>
      <c r="H596" s="80"/>
      <c r="I596" s="80"/>
      <c r="J596" s="80"/>
      <c r="K596" s="80"/>
      <c r="L596" s="80"/>
      <c r="M596" s="80"/>
      <c r="N596" s="80"/>
      <c r="O596" s="80"/>
      <c r="P596" s="80"/>
      <c r="Q596" s="80"/>
      <c r="R596" s="80"/>
      <c r="S596" s="80"/>
      <c r="T596" s="80"/>
      <c r="U596" s="80"/>
      <c r="V596" s="80"/>
      <c r="W596" s="80"/>
      <c r="X596" s="80"/>
      <c r="Y596" s="80"/>
    </row>
    <row r="597" spans="1:25" ht="15.75" customHeight="1" x14ac:dyDescent="0.4">
      <c r="A597" s="80"/>
      <c r="B597" s="80"/>
      <c r="C597" s="80"/>
      <c r="D597" s="80"/>
      <c r="E597" s="80"/>
      <c r="F597" s="382"/>
      <c r="G597" s="80"/>
      <c r="H597" s="80"/>
      <c r="I597" s="80"/>
      <c r="J597" s="80"/>
      <c r="K597" s="80"/>
      <c r="L597" s="80"/>
      <c r="M597" s="80"/>
      <c r="N597" s="80"/>
      <c r="O597" s="80"/>
      <c r="P597" s="80"/>
      <c r="Q597" s="80"/>
      <c r="R597" s="80"/>
      <c r="S597" s="80"/>
      <c r="T597" s="80"/>
      <c r="U597" s="80"/>
      <c r="V597" s="80"/>
      <c r="W597" s="80"/>
      <c r="X597" s="80"/>
      <c r="Y597" s="80"/>
    </row>
    <row r="598" spans="1:25" ht="15.75" customHeight="1" x14ac:dyDescent="0.4">
      <c r="A598" s="80"/>
      <c r="B598" s="80"/>
      <c r="C598" s="80"/>
      <c r="D598" s="80"/>
      <c r="E598" s="80"/>
      <c r="F598" s="382"/>
      <c r="G598" s="80"/>
      <c r="H598" s="80"/>
      <c r="I598" s="80"/>
      <c r="J598" s="80"/>
      <c r="K598" s="80"/>
      <c r="L598" s="80"/>
      <c r="M598" s="80"/>
      <c r="N598" s="80"/>
      <c r="O598" s="80"/>
      <c r="P598" s="80"/>
      <c r="Q598" s="80"/>
      <c r="R598" s="80"/>
      <c r="S598" s="80"/>
      <c r="T598" s="80"/>
      <c r="U598" s="80"/>
      <c r="V598" s="80"/>
      <c r="W598" s="80"/>
      <c r="X598" s="80"/>
      <c r="Y598" s="80"/>
    </row>
    <row r="599" spans="1:25" ht="15.75" customHeight="1" x14ac:dyDescent="0.4">
      <c r="A599" s="80"/>
      <c r="B599" s="80"/>
      <c r="C599" s="80"/>
      <c r="D599" s="80"/>
      <c r="E599" s="80"/>
      <c r="F599" s="382"/>
      <c r="G599" s="80"/>
      <c r="H599" s="80"/>
      <c r="I599" s="80"/>
      <c r="J599" s="80"/>
      <c r="K599" s="80"/>
      <c r="L599" s="80"/>
      <c r="M599" s="80"/>
      <c r="N599" s="80"/>
      <c r="O599" s="80"/>
      <c r="P599" s="80"/>
      <c r="Q599" s="80"/>
      <c r="R599" s="80"/>
      <c r="S599" s="80"/>
      <c r="T599" s="80"/>
      <c r="U599" s="80"/>
      <c r="V599" s="80"/>
      <c r="W599" s="80"/>
      <c r="X599" s="80"/>
      <c r="Y599" s="80"/>
    </row>
    <row r="600" spans="1:25" ht="15.75" customHeight="1" x14ac:dyDescent="0.4">
      <c r="A600" s="80"/>
      <c r="B600" s="80"/>
      <c r="C600" s="80"/>
      <c r="D600" s="80"/>
      <c r="E600" s="80"/>
      <c r="F600" s="382"/>
      <c r="G600" s="80"/>
      <c r="H600" s="80"/>
      <c r="I600" s="80"/>
      <c r="J600" s="80"/>
      <c r="K600" s="80"/>
      <c r="L600" s="80"/>
      <c r="M600" s="80"/>
      <c r="N600" s="80"/>
      <c r="O600" s="80"/>
      <c r="P600" s="80"/>
      <c r="Q600" s="80"/>
      <c r="R600" s="80"/>
      <c r="S600" s="80"/>
      <c r="T600" s="80"/>
      <c r="U600" s="80"/>
      <c r="V600" s="80"/>
      <c r="W600" s="80"/>
      <c r="X600" s="80"/>
      <c r="Y600" s="80"/>
    </row>
    <row r="601" spans="1:25" ht="15.75" customHeight="1" x14ac:dyDescent="0.4">
      <c r="A601" s="80"/>
      <c r="B601" s="80"/>
      <c r="C601" s="80"/>
      <c r="D601" s="80"/>
      <c r="E601" s="80"/>
      <c r="F601" s="382"/>
      <c r="G601" s="80"/>
      <c r="H601" s="80"/>
      <c r="I601" s="80"/>
      <c r="J601" s="80"/>
      <c r="K601" s="80"/>
      <c r="L601" s="80"/>
      <c r="M601" s="80"/>
      <c r="N601" s="80"/>
      <c r="O601" s="80"/>
      <c r="P601" s="80"/>
      <c r="Q601" s="80"/>
      <c r="R601" s="80"/>
      <c r="S601" s="80"/>
      <c r="T601" s="80"/>
      <c r="U601" s="80"/>
      <c r="V601" s="80"/>
      <c r="W601" s="80"/>
      <c r="X601" s="80"/>
      <c r="Y601" s="80"/>
    </row>
    <row r="602" spans="1:25" ht="15.75" customHeight="1" x14ac:dyDescent="0.4">
      <c r="A602" s="80"/>
      <c r="B602" s="80"/>
      <c r="C602" s="80"/>
      <c r="D602" s="80"/>
      <c r="E602" s="80"/>
      <c r="F602" s="382"/>
      <c r="G602" s="80"/>
      <c r="H602" s="80"/>
      <c r="I602" s="80"/>
      <c r="J602" s="80"/>
      <c r="K602" s="80"/>
      <c r="L602" s="80"/>
      <c r="M602" s="80"/>
      <c r="N602" s="80"/>
      <c r="O602" s="80"/>
      <c r="P602" s="80"/>
      <c r="Q602" s="80"/>
      <c r="R602" s="80"/>
      <c r="S602" s="80"/>
      <c r="T602" s="80"/>
      <c r="U602" s="80"/>
      <c r="V602" s="80"/>
      <c r="W602" s="80"/>
      <c r="X602" s="80"/>
      <c r="Y602" s="80"/>
    </row>
    <row r="603" spans="1:25" ht="15.75" customHeight="1" x14ac:dyDescent="0.4">
      <c r="A603" s="80"/>
      <c r="B603" s="80"/>
      <c r="C603" s="80"/>
      <c r="D603" s="80"/>
      <c r="E603" s="80"/>
      <c r="F603" s="382"/>
      <c r="G603" s="80"/>
      <c r="H603" s="80"/>
      <c r="I603" s="80"/>
      <c r="J603" s="80"/>
      <c r="K603" s="80"/>
      <c r="L603" s="80"/>
      <c r="M603" s="80"/>
      <c r="N603" s="80"/>
      <c r="O603" s="80"/>
      <c r="P603" s="80"/>
      <c r="Q603" s="80"/>
      <c r="R603" s="80"/>
      <c r="S603" s="80"/>
      <c r="T603" s="80"/>
      <c r="U603" s="80"/>
      <c r="V603" s="80"/>
      <c r="W603" s="80"/>
      <c r="X603" s="80"/>
      <c r="Y603" s="80"/>
    </row>
    <row r="604" spans="1:25" ht="15.75" customHeight="1" x14ac:dyDescent="0.4">
      <c r="A604" s="80"/>
      <c r="B604" s="80"/>
      <c r="C604" s="80"/>
      <c r="D604" s="80"/>
      <c r="E604" s="80"/>
      <c r="F604" s="382"/>
      <c r="G604" s="80"/>
      <c r="H604" s="80"/>
      <c r="I604" s="80"/>
      <c r="J604" s="80"/>
      <c r="K604" s="80"/>
      <c r="L604" s="80"/>
      <c r="M604" s="80"/>
      <c r="N604" s="80"/>
      <c r="O604" s="80"/>
      <c r="P604" s="80"/>
      <c r="Q604" s="80"/>
      <c r="R604" s="80"/>
      <c r="S604" s="80"/>
      <c r="T604" s="80"/>
      <c r="U604" s="80"/>
      <c r="V604" s="80"/>
      <c r="W604" s="80"/>
      <c r="X604" s="80"/>
      <c r="Y604" s="80"/>
    </row>
    <row r="605" spans="1:25" ht="15.75" customHeight="1" x14ac:dyDescent="0.4">
      <c r="A605" s="80"/>
      <c r="B605" s="80"/>
      <c r="C605" s="80"/>
      <c r="D605" s="80"/>
      <c r="E605" s="80"/>
      <c r="F605" s="382"/>
      <c r="G605" s="80"/>
      <c r="H605" s="80"/>
      <c r="I605" s="80"/>
      <c r="J605" s="80"/>
      <c r="K605" s="80"/>
      <c r="L605" s="80"/>
      <c r="M605" s="80"/>
      <c r="N605" s="80"/>
      <c r="O605" s="80"/>
      <c r="P605" s="80"/>
      <c r="Q605" s="80"/>
      <c r="R605" s="80"/>
      <c r="S605" s="80"/>
      <c r="T605" s="80"/>
      <c r="U605" s="80"/>
      <c r="V605" s="80"/>
      <c r="W605" s="80"/>
      <c r="X605" s="80"/>
      <c r="Y605" s="80"/>
    </row>
    <row r="606" spans="1:25" ht="15.75" customHeight="1" x14ac:dyDescent="0.4">
      <c r="A606" s="80"/>
      <c r="B606" s="80"/>
      <c r="C606" s="80"/>
      <c r="D606" s="80"/>
      <c r="E606" s="80"/>
      <c r="F606" s="382"/>
      <c r="G606" s="80"/>
      <c r="H606" s="80"/>
      <c r="I606" s="80"/>
      <c r="J606" s="80"/>
      <c r="K606" s="80"/>
      <c r="L606" s="80"/>
      <c r="M606" s="80"/>
      <c r="N606" s="80"/>
      <c r="O606" s="80"/>
      <c r="P606" s="80"/>
      <c r="Q606" s="80"/>
      <c r="R606" s="80"/>
      <c r="S606" s="80"/>
      <c r="T606" s="80"/>
      <c r="U606" s="80"/>
      <c r="V606" s="80"/>
      <c r="W606" s="80"/>
      <c r="X606" s="80"/>
      <c r="Y606" s="80"/>
    </row>
    <row r="607" spans="1:25" ht="15.75" customHeight="1" x14ac:dyDescent="0.4">
      <c r="A607" s="80"/>
      <c r="B607" s="80"/>
      <c r="C607" s="80"/>
      <c r="D607" s="80"/>
      <c r="E607" s="80"/>
      <c r="F607" s="382"/>
      <c r="G607" s="80"/>
      <c r="H607" s="80"/>
      <c r="I607" s="80"/>
      <c r="J607" s="80"/>
      <c r="K607" s="80"/>
      <c r="L607" s="80"/>
      <c r="M607" s="80"/>
      <c r="N607" s="80"/>
      <c r="O607" s="80"/>
      <c r="P607" s="80"/>
      <c r="Q607" s="80"/>
      <c r="R607" s="80"/>
      <c r="S607" s="80"/>
      <c r="T607" s="80"/>
      <c r="U607" s="80"/>
      <c r="V607" s="80"/>
      <c r="W607" s="80"/>
      <c r="X607" s="80"/>
      <c r="Y607" s="80"/>
    </row>
    <row r="608" spans="1:25" ht="15.75" customHeight="1" x14ac:dyDescent="0.4">
      <c r="A608" s="80"/>
      <c r="B608" s="80"/>
      <c r="C608" s="80"/>
      <c r="D608" s="80"/>
      <c r="E608" s="80"/>
      <c r="F608" s="382"/>
      <c r="G608" s="80"/>
      <c r="H608" s="80"/>
      <c r="I608" s="80"/>
      <c r="J608" s="80"/>
      <c r="K608" s="80"/>
      <c r="L608" s="80"/>
      <c r="M608" s="80"/>
      <c r="N608" s="80"/>
      <c r="O608" s="80"/>
      <c r="P608" s="80"/>
      <c r="Q608" s="80"/>
      <c r="R608" s="80"/>
      <c r="S608" s="80"/>
      <c r="T608" s="80"/>
      <c r="U608" s="80"/>
      <c r="V608" s="80"/>
      <c r="W608" s="80"/>
      <c r="X608" s="80"/>
      <c r="Y608" s="80"/>
    </row>
    <row r="609" spans="1:25" ht="15.75" customHeight="1" x14ac:dyDescent="0.4">
      <c r="A609" s="80"/>
      <c r="B609" s="80"/>
      <c r="C609" s="80"/>
      <c r="D609" s="80"/>
      <c r="E609" s="80"/>
      <c r="F609" s="382"/>
      <c r="G609" s="80"/>
      <c r="H609" s="80"/>
      <c r="I609" s="80"/>
      <c r="J609" s="80"/>
      <c r="K609" s="80"/>
      <c r="L609" s="80"/>
      <c r="M609" s="80"/>
      <c r="N609" s="80"/>
      <c r="O609" s="80"/>
      <c r="P609" s="80"/>
      <c r="Q609" s="80"/>
      <c r="R609" s="80"/>
      <c r="S609" s="80"/>
      <c r="T609" s="80"/>
      <c r="U609" s="80"/>
      <c r="V609" s="80"/>
      <c r="W609" s="80"/>
      <c r="X609" s="80"/>
      <c r="Y609" s="80"/>
    </row>
    <row r="610" spans="1:25" ht="15.75" customHeight="1" x14ac:dyDescent="0.4">
      <c r="A610" s="80"/>
      <c r="B610" s="80"/>
      <c r="C610" s="80"/>
      <c r="D610" s="80"/>
      <c r="E610" s="80"/>
      <c r="F610" s="382"/>
      <c r="G610" s="80"/>
      <c r="H610" s="80"/>
      <c r="I610" s="80"/>
      <c r="J610" s="80"/>
      <c r="K610" s="80"/>
      <c r="L610" s="80"/>
      <c r="M610" s="80"/>
      <c r="N610" s="80"/>
      <c r="O610" s="80"/>
      <c r="P610" s="80"/>
      <c r="Q610" s="80"/>
      <c r="R610" s="80"/>
      <c r="S610" s="80"/>
      <c r="T610" s="80"/>
      <c r="U610" s="80"/>
      <c r="V610" s="80"/>
      <c r="W610" s="80"/>
      <c r="X610" s="80"/>
      <c r="Y610" s="80"/>
    </row>
    <row r="611" spans="1:25" ht="15.75" customHeight="1" x14ac:dyDescent="0.4">
      <c r="A611" s="80"/>
      <c r="B611" s="80"/>
      <c r="C611" s="80"/>
      <c r="D611" s="80"/>
      <c r="E611" s="80"/>
      <c r="F611" s="382"/>
      <c r="G611" s="80"/>
      <c r="H611" s="80"/>
      <c r="I611" s="80"/>
      <c r="J611" s="80"/>
      <c r="K611" s="80"/>
      <c r="L611" s="80"/>
      <c r="M611" s="80"/>
      <c r="N611" s="80"/>
      <c r="O611" s="80"/>
      <c r="P611" s="80"/>
      <c r="Q611" s="80"/>
      <c r="R611" s="80"/>
      <c r="S611" s="80"/>
      <c r="T611" s="80"/>
      <c r="U611" s="80"/>
      <c r="V611" s="80"/>
      <c r="W611" s="80"/>
      <c r="X611" s="80"/>
      <c r="Y611" s="80"/>
    </row>
    <row r="612" spans="1:25" ht="15.75" customHeight="1" x14ac:dyDescent="0.4">
      <c r="A612" s="80"/>
      <c r="B612" s="80"/>
      <c r="C612" s="80"/>
      <c r="D612" s="80"/>
      <c r="E612" s="80"/>
      <c r="F612" s="382"/>
      <c r="G612" s="80"/>
      <c r="H612" s="80"/>
      <c r="I612" s="80"/>
      <c r="J612" s="80"/>
      <c r="K612" s="80"/>
      <c r="L612" s="80"/>
      <c r="M612" s="80"/>
      <c r="N612" s="80"/>
      <c r="O612" s="80"/>
      <c r="P612" s="80"/>
      <c r="Q612" s="80"/>
      <c r="R612" s="80"/>
      <c r="S612" s="80"/>
      <c r="T612" s="80"/>
      <c r="U612" s="80"/>
      <c r="V612" s="80"/>
      <c r="W612" s="80"/>
      <c r="X612" s="80"/>
      <c r="Y612" s="80"/>
    </row>
    <row r="613" spans="1:25" ht="15.75" customHeight="1" x14ac:dyDescent="0.4">
      <c r="A613" s="80"/>
      <c r="B613" s="80"/>
      <c r="C613" s="80"/>
      <c r="D613" s="80"/>
      <c r="E613" s="80"/>
      <c r="F613" s="382"/>
      <c r="G613" s="80"/>
      <c r="H613" s="80"/>
      <c r="I613" s="80"/>
      <c r="J613" s="80"/>
      <c r="K613" s="80"/>
      <c r="L613" s="80"/>
      <c r="M613" s="80"/>
      <c r="N613" s="80"/>
      <c r="O613" s="80"/>
      <c r="P613" s="80"/>
      <c r="Q613" s="80"/>
      <c r="R613" s="80"/>
      <c r="S613" s="80"/>
      <c r="T613" s="80"/>
      <c r="U613" s="80"/>
      <c r="V613" s="80"/>
      <c r="W613" s="80"/>
      <c r="X613" s="80"/>
      <c r="Y613" s="80"/>
    </row>
    <row r="614" spans="1:25" ht="15.75" customHeight="1" x14ac:dyDescent="0.4">
      <c r="A614" s="80"/>
      <c r="B614" s="80"/>
      <c r="C614" s="80"/>
      <c r="D614" s="80"/>
      <c r="E614" s="80"/>
      <c r="F614" s="382"/>
      <c r="G614" s="80"/>
      <c r="H614" s="80"/>
      <c r="I614" s="80"/>
      <c r="J614" s="80"/>
      <c r="K614" s="80"/>
      <c r="L614" s="80"/>
      <c r="M614" s="80"/>
      <c r="N614" s="80"/>
      <c r="O614" s="80"/>
      <c r="P614" s="80"/>
      <c r="Q614" s="80"/>
      <c r="R614" s="80"/>
      <c r="S614" s="80"/>
      <c r="T614" s="80"/>
      <c r="U614" s="80"/>
      <c r="V614" s="80"/>
      <c r="W614" s="80"/>
      <c r="X614" s="80"/>
      <c r="Y614" s="80"/>
    </row>
    <row r="615" spans="1:25" ht="15.75" customHeight="1" x14ac:dyDescent="0.4">
      <c r="A615" s="80"/>
      <c r="B615" s="80"/>
      <c r="C615" s="80"/>
      <c r="D615" s="80"/>
      <c r="E615" s="80"/>
      <c r="F615" s="382"/>
      <c r="G615" s="80"/>
      <c r="H615" s="80"/>
      <c r="I615" s="80"/>
      <c r="J615" s="80"/>
      <c r="K615" s="80"/>
      <c r="L615" s="80"/>
      <c r="M615" s="80"/>
      <c r="N615" s="80"/>
      <c r="O615" s="80"/>
      <c r="P615" s="80"/>
      <c r="Q615" s="80"/>
      <c r="R615" s="80"/>
      <c r="S615" s="80"/>
      <c r="T615" s="80"/>
      <c r="U615" s="80"/>
      <c r="V615" s="80"/>
      <c r="W615" s="80"/>
      <c r="X615" s="80"/>
      <c r="Y615" s="80"/>
    </row>
    <row r="616" spans="1:25" ht="15.75" customHeight="1" x14ac:dyDescent="0.4">
      <c r="A616" s="80"/>
      <c r="B616" s="80"/>
      <c r="C616" s="80"/>
      <c r="D616" s="80"/>
      <c r="E616" s="80"/>
      <c r="F616" s="382"/>
      <c r="G616" s="80"/>
      <c r="H616" s="80"/>
      <c r="I616" s="80"/>
      <c r="J616" s="80"/>
      <c r="K616" s="80"/>
      <c r="L616" s="80"/>
      <c r="M616" s="80"/>
      <c r="N616" s="80"/>
      <c r="O616" s="80"/>
      <c r="P616" s="80"/>
      <c r="Q616" s="80"/>
      <c r="R616" s="80"/>
      <c r="S616" s="80"/>
      <c r="T616" s="80"/>
      <c r="U616" s="80"/>
      <c r="V616" s="80"/>
      <c r="W616" s="80"/>
      <c r="X616" s="80"/>
      <c r="Y616" s="80"/>
    </row>
    <row r="617" spans="1:25" ht="15.75" customHeight="1" x14ac:dyDescent="0.4">
      <c r="A617" s="80"/>
      <c r="B617" s="80"/>
      <c r="C617" s="80"/>
      <c r="D617" s="80"/>
      <c r="E617" s="80"/>
      <c r="F617" s="382"/>
      <c r="G617" s="80"/>
      <c r="H617" s="80"/>
      <c r="I617" s="80"/>
      <c r="J617" s="80"/>
      <c r="K617" s="80"/>
      <c r="L617" s="80"/>
      <c r="M617" s="80"/>
      <c r="N617" s="80"/>
      <c r="O617" s="80"/>
      <c r="P617" s="80"/>
      <c r="Q617" s="80"/>
      <c r="R617" s="80"/>
      <c r="S617" s="80"/>
      <c r="T617" s="80"/>
      <c r="U617" s="80"/>
      <c r="V617" s="80"/>
      <c r="W617" s="80"/>
      <c r="X617" s="80"/>
      <c r="Y617" s="80"/>
    </row>
    <row r="618" spans="1:25" ht="15.75" customHeight="1" x14ac:dyDescent="0.4">
      <c r="A618" s="80"/>
      <c r="B618" s="80"/>
      <c r="C618" s="80"/>
      <c r="D618" s="80"/>
      <c r="E618" s="80"/>
      <c r="F618" s="382"/>
      <c r="G618" s="80"/>
      <c r="H618" s="80"/>
      <c r="I618" s="80"/>
      <c r="J618" s="80"/>
      <c r="K618" s="80"/>
      <c r="L618" s="80"/>
      <c r="M618" s="80"/>
      <c r="N618" s="80"/>
      <c r="O618" s="80"/>
      <c r="P618" s="80"/>
      <c r="Q618" s="80"/>
      <c r="R618" s="80"/>
      <c r="S618" s="80"/>
      <c r="T618" s="80"/>
      <c r="U618" s="80"/>
      <c r="V618" s="80"/>
      <c r="W618" s="80"/>
      <c r="X618" s="80"/>
      <c r="Y618" s="80"/>
    </row>
    <row r="619" spans="1:25" ht="15.75" customHeight="1" x14ac:dyDescent="0.4">
      <c r="A619" s="80"/>
      <c r="B619" s="80"/>
      <c r="C619" s="80"/>
      <c r="D619" s="80"/>
      <c r="E619" s="80"/>
      <c r="F619" s="382"/>
      <c r="G619" s="80"/>
      <c r="H619" s="80"/>
      <c r="I619" s="80"/>
      <c r="J619" s="80"/>
      <c r="K619" s="80"/>
      <c r="L619" s="80"/>
      <c r="M619" s="80"/>
      <c r="N619" s="80"/>
      <c r="O619" s="80"/>
      <c r="P619" s="80"/>
      <c r="Q619" s="80"/>
      <c r="R619" s="80"/>
      <c r="S619" s="80"/>
      <c r="T619" s="80"/>
      <c r="U619" s="80"/>
      <c r="V619" s="80"/>
      <c r="W619" s="80"/>
      <c r="X619" s="80"/>
      <c r="Y619" s="80"/>
    </row>
    <row r="620" spans="1:25" ht="15.75" customHeight="1" x14ac:dyDescent="0.4">
      <c r="A620" s="80"/>
      <c r="B620" s="80"/>
      <c r="C620" s="80"/>
      <c r="D620" s="80"/>
      <c r="E620" s="80"/>
      <c r="F620" s="382"/>
      <c r="G620" s="80"/>
      <c r="H620" s="80"/>
      <c r="I620" s="80"/>
      <c r="J620" s="80"/>
      <c r="K620" s="80"/>
      <c r="L620" s="80"/>
      <c r="M620" s="80"/>
      <c r="N620" s="80"/>
      <c r="O620" s="80"/>
      <c r="P620" s="80"/>
      <c r="Q620" s="80"/>
      <c r="R620" s="80"/>
      <c r="S620" s="80"/>
      <c r="T620" s="80"/>
      <c r="U620" s="80"/>
      <c r="V620" s="80"/>
      <c r="W620" s="80"/>
      <c r="X620" s="80"/>
      <c r="Y620" s="80"/>
    </row>
    <row r="621" spans="1:25" ht="15.75" customHeight="1" x14ac:dyDescent="0.4">
      <c r="A621" s="80"/>
      <c r="B621" s="80"/>
      <c r="C621" s="80"/>
      <c r="D621" s="80"/>
      <c r="E621" s="80"/>
      <c r="F621" s="382"/>
      <c r="G621" s="80"/>
      <c r="H621" s="80"/>
      <c r="I621" s="80"/>
      <c r="J621" s="80"/>
      <c r="K621" s="80"/>
      <c r="L621" s="80"/>
      <c r="M621" s="80"/>
      <c r="N621" s="80"/>
      <c r="O621" s="80"/>
      <c r="P621" s="80"/>
      <c r="Q621" s="80"/>
      <c r="R621" s="80"/>
      <c r="S621" s="80"/>
      <c r="T621" s="80"/>
      <c r="U621" s="80"/>
      <c r="V621" s="80"/>
      <c r="W621" s="80"/>
      <c r="X621" s="80"/>
      <c r="Y621" s="80"/>
    </row>
    <row r="622" spans="1:25" ht="15.75" customHeight="1" x14ac:dyDescent="0.4">
      <c r="A622" s="80"/>
      <c r="B622" s="80"/>
      <c r="C622" s="80"/>
      <c r="D622" s="80"/>
      <c r="E622" s="80"/>
      <c r="F622" s="382"/>
      <c r="G622" s="80"/>
      <c r="H622" s="80"/>
      <c r="I622" s="80"/>
      <c r="J622" s="80"/>
      <c r="K622" s="80"/>
      <c r="L622" s="80"/>
      <c r="M622" s="80"/>
      <c r="N622" s="80"/>
      <c r="O622" s="80"/>
      <c r="P622" s="80"/>
      <c r="Q622" s="80"/>
      <c r="R622" s="80"/>
      <c r="S622" s="80"/>
      <c r="T622" s="80"/>
      <c r="U622" s="80"/>
      <c r="V622" s="80"/>
      <c r="W622" s="80"/>
      <c r="X622" s="80"/>
      <c r="Y622" s="80"/>
    </row>
    <row r="623" spans="1:25" ht="15.75" customHeight="1" x14ac:dyDescent="0.4">
      <c r="A623" s="80"/>
      <c r="B623" s="80"/>
      <c r="C623" s="80"/>
      <c r="D623" s="80"/>
      <c r="E623" s="80"/>
      <c r="F623" s="382"/>
      <c r="G623" s="80"/>
      <c r="H623" s="80"/>
      <c r="I623" s="80"/>
      <c r="J623" s="80"/>
      <c r="K623" s="80"/>
      <c r="L623" s="80"/>
      <c r="M623" s="80"/>
      <c r="N623" s="80"/>
      <c r="O623" s="80"/>
      <c r="P623" s="80"/>
      <c r="Q623" s="80"/>
      <c r="R623" s="80"/>
      <c r="S623" s="80"/>
      <c r="T623" s="80"/>
      <c r="U623" s="80"/>
      <c r="V623" s="80"/>
      <c r="W623" s="80"/>
      <c r="X623" s="80"/>
      <c r="Y623" s="80"/>
    </row>
    <row r="624" spans="1:25" ht="15.75" customHeight="1" x14ac:dyDescent="0.4">
      <c r="A624" s="80"/>
      <c r="B624" s="80"/>
      <c r="C624" s="80"/>
      <c r="D624" s="80"/>
      <c r="E624" s="80"/>
      <c r="F624" s="382"/>
      <c r="G624" s="80"/>
      <c r="H624" s="80"/>
      <c r="I624" s="80"/>
      <c r="J624" s="80"/>
      <c r="K624" s="80"/>
      <c r="L624" s="80"/>
      <c r="M624" s="80"/>
      <c r="N624" s="80"/>
      <c r="O624" s="80"/>
      <c r="P624" s="80"/>
      <c r="Q624" s="80"/>
      <c r="R624" s="80"/>
      <c r="S624" s="80"/>
      <c r="T624" s="80"/>
      <c r="U624" s="80"/>
      <c r="V624" s="80"/>
      <c r="W624" s="80"/>
      <c r="X624" s="80"/>
      <c r="Y624" s="80"/>
    </row>
    <row r="625" spans="1:25" ht="15.75" customHeight="1" x14ac:dyDescent="0.4">
      <c r="A625" s="80"/>
      <c r="B625" s="80"/>
      <c r="C625" s="80"/>
      <c r="D625" s="80"/>
      <c r="E625" s="80"/>
      <c r="F625" s="382"/>
      <c r="G625" s="80"/>
      <c r="H625" s="80"/>
      <c r="I625" s="80"/>
      <c r="J625" s="80"/>
      <c r="K625" s="80"/>
      <c r="L625" s="80"/>
      <c r="M625" s="80"/>
      <c r="N625" s="80"/>
      <c r="O625" s="80"/>
      <c r="P625" s="80"/>
      <c r="Q625" s="80"/>
      <c r="R625" s="80"/>
      <c r="S625" s="80"/>
      <c r="T625" s="80"/>
      <c r="U625" s="80"/>
      <c r="V625" s="80"/>
      <c r="W625" s="80"/>
      <c r="X625" s="80"/>
      <c r="Y625" s="80"/>
    </row>
    <row r="626" spans="1:25" ht="15.75" customHeight="1" x14ac:dyDescent="0.4">
      <c r="A626" s="80"/>
      <c r="B626" s="80"/>
      <c r="C626" s="80"/>
      <c r="D626" s="80"/>
      <c r="E626" s="80"/>
      <c r="F626" s="382"/>
      <c r="G626" s="80"/>
      <c r="H626" s="80"/>
      <c r="I626" s="80"/>
      <c r="J626" s="80"/>
      <c r="K626" s="80"/>
      <c r="L626" s="80"/>
      <c r="M626" s="80"/>
      <c r="N626" s="80"/>
      <c r="O626" s="80"/>
      <c r="P626" s="80"/>
      <c r="Q626" s="80"/>
      <c r="R626" s="80"/>
      <c r="S626" s="80"/>
      <c r="T626" s="80"/>
      <c r="U626" s="80"/>
      <c r="V626" s="80"/>
      <c r="W626" s="80"/>
      <c r="X626" s="80"/>
      <c r="Y626" s="80"/>
    </row>
    <row r="627" spans="1:25" ht="15.75" customHeight="1" x14ac:dyDescent="0.4">
      <c r="A627" s="80"/>
      <c r="B627" s="80"/>
      <c r="C627" s="80"/>
      <c r="D627" s="80"/>
      <c r="E627" s="80"/>
      <c r="F627" s="382"/>
      <c r="G627" s="80"/>
      <c r="H627" s="80"/>
      <c r="I627" s="80"/>
      <c r="J627" s="80"/>
      <c r="K627" s="80"/>
      <c r="L627" s="80"/>
      <c r="M627" s="80"/>
      <c r="N627" s="80"/>
      <c r="O627" s="80"/>
      <c r="P627" s="80"/>
      <c r="Q627" s="80"/>
      <c r="R627" s="80"/>
      <c r="S627" s="80"/>
      <c r="T627" s="80"/>
      <c r="U627" s="80"/>
      <c r="V627" s="80"/>
      <c r="W627" s="80"/>
      <c r="X627" s="80"/>
      <c r="Y627" s="80"/>
    </row>
    <row r="628" spans="1:25" ht="15.75" customHeight="1" x14ac:dyDescent="0.4">
      <c r="A628" s="80"/>
      <c r="B628" s="80"/>
      <c r="C628" s="80"/>
      <c r="D628" s="80"/>
      <c r="E628" s="80"/>
      <c r="F628" s="382"/>
      <c r="G628" s="80"/>
      <c r="H628" s="80"/>
      <c r="I628" s="80"/>
      <c r="J628" s="80"/>
      <c r="K628" s="80"/>
      <c r="L628" s="80"/>
      <c r="M628" s="80"/>
      <c r="N628" s="80"/>
      <c r="O628" s="80"/>
      <c r="P628" s="80"/>
      <c r="Q628" s="80"/>
      <c r="R628" s="80"/>
      <c r="S628" s="80"/>
      <c r="T628" s="80"/>
      <c r="U628" s="80"/>
      <c r="V628" s="80"/>
      <c r="W628" s="80"/>
      <c r="X628" s="80"/>
      <c r="Y628" s="80"/>
    </row>
    <row r="629" spans="1:25" ht="15.75" customHeight="1" x14ac:dyDescent="0.4">
      <c r="A629" s="80"/>
      <c r="B629" s="80"/>
      <c r="C629" s="80"/>
      <c r="D629" s="80"/>
      <c r="E629" s="80"/>
      <c r="F629" s="382"/>
      <c r="G629" s="80"/>
      <c r="H629" s="80"/>
      <c r="I629" s="80"/>
      <c r="J629" s="80"/>
      <c r="K629" s="80"/>
      <c r="L629" s="80"/>
      <c r="M629" s="80"/>
      <c r="N629" s="80"/>
      <c r="O629" s="80"/>
      <c r="P629" s="80"/>
      <c r="Q629" s="80"/>
      <c r="R629" s="80"/>
      <c r="S629" s="80"/>
      <c r="T629" s="80"/>
      <c r="U629" s="80"/>
      <c r="V629" s="80"/>
      <c r="W629" s="80"/>
      <c r="X629" s="80"/>
      <c r="Y629" s="80"/>
    </row>
    <row r="630" spans="1:25" ht="15.75" customHeight="1" x14ac:dyDescent="0.4">
      <c r="A630" s="80"/>
      <c r="B630" s="80"/>
      <c r="C630" s="80"/>
      <c r="D630" s="80"/>
      <c r="E630" s="80"/>
      <c r="F630" s="382"/>
      <c r="G630" s="80"/>
      <c r="H630" s="80"/>
      <c r="I630" s="80"/>
      <c r="J630" s="80"/>
      <c r="K630" s="80"/>
      <c r="L630" s="80"/>
      <c r="M630" s="80"/>
      <c r="N630" s="80"/>
      <c r="O630" s="80"/>
      <c r="P630" s="80"/>
      <c r="Q630" s="80"/>
      <c r="R630" s="80"/>
      <c r="S630" s="80"/>
      <c r="T630" s="80"/>
      <c r="U630" s="80"/>
      <c r="V630" s="80"/>
      <c r="W630" s="80"/>
      <c r="X630" s="80"/>
      <c r="Y630" s="80"/>
    </row>
    <row r="631" spans="1:25" ht="15.75" customHeight="1" x14ac:dyDescent="0.4">
      <c r="A631" s="80"/>
      <c r="B631" s="80"/>
      <c r="C631" s="80"/>
      <c r="D631" s="80"/>
      <c r="E631" s="80"/>
      <c r="F631" s="382"/>
      <c r="G631" s="80"/>
      <c r="H631" s="80"/>
      <c r="I631" s="80"/>
      <c r="J631" s="80"/>
      <c r="K631" s="80"/>
      <c r="L631" s="80"/>
      <c r="M631" s="80"/>
      <c r="N631" s="80"/>
      <c r="O631" s="80"/>
      <c r="P631" s="80"/>
      <c r="Q631" s="80"/>
      <c r="R631" s="80"/>
      <c r="S631" s="80"/>
      <c r="T631" s="80"/>
      <c r="U631" s="80"/>
      <c r="V631" s="80"/>
      <c r="W631" s="80"/>
      <c r="X631" s="80"/>
      <c r="Y631" s="80"/>
    </row>
    <row r="632" spans="1:25" ht="15.75" customHeight="1" x14ac:dyDescent="0.4">
      <c r="A632" s="80"/>
      <c r="B632" s="80"/>
      <c r="C632" s="80"/>
      <c r="D632" s="80"/>
      <c r="E632" s="80"/>
      <c r="F632" s="382"/>
      <c r="G632" s="80"/>
      <c r="H632" s="80"/>
      <c r="I632" s="80"/>
      <c r="J632" s="80"/>
      <c r="K632" s="80"/>
      <c r="L632" s="80"/>
      <c r="M632" s="80"/>
      <c r="N632" s="80"/>
      <c r="O632" s="80"/>
      <c r="P632" s="80"/>
      <c r="Q632" s="80"/>
      <c r="R632" s="80"/>
      <c r="S632" s="80"/>
      <c r="T632" s="80"/>
      <c r="U632" s="80"/>
      <c r="V632" s="80"/>
      <c r="W632" s="80"/>
      <c r="X632" s="80"/>
      <c r="Y632" s="80"/>
    </row>
    <row r="633" spans="1:25" ht="15.75" customHeight="1" x14ac:dyDescent="0.4">
      <c r="A633" s="80"/>
      <c r="B633" s="80"/>
      <c r="C633" s="80"/>
      <c r="D633" s="80"/>
      <c r="E633" s="80"/>
      <c r="F633" s="382"/>
      <c r="G633" s="80"/>
      <c r="H633" s="80"/>
      <c r="I633" s="80"/>
      <c r="J633" s="80"/>
      <c r="K633" s="80"/>
      <c r="L633" s="80"/>
      <c r="M633" s="80"/>
      <c r="N633" s="80"/>
      <c r="O633" s="80"/>
      <c r="P633" s="80"/>
      <c r="Q633" s="80"/>
      <c r="R633" s="80"/>
      <c r="S633" s="80"/>
      <c r="T633" s="80"/>
      <c r="U633" s="80"/>
      <c r="V633" s="80"/>
      <c r="W633" s="80"/>
      <c r="X633" s="80"/>
      <c r="Y633" s="80"/>
    </row>
    <row r="634" spans="1:25" ht="15.75" customHeight="1" x14ac:dyDescent="0.4">
      <c r="A634" s="80"/>
      <c r="B634" s="80"/>
      <c r="C634" s="80"/>
      <c r="D634" s="80"/>
      <c r="E634" s="80"/>
      <c r="F634" s="382"/>
      <c r="G634" s="80"/>
      <c r="H634" s="80"/>
      <c r="I634" s="80"/>
      <c r="J634" s="80"/>
      <c r="K634" s="80"/>
      <c r="L634" s="80"/>
      <c r="M634" s="80"/>
      <c r="N634" s="80"/>
      <c r="O634" s="80"/>
      <c r="P634" s="80"/>
      <c r="Q634" s="80"/>
      <c r="R634" s="80"/>
      <c r="S634" s="80"/>
      <c r="T634" s="80"/>
      <c r="U634" s="80"/>
      <c r="V634" s="80"/>
      <c r="W634" s="80"/>
      <c r="X634" s="80"/>
      <c r="Y634" s="80"/>
    </row>
    <row r="635" spans="1:25" ht="15.75" customHeight="1" x14ac:dyDescent="0.4">
      <c r="A635" s="80"/>
      <c r="B635" s="80"/>
      <c r="C635" s="80"/>
      <c r="D635" s="80"/>
      <c r="E635" s="80"/>
      <c r="F635" s="382"/>
      <c r="G635" s="80"/>
      <c r="H635" s="80"/>
      <c r="I635" s="80"/>
      <c r="J635" s="80"/>
      <c r="K635" s="80"/>
      <c r="L635" s="80"/>
      <c r="M635" s="80"/>
      <c r="N635" s="80"/>
      <c r="O635" s="80"/>
      <c r="P635" s="80"/>
      <c r="Q635" s="80"/>
      <c r="R635" s="80"/>
      <c r="S635" s="80"/>
      <c r="T635" s="80"/>
      <c r="U635" s="80"/>
      <c r="V635" s="80"/>
      <c r="W635" s="80"/>
      <c r="X635" s="80"/>
      <c r="Y635" s="80"/>
    </row>
    <row r="636" spans="1:25" ht="15.75" customHeight="1" x14ac:dyDescent="0.4">
      <c r="A636" s="80"/>
      <c r="B636" s="80"/>
      <c r="C636" s="80"/>
      <c r="D636" s="80"/>
      <c r="E636" s="80"/>
      <c r="F636" s="382"/>
      <c r="G636" s="80"/>
      <c r="H636" s="80"/>
      <c r="I636" s="80"/>
      <c r="J636" s="80"/>
      <c r="K636" s="80"/>
      <c r="L636" s="80"/>
      <c r="M636" s="80"/>
      <c r="N636" s="80"/>
      <c r="O636" s="80"/>
      <c r="P636" s="80"/>
      <c r="Q636" s="80"/>
      <c r="R636" s="80"/>
      <c r="S636" s="80"/>
      <c r="T636" s="80"/>
      <c r="U636" s="80"/>
      <c r="V636" s="80"/>
      <c r="W636" s="80"/>
      <c r="X636" s="80"/>
      <c r="Y636" s="80"/>
    </row>
    <row r="637" spans="1:25" ht="15.75" customHeight="1" x14ac:dyDescent="0.4">
      <c r="A637" s="80"/>
      <c r="B637" s="80"/>
      <c r="C637" s="80"/>
      <c r="D637" s="80"/>
      <c r="E637" s="80"/>
      <c r="F637" s="382"/>
      <c r="G637" s="80"/>
      <c r="H637" s="80"/>
      <c r="I637" s="80"/>
      <c r="J637" s="80"/>
      <c r="K637" s="80"/>
      <c r="L637" s="80"/>
      <c r="M637" s="80"/>
      <c r="N637" s="80"/>
      <c r="O637" s="80"/>
      <c r="P637" s="80"/>
      <c r="Q637" s="80"/>
      <c r="R637" s="80"/>
      <c r="S637" s="80"/>
      <c r="T637" s="80"/>
      <c r="U637" s="80"/>
      <c r="V637" s="80"/>
      <c r="W637" s="80"/>
      <c r="X637" s="80"/>
      <c r="Y637" s="80"/>
    </row>
    <row r="638" spans="1:25" ht="15.75" customHeight="1" x14ac:dyDescent="0.4">
      <c r="A638" s="80"/>
      <c r="B638" s="80"/>
      <c r="C638" s="80"/>
      <c r="D638" s="80"/>
      <c r="E638" s="80"/>
      <c r="F638" s="382"/>
      <c r="G638" s="80"/>
      <c r="H638" s="80"/>
      <c r="I638" s="80"/>
      <c r="J638" s="80"/>
      <c r="K638" s="80"/>
      <c r="L638" s="80"/>
      <c r="M638" s="80"/>
      <c r="N638" s="80"/>
      <c r="O638" s="80"/>
      <c r="P638" s="80"/>
      <c r="Q638" s="80"/>
      <c r="R638" s="80"/>
      <c r="S638" s="80"/>
      <c r="T638" s="80"/>
      <c r="U638" s="80"/>
      <c r="V638" s="80"/>
      <c r="W638" s="80"/>
      <c r="X638" s="80"/>
      <c r="Y638" s="80"/>
    </row>
    <row r="639" spans="1:25" ht="15.75" customHeight="1" x14ac:dyDescent="0.4">
      <c r="A639" s="80"/>
      <c r="B639" s="80"/>
      <c r="C639" s="80"/>
      <c r="D639" s="80"/>
      <c r="E639" s="80"/>
      <c r="F639" s="382"/>
      <c r="G639" s="80"/>
      <c r="H639" s="80"/>
      <c r="I639" s="80"/>
      <c r="J639" s="80"/>
      <c r="K639" s="80"/>
      <c r="L639" s="80"/>
      <c r="M639" s="80"/>
      <c r="N639" s="80"/>
      <c r="O639" s="80"/>
      <c r="P639" s="80"/>
      <c r="Q639" s="80"/>
      <c r="R639" s="80"/>
      <c r="S639" s="80"/>
      <c r="T639" s="80"/>
      <c r="U639" s="80"/>
      <c r="V639" s="80"/>
      <c r="W639" s="80"/>
      <c r="X639" s="80"/>
      <c r="Y639" s="80"/>
    </row>
    <row r="640" spans="1:25" ht="15.75" customHeight="1" x14ac:dyDescent="0.4">
      <c r="A640" s="80"/>
      <c r="B640" s="80"/>
      <c r="C640" s="80"/>
      <c r="D640" s="80"/>
      <c r="E640" s="80"/>
      <c r="F640" s="382"/>
      <c r="G640" s="80"/>
      <c r="H640" s="80"/>
      <c r="I640" s="80"/>
      <c r="J640" s="80"/>
      <c r="K640" s="80"/>
      <c r="L640" s="80"/>
      <c r="M640" s="80"/>
      <c r="N640" s="80"/>
      <c r="O640" s="80"/>
      <c r="P640" s="80"/>
      <c r="Q640" s="80"/>
      <c r="R640" s="80"/>
      <c r="S640" s="80"/>
      <c r="T640" s="80"/>
      <c r="U640" s="80"/>
      <c r="V640" s="80"/>
      <c r="W640" s="80"/>
      <c r="X640" s="80"/>
      <c r="Y640" s="80"/>
    </row>
    <row r="641" spans="1:25" ht="15.75" customHeight="1" x14ac:dyDescent="0.4">
      <c r="A641" s="80"/>
      <c r="B641" s="80"/>
      <c r="C641" s="80"/>
      <c r="D641" s="80"/>
      <c r="E641" s="80"/>
      <c r="F641" s="382"/>
      <c r="G641" s="80"/>
      <c r="H641" s="80"/>
      <c r="I641" s="80"/>
      <c r="J641" s="80"/>
      <c r="K641" s="80"/>
      <c r="L641" s="80"/>
      <c r="M641" s="80"/>
      <c r="N641" s="80"/>
      <c r="O641" s="80"/>
      <c r="P641" s="80"/>
      <c r="Q641" s="80"/>
      <c r="R641" s="80"/>
      <c r="S641" s="80"/>
      <c r="T641" s="80"/>
      <c r="U641" s="80"/>
      <c r="V641" s="80"/>
      <c r="W641" s="80"/>
      <c r="X641" s="80"/>
      <c r="Y641" s="80"/>
    </row>
    <row r="642" spans="1:25" ht="15.75" customHeight="1" x14ac:dyDescent="0.4">
      <c r="A642" s="80"/>
      <c r="B642" s="80"/>
      <c r="C642" s="80"/>
      <c r="D642" s="80"/>
      <c r="E642" s="80"/>
      <c r="F642" s="382"/>
      <c r="G642" s="80"/>
      <c r="H642" s="80"/>
      <c r="I642" s="80"/>
      <c r="J642" s="80"/>
      <c r="K642" s="80"/>
      <c r="L642" s="80"/>
      <c r="M642" s="80"/>
      <c r="N642" s="80"/>
      <c r="O642" s="80"/>
      <c r="P642" s="80"/>
      <c r="Q642" s="80"/>
      <c r="R642" s="80"/>
      <c r="S642" s="80"/>
      <c r="T642" s="80"/>
      <c r="U642" s="80"/>
      <c r="V642" s="80"/>
      <c r="W642" s="80"/>
      <c r="X642" s="80"/>
      <c r="Y642" s="80"/>
    </row>
    <row r="643" spans="1:25" ht="15.75" customHeight="1" x14ac:dyDescent="0.4">
      <c r="A643" s="80"/>
      <c r="B643" s="80"/>
      <c r="C643" s="80"/>
      <c r="D643" s="80"/>
      <c r="E643" s="80"/>
      <c r="F643" s="382"/>
      <c r="G643" s="80"/>
      <c r="H643" s="80"/>
      <c r="I643" s="80"/>
      <c r="J643" s="80"/>
      <c r="K643" s="80"/>
      <c r="L643" s="80"/>
      <c r="M643" s="80"/>
      <c r="N643" s="80"/>
      <c r="O643" s="80"/>
      <c r="P643" s="80"/>
      <c r="Q643" s="80"/>
      <c r="R643" s="80"/>
      <c r="S643" s="80"/>
      <c r="T643" s="80"/>
      <c r="U643" s="80"/>
      <c r="V643" s="80"/>
      <c r="W643" s="80"/>
      <c r="X643" s="80"/>
      <c r="Y643" s="80"/>
    </row>
    <row r="644" spans="1:25" ht="15.75" customHeight="1" x14ac:dyDescent="0.4">
      <c r="A644" s="80"/>
      <c r="B644" s="80"/>
      <c r="C644" s="80"/>
      <c r="D644" s="80"/>
      <c r="E644" s="80"/>
      <c r="F644" s="382"/>
      <c r="G644" s="80"/>
      <c r="H644" s="80"/>
      <c r="I644" s="80"/>
      <c r="J644" s="80"/>
      <c r="K644" s="80"/>
      <c r="L644" s="80"/>
      <c r="M644" s="80"/>
      <c r="N644" s="80"/>
      <c r="O644" s="80"/>
      <c r="P644" s="80"/>
      <c r="Q644" s="80"/>
      <c r="R644" s="80"/>
      <c r="S644" s="80"/>
      <c r="T644" s="80"/>
      <c r="U644" s="80"/>
      <c r="V644" s="80"/>
      <c r="W644" s="80"/>
      <c r="X644" s="80"/>
      <c r="Y644" s="80"/>
    </row>
    <row r="645" spans="1:25" ht="15.75" customHeight="1" x14ac:dyDescent="0.4">
      <c r="A645" s="80"/>
      <c r="B645" s="80"/>
      <c r="C645" s="80"/>
      <c r="D645" s="80"/>
      <c r="E645" s="80"/>
      <c r="F645" s="382"/>
      <c r="G645" s="80"/>
      <c r="H645" s="80"/>
      <c r="I645" s="80"/>
      <c r="J645" s="80"/>
      <c r="K645" s="80"/>
      <c r="L645" s="80"/>
      <c r="M645" s="80"/>
      <c r="N645" s="80"/>
      <c r="O645" s="80"/>
      <c r="P645" s="80"/>
      <c r="Q645" s="80"/>
      <c r="R645" s="80"/>
      <c r="S645" s="80"/>
      <c r="T645" s="80"/>
      <c r="U645" s="80"/>
      <c r="V645" s="80"/>
      <c r="W645" s="80"/>
      <c r="X645" s="80"/>
      <c r="Y645" s="80"/>
    </row>
    <row r="646" spans="1:25" ht="15.75" customHeight="1" x14ac:dyDescent="0.4">
      <c r="A646" s="80"/>
      <c r="B646" s="80"/>
      <c r="C646" s="80"/>
      <c r="D646" s="80"/>
      <c r="E646" s="80"/>
      <c r="F646" s="382"/>
      <c r="G646" s="80"/>
      <c r="H646" s="80"/>
      <c r="I646" s="80"/>
      <c r="J646" s="80"/>
      <c r="K646" s="80"/>
      <c r="L646" s="80"/>
      <c r="M646" s="80"/>
      <c r="N646" s="80"/>
      <c r="O646" s="80"/>
      <c r="P646" s="80"/>
      <c r="Q646" s="80"/>
      <c r="R646" s="80"/>
      <c r="S646" s="80"/>
      <c r="T646" s="80"/>
      <c r="U646" s="80"/>
      <c r="V646" s="80"/>
      <c r="W646" s="80"/>
      <c r="X646" s="80"/>
      <c r="Y646" s="80"/>
    </row>
    <row r="647" spans="1:25" ht="15.75" customHeight="1" x14ac:dyDescent="0.4">
      <c r="A647" s="80"/>
      <c r="B647" s="80"/>
      <c r="C647" s="80"/>
      <c r="D647" s="80"/>
      <c r="E647" s="80"/>
      <c r="F647" s="382"/>
      <c r="G647" s="80"/>
      <c r="H647" s="80"/>
      <c r="I647" s="80"/>
      <c r="J647" s="80"/>
      <c r="K647" s="80"/>
      <c r="L647" s="80"/>
      <c r="M647" s="80"/>
      <c r="N647" s="80"/>
      <c r="O647" s="80"/>
      <c r="P647" s="80"/>
      <c r="Q647" s="80"/>
      <c r="R647" s="80"/>
      <c r="S647" s="80"/>
      <c r="T647" s="80"/>
      <c r="U647" s="80"/>
      <c r="V647" s="80"/>
      <c r="W647" s="80"/>
      <c r="X647" s="80"/>
      <c r="Y647" s="80"/>
    </row>
    <row r="648" spans="1:25" ht="15.75" customHeight="1" x14ac:dyDescent="0.4">
      <c r="A648" s="80"/>
      <c r="B648" s="80"/>
      <c r="C648" s="80"/>
      <c r="D648" s="80"/>
      <c r="E648" s="80"/>
      <c r="F648" s="382"/>
      <c r="G648" s="80"/>
      <c r="H648" s="80"/>
      <c r="I648" s="80"/>
      <c r="J648" s="80"/>
      <c r="K648" s="80"/>
      <c r="L648" s="80"/>
      <c r="M648" s="80"/>
      <c r="N648" s="80"/>
      <c r="O648" s="80"/>
      <c r="P648" s="80"/>
      <c r="Q648" s="80"/>
      <c r="R648" s="80"/>
      <c r="S648" s="80"/>
      <c r="T648" s="80"/>
      <c r="U648" s="80"/>
      <c r="V648" s="80"/>
      <c r="W648" s="80"/>
      <c r="X648" s="80"/>
      <c r="Y648" s="80"/>
    </row>
    <row r="649" spans="1:25" ht="15.75" customHeight="1" x14ac:dyDescent="0.4">
      <c r="A649" s="80"/>
      <c r="B649" s="80"/>
      <c r="C649" s="80"/>
      <c r="D649" s="80"/>
      <c r="E649" s="80"/>
      <c r="F649" s="382"/>
      <c r="G649" s="80"/>
      <c r="H649" s="80"/>
      <c r="I649" s="80"/>
      <c r="J649" s="80"/>
      <c r="K649" s="80"/>
      <c r="L649" s="80"/>
      <c r="M649" s="80"/>
      <c r="N649" s="80"/>
      <c r="O649" s="80"/>
      <c r="P649" s="80"/>
      <c r="Q649" s="80"/>
      <c r="R649" s="80"/>
      <c r="S649" s="80"/>
      <c r="T649" s="80"/>
      <c r="U649" s="80"/>
      <c r="V649" s="80"/>
      <c r="W649" s="80"/>
      <c r="X649" s="80"/>
      <c r="Y649" s="80"/>
    </row>
    <row r="650" spans="1:25" ht="15.75" customHeight="1" x14ac:dyDescent="0.4">
      <c r="A650" s="80"/>
      <c r="B650" s="80"/>
      <c r="C650" s="80"/>
      <c r="D650" s="80"/>
      <c r="E650" s="80"/>
      <c r="F650" s="382"/>
      <c r="G650" s="80"/>
      <c r="H650" s="80"/>
      <c r="I650" s="80"/>
      <c r="J650" s="80"/>
      <c r="K650" s="80"/>
      <c r="L650" s="80"/>
      <c r="M650" s="80"/>
      <c r="N650" s="80"/>
      <c r="O650" s="80"/>
      <c r="P650" s="80"/>
      <c r="Q650" s="80"/>
      <c r="R650" s="80"/>
      <c r="S650" s="80"/>
      <c r="T650" s="80"/>
      <c r="U650" s="80"/>
      <c r="V650" s="80"/>
      <c r="W650" s="80"/>
      <c r="X650" s="80"/>
      <c r="Y650" s="80"/>
    </row>
    <row r="651" spans="1:25" ht="15.75" customHeight="1" x14ac:dyDescent="0.4">
      <c r="A651" s="80"/>
      <c r="B651" s="80"/>
      <c r="C651" s="80"/>
      <c r="D651" s="80"/>
      <c r="E651" s="80"/>
      <c r="F651" s="382"/>
      <c r="G651" s="80"/>
      <c r="H651" s="80"/>
      <c r="I651" s="80"/>
      <c r="J651" s="80"/>
      <c r="K651" s="80"/>
      <c r="L651" s="80"/>
      <c r="M651" s="80"/>
      <c r="N651" s="80"/>
      <c r="O651" s="80"/>
      <c r="P651" s="80"/>
      <c r="Q651" s="80"/>
      <c r="R651" s="80"/>
      <c r="S651" s="80"/>
      <c r="T651" s="80"/>
      <c r="U651" s="80"/>
      <c r="V651" s="80"/>
      <c r="W651" s="80"/>
      <c r="X651" s="80"/>
      <c r="Y651" s="80"/>
    </row>
    <row r="652" spans="1:25" ht="15.75" customHeight="1" x14ac:dyDescent="0.4">
      <c r="A652" s="80"/>
      <c r="B652" s="80"/>
      <c r="C652" s="80"/>
      <c r="D652" s="80"/>
      <c r="E652" s="80"/>
      <c r="F652" s="382"/>
      <c r="G652" s="80"/>
      <c r="H652" s="80"/>
      <c r="I652" s="80"/>
      <c r="J652" s="80"/>
      <c r="K652" s="80"/>
      <c r="L652" s="80"/>
      <c r="M652" s="80"/>
      <c r="N652" s="80"/>
      <c r="O652" s="80"/>
      <c r="P652" s="80"/>
      <c r="Q652" s="80"/>
      <c r="R652" s="80"/>
      <c r="S652" s="80"/>
      <c r="T652" s="80"/>
      <c r="U652" s="80"/>
      <c r="V652" s="80"/>
      <c r="W652" s="80"/>
      <c r="X652" s="80"/>
      <c r="Y652" s="80"/>
    </row>
    <row r="653" spans="1:25" ht="15.75" customHeight="1" x14ac:dyDescent="0.4">
      <c r="A653" s="80"/>
      <c r="B653" s="80"/>
      <c r="C653" s="80"/>
      <c r="D653" s="80"/>
      <c r="E653" s="80"/>
      <c r="F653" s="382"/>
      <c r="G653" s="80"/>
      <c r="H653" s="80"/>
      <c r="I653" s="80"/>
      <c r="J653" s="80"/>
      <c r="K653" s="80"/>
      <c r="L653" s="80"/>
      <c r="M653" s="80"/>
      <c r="N653" s="80"/>
      <c r="O653" s="80"/>
      <c r="P653" s="80"/>
      <c r="Q653" s="80"/>
      <c r="R653" s="80"/>
      <c r="S653" s="80"/>
      <c r="T653" s="80"/>
      <c r="U653" s="80"/>
      <c r="V653" s="80"/>
      <c r="W653" s="80"/>
      <c r="X653" s="80"/>
      <c r="Y653" s="80"/>
    </row>
    <row r="654" spans="1:25" ht="15.75" customHeight="1" x14ac:dyDescent="0.4">
      <c r="A654" s="80"/>
      <c r="B654" s="80"/>
      <c r="C654" s="80"/>
      <c r="D654" s="80"/>
      <c r="E654" s="80"/>
      <c r="F654" s="382"/>
      <c r="G654" s="80"/>
      <c r="H654" s="80"/>
      <c r="I654" s="80"/>
      <c r="J654" s="80"/>
      <c r="K654" s="80"/>
      <c r="L654" s="80"/>
      <c r="M654" s="80"/>
      <c r="N654" s="80"/>
      <c r="O654" s="80"/>
      <c r="P654" s="80"/>
      <c r="Q654" s="80"/>
      <c r="R654" s="80"/>
      <c r="S654" s="80"/>
      <c r="T654" s="80"/>
      <c r="U654" s="80"/>
      <c r="V654" s="80"/>
      <c r="W654" s="80"/>
      <c r="X654" s="80"/>
      <c r="Y654" s="80"/>
    </row>
    <row r="655" spans="1:25" ht="15.75" customHeight="1" x14ac:dyDescent="0.4">
      <c r="A655" s="80"/>
      <c r="B655" s="80"/>
      <c r="C655" s="80"/>
      <c r="D655" s="80"/>
      <c r="E655" s="80"/>
      <c r="F655" s="382"/>
      <c r="G655" s="80"/>
      <c r="H655" s="80"/>
      <c r="I655" s="80"/>
      <c r="J655" s="80"/>
      <c r="K655" s="80"/>
      <c r="L655" s="80"/>
      <c r="M655" s="80"/>
      <c r="N655" s="80"/>
      <c r="O655" s="80"/>
      <c r="P655" s="80"/>
      <c r="Q655" s="80"/>
      <c r="R655" s="80"/>
      <c r="S655" s="80"/>
      <c r="T655" s="80"/>
      <c r="U655" s="80"/>
      <c r="V655" s="80"/>
      <c r="W655" s="80"/>
      <c r="X655" s="80"/>
      <c r="Y655" s="80"/>
    </row>
    <row r="656" spans="1:25" ht="15.75" customHeight="1" x14ac:dyDescent="0.4">
      <c r="A656" s="80"/>
      <c r="B656" s="80"/>
      <c r="C656" s="80"/>
      <c r="D656" s="80"/>
      <c r="E656" s="80"/>
      <c r="F656" s="382"/>
      <c r="G656" s="80"/>
      <c r="H656" s="80"/>
      <c r="I656" s="80"/>
      <c r="J656" s="80"/>
      <c r="K656" s="80"/>
      <c r="L656" s="80"/>
      <c r="M656" s="80"/>
      <c r="N656" s="80"/>
      <c r="O656" s="80"/>
      <c r="P656" s="80"/>
      <c r="Q656" s="80"/>
      <c r="R656" s="80"/>
      <c r="S656" s="80"/>
      <c r="T656" s="80"/>
      <c r="U656" s="80"/>
      <c r="V656" s="80"/>
      <c r="W656" s="80"/>
      <c r="X656" s="80"/>
      <c r="Y656" s="80"/>
    </row>
    <row r="657" spans="1:25" ht="15.75" customHeight="1" x14ac:dyDescent="0.4">
      <c r="A657" s="80"/>
      <c r="B657" s="80"/>
      <c r="C657" s="80"/>
      <c r="D657" s="80"/>
      <c r="E657" s="80"/>
      <c r="F657" s="382"/>
      <c r="G657" s="80"/>
      <c r="H657" s="80"/>
      <c r="I657" s="80"/>
      <c r="J657" s="80"/>
      <c r="K657" s="80"/>
      <c r="L657" s="80"/>
      <c r="M657" s="80"/>
      <c r="N657" s="80"/>
      <c r="O657" s="80"/>
      <c r="P657" s="80"/>
      <c r="Q657" s="80"/>
      <c r="R657" s="80"/>
      <c r="S657" s="80"/>
      <c r="T657" s="80"/>
      <c r="U657" s="80"/>
      <c r="V657" s="80"/>
      <c r="W657" s="80"/>
      <c r="X657" s="80"/>
      <c r="Y657" s="80"/>
    </row>
    <row r="658" spans="1:25" ht="15.75" customHeight="1" x14ac:dyDescent="0.4">
      <c r="A658" s="80"/>
      <c r="B658" s="80"/>
      <c r="C658" s="80"/>
      <c r="D658" s="80"/>
      <c r="E658" s="80"/>
      <c r="F658" s="382"/>
      <c r="G658" s="80"/>
      <c r="H658" s="80"/>
      <c r="I658" s="80"/>
      <c r="J658" s="80"/>
      <c r="K658" s="80"/>
      <c r="L658" s="80"/>
      <c r="M658" s="80"/>
      <c r="N658" s="80"/>
      <c r="O658" s="80"/>
      <c r="P658" s="80"/>
      <c r="Q658" s="80"/>
      <c r="R658" s="80"/>
      <c r="S658" s="80"/>
      <c r="T658" s="80"/>
      <c r="U658" s="80"/>
      <c r="V658" s="80"/>
      <c r="W658" s="80"/>
      <c r="X658" s="80"/>
      <c r="Y658" s="80"/>
    </row>
    <row r="659" spans="1:25" ht="15.75" customHeight="1" x14ac:dyDescent="0.4">
      <c r="A659" s="80"/>
      <c r="B659" s="80"/>
      <c r="C659" s="80"/>
      <c r="D659" s="80"/>
      <c r="E659" s="80"/>
      <c r="F659" s="382"/>
      <c r="G659" s="80"/>
      <c r="H659" s="80"/>
      <c r="I659" s="80"/>
      <c r="J659" s="80"/>
      <c r="K659" s="80"/>
      <c r="L659" s="80"/>
      <c r="M659" s="80"/>
      <c r="N659" s="80"/>
      <c r="O659" s="80"/>
      <c r="P659" s="80"/>
      <c r="Q659" s="80"/>
      <c r="R659" s="80"/>
      <c r="S659" s="80"/>
      <c r="T659" s="80"/>
      <c r="U659" s="80"/>
      <c r="V659" s="80"/>
      <c r="W659" s="80"/>
      <c r="X659" s="80"/>
      <c r="Y659" s="80"/>
    </row>
    <row r="660" spans="1:25" ht="15.75" customHeight="1" x14ac:dyDescent="0.4">
      <c r="A660" s="80"/>
      <c r="B660" s="80"/>
      <c r="C660" s="80"/>
      <c r="D660" s="80"/>
      <c r="E660" s="80"/>
      <c r="F660" s="382"/>
      <c r="G660" s="80"/>
      <c r="H660" s="80"/>
      <c r="I660" s="80"/>
      <c r="J660" s="80"/>
      <c r="K660" s="80"/>
      <c r="L660" s="80"/>
      <c r="M660" s="80"/>
      <c r="N660" s="80"/>
      <c r="O660" s="80"/>
      <c r="P660" s="80"/>
      <c r="Q660" s="80"/>
      <c r="R660" s="80"/>
      <c r="S660" s="80"/>
      <c r="T660" s="80"/>
      <c r="U660" s="80"/>
      <c r="V660" s="80"/>
      <c r="W660" s="80"/>
      <c r="X660" s="80"/>
      <c r="Y660" s="80"/>
    </row>
    <row r="661" spans="1:25" ht="15.75" customHeight="1" x14ac:dyDescent="0.4">
      <c r="A661" s="80"/>
      <c r="B661" s="80"/>
      <c r="C661" s="80"/>
      <c r="D661" s="80"/>
      <c r="E661" s="80"/>
      <c r="F661" s="382"/>
      <c r="G661" s="80"/>
      <c r="H661" s="80"/>
      <c r="I661" s="80"/>
      <c r="J661" s="80"/>
      <c r="K661" s="80"/>
      <c r="L661" s="80"/>
      <c r="M661" s="80"/>
      <c r="N661" s="80"/>
      <c r="O661" s="80"/>
      <c r="P661" s="80"/>
      <c r="Q661" s="80"/>
      <c r="R661" s="80"/>
      <c r="S661" s="80"/>
      <c r="T661" s="80"/>
      <c r="U661" s="80"/>
      <c r="V661" s="80"/>
      <c r="W661" s="80"/>
      <c r="X661" s="80"/>
      <c r="Y661" s="80"/>
    </row>
    <row r="662" spans="1:25" ht="15.75" customHeight="1" x14ac:dyDescent="0.4">
      <c r="A662" s="80"/>
      <c r="B662" s="80"/>
      <c r="C662" s="80"/>
      <c r="D662" s="80"/>
      <c r="E662" s="80"/>
      <c r="F662" s="382"/>
      <c r="G662" s="80"/>
      <c r="H662" s="80"/>
      <c r="I662" s="80"/>
      <c r="J662" s="80"/>
      <c r="K662" s="80"/>
      <c r="L662" s="80"/>
      <c r="M662" s="80"/>
      <c r="N662" s="80"/>
      <c r="O662" s="80"/>
      <c r="P662" s="80"/>
      <c r="Q662" s="80"/>
      <c r="R662" s="80"/>
      <c r="S662" s="80"/>
      <c r="T662" s="80"/>
      <c r="U662" s="80"/>
      <c r="V662" s="80"/>
      <c r="W662" s="80"/>
      <c r="X662" s="80"/>
      <c r="Y662" s="80"/>
    </row>
    <row r="663" spans="1:25" ht="15.75" customHeight="1" x14ac:dyDescent="0.4">
      <c r="A663" s="80"/>
      <c r="B663" s="80"/>
      <c r="C663" s="80"/>
      <c r="D663" s="80"/>
      <c r="E663" s="80"/>
      <c r="F663" s="382"/>
      <c r="G663" s="80"/>
      <c r="H663" s="80"/>
      <c r="I663" s="80"/>
      <c r="J663" s="80"/>
      <c r="K663" s="80"/>
      <c r="L663" s="80"/>
      <c r="M663" s="80"/>
      <c r="N663" s="80"/>
      <c r="O663" s="80"/>
      <c r="P663" s="80"/>
      <c r="Q663" s="80"/>
      <c r="R663" s="80"/>
      <c r="S663" s="80"/>
      <c r="T663" s="80"/>
      <c r="U663" s="80"/>
      <c r="V663" s="80"/>
      <c r="W663" s="80"/>
      <c r="X663" s="80"/>
      <c r="Y663" s="80"/>
    </row>
    <row r="664" spans="1:25" ht="15.75" customHeight="1" x14ac:dyDescent="0.4">
      <c r="A664" s="80"/>
      <c r="B664" s="80"/>
      <c r="C664" s="80"/>
      <c r="D664" s="80"/>
      <c r="E664" s="80"/>
      <c r="F664" s="382"/>
      <c r="G664" s="80"/>
      <c r="H664" s="80"/>
      <c r="I664" s="80"/>
      <c r="J664" s="80"/>
      <c r="K664" s="80"/>
      <c r="L664" s="80"/>
      <c r="M664" s="80"/>
      <c r="N664" s="80"/>
      <c r="O664" s="80"/>
      <c r="P664" s="80"/>
      <c r="Q664" s="80"/>
      <c r="R664" s="80"/>
      <c r="S664" s="80"/>
      <c r="T664" s="80"/>
      <c r="U664" s="80"/>
      <c r="V664" s="80"/>
      <c r="W664" s="80"/>
      <c r="X664" s="80"/>
      <c r="Y664" s="80"/>
    </row>
    <row r="665" spans="1:25" ht="15.75" customHeight="1" x14ac:dyDescent="0.4">
      <c r="A665" s="80"/>
      <c r="B665" s="80"/>
      <c r="C665" s="80"/>
      <c r="D665" s="80"/>
      <c r="E665" s="80"/>
      <c r="F665" s="382"/>
      <c r="G665" s="80"/>
      <c r="H665" s="80"/>
      <c r="I665" s="80"/>
      <c r="J665" s="80"/>
      <c r="K665" s="80"/>
      <c r="L665" s="80"/>
      <c r="M665" s="80"/>
      <c r="N665" s="80"/>
      <c r="O665" s="80"/>
      <c r="P665" s="80"/>
      <c r="Q665" s="80"/>
      <c r="R665" s="80"/>
      <c r="S665" s="80"/>
      <c r="T665" s="80"/>
      <c r="U665" s="80"/>
      <c r="V665" s="80"/>
      <c r="W665" s="80"/>
      <c r="X665" s="80"/>
      <c r="Y665" s="80"/>
    </row>
    <row r="666" spans="1:25" ht="15.75" customHeight="1" x14ac:dyDescent="0.4">
      <c r="A666" s="80"/>
      <c r="B666" s="80"/>
      <c r="C666" s="80"/>
      <c r="D666" s="80"/>
      <c r="E666" s="80"/>
      <c r="F666" s="382"/>
      <c r="G666" s="80"/>
      <c r="H666" s="80"/>
      <c r="I666" s="80"/>
      <c r="J666" s="80"/>
      <c r="K666" s="80"/>
      <c r="L666" s="80"/>
      <c r="M666" s="80"/>
      <c r="N666" s="80"/>
      <c r="O666" s="80"/>
      <c r="P666" s="80"/>
      <c r="Q666" s="80"/>
      <c r="R666" s="80"/>
      <c r="S666" s="80"/>
      <c r="T666" s="80"/>
      <c r="U666" s="80"/>
      <c r="V666" s="80"/>
      <c r="W666" s="80"/>
      <c r="X666" s="80"/>
      <c r="Y666" s="80"/>
    </row>
    <row r="667" spans="1:25" ht="15.75" customHeight="1" x14ac:dyDescent="0.4">
      <c r="A667" s="80"/>
      <c r="B667" s="80"/>
      <c r="C667" s="80"/>
      <c r="D667" s="80"/>
      <c r="E667" s="80"/>
      <c r="F667" s="382"/>
      <c r="G667" s="80"/>
      <c r="H667" s="80"/>
      <c r="I667" s="80"/>
      <c r="J667" s="80"/>
      <c r="K667" s="80"/>
      <c r="L667" s="80"/>
      <c r="M667" s="80"/>
      <c r="N667" s="80"/>
      <c r="O667" s="80"/>
      <c r="P667" s="80"/>
      <c r="Q667" s="80"/>
      <c r="R667" s="80"/>
      <c r="S667" s="80"/>
      <c r="T667" s="80"/>
      <c r="U667" s="80"/>
      <c r="V667" s="80"/>
      <c r="W667" s="80"/>
      <c r="X667" s="80"/>
      <c r="Y667" s="80"/>
    </row>
    <row r="668" spans="1:25" ht="15.75" customHeight="1" x14ac:dyDescent="0.4">
      <c r="A668" s="80"/>
      <c r="B668" s="80"/>
      <c r="C668" s="80"/>
      <c r="D668" s="80"/>
      <c r="E668" s="80"/>
      <c r="F668" s="382"/>
      <c r="G668" s="80"/>
      <c r="H668" s="80"/>
      <c r="I668" s="80"/>
      <c r="J668" s="80"/>
      <c r="K668" s="80"/>
      <c r="L668" s="80"/>
      <c r="M668" s="80"/>
      <c r="N668" s="80"/>
      <c r="O668" s="80"/>
      <c r="P668" s="80"/>
      <c r="Q668" s="80"/>
      <c r="R668" s="80"/>
      <c r="S668" s="80"/>
      <c r="T668" s="80"/>
      <c r="U668" s="80"/>
      <c r="V668" s="80"/>
      <c r="W668" s="80"/>
      <c r="X668" s="80"/>
      <c r="Y668" s="80"/>
    </row>
    <row r="669" spans="1:25" ht="15.75" customHeight="1" x14ac:dyDescent="0.4">
      <c r="A669" s="80"/>
      <c r="B669" s="80"/>
      <c r="C669" s="80"/>
      <c r="D669" s="80"/>
      <c r="E669" s="80"/>
      <c r="F669" s="382"/>
      <c r="G669" s="80"/>
      <c r="H669" s="80"/>
      <c r="I669" s="80"/>
      <c r="J669" s="80"/>
      <c r="K669" s="80"/>
      <c r="L669" s="80"/>
      <c r="M669" s="80"/>
      <c r="N669" s="80"/>
      <c r="O669" s="80"/>
      <c r="P669" s="80"/>
      <c r="Q669" s="80"/>
      <c r="R669" s="80"/>
      <c r="S669" s="80"/>
      <c r="T669" s="80"/>
      <c r="U669" s="80"/>
      <c r="V669" s="80"/>
      <c r="W669" s="80"/>
      <c r="X669" s="80"/>
      <c r="Y669" s="80"/>
    </row>
    <row r="670" spans="1:25" ht="15.75" customHeight="1" x14ac:dyDescent="0.4">
      <c r="A670" s="80"/>
      <c r="B670" s="80"/>
      <c r="C670" s="80"/>
      <c r="D670" s="80"/>
      <c r="E670" s="80"/>
      <c r="F670" s="382"/>
      <c r="G670" s="80"/>
      <c r="H670" s="80"/>
      <c r="I670" s="80"/>
      <c r="J670" s="80"/>
      <c r="K670" s="80"/>
      <c r="L670" s="80"/>
      <c r="M670" s="80"/>
      <c r="N670" s="80"/>
      <c r="O670" s="80"/>
      <c r="P670" s="80"/>
      <c r="Q670" s="80"/>
      <c r="R670" s="80"/>
      <c r="S670" s="80"/>
      <c r="T670" s="80"/>
      <c r="U670" s="80"/>
      <c r="V670" s="80"/>
      <c r="W670" s="80"/>
      <c r="X670" s="80"/>
      <c r="Y670" s="80"/>
    </row>
    <row r="671" spans="1:25" ht="15.75" customHeight="1" x14ac:dyDescent="0.4">
      <c r="A671" s="80"/>
      <c r="B671" s="80"/>
      <c r="C671" s="80"/>
      <c r="D671" s="80"/>
      <c r="E671" s="80"/>
      <c r="F671" s="382"/>
      <c r="G671" s="80"/>
      <c r="H671" s="80"/>
      <c r="I671" s="80"/>
      <c r="J671" s="80"/>
      <c r="K671" s="80"/>
      <c r="L671" s="80"/>
      <c r="M671" s="80"/>
      <c r="N671" s="80"/>
      <c r="O671" s="80"/>
      <c r="P671" s="80"/>
      <c r="Q671" s="80"/>
      <c r="R671" s="80"/>
      <c r="S671" s="80"/>
      <c r="T671" s="80"/>
      <c r="U671" s="80"/>
      <c r="V671" s="80"/>
      <c r="W671" s="80"/>
      <c r="X671" s="80"/>
      <c r="Y671" s="80"/>
    </row>
    <row r="672" spans="1:25" ht="15.75" customHeight="1" x14ac:dyDescent="0.4">
      <c r="A672" s="80"/>
      <c r="B672" s="80"/>
      <c r="C672" s="80"/>
      <c r="D672" s="80"/>
      <c r="E672" s="80"/>
      <c r="F672" s="382"/>
      <c r="G672" s="80"/>
      <c r="H672" s="80"/>
      <c r="I672" s="80"/>
      <c r="J672" s="80"/>
      <c r="K672" s="80"/>
      <c r="L672" s="80"/>
      <c r="M672" s="80"/>
      <c r="N672" s="80"/>
      <c r="O672" s="80"/>
      <c r="P672" s="80"/>
      <c r="Q672" s="80"/>
      <c r="R672" s="80"/>
      <c r="S672" s="80"/>
      <c r="T672" s="80"/>
      <c r="U672" s="80"/>
      <c r="V672" s="80"/>
      <c r="W672" s="80"/>
      <c r="X672" s="80"/>
      <c r="Y672" s="80"/>
    </row>
    <row r="673" spans="1:25" ht="15.75" customHeight="1" x14ac:dyDescent="0.4">
      <c r="A673" s="80"/>
      <c r="B673" s="80"/>
      <c r="C673" s="80"/>
      <c r="D673" s="80"/>
      <c r="E673" s="80"/>
      <c r="F673" s="382"/>
      <c r="G673" s="80"/>
      <c r="H673" s="80"/>
      <c r="I673" s="80"/>
      <c r="J673" s="80"/>
      <c r="K673" s="80"/>
      <c r="L673" s="80"/>
      <c r="M673" s="80"/>
      <c r="N673" s="80"/>
      <c r="O673" s="80"/>
      <c r="P673" s="80"/>
      <c r="Q673" s="80"/>
      <c r="R673" s="80"/>
      <c r="S673" s="80"/>
      <c r="T673" s="80"/>
      <c r="U673" s="80"/>
      <c r="V673" s="80"/>
      <c r="W673" s="80"/>
      <c r="X673" s="80"/>
      <c r="Y673" s="80"/>
    </row>
    <row r="674" spans="1:25" ht="15.75" customHeight="1" x14ac:dyDescent="0.4">
      <c r="A674" s="80"/>
      <c r="B674" s="80"/>
      <c r="C674" s="80"/>
      <c r="D674" s="80"/>
      <c r="E674" s="80"/>
      <c r="F674" s="382"/>
      <c r="G674" s="80"/>
      <c r="H674" s="80"/>
      <c r="I674" s="80"/>
      <c r="J674" s="80"/>
      <c r="K674" s="80"/>
      <c r="L674" s="80"/>
      <c r="M674" s="80"/>
      <c r="N674" s="80"/>
      <c r="O674" s="80"/>
      <c r="P674" s="80"/>
      <c r="Q674" s="80"/>
      <c r="R674" s="80"/>
      <c r="S674" s="80"/>
      <c r="T674" s="80"/>
      <c r="U674" s="80"/>
      <c r="V674" s="80"/>
      <c r="W674" s="80"/>
      <c r="X674" s="80"/>
      <c r="Y674" s="80"/>
    </row>
    <row r="675" spans="1:25" ht="15.75" customHeight="1" x14ac:dyDescent="0.4">
      <c r="A675" s="80"/>
      <c r="B675" s="80"/>
      <c r="C675" s="80"/>
      <c r="D675" s="80"/>
      <c r="E675" s="80"/>
      <c r="F675" s="382"/>
      <c r="G675" s="80"/>
      <c r="H675" s="80"/>
      <c r="I675" s="80"/>
      <c r="J675" s="80"/>
      <c r="K675" s="80"/>
      <c r="L675" s="80"/>
      <c r="M675" s="80"/>
      <c r="N675" s="80"/>
      <c r="O675" s="80"/>
      <c r="P675" s="80"/>
      <c r="Q675" s="80"/>
      <c r="R675" s="80"/>
      <c r="S675" s="80"/>
      <c r="T675" s="80"/>
      <c r="U675" s="80"/>
      <c r="V675" s="80"/>
      <c r="W675" s="80"/>
      <c r="X675" s="80"/>
      <c r="Y675" s="80"/>
    </row>
    <row r="676" spans="1:25" ht="15.75" customHeight="1" x14ac:dyDescent="0.4">
      <c r="A676" s="80"/>
      <c r="B676" s="80"/>
      <c r="C676" s="80"/>
      <c r="D676" s="80"/>
      <c r="E676" s="80"/>
      <c r="F676" s="382"/>
      <c r="G676" s="80"/>
      <c r="H676" s="80"/>
      <c r="I676" s="80"/>
      <c r="J676" s="80"/>
      <c r="K676" s="80"/>
      <c r="L676" s="80"/>
      <c r="M676" s="80"/>
      <c r="N676" s="80"/>
      <c r="O676" s="80"/>
      <c r="P676" s="80"/>
      <c r="Q676" s="80"/>
      <c r="R676" s="80"/>
      <c r="S676" s="80"/>
      <c r="T676" s="80"/>
      <c r="U676" s="80"/>
      <c r="V676" s="80"/>
      <c r="W676" s="80"/>
      <c r="X676" s="80"/>
      <c r="Y676" s="80"/>
    </row>
    <row r="677" spans="1:25" ht="15.75" customHeight="1" x14ac:dyDescent="0.4">
      <c r="A677" s="80"/>
      <c r="B677" s="80"/>
      <c r="C677" s="80"/>
      <c r="D677" s="80"/>
      <c r="E677" s="80"/>
      <c r="F677" s="382"/>
      <c r="G677" s="80"/>
      <c r="H677" s="80"/>
      <c r="I677" s="80"/>
      <c r="J677" s="80"/>
      <c r="K677" s="80"/>
      <c r="L677" s="80"/>
      <c r="M677" s="80"/>
      <c r="N677" s="80"/>
      <c r="O677" s="80"/>
      <c r="P677" s="80"/>
      <c r="Q677" s="80"/>
      <c r="R677" s="80"/>
      <c r="S677" s="80"/>
      <c r="T677" s="80"/>
      <c r="U677" s="80"/>
      <c r="V677" s="80"/>
      <c r="W677" s="80"/>
      <c r="X677" s="80"/>
      <c r="Y677" s="80"/>
    </row>
    <row r="678" spans="1:25" ht="15.75" customHeight="1" x14ac:dyDescent="0.4">
      <c r="A678" s="80"/>
      <c r="B678" s="80"/>
      <c r="C678" s="80"/>
      <c r="D678" s="80"/>
      <c r="E678" s="80"/>
      <c r="F678" s="382"/>
      <c r="G678" s="80"/>
      <c r="H678" s="80"/>
      <c r="I678" s="80"/>
      <c r="J678" s="80"/>
      <c r="K678" s="80"/>
      <c r="L678" s="80"/>
      <c r="M678" s="80"/>
      <c r="N678" s="80"/>
      <c r="O678" s="80"/>
      <c r="P678" s="80"/>
      <c r="Q678" s="80"/>
      <c r="R678" s="80"/>
      <c r="S678" s="80"/>
      <c r="T678" s="80"/>
      <c r="U678" s="80"/>
      <c r="V678" s="80"/>
      <c r="W678" s="80"/>
      <c r="X678" s="80"/>
      <c r="Y678" s="80"/>
    </row>
    <row r="679" spans="1:25" ht="15.75" customHeight="1" x14ac:dyDescent="0.4">
      <c r="A679" s="80"/>
      <c r="B679" s="80"/>
      <c r="C679" s="80"/>
      <c r="D679" s="80"/>
      <c r="E679" s="80"/>
      <c r="F679" s="382"/>
      <c r="G679" s="80"/>
      <c r="H679" s="80"/>
      <c r="I679" s="80"/>
      <c r="J679" s="80"/>
      <c r="K679" s="80"/>
      <c r="L679" s="80"/>
      <c r="M679" s="80"/>
      <c r="N679" s="80"/>
      <c r="O679" s="80"/>
      <c r="P679" s="80"/>
      <c r="Q679" s="80"/>
      <c r="R679" s="80"/>
      <c r="S679" s="80"/>
      <c r="T679" s="80"/>
      <c r="U679" s="80"/>
      <c r="V679" s="80"/>
      <c r="W679" s="80"/>
      <c r="X679" s="80"/>
      <c r="Y679" s="80"/>
    </row>
    <row r="680" spans="1:25" ht="15.75" customHeight="1" x14ac:dyDescent="0.4">
      <c r="A680" s="80"/>
      <c r="B680" s="80"/>
      <c r="C680" s="80"/>
      <c r="D680" s="80"/>
      <c r="E680" s="80"/>
      <c r="F680" s="382"/>
      <c r="G680" s="80"/>
      <c r="H680" s="80"/>
      <c r="I680" s="80"/>
      <c r="J680" s="80"/>
      <c r="K680" s="80"/>
      <c r="L680" s="80"/>
      <c r="M680" s="80"/>
      <c r="N680" s="80"/>
      <c r="O680" s="80"/>
      <c r="P680" s="80"/>
      <c r="Q680" s="80"/>
      <c r="R680" s="80"/>
      <c r="S680" s="80"/>
      <c r="T680" s="80"/>
      <c r="U680" s="80"/>
      <c r="V680" s="80"/>
      <c r="W680" s="80"/>
      <c r="X680" s="80"/>
      <c r="Y680" s="80"/>
    </row>
    <row r="681" spans="1:25" ht="15.75" customHeight="1" x14ac:dyDescent="0.4">
      <c r="A681" s="80"/>
      <c r="B681" s="80"/>
      <c r="C681" s="80"/>
      <c r="D681" s="80"/>
      <c r="E681" s="80"/>
      <c r="F681" s="382"/>
      <c r="G681" s="80"/>
      <c r="H681" s="80"/>
      <c r="I681" s="80"/>
      <c r="J681" s="80"/>
      <c r="K681" s="80"/>
      <c r="L681" s="80"/>
      <c r="M681" s="80"/>
      <c r="N681" s="80"/>
      <c r="O681" s="80"/>
      <c r="P681" s="80"/>
      <c r="Q681" s="80"/>
      <c r="R681" s="80"/>
      <c r="S681" s="80"/>
      <c r="T681" s="80"/>
      <c r="U681" s="80"/>
      <c r="V681" s="80"/>
      <c r="W681" s="80"/>
      <c r="X681" s="80"/>
      <c r="Y681" s="80"/>
    </row>
    <row r="682" spans="1:25" ht="15.75" customHeight="1" x14ac:dyDescent="0.4">
      <c r="A682" s="80"/>
      <c r="B682" s="80"/>
      <c r="C682" s="80"/>
      <c r="D682" s="80"/>
      <c r="E682" s="80"/>
      <c r="F682" s="382"/>
      <c r="G682" s="80"/>
      <c r="H682" s="80"/>
      <c r="I682" s="80"/>
      <c r="J682" s="80"/>
      <c r="K682" s="80"/>
      <c r="L682" s="80"/>
      <c r="M682" s="80"/>
      <c r="N682" s="80"/>
      <c r="O682" s="80"/>
      <c r="P682" s="80"/>
      <c r="Q682" s="80"/>
      <c r="R682" s="80"/>
      <c r="S682" s="80"/>
      <c r="T682" s="80"/>
      <c r="U682" s="80"/>
      <c r="V682" s="80"/>
      <c r="W682" s="80"/>
      <c r="X682" s="80"/>
      <c r="Y682" s="80"/>
    </row>
    <row r="683" spans="1:25" ht="15.75" customHeight="1" x14ac:dyDescent="0.4">
      <c r="A683" s="80"/>
      <c r="B683" s="80"/>
      <c r="C683" s="80"/>
      <c r="D683" s="80"/>
      <c r="E683" s="80"/>
      <c r="F683" s="382"/>
      <c r="G683" s="80"/>
      <c r="H683" s="80"/>
      <c r="I683" s="80"/>
      <c r="J683" s="80"/>
      <c r="K683" s="80"/>
      <c r="L683" s="80"/>
      <c r="M683" s="80"/>
      <c r="N683" s="80"/>
      <c r="O683" s="80"/>
      <c r="P683" s="80"/>
      <c r="Q683" s="80"/>
      <c r="R683" s="80"/>
      <c r="S683" s="80"/>
      <c r="T683" s="80"/>
      <c r="U683" s="80"/>
      <c r="V683" s="80"/>
      <c r="W683" s="80"/>
      <c r="X683" s="80"/>
      <c r="Y683" s="80"/>
    </row>
    <row r="684" spans="1:25" ht="15.75" customHeight="1" x14ac:dyDescent="0.4">
      <c r="A684" s="80"/>
      <c r="B684" s="80"/>
      <c r="C684" s="80"/>
      <c r="D684" s="80"/>
      <c r="E684" s="80"/>
      <c r="F684" s="382"/>
      <c r="G684" s="80"/>
      <c r="H684" s="80"/>
      <c r="I684" s="80"/>
      <c r="J684" s="80"/>
      <c r="K684" s="80"/>
      <c r="L684" s="80"/>
      <c r="M684" s="80"/>
      <c r="N684" s="80"/>
      <c r="O684" s="80"/>
      <c r="P684" s="80"/>
      <c r="Q684" s="80"/>
      <c r="R684" s="80"/>
      <c r="S684" s="80"/>
      <c r="T684" s="80"/>
      <c r="U684" s="80"/>
      <c r="V684" s="80"/>
      <c r="W684" s="80"/>
      <c r="X684" s="80"/>
      <c r="Y684" s="80"/>
    </row>
    <row r="685" spans="1:25" ht="15.75" customHeight="1" x14ac:dyDescent="0.4">
      <c r="A685" s="80"/>
      <c r="B685" s="80"/>
      <c r="C685" s="80"/>
      <c r="D685" s="80"/>
      <c r="E685" s="80"/>
      <c r="F685" s="382"/>
      <c r="G685" s="80"/>
      <c r="H685" s="80"/>
      <c r="I685" s="80"/>
      <c r="J685" s="80"/>
      <c r="K685" s="80"/>
      <c r="L685" s="80"/>
      <c r="M685" s="80"/>
      <c r="N685" s="80"/>
      <c r="O685" s="80"/>
      <c r="P685" s="80"/>
      <c r="Q685" s="80"/>
      <c r="R685" s="80"/>
      <c r="S685" s="80"/>
      <c r="T685" s="80"/>
      <c r="U685" s="80"/>
      <c r="V685" s="80"/>
      <c r="W685" s="80"/>
      <c r="X685" s="80"/>
      <c r="Y685" s="80"/>
    </row>
    <row r="686" spans="1:25" ht="15.75" customHeight="1" x14ac:dyDescent="0.4">
      <c r="A686" s="80"/>
      <c r="B686" s="80"/>
      <c r="C686" s="80"/>
      <c r="D686" s="80"/>
      <c r="E686" s="80"/>
      <c r="F686" s="382"/>
      <c r="G686" s="80"/>
      <c r="H686" s="80"/>
      <c r="I686" s="80"/>
      <c r="J686" s="80"/>
      <c r="K686" s="80"/>
      <c r="L686" s="80"/>
      <c r="M686" s="80"/>
      <c r="N686" s="80"/>
      <c r="O686" s="80"/>
      <c r="P686" s="80"/>
      <c r="Q686" s="80"/>
      <c r="R686" s="80"/>
      <c r="S686" s="80"/>
      <c r="T686" s="80"/>
      <c r="U686" s="80"/>
      <c r="V686" s="80"/>
      <c r="W686" s="80"/>
      <c r="X686" s="80"/>
      <c r="Y686" s="80"/>
    </row>
    <row r="687" spans="1:25" ht="15.75" customHeight="1" x14ac:dyDescent="0.4">
      <c r="A687" s="80"/>
      <c r="B687" s="80"/>
      <c r="C687" s="80"/>
      <c r="D687" s="80"/>
      <c r="E687" s="80"/>
      <c r="F687" s="382"/>
      <c r="G687" s="80"/>
      <c r="H687" s="80"/>
      <c r="I687" s="80"/>
      <c r="J687" s="80"/>
      <c r="K687" s="80"/>
      <c r="L687" s="80"/>
      <c r="M687" s="80"/>
      <c r="N687" s="80"/>
      <c r="O687" s="80"/>
      <c r="P687" s="80"/>
      <c r="Q687" s="80"/>
      <c r="R687" s="80"/>
      <c r="S687" s="80"/>
      <c r="T687" s="80"/>
      <c r="U687" s="80"/>
      <c r="V687" s="80"/>
      <c r="W687" s="80"/>
      <c r="X687" s="80"/>
      <c r="Y687" s="80"/>
    </row>
    <row r="688" spans="1:25" ht="15.75" customHeight="1" x14ac:dyDescent="0.4">
      <c r="A688" s="80"/>
      <c r="B688" s="80"/>
      <c r="C688" s="80"/>
      <c r="D688" s="80"/>
      <c r="E688" s="80"/>
      <c r="F688" s="382"/>
      <c r="G688" s="80"/>
      <c r="H688" s="80"/>
      <c r="I688" s="80"/>
      <c r="J688" s="80"/>
      <c r="K688" s="80"/>
      <c r="L688" s="80"/>
      <c r="M688" s="80"/>
      <c r="N688" s="80"/>
      <c r="O688" s="80"/>
      <c r="P688" s="80"/>
      <c r="Q688" s="80"/>
      <c r="R688" s="80"/>
      <c r="S688" s="80"/>
      <c r="T688" s="80"/>
      <c r="U688" s="80"/>
      <c r="V688" s="80"/>
      <c r="W688" s="80"/>
      <c r="X688" s="80"/>
      <c r="Y688" s="80"/>
    </row>
    <row r="689" spans="1:25" ht="15.75" customHeight="1" x14ac:dyDescent="0.4">
      <c r="A689" s="80"/>
      <c r="B689" s="80"/>
      <c r="C689" s="80"/>
      <c r="D689" s="80"/>
      <c r="E689" s="80"/>
      <c r="F689" s="382"/>
      <c r="G689" s="80"/>
      <c r="H689" s="80"/>
      <c r="I689" s="80"/>
      <c r="J689" s="80"/>
      <c r="K689" s="80"/>
      <c r="L689" s="80"/>
      <c r="M689" s="80"/>
      <c r="N689" s="80"/>
      <c r="O689" s="80"/>
      <c r="P689" s="80"/>
      <c r="Q689" s="80"/>
      <c r="R689" s="80"/>
      <c r="S689" s="80"/>
      <c r="T689" s="80"/>
      <c r="U689" s="80"/>
      <c r="V689" s="80"/>
      <c r="W689" s="80"/>
      <c r="X689" s="80"/>
      <c r="Y689" s="80"/>
    </row>
    <row r="690" spans="1:25" ht="15.75" customHeight="1" x14ac:dyDescent="0.4">
      <c r="A690" s="80"/>
      <c r="B690" s="80"/>
      <c r="C690" s="80"/>
      <c r="D690" s="80"/>
      <c r="E690" s="80"/>
      <c r="F690" s="382"/>
      <c r="G690" s="80"/>
      <c r="H690" s="80"/>
      <c r="I690" s="80"/>
      <c r="J690" s="80"/>
      <c r="K690" s="80"/>
      <c r="L690" s="80"/>
      <c r="M690" s="80"/>
      <c r="N690" s="80"/>
      <c r="O690" s="80"/>
      <c r="P690" s="80"/>
      <c r="Q690" s="80"/>
      <c r="R690" s="80"/>
      <c r="S690" s="80"/>
      <c r="T690" s="80"/>
      <c r="U690" s="80"/>
      <c r="V690" s="80"/>
      <c r="W690" s="80"/>
      <c r="X690" s="80"/>
      <c r="Y690" s="80"/>
    </row>
    <row r="691" spans="1:25" ht="15.75" customHeight="1" x14ac:dyDescent="0.4">
      <c r="A691" s="80"/>
      <c r="B691" s="80"/>
      <c r="C691" s="80"/>
      <c r="D691" s="80"/>
      <c r="E691" s="80"/>
      <c r="F691" s="382"/>
      <c r="G691" s="80"/>
      <c r="H691" s="80"/>
      <c r="I691" s="80"/>
      <c r="J691" s="80"/>
      <c r="K691" s="80"/>
      <c r="L691" s="80"/>
      <c r="M691" s="80"/>
      <c r="N691" s="80"/>
      <c r="O691" s="80"/>
      <c r="P691" s="80"/>
      <c r="Q691" s="80"/>
      <c r="R691" s="80"/>
      <c r="S691" s="80"/>
      <c r="T691" s="80"/>
      <c r="U691" s="80"/>
      <c r="V691" s="80"/>
      <c r="W691" s="80"/>
      <c r="X691" s="80"/>
      <c r="Y691" s="80"/>
    </row>
    <row r="692" spans="1:25" ht="15.75" customHeight="1" x14ac:dyDescent="0.4">
      <c r="A692" s="80"/>
      <c r="B692" s="80"/>
      <c r="C692" s="80"/>
      <c r="D692" s="80"/>
      <c r="E692" s="80"/>
      <c r="F692" s="382"/>
      <c r="G692" s="80"/>
      <c r="H692" s="80"/>
      <c r="I692" s="80"/>
      <c r="J692" s="80"/>
      <c r="K692" s="80"/>
      <c r="L692" s="80"/>
      <c r="M692" s="80"/>
      <c r="N692" s="80"/>
      <c r="O692" s="80"/>
      <c r="P692" s="80"/>
      <c r="Q692" s="80"/>
      <c r="R692" s="80"/>
      <c r="S692" s="80"/>
      <c r="T692" s="80"/>
      <c r="U692" s="80"/>
      <c r="V692" s="80"/>
      <c r="W692" s="80"/>
      <c r="X692" s="80"/>
      <c r="Y692" s="80"/>
    </row>
    <row r="693" spans="1:25" ht="15.75" customHeight="1" x14ac:dyDescent="0.4">
      <c r="A693" s="80"/>
      <c r="B693" s="80"/>
      <c r="C693" s="80"/>
      <c r="D693" s="80"/>
      <c r="E693" s="80"/>
      <c r="F693" s="382"/>
      <c r="G693" s="80"/>
      <c r="H693" s="80"/>
      <c r="I693" s="80"/>
      <c r="J693" s="80"/>
      <c r="K693" s="80"/>
      <c r="L693" s="80"/>
      <c r="M693" s="80"/>
      <c r="N693" s="80"/>
      <c r="O693" s="80"/>
      <c r="P693" s="80"/>
      <c r="Q693" s="80"/>
      <c r="R693" s="80"/>
      <c r="S693" s="80"/>
      <c r="T693" s="80"/>
      <c r="U693" s="80"/>
      <c r="V693" s="80"/>
      <c r="W693" s="80"/>
      <c r="X693" s="80"/>
      <c r="Y693" s="80"/>
    </row>
    <row r="694" spans="1:25" ht="15.75" customHeight="1" x14ac:dyDescent="0.4">
      <c r="A694" s="80"/>
      <c r="B694" s="80"/>
      <c r="C694" s="80"/>
      <c r="D694" s="80"/>
      <c r="E694" s="80"/>
      <c r="F694" s="382"/>
      <c r="G694" s="80"/>
      <c r="H694" s="80"/>
      <c r="I694" s="80"/>
      <c r="J694" s="80"/>
      <c r="K694" s="80"/>
      <c r="L694" s="80"/>
      <c r="M694" s="80"/>
      <c r="N694" s="80"/>
      <c r="O694" s="80"/>
      <c r="P694" s="80"/>
      <c r="Q694" s="80"/>
      <c r="R694" s="80"/>
      <c r="S694" s="80"/>
      <c r="T694" s="80"/>
      <c r="U694" s="80"/>
      <c r="V694" s="80"/>
      <c r="W694" s="80"/>
      <c r="X694" s="80"/>
      <c r="Y694" s="80"/>
    </row>
    <row r="695" spans="1:25" ht="15.75" customHeight="1" x14ac:dyDescent="0.4">
      <c r="A695" s="80"/>
      <c r="B695" s="80"/>
      <c r="C695" s="80"/>
      <c r="D695" s="80"/>
      <c r="E695" s="80"/>
      <c r="F695" s="382"/>
      <c r="G695" s="80"/>
      <c r="H695" s="80"/>
      <c r="I695" s="80"/>
      <c r="J695" s="80"/>
      <c r="K695" s="80"/>
      <c r="L695" s="80"/>
      <c r="M695" s="80"/>
      <c r="N695" s="80"/>
      <c r="O695" s="80"/>
      <c r="P695" s="80"/>
      <c r="Q695" s="80"/>
      <c r="R695" s="80"/>
      <c r="S695" s="80"/>
      <c r="T695" s="80"/>
      <c r="U695" s="80"/>
      <c r="V695" s="80"/>
      <c r="W695" s="80"/>
      <c r="X695" s="80"/>
      <c r="Y695" s="80"/>
    </row>
    <row r="696" spans="1:25" ht="15.75" customHeight="1" x14ac:dyDescent="0.4">
      <c r="A696" s="80"/>
      <c r="B696" s="80"/>
      <c r="C696" s="80"/>
      <c r="D696" s="80"/>
      <c r="E696" s="80"/>
      <c r="F696" s="382"/>
      <c r="G696" s="80"/>
      <c r="H696" s="80"/>
      <c r="I696" s="80"/>
      <c r="J696" s="80"/>
      <c r="K696" s="80"/>
      <c r="L696" s="80"/>
      <c r="M696" s="80"/>
      <c r="N696" s="80"/>
      <c r="O696" s="80"/>
      <c r="P696" s="80"/>
      <c r="Q696" s="80"/>
      <c r="R696" s="80"/>
      <c r="S696" s="80"/>
      <c r="T696" s="80"/>
      <c r="U696" s="80"/>
      <c r="V696" s="80"/>
      <c r="W696" s="80"/>
      <c r="X696" s="80"/>
      <c r="Y696" s="80"/>
    </row>
    <row r="697" spans="1:25" ht="15.75" customHeight="1" x14ac:dyDescent="0.4">
      <c r="A697" s="80"/>
      <c r="B697" s="80"/>
      <c r="C697" s="80"/>
      <c r="D697" s="80"/>
      <c r="E697" s="80"/>
      <c r="F697" s="382"/>
      <c r="G697" s="80"/>
      <c r="H697" s="80"/>
      <c r="I697" s="80"/>
      <c r="J697" s="80"/>
      <c r="K697" s="80"/>
      <c r="L697" s="80"/>
      <c r="M697" s="80"/>
      <c r="N697" s="80"/>
      <c r="O697" s="80"/>
      <c r="P697" s="80"/>
      <c r="Q697" s="80"/>
      <c r="R697" s="80"/>
      <c r="S697" s="80"/>
      <c r="T697" s="80"/>
      <c r="U697" s="80"/>
      <c r="V697" s="80"/>
      <c r="W697" s="80"/>
      <c r="X697" s="80"/>
      <c r="Y697" s="80"/>
    </row>
    <row r="698" spans="1:25" ht="15.75" customHeight="1" x14ac:dyDescent="0.4">
      <c r="A698" s="80"/>
      <c r="B698" s="80"/>
      <c r="C698" s="80"/>
      <c r="D698" s="80"/>
      <c r="E698" s="80"/>
      <c r="F698" s="382"/>
      <c r="G698" s="80"/>
      <c r="H698" s="80"/>
      <c r="I698" s="80"/>
      <c r="J698" s="80"/>
      <c r="K698" s="80"/>
      <c r="L698" s="80"/>
      <c r="M698" s="80"/>
      <c r="N698" s="80"/>
      <c r="O698" s="80"/>
      <c r="P698" s="80"/>
      <c r="Q698" s="80"/>
      <c r="R698" s="80"/>
      <c r="S698" s="80"/>
      <c r="T698" s="80"/>
      <c r="U698" s="80"/>
      <c r="V698" s="80"/>
      <c r="W698" s="80"/>
      <c r="X698" s="80"/>
      <c r="Y698" s="80"/>
    </row>
    <row r="699" spans="1:25" ht="15.75" customHeight="1" x14ac:dyDescent="0.4">
      <c r="A699" s="80"/>
      <c r="B699" s="80"/>
      <c r="C699" s="80"/>
      <c r="D699" s="80"/>
      <c r="E699" s="80"/>
      <c r="F699" s="382"/>
      <c r="G699" s="80"/>
      <c r="H699" s="80"/>
      <c r="I699" s="80"/>
      <c r="J699" s="80"/>
      <c r="K699" s="80"/>
      <c r="L699" s="80"/>
      <c r="M699" s="80"/>
      <c r="N699" s="80"/>
      <c r="O699" s="80"/>
      <c r="P699" s="80"/>
      <c r="Q699" s="80"/>
      <c r="R699" s="80"/>
      <c r="S699" s="80"/>
      <c r="T699" s="80"/>
      <c r="U699" s="80"/>
      <c r="V699" s="80"/>
      <c r="W699" s="80"/>
      <c r="X699" s="80"/>
      <c r="Y699" s="80"/>
    </row>
    <row r="700" spans="1:25" ht="15.75" customHeight="1" x14ac:dyDescent="0.4">
      <c r="A700" s="80"/>
      <c r="B700" s="80"/>
      <c r="C700" s="80"/>
      <c r="D700" s="80"/>
      <c r="E700" s="80"/>
      <c r="F700" s="382"/>
      <c r="G700" s="80"/>
      <c r="H700" s="80"/>
      <c r="I700" s="80"/>
      <c r="J700" s="80"/>
      <c r="K700" s="80"/>
      <c r="L700" s="80"/>
      <c r="M700" s="80"/>
      <c r="N700" s="80"/>
      <c r="O700" s="80"/>
      <c r="P700" s="80"/>
      <c r="Q700" s="80"/>
      <c r="R700" s="80"/>
      <c r="S700" s="80"/>
      <c r="T700" s="80"/>
      <c r="U700" s="80"/>
      <c r="V700" s="80"/>
      <c r="W700" s="80"/>
      <c r="X700" s="80"/>
      <c r="Y700" s="80"/>
    </row>
    <row r="701" spans="1:25" ht="15.75" customHeight="1" x14ac:dyDescent="0.4">
      <c r="A701" s="80"/>
      <c r="B701" s="80"/>
      <c r="C701" s="80"/>
      <c r="D701" s="80"/>
      <c r="E701" s="80"/>
      <c r="F701" s="382"/>
      <c r="G701" s="80"/>
      <c r="H701" s="80"/>
      <c r="I701" s="80"/>
      <c r="J701" s="80"/>
      <c r="K701" s="80"/>
      <c r="L701" s="80"/>
      <c r="M701" s="80"/>
      <c r="N701" s="80"/>
      <c r="O701" s="80"/>
      <c r="P701" s="80"/>
      <c r="Q701" s="80"/>
      <c r="R701" s="80"/>
      <c r="S701" s="80"/>
      <c r="T701" s="80"/>
      <c r="U701" s="80"/>
      <c r="V701" s="80"/>
      <c r="W701" s="80"/>
      <c r="X701" s="80"/>
      <c r="Y701" s="80"/>
    </row>
    <row r="702" spans="1:25" ht="15.75" customHeight="1" x14ac:dyDescent="0.4">
      <c r="A702" s="80"/>
      <c r="B702" s="80"/>
      <c r="C702" s="80"/>
      <c r="D702" s="80"/>
      <c r="E702" s="80"/>
      <c r="F702" s="382"/>
      <c r="G702" s="80"/>
      <c r="H702" s="80"/>
      <c r="I702" s="80"/>
      <c r="J702" s="80"/>
      <c r="K702" s="80"/>
      <c r="L702" s="80"/>
      <c r="M702" s="80"/>
      <c r="N702" s="80"/>
      <c r="O702" s="80"/>
      <c r="P702" s="80"/>
      <c r="Q702" s="80"/>
      <c r="R702" s="80"/>
      <c r="S702" s="80"/>
      <c r="T702" s="80"/>
      <c r="U702" s="80"/>
      <c r="V702" s="80"/>
      <c r="W702" s="80"/>
      <c r="X702" s="80"/>
      <c r="Y702" s="80"/>
    </row>
    <row r="703" spans="1:25" ht="15.75" customHeight="1" x14ac:dyDescent="0.4">
      <c r="A703" s="80"/>
      <c r="B703" s="80"/>
      <c r="C703" s="80"/>
      <c r="D703" s="80"/>
      <c r="E703" s="80"/>
      <c r="F703" s="382"/>
      <c r="G703" s="80"/>
      <c r="H703" s="80"/>
      <c r="I703" s="80"/>
      <c r="J703" s="80"/>
      <c r="K703" s="80"/>
      <c r="L703" s="80"/>
      <c r="M703" s="80"/>
      <c r="N703" s="80"/>
      <c r="O703" s="80"/>
      <c r="P703" s="80"/>
      <c r="Q703" s="80"/>
      <c r="R703" s="80"/>
      <c r="S703" s="80"/>
      <c r="T703" s="80"/>
      <c r="U703" s="80"/>
      <c r="V703" s="80"/>
      <c r="W703" s="80"/>
      <c r="X703" s="80"/>
      <c r="Y703" s="80"/>
    </row>
    <row r="704" spans="1:25" ht="15.75" customHeight="1" x14ac:dyDescent="0.4">
      <c r="A704" s="80"/>
      <c r="B704" s="80"/>
      <c r="C704" s="80"/>
      <c r="D704" s="80"/>
      <c r="E704" s="80"/>
      <c r="F704" s="382"/>
      <c r="G704" s="80"/>
      <c r="H704" s="80"/>
      <c r="I704" s="80"/>
      <c r="J704" s="80"/>
      <c r="K704" s="80"/>
      <c r="L704" s="80"/>
      <c r="M704" s="80"/>
      <c r="N704" s="80"/>
      <c r="O704" s="80"/>
      <c r="P704" s="80"/>
      <c r="Q704" s="80"/>
      <c r="R704" s="80"/>
      <c r="S704" s="80"/>
      <c r="T704" s="80"/>
      <c r="U704" s="80"/>
      <c r="V704" s="80"/>
      <c r="W704" s="80"/>
      <c r="X704" s="80"/>
      <c r="Y704" s="80"/>
    </row>
    <row r="705" spans="1:25" ht="15.75" customHeight="1" x14ac:dyDescent="0.4">
      <c r="A705" s="80"/>
      <c r="B705" s="80"/>
      <c r="C705" s="80"/>
      <c r="D705" s="80"/>
      <c r="E705" s="80"/>
      <c r="F705" s="382"/>
      <c r="G705" s="80"/>
      <c r="H705" s="80"/>
      <c r="I705" s="80"/>
      <c r="J705" s="80"/>
      <c r="K705" s="80"/>
      <c r="L705" s="80"/>
      <c r="M705" s="80"/>
      <c r="N705" s="80"/>
      <c r="O705" s="80"/>
      <c r="P705" s="80"/>
      <c r="Q705" s="80"/>
      <c r="R705" s="80"/>
      <c r="S705" s="80"/>
      <c r="T705" s="80"/>
      <c r="U705" s="80"/>
      <c r="V705" s="80"/>
      <c r="W705" s="80"/>
      <c r="X705" s="80"/>
      <c r="Y705" s="80"/>
    </row>
    <row r="706" spans="1:25" ht="15.75" customHeight="1" x14ac:dyDescent="0.4">
      <c r="A706" s="80"/>
      <c r="B706" s="80"/>
      <c r="C706" s="80"/>
      <c r="D706" s="80"/>
      <c r="E706" s="80"/>
      <c r="F706" s="382"/>
      <c r="G706" s="80"/>
      <c r="H706" s="80"/>
      <c r="I706" s="80"/>
      <c r="J706" s="80"/>
      <c r="K706" s="80"/>
      <c r="L706" s="80"/>
      <c r="M706" s="80"/>
      <c r="N706" s="80"/>
      <c r="O706" s="80"/>
      <c r="P706" s="80"/>
      <c r="Q706" s="80"/>
      <c r="R706" s="80"/>
      <c r="S706" s="80"/>
      <c r="T706" s="80"/>
      <c r="U706" s="80"/>
      <c r="V706" s="80"/>
      <c r="W706" s="80"/>
      <c r="X706" s="80"/>
      <c r="Y706" s="80"/>
    </row>
    <row r="707" spans="1:25" ht="15.75" customHeight="1" x14ac:dyDescent="0.4">
      <c r="A707" s="80"/>
      <c r="B707" s="80"/>
      <c r="C707" s="80"/>
      <c r="D707" s="80"/>
      <c r="E707" s="80"/>
      <c r="F707" s="382"/>
      <c r="G707" s="80"/>
      <c r="H707" s="80"/>
      <c r="I707" s="80"/>
      <c r="J707" s="80"/>
      <c r="K707" s="80"/>
      <c r="L707" s="80"/>
      <c r="M707" s="80"/>
      <c r="N707" s="80"/>
      <c r="O707" s="80"/>
      <c r="P707" s="80"/>
      <c r="Q707" s="80"/>
      <c r="R707" s="80"/>
      <c r="S707" s="80"/>
      <c r="T707" s="80"/>
      <c r="U707" s="80"/>
      <c r="V707" s="80"/>
      <c r="W707" s="80"/>
      <c r="X707" s="80"/>
      <c r="Y707" s="80"/>
    </row>
    <row r="708" spans="1:25" ht="15.75" customHeight="1" x14ac:dyDescent="0.4">
      <c r="A708" s="80"/>
      <c r="B708" s="80"/>
      <c r="C708" s="80"/>
      <c r="D708" s="80"/>
      <c r="E708" s="80"/>
      <c r="F708" s="382"/>
      <c r="G708" s="80"/>
      <c r="H708" s="80"/>
      <c r="I708" s="80"/>
      <c r="J708" s="80"/>
      <c r="K708" s="80"/>
      <c r="L708" s="80"/>
      <c r="M708" s="80"/>
      <c r="N708" s="80"/>
      <c r="O708" s="80"/>
      <c r="P708" s="80"/>
      <c r="Q708" s="80"/>
      <c r="R708" s="80"/>
      <c r="S708" s="80"/>
      <c r="T708" s="80"/>
      <c r="U708" s="80"/>
      <c r="V708" s="80"/>
      <c r="W708" s="80"/>
      <c r="X708" s="80"/>
      <c r="Y708" s="80"/>
    </row>
    <row r="709" spans="1:25" ht="15.75" customHeight="1" x14ac:dyDescent="0.4">
      <c r="A709" s="80"/>
      <c r="B709" s="80"/>
      <c r="C709" s="80"/>
      <c r="D709" s="80"/>
      <c r="E709" s="80"/>
      <c r="F709" s="382"/>
      <c r="G709" s="80"/>
      <c r="H709" s="80"/>
      <c r="I709" s="80"/>
      <c r="J709" s="80"/>
      <c r="K709" s="80"/>
      <c r="L709" s="80"/>
      <c r="M709" s="80"/>
      <c r="N709" s="80"/>
      <c r="O709" s="80"/>
      <c r="P709" s="80"/>
      <c r="Q709" s="80"/>
      <c r="R709" s="80"/>
      <c r="S709" s="80"/>
      <c r="T709" s="80"/>
      <c r="U709" s="80"/>
      <c r="V709" s="80"/>
      <c r="W709" s="80"/>
      <c r="X709" s="80"/>
      <c r="Y709" s="80"/>
    </row>
    <row r="710" spans="1:25" ht="15.75" customHeight="1" x14ac:dyDescent="0.4">
      <c r="A710" s="80"/>
      <c r="B710" s="80"/>
      <c r="C710" s="80"/>
      <c r="D710" s="80"/>
      <c r="E710" s="80"/>
      <c r="F710" s="382"/>
      <c r="G710" s="80"/>
      <c r="H710" s="80"/>
      <c r="I710" s="80"/>
      <c r="J710" s="80"/>
      <c r="K710" s="80"/>
      <c r="L710" s="80"/>
      <c r="M710" s="80"/>
      <c r="N710" s="80"/>
      <c r="O710" s="80"/>
      <c r="P710" s="80"/>
      <c r="Q710" s="80"/>
      <c r="R710" s="80"/>
      <c r="S710" s="80"/>
      <c r="T710" s="80"/>
      <c r="U710" s="80"/>
      <c r="V710" s="80"/>
      <c r="W710" s="80"/>
      <c r="X710" s="80"/>
      <c r="Y710" s="80"/>
    </row>
    <row r="711" spans="1:25" ht="15.75" customHeight="1" x14ac:dyDescent="0.4">
      <c r="A711" s="80"/>
      <c r="B711" s="80"/>
      <c r="C711" s="80"/>
      <c r="D711" s="80"/>
      <c r="E711" s="80"/>
      <c r="F711" s="382"/>
      <c r="G711" s="80"/>
      <c r="H711" s="80"/>
      <c r="I711" s="80"/>
      <c r="J711" s="80"/>
      <c r="K711" s="80"/>
      <c r="L711" s="80"/>
      <c r="M711" s="80"/>
      <c r="N711" s="80"/>
      <c r="O711" s="80"/>
      <c r="P711" s="80"/>
      <c r="Q711" s="80"/>
      <c r="R711" s="80"/>
      <c r="S711" s="80"/>
      <c r="T711" s="80"/>
      <c r="U711" s="80"/>
      <c r="V711" s="80"/>
      <c r="W711" s="80"/>
      <c r="X711" s="80"/>
      <c r="Y711" s="80"/>
    </row>
    <row r="712" spans="1:25" ht="15.75" customHeight="1" x14ac:dyDescent="0.4">
      <c r="A712" s="80"/>
      <c r="B712" s="80"/>
      <c r="C712" s="80"/>
      <c r="D712" s="80"/>
      <c r="E712" s="80"/>
      <c r="F712" s="382"/>
      <c r="G712" s="80"/>
      <c r="H712" s="80"/>
      <c r="I712" s="80"/>
      <c r="J712" s="80"/>
      <c r="K712" s="80"/>
      <c r="L712" s="80"/>
      <c r="M712" s="80"/>
      <c r="N712" s="80"/>
      <c r="O712" s="80"/>
      <c r="P712" s="80"/>
      <c r="Q712" s="80"/>
      <c r="R712" s="80"/>
      <c r="S712" s="80"/>
      <c r="T712" s="80"/>
      <c r="U712" s="80"/>
      <c r="V712" s="80"/>
      <c r="W712" s="80"/>
      <c r="X712" s="80"/>
      <c r="Y712" s="80"/>
    </row>
    <row r="713" spans="1:25" ht="15.75" customHeight="1" x14ac:dyDescent="0.4">
      <c r="A713" s="80"/>
      <c r="B713" s="80"/>
      <c r="C713" s="80"/>
      <c r="D713" s="80"/>
      <c r="E713" s="80"/>
      <c r="F713" s="382"/>
      <c r="G713" s="80"/>
      <c r="H713" s="80"/>
      <c r="I713" s="80"/>
      <c r="J713" s="80"/>
      <c r="K713" s="80"/>
      <c r="L713" s="80"/>
      <c r="M713" s="80"/>
      <c r="N713" s="80"/>
      <c r="O713" s="80"/>
      <c r="P713" s="80"/>
      <c r="Q713" s="80"/>
      <c r="R713" s="80"/>
      <c r="S713" s="80"/>
      <c r="T713" s="80"/>
      <c r="U713" s="80"/>
      <c r="V713" s="80"/>
      <c r="W713" s="80"/>
      <c r="X713" s="80"/>
      <c r="Y713" s="80"/>
    </row>
    <row r="714" spans="1:25" ht="15.75" customHeight="1" x14ac:dyDescent="0.4">
      <c r="A714" s="80"/>
      <c r="B714" s="80"/>
      <c r="C714" s="80"/>
      <c r="D714" s="80"/>
      <c r="E714" s="80"/>
      <c r="F714" s="382"/>
      <c r="G714" s="80"/>
      <c r="H714" s="80"/>
      <c r="I714" s="80"/>
      <c r="J714" s="80"/>
      <c r="K714" s="80"/>
      <c r="L714" s="80"/>
      <c r="M714" s="80"/>
      <c r="N714" s="80"/>
      <c r="O714" s="80"/>
      <c r="P714" s="80"/>
      <c r="Q714" s="80"/>
      <c r="R714" s="80"/>
      <c r="S714" s="80"/>
      <c r="T714" s="80"/>
      <c r="U714" s="80"/>
      <c r="V714" s="80"/>
      <c r="W714" s="80"/>
      <c r="X714" s="80"/>
      <c r="Y714" s="80"/>
    </row>
    <row r="715" spans="1:25" ht="15.75" customHeight="1" x14ac:dyDescent="0.4">
      <c r="A715" s="80"/>
      <c r="B715" s="80"/>
      <c r="C715" s="80"/>
      <c r="D715" s="80"/>
      <c r="E715" s="80"/>
      <c r="F715" s="382"/>
      <c r="G715" s="80"/>
      <c r="H715" s="80"/>
      <c r="I715" s="80"/>
      <c r="J715" s="80"/>
      <c r="K715" s="80"/>
      <c r="L715" s="80"/>
      <c r="M715" s="80"/>
      <c r="N715" s="80"/>
      <c r="O715" s="80"/>
      <c r="P715" s="80"/>
      <c r="Q715" s="80"/>
      <c r="R715" s="80"/>
      <c r="S715" s="80"/>
      <c r="T715" s="80"/>
      <c r="U715" s="80"/>
      <c r="V715" s="80"/>
      <c r="W715" s="80"/>
      <c r="X715" s="80"/>
      <c r="Y715" s="80"/>
    </row>
    <row r="716" spans="1:25" ht="15.75" customHeight="1" x14ac:dyDescent="0.4">
      <c r="A716" s="80"/>
      <c r="B716" s="80"/>
      <c r="C716" s="80"/>
      <c r="D716" s="80"/>
      <c r="E716" s="80"/>
      <c r="F716" s="382"/>
      <c r="G716" s="80"/>
      <c r="H716" s="80"/>
      <c r="I716" s="80"/>
      <c r="J716" s="80"/>
      <c r="K716" s="80"/>
      <c r="L716" s="80"/>
      <c r="M716" s="80"/>
      <c r="N716" s="80"/>
      <c r="O716" s="80"/>
      <c r="P716" s="80"/>
      <c r="Q716" s="80"/>
      <c r="R716" s="80"/>
      <c r="S716" s="80"/>
      <c r="T716" s="80"/>
      <c r="U716" s="80"/>
      <c r="V716" s="80"/>
      <c r="W716" s="80"/>
      <c r="X716" s="80"/>
      <c r="Y716" s="80"/>
    </row>
    <row r="717" spans="1:25" ht="15.75" customHeight="1" x14ac:dyDescent="0.4">
      <c r="A717" s="80"/>
      <c r="B717" s="80"/>
      <c r="C717" s="80"/>
      <c r="D717" s="80"/>
      <c r="E717" s="80"/>
      <c r="F717" s="382"/>
      <c r="G717" s="80"/>
      <c r="H717" s="80"/>
      <c r="I717" s="80"/>
      <c r="J717" s="80"/>
      <c r="K717" s="80"/>
      <c r="L717" s="80"/>
      <c r="M717" s="80"/>
      <c r="N717" s="80"/>
      <c r="O717" s="80"/>
      <c r="P717" s="80"/>
      <c r="Q717" s="80"/>
      <c r="R717" s="80"/>
      <c r="S717" s="80"/>
      <c r="T717" s="80"/>
      <c r="U717" s="80"/>
      <c r="V717" s="80"/>
      <c r="W717" s="80"/>
      <c r="X717" s="80"/>
      <c r="Y717" s="80"/>
    </row>
    <row r="718" spans="1:25" ht="15.75" customHeight="1" x14ac:dyDescent="0.4">
      <c r="A718" s="80"/>
      <c r="B718" s="80"/>
      <c r="C718" s="80"/>
      <c r="D718" s="80"/>
      <c r="E718" s="80"/>
      <c r="F718" s="382"/>
      <c r="G718" s="80"/>
      <c r="H718" s="80"/>
      <c r="I718" s="80"/>
      <c r="J718" s="80"/>
      <c r="K718" s="80"/>
      <c r="L718" s="80"/>
      <c r="M718" s="80"/>
      <c r="N718" s="80"/>
      <c r="O718" s="80"/>
      <c r="P718" s="80"/>
      <c r="Q718" s="80"/>
      <c r="R718" s="80"/>
      <c r="S718" s="80"/>
      <c r="T718" s="80"/>
      <c r="U718" s="80"/>
      <c r="V718" s="80"/>
      <c r="W718" s="80"/>
      <c r="X718" s="80"/>
      <c r="Y718" s="80"/>
    </row>
    <row r="719" spans="1:25" ht="15.75" customHeight="1" x14ac:dyDescent="0.4">
      <c r="A719" s="80"/>
      <c r="B719" s="80"/>
      <c r="C719" s="80"/>
      <c r="D719" s="80"/>
      <c r="E719" s="80"/>
      <c r="F719" s="382"/>
      <c r="G719" s="80"/>
      <c r="H719" s="80"/>
      <c r="I719" s="80"/>
      <c r="J719" s="80"/>
      <c r="K719" s="80"/>
      <c r="L719" s="80"/>
      <c r="M719" s="80"/>
      <c r="N719" s="80"/>
      <c r="O719" s="80"/>
      <c r="P719" s="80"/>
      <c r="Q719" s="80"/>
      <c r="R719" s="80"/>
      <c r="S719" s="80"/>
      <c r="T719" s="80"/>
      <c r="U719" s="80"/>
      <c r="V719" s="80"/>
      <c r="W719" s="80"/>
      <c r="X719" s="80"/>
      <c r="Y719" s="80"/>
    </row>
    <row r="720" spans="1:25" ht="15.75" customHeight="1" x14ac:dyDescent="0.4">
      <c r="A720" s="80"/>
      <c r="B720" s="80"/>
      <c r="C720" s="80"/>
      <c r="D720" s="80"/>
      <c r="E720" s="80"/>
      <c r="F720" s="382"/>
      <c r="G720" s="80"/>
      <c r="H720" s="80"/>
      <c r="I720" s="80"/>
      <c r="J720" s="80"/>
      <c r="K720" s="80"/>
      <c r="L720" s="80"/>
      <c r="M720" s="80"/>
      <c r="N720" s="80"/>
      <c r="O720" s="80"/>
      <c r="P720" s="80"/>
      <c r="Q720" s="80"/>
      <c r="R720" s="80"/>
      <c r="S720" s="80"/>
      <c r="T720" s="80"/>
      <c r="U720" s="80"/>
      <c r="V720" s="80"/>
      <c r="W720" s="80"/>
      <c r="X720" s="80"/>
      <c r="Y720" s="80"/>
    </row>
    <row r="721" spans="1:25" ht="15.75" customHeight="1" x14ac:dyDescent="0.4">
      <c r="A721" s="80"/>
      <c r="B721" s="80"/>
      <c r="C721" s="80"/>
      <c r="D721" s="80"/>
      <c r="E721" s="80"/>
      <c r="F721" s="382"/>
      <c r="G721" s="80"/>
      <c r="H721" s="80"/>
      <c r="I721" s="80"/>
      <c r="J721" s="80"/>
      <c r="K721" s="80"/>
      <c r="L721" s="80"/>
      <c r="M721" s="80"/>
      <c r="N721" s="80"/>
      <c r="O721" s="80"/>
      <c r="P721" s="80"/>
      <c r="Q721" s="80"/>
      <c r="R721" s="80"/>
      <c r="S721" s="80"/>
      <c r="T721" s="80"/>
      <c r="U721" s="80"/>
      <c r="V721" s="80"/>
      <c r="W721" s="80"/>
      <c r="X721" s="80"/>
      <c r="Y721" s="80"/>
    </row>
    <row r="722" spans="1:25" ht="15.75" customHeight="1" x14ac:dyDescent="0.4">
      <c r="A722" s="80"/>
      <c r="B722" s="80"/>
      <c r="C722" s="80"/>
      <c r="D722" s="80"/>
      <c r="E722" s="80"/>
      <c r="F722" s="382"/>
      <c r="G722" s="80"/>
      <c r="H722" s="80"/>
      <c r="I722" s="80"/>
      <c r="J722" s="80"/>
      <c r="K722" s="80"/>
      <c r="L722" s="80"/>
      <c r="M722" s="80"/>
      <c r="N722" s="80"/>
      <c r="O722" s="80"/>
      <c r="P722" s="80"/>
      <c r="Q722" s="80"/>
      <c r="R722" s="80"/>
      <c r="S722" s="80"/>
      <c r="T722" s="80"/>
      <c r="U722" s="80"/>
      <c r="V722" s="80"/>
      <c r="W722" s="80"/>
      <c r="X722" s="80"/>
      <c r="Y722" s="80"/>
    </row>
    <row r="723" spans="1:25" ht="15.75" customHeight="1" x14ac:dyDescent="0.4">
      <c r="A723" s="80"/>
      <c r="B723" s="80"/>
      <c r="C723" s="80"/>
      <c r="D723" s="80"/>
      <c r="E723" s="80"/>
      <c r="F723" s="382"/>
      <c r="G723" s="80"/>
      <c r="H723" s="80"/>
      <c r="I723" s="80"/>
      <c r="J723" s="80"/>
      <c r="K723" s="80"/>
      <c r="L723" s="80"/>
      <c r="M723" s="80"/>
      <c r="N723" s="80"/>
      <c r="O723" s="80"/>
      <c r="P723" s="80"/>
      <c r="Q723" s="80"/>
      <c r="R723" s="80"/>
      <c r="S723" s="80"/>
      <c r="T723" s="80"/>
      <c r="U723" s="80"/>
      <c r="V723" s="80"/>
      <c r="W723" s="80"/>
      <c r="X723" s="80"/>
      <c r="Y723" s="80"/>
    </row>
    <row r="724" spans="1:25" ht="15.75" customHeight="1" x14ac:dyDescent="0.4">
      <c r="A724" s="80"/>
      <c r="B724" s="80"/>
      <c r="C724" s="80"/>
      <c r="D724" s="80"/>
      <c r="E724" s="80"/>
      <c r="F724" s="382"/>
      <c r="G724" s="80"/>
      <c r="H724" s="80"/>
      <c r="I724" s="80"/>
      <c r="J724" s="80"/>
      <c r="K724" s="80"/>
      <c r="L724" s="80"/>
      <c r="M724" s="80"/>
      <c r="N724" s="80"/>
      <c r="O724" s="80"/>
      <c r="P724" s="80"/>
      <c r="Q724" s="80"/>
      <c r="R724" s="80"/>
      <c r="S724" s="80"/>
      <c r="T724" s="80"/>
      <c r="U724" s="80"/>
      <c r="V724" s="80"/>
      <c r="W724" s="80"/>
      <c r="X724" s="80"/>
      <c r="Y724" s="80"/>
    </row>
    <row r="725" spans="1:25" ht="15.75" customHeight="1" x14ac:dyDescent="0.4">
      <c r="A725" s="80"/>
      <c r="B725" s="80"/>
      <c r="C725" s="80"/>
      <c r="D725" s="80"/>
      <c r="E725" s="80"/>
      <c r="F725" s="382"/>
      <c r="G725" s="80"/>
      <c r="H725" s="80"/>
      <c r="I725" s="80"/>
      <c r="J725" s="80"/>
      <c r="K725" s="80"/>
      <c r="L725" s="80"/>
      <c r="M725" s="80"/>
      <c r="N725" s="80"/>
      <c r="O725" s="80"/>
      <c r="P725" s="80"/>
      <c r="Q725" s="80"/>
      <c r="R725" s="80"/>
      <c r="S725" s="80"/>
      <c r="T725" s="80"/>
      <c r="U725" s="80"/>
      <c r="V725" s="80"/>
      <c r="W725" s="80"/>
      <c r="X725" s="80"/>
      <c r="Y725" s="80"/>
    </row>
    <row r="726" spans="1:25" ht="15.75" customHeight="1" x14ac:dyDescent="0.4">
      <c r="A726" s="80"/>
      <c r="B726" s="80"/>
      <c r="C726" s="80"/>
      <c r="D726" s="80"/>
      <c r="E726" s="80"/>
      <c r="F726" s="382"/>
      <c r="G726" s="80"/>
      <c r="H726" s="80"/>
      <c r="I726" s="80"/>
      <c r="J726" s="80"/>
      <c r="K726" s="80"/>
      <c r="L726" s="80"/>
      <c r="M726" s="80"/>
      <c r="N726" s="80"/>
      <c r="O726" s="80"/>
      <c r="P726" s="80"/>
      <c r="Q726" s="80"/>
      <c r="R726" s="80"/>
      <c r="S726" s="80"/>
      <c r="T726" s="80"/>
      <c r="U726" s="80"/>
      <c r="V726" s="80"/>
      <c r="W726" s="80"/>
      <c r="X726" s="80"/>
      <c r="Y726" s="80"/>
    </row>
    <row r="727" spans="1:25" ht="15.75" customHeight="1" x14ac:dyDescent="0.4">
      <c r="A727" s="80"/>
      <c r="B727" s="80"/>
      <c r="C727" s="80"/>
      <c r="D727" s="80"/>
      <c r="E727" s="80"/>
      <c r="F727" s="382"/>
      <c r="G727" s="80"/>
      <c r="H727" s="80"/>
      <c r="I727" s="80"/>
      <c r="J727" s="80"/>
      <c r="K727" s="80"/>
      <c r="L727" s="80"/>
      <c r="M727" s="80"/>
      <c r="N727" s="80"/>
      <c r="O727" s="80"/>
      <c r="P727" s="80"/>
      <c r="Q727" s="80"/>
      <c r="R727" s="80"/>
      <c r="S727" s="80"/>
      <c r="T727" s="80"/>
      <c r="U727" s="80"/>
      <c r="V727" s="80"/>
      <c r="W727" s="80"/>
      <c r="X727" s="80"/>
      <c r="Y727" s="80"/>
    </row>
    <row r="728" spans="1:25" ht="15.75" customHeight="1" x14ac:dyDescent="0.4">
      <c r="A728" s="80"/>
      <c r="B728" s="80"/>
      <c r="C728" s="80"/>
      <c r="D728" s="80"/>
      <c r="E728" s="80"/>
      <c r="F728" s="382"/>
      <c r="G728" s="80"/>
      <c r="H728" s="80"/>
      <c r="I728" s="80"/>
      <c r="J728" s="80"/>
      <c r="K728" s="80"/>
      <c r="L728" s="80"/>
      <c r="M728" s="80"/>
      <c r="N728" s="80"/>
      <c r="O728" s="80"/>
      <c r="P728" s="80"/>
      <c r="Q728" s="80"/>
      <c r="R728" s="80"/>
      <c r="S728" s="80"/>
      <c r="T728" s="80"/>
      <c r="U728" s="80"/>
      <c r="V728" s="80"/>
      <c r="W728" s="80"/>
      <c r="X728" s="80"/>
      <c r="Y728" s="80"/>
    </row>
    <row r="729" spans="1:25" ht="15.75" customHeight="1" x14ac:dyDescent="0.4">
      <c r="A729" s="80"/>
      <c r="B729" s="80"/>
      <c r="C729" s="80"/>
      <c r="D729" s="80"/>
      <c r="E729" s="80"/>
      <c r="F729" s="382"/>
      <c r="G729" s="80"/>
      <c r="H729" s="80"/>
      <c r="I729" s="80"/>
      <c r="J729" s="80"/>
      <c r="K729" s="80"/>
      <c r="L729" s="80"/>
      <c r="M729" s="80"/>
      <c r="N729" s="80"/>
      <c r="O729" s="80"/>
      <c r="P729" s="80"/>
      <c r="Q729" s="80"/>
      <c r="R729" s="80"/>
      <c r="S729" s="80"/>
      <c r="T729" s="80"/>
      <c r="U729" s="80"/>
      <c r="V729" s="80"/>
      <c r="W729" s="80"/>
      <c r="X729" s="80"/>
      <c r="Y729" s="80"/>
    </row>
    <row r="730" spans="1:25" ht="15.75" customHeight="1" x14ac:dyDescent="0.4">
      <c r="A730" s="80"/>
      <c r="B730" s="80"/>
      <c r="C730" s="80"/>
      <c r="D730" s="80"/>
      <c r="E730" s="80"/>
      <c r="F730" s="382"/>
      <c r="G730" s="80"/>
      <c r="H730" s="80"/>
      <c r="I730" s="80"/>
      <c r="J730" s="80"/>
      <c r="K730" s="80"/>
      <c r="L730" s="80"/>
      <c r="M730" s="80"/>
      <c r="N730" s="80"/>
      <c r="O730" s="80"/>
      <c r="P730" s="80"/>
      <c r="Q730" s="80"/>
      <c r="R730" s="80"/>
      <c r="S730" s="80"/>
      <c r="T730" s="80"/>
      <c r="U730" s="80"/>
      <c r="V730" s="80"/>
      <c r="W730" s="80"/>
      <c r="X730" s="80"/>
      <c r="Y730" s="80"/>
    </row>
    <row r="731" spans="1:25" ht="15.75" customHeight="1" x14ac:dyDescent="0.4">
      <c r="A731" s="80"/>
      <c r="B731" s="80"/>
      <c r="C731" s="80"/>
      <c r="D731" s="80"/>
      <c r="E731" s="80"/>
      <c r="F731" s="382"/>
      <c r="G731" s="80"/>
      <c r="H731" s="80"/>
      <c r="I731" s="80"/>
      <c r="J731" s="80"/>
      <c r="K731" s="80"/>
      <c r="L731" s="80"/>
      <c r="M731" s="80"/>
      <c r="N731" s="80"/>
      <c r="O731" s="80"/>
      <c r="P731" s="80"/>
      <c r="Q731" s="80"/>
      <c r="R731" s="80"/>
      <c r="S731" s="80"/>
      <c r="T731" s="80"/>
      <c r="U731" s="80"/>
      <c r="V731" s="80"/>
      <c r="W731" s="80"/>
      <c r="X731" s="80"/>
      <c r="Y731" s="80"/>
    </row>
    <row r="732" spans="1:25" ht="15.75" customHeight="1" x14ac:dyDescent="0.4">
      <c r="A732" s="80"/>
      <c r="B732" s="80"/>
      <c r="C732" s="80"/>
      <c r="D732" s="80"/>
      <c r="E732" s="80"/>
      <c r="F732" s="382"/>
      <c r="G732" s="80"/>
      <c r="H732" s="80"/>
      <c r="I732" s="80"/>
      <c r="J732" s="80"/>
      <c r="K732" s="80"/>
      <c r="L732" s="80"/>
      <c r="M732" s="80"/>
      <c r="N732" s="80"/>
      <c r="O732" s="80"/>
      <c r="P732" s="80"/>
      <c r="Q732" s="80"/>
      <c r="R732" s="80"/>
      <c r="S732" s="80"/>
      <c r="T732" s="80"/>
      <c r="U732" s="80"/>
      <c r="V732" s="80"/>
      <c r="W732" s="80"/>
      <c r="X732" s="80"/>
      <c r="Y732" s="80"/>
    </row>
    <row r="733" spans="1:25" ht="15.75" customHeight="1" x14ac:dyDescent="0.4">
      <c r="A733" s="80"/>
      <c r="B733" s="80"/>
      <c r="C733" s="80"/>
      <c r="D733" s="80"/>
      <c r="E733" s="80"/>
      <c r="F733" s="382"/>
      <c r="G733" s="80"/>
      <c r="H733" s="80"/>
      <c r="I733" s="80"/>
      <c r="J733" s="80"/>
      <c r="K733" s="80"/>
      <c r="L733" s="80"/>
      <c r="M733" s="80"/>
      <c r="N733" s="80"/>
      <c r="O733" s="80"/>
      <c r="P733" s="80"/>
      <c r="Q733" s="80"/>
      <c r="R733" s="80"/>
      <c r="S733" s="80"/>
      <c r="T733" s="80"/>
      <c r="U733" s="80"/>
      <c r="V733" s="80"/>
      <c r="W733" s="80"/>
      <c r="X733" s="80"/>
      <c r="Y733" s="80"/>
    </row>
    <row r="734" spans="1:25" ht="15.75" customHeight="1" x14ac:dyDescent="0.4">
      <c r="A734" s="80"/>
      <c r="B734" s="80"/>
      <c r="C734" s="80"/>
      <c r="D734" s="80"/>
      <c r="E734" s="80"/>
      <c r="F734" s="382"/>
      <c r="G734" s="80"/>
      <c r="H734" s="80"/>
      <c r="I734" s="80"/>
      <c r="J734" s="80"/>
      <c r="K734" s="80"/>
      <c r="L734" s="80"/>
      <c r="M734" s="80"/>
      <c r="N734" s="80"/>
      <c r="O734" s="80"/>
      <c r="P734" s="80"/>
      <c r="Q734" s="80"/>
      <c r="R734" s="80"/>
      <c r="S734" s="80"/>
      <c r="T734" s="80"/>
      <c r="U734" s="80"/>
      <c r="V734" s="80"/>
      <c r="W734" s="80"/>
      <c r="X734" s="80"/>
      <c r="Y734" s="80"/>
    </row>
    <row r="735" spans="1:25" ht="15.75" customHeight="1" x14ac:dyDescent="0.4">
      <c r="A735" s="80"/>
      <c r="B735" s="80"/>
      <c r="C735" s="80"/>
      <c r="D735" s="80"/>
      <c r="E735" s="80"/>
      <c r="F735" s="382"/>
      <c r="G735" s="80"/>
      <c r="H735" s="80"/>
      <c r="I735" s="80"/>
      <c r="J735" s="80"/>
      <c r="K735" s="80"/>
      <c r="L735" s="80"/>
      <c r="M735" s="80"/>
      <c r="N735" s="80"/>
      <c r="O735" s="80"/>
      <c r="P735" s="80"/>
      <c r="Q735" s="80"/>
      <c r="R735" s="80"/>
      <c r="S735" s="80"/>
      <c r="T735" s="80"/>
      <c r="U735" s="80"/>
      <c r="V735" s="80"/>
      <c r="W735" s="80"/>
      <c r="X735" s="80"/>
      <c r="Y735" s="80"/>
    </row>
    <row r="736" spans="1:25" ht="15.75" customHeight="1" x14ac:dyDescent="0.4">
      <c r="A736" s="80"/>
      <c r="B736" s="80"/>
      <c r="C736" s="80"/>
      <c r="D736" s="80"/>
      <c r="E736" s="80"/>
      <c r="F736" s="382"/>
      <c r="G736" s="80"/>
      <c r="H736" s="80"/>
      <c r="I736" s="80"/>
      <c r="J736" s="80"/>
      <c r="K736" s="80"/>
      <c r="L736" s="80"/>
      <c r="M736" s="80"/>
      <c r="N736" s="80"/>
      <c r="O736" s="80"/>
      <c r="P736" s="80"/>
      <c r="Q736" s="80"/>
      <c r="R736" s="80"/>
      <c r="S736" s="80"/>
      <c r="T736" s="80"/>
      <c r="U736" s="80"/>
      <c r="V736" s="80"/>
      <c r="W736" s="80"/>
      <c r="X736" s="80"/>
      <c r="Y736" s="80"/>
    </row>
    <row r="737" spans="1:25" ht="15.75" customHeight="1" x14ac:dyDescent="0.4">
      <c r="A737" s="80"/>
      <c r="B737" s="80"/>
      <c r="C737" s="80"/>
      <c r="D737" s="80"/>
      <c r="E737" s="80"/>
      <c r="F737" s="382"/>
      <c r="G737" s="80"/>
      <c r="H737" s="80"/>
      <c r="I737" s="80"/>
      <c r="J737" s="80"/>
      <c r="K737" s="80"/>
      <c r="L737" s="80"/>
      <c r="M737" s="80"/>
      <c r="N737" s="80"/>
      <c r="O737" s="80"/>
      <c r="P737" s="80"/>
      <c r="Q737" s="80"/>
      <c r="R737" s="80"/>
      <c r="S737" s="80"/>
      <c r="T737" s="80"/>
      <c r="U737" s="80"/>
      <c r="V737" s="80"/>
      <c r="W737" s="80"/>
      <c r="X737" s="80"/>
      <c r="Y737" s="80"/>
    </row>
    <row r="738" spans="1:25" ht="15.75" customHeight="1" x14ac:dyDescent="0.4">
      <c r="A738" s="80"/>
      <c r="B738" s="80"/>
      <c r="C738" s="80"/>
      <c r="D738" s="80"/>
      <c r="E738" s="80"/>
      <c r="F738" s="382"/>
      <c r="G738" s="80"/>
      <c r="H738" s="80"/>
      <c r="I738" s="80"/>
      <c r="J738" s="80"/>
      <c r="K738" s="80"/>
      <c r="L738" s="80"/>
      <c r="M738" s="80"/>
      <c r="N738" s="80"/>
      <c r="O738" s="80"/>
      <c r="P738" s="80"/>
      <c r="Q738" s="80"/>
      <c r="R738" s="80"/>
      <c r="S738" s="80"/>
      <c r="T738" s="80"/>
      <c r="U738" s="80"/>
      <c r="V738" s="80"/>
      <c r="W738" s="80"/>
      <c r="X738" s="80"/>
      <c r="Y738" s="80"/>
    </row>
    <row r="739" spans="1:25" ht="15.75" customHeight="1" x14ac:dyDescent="0.4">
      <c r="A739" s="80"/>
      <c r="B739" s="80"/>
      <c r="C739" s="80"/>
      <c r="D739" s="80"/>
      <c r="E739" s="80"/>
      <c r="F739" s="382"/>
      <c r="G739" s="80"/>
      <c r="H739" s="80"/>
      <c r="I739" s="80"/>
      <c r="J739" s="80"/>
      <c r="K739" s="80"/>
      <c r="L739" s="80"/>
      <c r="M739" s="80"/>
      <c r="N739" s="80"/>
      <c r="O739" s="80"/>
      <c r="P739" s="80"/>
      <c r="Q739" s="80"/>
      <c r="R739" s="80"/>
      <c r="S739" s="80"/>
      <c r="T739" s="80"/>
      <c r="U739" s="80"/>
      <c r="V739" s="80"/>
      <c r="W739" s="80"/>
      <c r="X739" s="80"/>
      <c r="Y739" s="80"/>
    </row>
    <row r="740" spans="1:25" ht="15.75" customHeight="1" x14ac:dyDescent="0.4">
      <c r="A740" s="80"/>
      <c r="B740" s="80"/>
      <c r="C740" s="80"/>
      <c r="D740" s="80"/>
      <c r="E740" s="80"/>
      <c r="F740" s="382"/>
      <c r="G740" s="80"/>
      <c r="H740" s="80"/>
      <c r="I740" s="80"/>
      <c r="J740" s="80"/>
      <c r="K740" s="80"/>
      <c r="L740" s="80"/>
      <c r="M740" s="80"/>
      <c r="N740" s="80"/>
      <c r="O740" s="80"/>
      <c r="P740" s="80"/>
      <c r="Q740" s="80"/>
      <c r="R740" s="80"/>
      <c r="S740" s="80"/>
      <c r="T740" s="80"/>
      <c r="U740" s="80"/>
      <c r="V740" s="80"/>
      <c r="W740" s="80"/>
      <c r="X740" s="80"/>
      <c r="Y740" s="80"/>
    </row>
    <row r="741" spans="1:25" ht="15.75" customHeight="1" x14ac:dyDescent="0.4">
      <c r="A741" s="80"/>
      <c r="B741" s="80"/>
      <c r="C741" s="80"/>
      <c r="D741" s="80"/>
      <c r="E741" s="80"/>
      <c r="F741" s="382"/>
      <c r="G741" s="80"/>
      <c r="H741" s="80"/>
      <c r="I741" s="80"/>
      <c r="J741" s="80"/>
      <c r="K741" s="80"/>
      <c r="L741" s="80"/>
      <c r="M741" s="80"/>
      <c r="N741" s="80"/>
      <c r="O741" s="80"/>
      <c r="P741" s="80"/>
      <c r="Q741" s="80"/>
      <c r="R741" s="80"/>
      <c r="S741" s="80"/>
      <c r="T741" s="80"/>
      <c r="U741" s="80"/>
      <c r="V741" s="80"/>
      <c r="W741" s="80"/>
      <c r="X741" s="80"/>
      <c r="Y741" s="80"/>
    </row>
    <row r="742" spans="1:25" ht="15.75" customHeight="1" x14ac:dyDescent="0.4">
      <c r="A742" s="80"/>
      <c r="B742" s="80"/>
      <c r="C742" s="80"/>
      <c r="D742" s="80"/>
      <c r="E742" s="80"/>
      <c r="F742" s="382"/>
      <c r="G742" s="80"/>
      <c r="H742" s="80"/>
      <c r="I742" s="80"/>
      <c r="J742" s="80"/>
      <c r="K742" s="80"/>
      <c r="L742" s="80"/>
      <c r="M742" s="80"/>
      <c r="N742" s="80"/>
      <c r="O742" s="80"/>
      <c r="P742" s="80"/>
      <c r="Q742" s="80"/>
      <c r="R742" s="80"/>
      <c r="S742" s="80"/>
      <c r="T742" s="80"/>
      <c r="U742" s="80"/>
      <c r="V742" s="80"/>
      <c r="W742" s="80"/>
      <c r="X742" s="80"/>
      <c r="Y742" s="80"/>
    </row>
    <row r="743" spans="1:25" ht="15.75" customHeight="1" x14ac:dyDescent="0.4">
      <c r="A743" s="80"/>
      <c r="B743" s="80"/>
      <c r="C743" s="80"/>
      <c r="D743" s="80"/>
      <c r="E743" s="80"/>
      <c r="F743" s="382"/>
      <c r="G743" s="80"/>
      <c r="H743" s="80"/>
      <c r="I743" s="80"/>
      <c r="J743" s="80"/>
      <c r="K743" s="80"/>
      <c r="L743" s="80"/>
      <c r="M743" s="80"/>
      <c r="N743" s="80"/>
      <c r="O743" s="80"/>
      <c r="P743" s="80"/>
      <c r="Q743" s="80"/>
      <c r="R743" s="80"/>
      <c r="S743" s="80"/>
      <c r="T743" s="80"/>
      <c r="U743" s="80"/>
      <c r="V743" s="80"/>
      <c r="W743" s="80"/>
      <c r="X743" s="80"/>
      <c r="Y743" s="80"/>
    </row>
    <row r="744" spans="1:25" ht="15.75" customHeight="1" x14ac:dyDescent="0.4">
      <c r="A744" s="80"/>
      <c r="B744" s="80"/>
      <c r="C744" s="80"/>
      <c r="D744" s="80"/>
      <c r="E744" s="80"/>
      <c r="F744" s="382"/>
      <c r="G744" s="80"/>
      <c r="H744" s="80"/>
      <c r="I744" s="80"/>
      <c r="J744" s="80"/>
      <c r="K744" s="80"/>
      <c r="L744" s="80"/>
      <c r="M744" s="80"/>
      <c r="N744" s="80"/>
      <c r="O744" s="80"/>
      <c r="P744" s="80"/>
      <c r="Q744" s="80"/>
      <c r="R744" s="80"/>
      <c r="S744" s="80"/>
      <c r="T744" s="80"/>
      <c r="U744" s="80"/>
      <c r="V744" s="80"/>
      <c r="W744" s="80"/>
      <c r="X744" s="80"/>
      <c r="Y744" s="80"/>
    </row>
    <row r="745" spans="1:25" ht="15.75" customHeight="1" x14ac:dyDescent="0.4">
      <c r="A745" s="80"/>
      <c r="B745" s="80"/>
      <c r="C745" s="80"/>
      <c r="D745" s="80"/>
      <c r="E745" s="80"/>
      <c r="F745" s="382"/>
      <c r="G745" s="80"/>
      <c r="H745" s="80"/>
      <c r="I745" s="80"/>
      <c r="J745" s="80"/>
      <c r="K745" s="80"/>
      <c r="L745" s="80"/>
      <c r="M745" s="80"/>
      <c r="N745" s="80"/>
      <c r="O745" s="80"/>
      <c r="P745" s="80"/>
      <c r="Q745" s="80"/>
      <c r="R745" s="80"/>
      <c r="S745" s="80"/>
      <c r="T745" s="80"/>
      <c r="U745" s="80"/>
      <c r="V745" s="80"/>
      <c r="W745" s="80"/>
      <c r="X745" s="80"/>
      <c r="Y745" s="80"/>
    </row>
    <row r="746" spans="1:25" ht="15.75" customHeight="1" x14ac:dyDescent="0.4">
      <c r="A746" s="80"/>
      <c r="B746" s="80"/>
      <c r="C746" s="80"/>
      <c r="D746" s="80"/>
      <c r="E746" s="80"/>
      <c r="F746" s="382"/>
      <c r="G746" s="80"/>
      <c r="H746" s="80"/>
      <c r="I746" s="80"/>
      <c r="J746" s="80"/>
      <c r="K746" s="80"/>
      <c r="L746" s="80"/>
      <c r="M746" s="80"/>
      <c r="N746" s="80"/>
      <c r="O746" s="80"/>
      <c r="P746" s="80"/>
      <c r="Q746" s="80"/>
      <c r="R746" s="80"/>
      <c r="S746" s="80"/>
      <c r="T746" s="80"/>
      <c r="U746" s="80"/>
      <c r="V746" s="80"/>
      <c r="W746" s="80"/>
      <c r="X746" s="80"/>
      <c r="Y746" s="80"/>
    </row>
    <row r="747" spans="1:25" ht="15.75" customHeight="1" x14ac:dyDescent="0.4">
      <c r="A747" s="80"/>
      <c r="B747" s="80"/>
      <c r="C747" s="80"/>
      <c r="D747" s="80"/>
      <c r="E747" s="80"/>
      <c r="F747" s="382"/>
      <c r="G747" s="80"/>
      <c r="H747" s="80"/>
      <c r="I747" s="80"/>
      <c r="J747" s="80"/>
      <c r="K747" s="80"/>
      <c r="L747" s="80"/>
      <c r="M747" s="80"/>
      <c r="N747" s="80"/>
      <c r="O747" s="80"/>
      <c r="P747" s="80"/>
      <c r="Q747" s="80"/>
      <c r="R747" s="80"/>
      <c r="S747" s="80"/>
      <c r="T747" s="80"/>
      <c r="U747" s="80"/>
      <c r="V747" s="80"/>
      <c r="W747" s="80"/>
      <c r="X747" s="80"/>
      <c r="Y747" s="80"/>
    </row>
    <row r="748" spans="1:25" ht="15.75" customHeight="1" x14ac:dyDescent="0.4">
      <c r="A748" s="80"/>
      <c r="B748" s="80"/>
      <c r="C748" s="80"/>
      <c r="D748" s="80"/>
      <c r="E748" s="80"/>
      <c r="F748" s="382"/>
      <c r="G748" s="80"/>
      <c r="H748" s="80"/>
      <c r="I748" s="80"/>
      <c r="J748" s="80"/>
      <c r="K748" s="80"/>
      <c r="L748" s="80"/>
      <c r="M748" s="80"/>
      <c r="N748" s="80"/>
      <c r="O748" s="80"/>
      <c r="P748" s="80"/>
      <c r="Q748" s="80"/>
      <c r="R748" s="80"/>
      <c r="S748" s="80"/>
      <c r="T748" s="80"/>
      <c r="U748" s="80"/>
      <c r="V748" s="80"/>
      <c r="W748" s="80"/>
      <c r="X748" s="80"/>
      <c r="Y748" s="80"/>
    </row>
    <row r="749" spans="1:25" ht="15.75" customHeight="1" x14ac:dyDescent="0.4">
      <c r="A749" s="80"/>
      <c r="B749" s="80"/>
      <c r="C749" s="80"/>
      <c r="D749" s="80"/>
      <c r="E749" s="80"/>
      <c r="F749" s="382"/>
      <c r="G749" s="80"/>
      <c r="H749" s="80"/>
      <c r="I749" s="80"/>
      <c r="J749" s="80"/>
      <c r="K749" s="80"/>
      <c r="L749" s="80"/>
      <c r="M749" s="80"/>
      <c r="N749" s="80"/>
      <c r="O749" s="80"/>
      <c r="P749" s="80"/>
      <c r="Q749" s="80"/>
      <c r="R749" s="80"/>
      <c r="S749" s="80"/>
      <c r="T749" s="80"/>
      <c r="U749" s="80"/>
      <c r="V749" s="80"/>
      <c r="W749" s="80"/>
      <c r="X749" s="80"/>
      <c r="Y749" s="80"/>
    </row>
    <row r="750" spans="1:25" ht="15.75" customHeight="1" x14ac:dyDescent="0.4">
      <c r="A750" s="80"/>
      <c r="B750" s="80"/>
      <c r="C750" s="80"/>
      <c r="D750" s="80"/>
      <c r="E750" s="80"/>
      <c r="F750" s="382"/>
      <c r="G750" s="80"/>
      <c r="H750" s="80"/>
      <c r="I750" s="80"/>
      <c r="J750" s="80"/>
      <c r="K750" s="80"/>
      <c r="L750" s="80"/>
      <c r="M750" s="80"/>
      <c r="N750" s="80"/>
      <c r="O750" s="80"/>
      <c r="P750" s="80"/>
      <c r="Q750" s="80"/>
      <c r="R750" s="80"/>
      <c r="S750" s="80"/>
      <c r="T750" s="80"/>
      <c r="U750" s="80"/>
      <c r="V750" s="80"/>
      <c r="W750" s="80"/>
      <c r="X750" s="80"/>
      <c r="Y750" s="80"/>
    </row>
    <row r="751" spans="1:25" ht="15.75" customHeight="1" x14ac:dyDescent="0.4">
      <c r="A751" s="80"/>
      <c r="B751" s="80"/>
      <c r="C751" s="80"/>
      <c r="D751" s="80"/>
      <c r="E751" s="80"/>
      <c r="F751" s="382"/>
      <c r="G751" s="80"/>
      <c r="H751" s="80"/>
      <c r="I751" s="80"/>
      <c r="J751" s="80"/>
      <c r="K751" s="80"/>
      <c r="L751" s="80"/>
      <c r="M751" s="80"/>
      <c r="N751" s="80"/>
      <c r="O751" s="80"/>
      <c r="P751" s="80"/>
      <c r="Q751" s="80"/>
      <c r="R751" s="80"/>
      <c r="S751" s="80"/>
      <c r="T751" s="80"/>
      <c r="U751" s="80"/>
      <c r="V751" s="80"/>
      <c r="W751" s="80"/>
      <c r="X751" s="80"/>
      <c r="Y751" s="80"/>
    </row>
    <row r="752" spans="1:25" ht="15.75" customHeight="1" x14ac:dyDescent="0.4">
      <c r="A752" s="80"/>
      <c r="B752" s="80"/>
      <c r="C752" s="80"/>
      <c r="D752" s="80"/>
      <c r="E752" s="80"/>
      <c r="F752" s="382"/>
      <c r="G752" s="80"/>
      <c r="H752" s="80"/>
      <c r="I752" s="80"/>
      <c r="J752" s="80"/>
      <c r="K752" s="80"/>
      <c r="L752" s="80"/>
      <c r="M752" s="80"/>
      <c r="N752" s="80"/>
      <c r="O752" s="80"/>
      <c r="P752" s="80"/>
      <c r="Q752" s="80"/>
      <c r="R752" s="80"/>
      <c r="S752" s="80"/>
      <c r="T752" s="80"/>
      <c r="U752" s="80"/>
      <c r="V752" s="80"/>
      <c r="W752" s="80"/>
      <c r="X752" s="80"/>
      <c r="Y752" s="80"/>
    </row>
    <row r="753" spans="1:25" ht="15.75" customHeight="1" x14ac:dyDescent="0.4">
      <c r="A753" s="80"/>
      <c r="B753" s="80"/>
      <c r="C753" s="80"/>
      <c r="D753" s="80"/>
      <c r="E753" s="80"/>
      <c r="F753" s="382"/>
      <c r="G753" s="80"/>
      <c r="H753" s="80"/>
      <c r="I753" s="80"/>
      <c r="J753" s="80"/>
      <c r="K753" s="80"/>
      <c r="L753" s="80"/>
      <c r="M753" s="80"/>
      <c r="N753" s="80"/>
      <c r="O753" s="80"/>
      <c r="P753" s="80"/>
      <c r="Q753" s="80"/>
      <c r="R753" s="80"/>
      <c r="S753" s="80"/>
      <c r="T753" s="80"/>
      <c r="U753" s="80"/>
      <c r="V753" s="80"/>
      <c r="W753" s="80"/>
      <c r="X753" s="80"/>
      <c r="Y753" s="80"/>
    </row>
    <row r="754" spans="1:25" ht="15.75" customHeight="1" x14ac:dyDescent="0.4">
      <c r="A754" s="80"/>
      <c r="B754" s="80"/>
      <c r="C754" s="80"/>
      <c r="D754" s="80"/>
      <c r="E754" s="80"/>
      <c r="F754" s="382"/>
      <c r="G754" s="80"/>
      <c r="H754" s="80"/>
      <c r="I754" s="80"/>
      <c r="J754" s="80"/>
      <c r="K754" s="80"/>
      <c r="L754" s="80"/>
      <c r="M754" s="80"/>
      <c r="N754" s="80"/>
      <c r="O754" s="80"/>
      <c r="P754" s="80"/>
      <c r="Q754" s="80"/>
      <c r="R754" s="80"/>
      <c r="S754" s="80"/>
      <c r="T754" s="80"/>
      <c r="U754" s="80"/>
      <c r="V754" s="80"/>
      <c r="W754" s="80"/>
      <c r="X754" s="80"/>
      <c r="Y754" s="80"/>
    </row>
    <row r="755" spans="1:25" ht="15.75" customHeight="1" x14ac:dyDescent="0.4">
      <c r="A755" s="80"/>
      <c r="B755" s="80"/>
      <c r="C755" s="80"/>
      <c r="D755" s="80"/>
      <c r="E755" s="80"/>
      <c r="F755" s="382"/>
      <c r="G755" s="80"/>
      <c r="H755" s="80"/>
      <c r="I755" s="80"/>
      <c r="J755" s="80"/>
      <c r="K755" s="80"/>
      <c r="L755" s="80"/>
      <c r="M755" s="80"/>
      <c r="N755" s="80"/>
      <c r="O755" s="80"/>
      <c r="P755" s="80"/>
      <c r="Q755" s="80"/>
      <c r="R755" s="80"/>
      <c r="S755" s="80"/>
      <c r="T755" s="80"/>
      <c r="U755" s="80"/>
      <c r="V755" s="80"/>
      <c r="W755" s="80"/>
      <c r="X755" s="80"/>
      <c r="Y755" s="80"/>
    </row>
    <row r="756" spans="1:25" ht="15.75" customHeight="1" x14ac:dyDescent="0.4">
      <c r="A756" s="80"/>
      <c r="B756" s="80"/>
      <c r="C756" s="80"/>
      <c r="D756" s="80"/>
      <c r="E756" s="80"/>
      <c r="F756" s="382"/>
      <c r="G756" s="80"/>
      <c r="H756" s="80"/>
      <c r="I756" s="80"/>
      <c r="J756" s="80"/>
      <c r="K756" s="80"/>
      <c r="L756" s="80"/>
      <c r="M756" s="80"/>
      <c r="N756" s="80"/>
      <c r="O756" s="80"/>
      <c r="P756" s="80"/>
      <c r="Q756" s="80"/>
      <c r="R756" s="80"/>
      <c r="S756" s="80"/>
      <c r="T756" s="80"/>
      <c r="U756" s="80"/>
      <c r="V756" s="80"/>
      <c r="W756" s="80"/>
      <c r="X756" s="80"/>
      <c r="Y756" s="80"/>
    </row>
    <row r="757" spans="1:25" ht="15.75" customHeight="1" x14ac:dyDescent="0.4">
      <c r="A757" s="80"/>
      <c r="B757" s="80"/>
      <c r="C757" s="80"/>
      <c r="D757" s="80"/>
      <c r="E757" s="80"/>
      <c r="F757" s="382"/>
      <c r="G757" s="80"/>
      <c r="H757" s="80"/>
      <c r="I757" s="80"/>
      <c r="J757" s="80"/>
      <c r="K757" s="80"/>
      <c r="L757" s="80"/>
      <c r="M757" s="80"/>
      <c r="N757" s="80"/>
      <c r="O757" s="80"/>
      <c r="P757" s="80"/>
      <c r="Q757" s="80"/>
      <c r="R757" s="80"/>
      <c r="S757" s="80"/>
      <c r="T757" s="80"/>
      <c r="U757" s="80"/>
      <c r="V757" s="80"/>
      <c r="W757" s="80"/>
      <c r="X757" s="80"/>
      <c r="Y757" s="80"/>
    </row>
    <row r="758" spans="1:25" ht="15.75" customHeight="1" x14ac:dyDescent="0.4">
      <c r="A758" s="80"/>
      <c r="B758" s="80"/>
      <c r="C758" s="80"/>
      <c r="D758" s="80"/>
      <c r="E758" s="80"/>
      <c r="F758" s="382"/>
      <c r="G758" s="80"/>
      <c r="H758" s="80"/>
      <c r="I758" s="80"/>
      <c r="J758" s="80"/>
      <c r="K758" s="80"/>
      <c r="L758" s="80"/>
      <c r="M758" s="80"/>
      <c r="N758" s="80"/>
      <c r="O758" s="80"/>
      <c r="P758" s="80"/>
      <c r="Q758" s="80"/>
      <c r="R758" s="80"/>
      <c r="S758" s="80"/>
      <c r="T758" s="80"/>
      <c r="U758" s="80"/>
      <c r="V758" s="80"/>
      <c r="W758" s="80"/>
      <c r="X758" s="80"/>
      <c r="Y758" s="80"/>
    </row>
    <row r="759" spans="1:25" ht="15.75" customHeight="1" x14ac:dyDescent="0.4">
      <c r="A759" s="80"/>
      <c r="B759" s="80"/>
      <c r="C759" s="80"/>
      <c r="D759" s="80"/>
      <c r="E759" s="80"/>
      <c r="F759" s="382"/>
      <c r="G759" s="80"/>
      <c r="H759" s="80"/>
      <c r="I759" s="80"/>
      <c r="J759" s="80"/>
      <c r="K759" s="80"/>
      <c r="L759" s="80"/>
      <c r="M759" s="80"/>
      <c r="N759" s="80"/>
      <c r="O759" s="80"/>
      <c r="P759" s="80"/>
      <c r="Q759" s="80"/>
      <c r="R759" s="80"/>
      <c r="S759" s="80"/>
      <c r="T759" s="80"/>
      <c r="U759" s="80"/>
      <c r="V759" s="80"/>
      <c r="W759" s="80"/>
      <c r="X759" s="80"/>
      <c r="Y759" s="80"/>
    </row>
    <row r="760" spans="1:25" ht="15.75" customHeight="1" x14ac:dyDescent="0.4">
      <c r="A760" s="80"/>
      <c r="B760" s="80"/>
      <c r="C760" s="80"/>
      <c r="D760" s="80"/>
      <c r="E760" s="80"/>
      <c r="F760" s="382"/>
      <c r="G760" s="80"/>
      <c r="H760" s="80"/>
      <c r="I760" s="80"/>
      <c r="J760" s="80"/>
      <c r="K760" s="80"/>
      <c r="L760" s="80"/>
      <c r="M760" s="80"/>
      <c r="N760" s="80"/>
      <c r="O760" s="80"/>
      <c r="P760" s="80"/>
      <c r="Q760" s="80"/>
      <c r="R760" s="80"/>
      <c r="S760" s="80"/>
      <c r="T760" s="80"/>
      <c r="U760" s="80"/>
      <c r="V760" s="80"/>
      <c r="W760" s="80"/>
      <c r="X760" s="80"/>
      <c r="Y760" s="80"/>
    </row>
    <row r="761" spans="1:25" ht="15.75" customHeight="1" x14ac:dyDescent="0.4">
      <c r="A761" s="80"/>
      <c r="B761" s="80"/>
      <c r="C761" s="80"/>
      <c r="D761" s="80"/>
      <c r="E761" s="80"/>
      <c r="F761" s="382"/>
      <c r="G761" s="80"/>
      <c r="H761" s="80"/>
      <c r="I761" s="80"/>
      <c r="J761" s="80"/>
      <c r="K761" s="80"/>
      <c r="L761" s="80"/>
      <c r="M761" s="80"/>
      <c r="N761" s="80"/>
      <c r="O761" s="80"/>
      <c r="P761" s="80"/>
      <c r="Q761" s="80"/>
      <c r="R761" s="80"/>
      <c r="S761" s="80"/>
      <c r="T761" s="80"/>
      <c r="U761" s="80"/>
      <c r="V761" s="80"/>
      <c r="W761" s="80"/>
      <c r="X761" s="80"/>
      <c r="Y761" s="80"/>
    </row>
    <row r="762" spans="1:25" ht="15.75" customHeight="1" x14ac:dyDescent="0.4">
      <c r="A762" s="80"/>
      <c r="B762" s="80"/>
      <c r="C762" s="80"/>
      <c r="D762" s="80"/>
      <c r="E762" s="80"/>
      <c r="F762" s="382"/>
      <c r="G762" s="80"/>
      <c r="H762" s="80"/>
      <c r="I762" s="80"/>
      <c r="J762" s="80"/>
      <c r="K762" s="80"/>
      <c r="L762" s="80"/>
      <c r="M762" s="80"/>
      <c r="N762" s="80"/>
      <c r="O762" s="80"/>
      <c r="P762" s="80"/>
      <c r="Q762" s="80"/>
      <c r="R762" s="80"/>
      <c r="S762" s="80"/>
      <c r="T762" s="80"/>
      <c r="U762" s="80"/>
      <c r="V762" s="80"/>
      <c r="W762" s="80"/>
      <c r="X762" s="80"/>
      <c r="Y762" s="80"/>
    </row>
    <row r="763" spans="1:25" ht="15.75" customHeight="1" x14ac:dyDescent="0.4">
      <c r="A763" s="80"/>
      <c r="B763" s="80"/>
      <c r="C763" s="80"/>
      <c r="D763" s="80"/>
      <c r="E763" s="80"/>
      <c r="F763" s="382"/>
      <c r="G763" s="80"/>
      <c r="H763" s="80"/>
      <c r="I763" s="80"/>
      <c r="J763" s="80"/>
      <c r="K763" s="80"/>
      <c r="L763" s="80"/>
      <c r="M763" s="80"/>
      <c r="N763" s="80"/>
      <c r="O763" s="80"/>
      <c r="P763" s="80"/>
      <c r="Q763" s="80"/>
      <c r="R763" s="80"/>
      <c r="S763" s="80"/>
      <c r="T763" s="80"/>
      <c r="U763" s="80"/>
      <c r="V763" s="80"/>
      <c r="W763" s="80"/>
      <c r="X763" s="80"/>
      <c r="Y763" s="80"/>
    </row>
    <row r="764" spans="1:25" ht="15.75" customHeight="1" x14ac:dyDescent="0.4">
      <c r="A764" s="80"/>
      <c r="B764" s="80"/>
      <c r="C764" s="80"/>
      <c r="D764" s="80"/>
      <c r="E764" s="80"/>
      <c r="F764" s="382"/>
      <c r="G764" s="80"/>
      <c r="H764" s="80"/>
      <c r="I764" s="80"/>
      <c r="J764" s="80"/>
      <c r="K764" s="80"/>
      <c r="L764" s="80"/>
      <c r="M764" s="80"/>
      <c r="N764" s="80"/>
      <c r="O764" s="80"/>
      <c r="P764" s="80"/>
      <c r="Q764" s="80"/>
      <c r="R764" s="80"/>
      <c r="S764" s="80"/>
      <c r="T764" s="80"/>
      <c r="U764" s="80"/>
      <c r="V764" s="80"/>
      <c r="W764" s="80"/>
      <c r="X764" s="80"/>
      <c r="Y764" s="80"/>
    </row>
    <row r="765" spans="1:25" ht="15.75" customHeight="1" x14ac:dyDescent="0.4">
      <c r="A765" s="80"/>
      <c r="B765" s="80"/>
      <c r="C765" s="80"/>
      <c r="D765" s="80"/>
      <c r="E765" s="80"/>
      <c r="F765" s="382"/>
      <c r="G765" s="80"/>
      <c r="H765" s="80"/>
      <c r="I765" s="80"/>
      <c r="J765" s="80"/>
      <c r="K765" s="80"/>
      <c r="L765" s="80"/>
      <c r="M765" s="80"/>
      <c r="N765" s="80"/>
      <c r="O765" s="80"/>
      <c r="P765" s="80"/>
      <c r="Q765" s="80"/>
      <c r="R765" s="80"/>
      <c r="S765" s="80"/>
      <c r="T765" s="80"/>
      <c r="U765" s="80"/>
      <c r="V765" s="80"/>
      <c r="W765" s="80"/>
      <c r="X765" s="80"/>
      <c r="Y765" s="80"/>
    </row>
    <row r="766" spans="1:25" ht="15.75" customHeight="1" x14ac:dyDescent="0.4">
      <c r="A766" s="80"/>
      <c r="B766" s="80"/>
      <c r="C766" s="80"/>
      <c r="D766" s="80"/>
      <c r="E766" s="80"/>
      <c r="F766" s="382"/>
      <c r="G766" s="80"/>
      <c r="H766" s="80"/>
      <c r="I766" s="80"/>
      <c r="J766" s="80"/>
      <c r="K766" s="80"/>
      <c r="L766" s="80"/>
      <c r="M766" s="80"/>
      <c r="N766" s="80"/>
      <c r="O766" s="80"/>
      <c r="P766" s="80"/>
      <c r="Q766" s="80"/>
      <c r="R766" s="80"/>
      <c r="S766" s="80"/>
      <c r="T766" s="80"/>
      <c r="U766" s="80"/>
      <c r="V766" s="80"/>
      <c r="W766" s="80"/>
      <c r="X766" s="80"/>
      <c r="Y766" s="80"/>
    </row>
    <row r="767" spans="1:25" ht="15.75" customHeight="1" x14ac:dyDescent="0.4">
      <c r="A767" s="80"/>
      <c r="B767" s="80"/>
      <c r="C767" s="80"/>
      <c r="D767" s="80"/>
      <c r="E767" s="80"/>
      <c r="F767" s="382"/>
      <c r="G767" s="80"/>
      <c r="H767" s="80"/>
      <c r="I767" s="80"/>
      <c r="J767" s="80"/>
      <c r="K767" s="80"/>
      <c r="L767" s="80"/>
      <c r="M767" s="80"/>
      <c r="N767" s="80"/>
      <c r="O767" s="80"/>
      <c r="P767" s="80"/>
      <c r="Q767" s="80"/>
      <c r="R767" s="80"/>
      <c r="S767" s="80"/>
      <c r="T767" s="80"/>
      <c r="U767" s="80"/>
      <c r="V767" s="80"/>
      <c r="W767" s="80"/>
      <c r="X767" s="80"/>
      <c r="Y767" s="80"/>
    </row>
    <row r="768" spans="1:25" ht="15.75" customHeight="1" x14ac:dyDescent="0.4">
      <c r="A768" s="80"/>
      <c r="B768" s="80"/>
      <c r="C768" s="80"/>
      <c r="D768" s="80"/>
      <c r="E768" s="80"/>
      <c r="F768" s="382"/>
      <c r="G768" s="80"/>
      <c r="H768" s="80"/>
      <c r="I768" s="80"/>
      <c r="J768" s="80"/>
      <c r="K768" s="80"/>
      <c r="L768" s="80"/>
      <c r="M768" s="80"/>
      <c r="N768" s="80"/>
      <c r="O768" s="80"/>
      <c r="P768" s="80"/>
      <c r="Q768" s="80"/>
      <c r="R768" s="80"/>
      <c r="S768" s="80"/>
      <c r="T768" s="80"/>
      <c r="U768" s="80"/>
      <c r="V768" s="80"/>
      <c r="W768" s="80"/>
      <c r="X768" s="80"/>
      <c r="Y768" s="80"/>
    </row>
    <row r="769" spans="1:25" ht="15.75" customHeight="1" x14ac:dyDescent="0.4">
      <c r="A769" s="80"/>
      <c r="B769" s="80"/>
      <c r="C769" s="80"/>
      <c r="D769" s="80"/>
      <c r="E769" s="80"/>
      <c r="F769" s="382"/>
      <c r="G769" s="80"/>
      <c r="H769" s="80"/>
      <c r="I769" s="80"/>
      <c r="J769" s="80"/>
      <c r="K769" s="80"/>
      <c r="L769" s="80"/>
      <c r="M769" s="80"/>
      <c r="N769" s="80"/>
      <c r="O769" s="80"/>
      <c r="P769" s="80"/>
      <c r="Q769" s="80"/>
      <c r="R769" s="80"/>
      <c r="S769" s="80"/>
      <c r="T769" s="80"/>
      <c r="U769" s="80"/>
      <c r="V769" s="80"/>
      <c r="W769" s="80"/>
      <c r="X769" s="80"/>
      <c r="Y769" s="80"/>
    </row>
    <row r="770" spans="1:25" ht="15.75" customHeight="1" x14ac:dyDescent="0.4">
      <c r="A770" s="80"/>
      <c r="B770" s="80"/>
      <c r="C770" s="80"/>
      <c r="D770" s="80"/>
      <c r="E770" s="80"/>
      <c r="F770" s="382"/>
      <c r="G770" s="80"/>
      <c r="H770" s="80"/>
      <c r="I770" s="80"/>
      <c r="J770" s="80"/>
      <c r="K770" s="80"/>
      <c r="L770" s="80"/>
      <c r="M770" s="80"/>
      <c r="N770" s="80"/>
      <c r="O770" s="80"/>
      <c r="P770" s="80"/>
      <c r="Q770" s="80"/>
      <c r="R770" s="80"/>
      <c r="S770" s="80"/>
      <c r="T770" s="80"/>
      <c r="U770" s="80"/>
      <c r="V770" s="80"/>
      <c r="W770" s="80"/>
      <c r="X770" s="80"/>
      <c r="Y770" s="80"/>
    </row>
    <row r="771" spans="1:25" ht="15.75" customHeight="1" x14ac:dyDescent="0.4">
      <c r="A771" s="80"/>
      <c r="B771" s="80"/>
      <c r="C771" s="80"/>
      <c r="D771" s="80"/>
      <c r="E771" s="80"/>
      <c r="F771" s="382"/>
      <c r="G771" s="80"/>
      <c r="H771" s="80"/>
      <c r="I771" s="80"/>
      <c r="J771" s="80"/>
      <c r="K771" s="80"/>
      <c r="L771" s="80"/>
      <c r="M771" s="80"/>
      <c r="N771" s="80"/>
      <c r="O771" s="80"/>
      <c r="P771" s="80"/>
      <c r="Q771" s="80"/>
      <c r="R771" s="80"/>
      <c r="S771" s="80"/>
      <c r="T771" s="80"/>
      <c r="U771" s="80"/>
      <c r="V771" s="80"/>
      <c r="W771" s="80"/>
      <c r="X771" s="80"/>
      <c r="Y771" s="80"/>
    </row>
    <row r="772" spans="1:25" ht="15.75" customHeight="1" x14ac:dyDescent="0.4">
      <c r="A772" s="80"/>
      <c r="B772" s="80"/>
      <c r="C772" s="80"/>
      <c r="D772" s="80"/>
      <c r="E772" s="80"/>
      <c r="F772" s="382"/>
      <c r="G772" s="80"/>
      <c r="H772" s="80"/>
      <c r="I772" s="80"/>
      <c r="J772" s="80"/>
      <c r="K772" s="80"/>
      <c r="L772" s="80"/>
      <c r="M772" s="80"/>
      <c r="N772" s="80"/>
      <c r="O772" s="80"/>
      <c r="P772" s="80"/>
      <c r="Q772" s="80"/>
      <c r="R772" s="80"/>
      <c r="S772" s="80"/>
      <c r="T772" s="80"/>
      <c r="U772" s="80"/>
      <c r="V772" s="80"/>
      <c r="W772" s="80"/>
      <c r="X772" s="80"/>
      <c r="Y772" s="80"/>
    </row>
    <row r="773" spans="1:25" ht="15.75" customHeight="1" x14ac:dyDescent="0.4">
      <c r="A773" s="80"/>
      <c r="B773" s="80"/>
      <c r="C773" s="80"/>
      <c r="D773" s="80"/>
      <c r="E773" s="80"/>
      <c r="F773" s="382"/>
      <c r="G773" s="80"/>
      <c r="H773" s="80"/>
      <c r="I773" s="80"/>
      <c r="J773" s="80"/>
      <c r="K773" s="80"/>
      <c r="L773" s="80"/>
      <c r="M773" s="80"/>
      <c r="N773" s="80"/>
      <c r="O773" s="80"/>
      <c r="P773" s="80"/>
      <c r="Q773" s="80"/>
      <c r="R773" s="80"/>
      <c r="S773" s="80"/>
      <c r="T773" s="80"/>
      <c r="U773" s="80"/>
      <c r="V773" s="80"/>
      <c r="W773" s="80"/>
      <c r="X773" s="80"/>
      <c r="Y773" s="80"/>
    </row>
    <row r="774" spans="1:25" ht="15.75" customHeight="1" x14ac:dyDescent="0.4">
      <c r="A774" s="80"/>
      <c r="B774" s="80"/>
      <c r="C774" s="80"/>
      <c r="D774" s="80"/>
      <c r="E774" s="80"/>
      <c r="F774" s="382"/>
      <c r="G774" s="80"/>
      <c r="H774" s="80"/>
      <c r="I774" s="80"/>
      <c r="J774" s="80"/>
      <c r="K774" s="80"/>
      <c r="L774" s="80"/>
      <c r="M774" s="80"/>
      <c r="N774" s="80"/>
      <c r="O774" s="80"/>
      <c r="P774" s="80"/>
      <c r="Q774" s="80"/>
      <c r="R774" s="80"/>
      <c r="S774" s="80"/>
      <c r="T774" s="80"/>
      <c r="U774" s="80"/>
      <c r="V774" s="80"/>
      <c r="W774" s="80"/>
      <c r="X774" s="80"/>
      <c r="Y774" s="80"/>
    </row>
    <row r="775" spans="1:25" ht="15.75" customHeight="1" x14ac:dyDescent="0.4">
      <c r="A775" s="80"/>
      <c r="B775" s="80"/>
      <c r="C775" s="80"/>
      <c r="D775" s="80"/>
      <c r="E775" s="80"/>
      <c r="F775" s="382"/>
      <c r="G775" s="80"/>
      <c r="H775" s="80"/>
      <c r="I775" s="80"/>
      <c r="J775" s="80"/>
      <c r="K775" s="80"/>
      <c r="L775" s="80"/>
      <c r="M775" s="80"/>
      <c r="N775" s="80"/>
      <c r="O775" s="80"/>
      <c r="P775" s="80"/>
      <c r="Q775" s="80"/>
      <c r="R775" s="80"/>
      <c r="S775" s="80"/>
      <c r="T775" s="80"/>
      <c r="U775" s="80"/>
      <c r="V775" s="80"/>
      <c r="W775" s="80"/>
      <c r="X775" s="80"/>
      <c r="Y775" s="80"/>
    </row>
    <row r="776" spans="1:25" ht="15.75" customHeight="1" x14ac:dyDescent="0.4">
      <c r="A776" s="80"/>
      <c r="B776" s="80"/>
      <c r="C776" s="80"/>
      <c r="D776" s="80"/>
      <c r="E776" s="80"/>
      <c r="F776" s="382"/>
      <c r="G776" s="80"/>
      <c r="H776" s="80"/>
      <c r="I776" s="80"/>
      <c r="J776" s="80"/>
      <c r="K776" s="80"/>
      <c r="L776" s="80"/>
      <c r="M776" s="80"/>
      <c r="N776" s="80"/>
      <c r="O776" s="80"/>
      <c r="P776" s="80"/>
      <c r="Q776" s="80"/>
      <c r="R776" s="80"/>
      <c r="S776" s="80"/>
      <c r="T776" s="80"/>
      <c r="U776" s="80"/>
      <c r="V776" s="80"/>
      <c r="W776" s="80"/>
      <c r="X776" s="80"/>
      <c r="Y776" s="80"/>
    </row>
    <row r="777" spans="1:25" ht="15.75" customHeight="1" x14ac:dyDescent="0.4">
      <c r="A777" s="80"/>
      <c r="B777" s="80"/>
      <c r="C777" s="80"/>
      <c r="D777" s="80"/>
      <c r="E777" s="80"/>
      <c r="F777" s="382"/>
      <c r="G777" s="80"/>
      <c r="H777" s="80"/>
      <c r="I777" s="80"/>
      <c r="J777" s="80"/>
      <c r="K777" s="80"/>
      <c r="L777" s="80"/>
      <c r="M777" s="80"/>
      <c r="N777" s="80"/>
      <c r="O777" s="80"/>
      <c r="P777" s="80"/>
      <c r="Q777" s="80"/>
      <c r="R777" s="80"/>
      <c r="S777" s="80"/>
      <c r="T777" s="80"/>
      <c r="U777" s="80"/>
      <c r="V777" s="80"/>
      <c r="W777" s="80"/>
      <c r="X777" s="80"/>
      <c r="Y777" s="80"/>
    </row>
    <row r="778" spans="1:25" ht="15.75" customHeight="1" x14ac:dyDescent="0.4">
      <c r="A778" s="80"/>
      <c r="B778" s="80"/>
      <c r="C778" s="80"/>
      <c r="D778" s="80"/>
      <c r="E778" s="80"/>
      <c r="F778" s="382"/>
      <c r="G778" s="80"/>
      <c r="H778" s="80"/>
      <c r="I778" s="80"/>
      <c r="J778" s="80"/>
      <c r="K778" s="80"/>
      <c r="L778" s="80"/>
      <c r="M778" s="80"/>
      <c r="N778" s="80"/>
      <c r="O778" s="80"/>
      <c r="P778" s="80"/>
      <c r="Q778" s="80"/>
      <c r="R778" s="80"/>
      <c r="S778" s="80"/>
      <c r="T778" s="80"/>
      <c r="U778" s="80"/>
      <c r="V778" s="80"/>
      <c r="W778" s="80"/>
      <c r="X778" s="80"/>
      <c r="Y778" s="80"/>
    </row>
    <row r="779" spans="1:25" ht="15.75" customHeight="1" x14ac:dyDescent="0.4">
      <c r="A779" s="80"/>
      <c r="B779" s="80"/>
      <c r="C779" s="80"/>
      <c r="D779" s="80"/>
      <c r="E779" s="80"/>
      <c r="F779" s="382"/>
      <c r="G779" s="80"/>
      <c r="H779" s="80"/>
      <c r="I779" s="80"/>
      <c r="J779" s="80"/>
      <c r="K779" s="80"/>
      <c r="L779" s="80"/>
      <c r="M779" s="80"/>
      <c r="N779" s="80"/>
      <c r="O779" s="80"/>
      <c r="P779" s="80"/>
      <c r="Q779" s="80"/>
      <c r="R779" s="80"/>
      <c r="S779" s="80"/>
      <c r="T779" s="80"/>
      <c r="U779" s="80"/>
      <c r="V779" s="80"/>
      <c r="W779" s="80"/>
      <c r="X779" s="80"/>
      <c r="Y779" s="80"/>
    </row>
    <row r="780" spans="1:25" ht="15.75" customHeight="1" x14ac:dyDescent="0.4">
      <c r="A780" s="80"/>
      <c r="B780" s="80"/>
      <c r="C780" s="80"/>
      <c r="D780" s="80"/>
      <c r="E780" s="80"/>
      <c r="F780" s="382"/>
      <c r="G780" s="80"/>
      <c r="H780" s="80"/>
      <c r="I780" s="80"/>
      <c r="J780" s="80"/>
      <c r="K780" s="80"/>
      <c r="L780" s="80"/>
      <c r="M780" s="80"/>
      <c r="N780" s="80"/>
      <c r="O780" s="80"/>
      <c r="P780" s="80"/>
      <c r="Q780" s="80"/>
      <c r="R780" s="80"/>
      <c r="S780" s="80"/>
      <c r="T780" s="80"/>
      <c r="U780" s="80"/>
      <c r="V780" s="80"/>
      <c r="W780" s="80"/>
      <c r="X780" s="80"/>
      <c r="Y780" s="80"/>
    </row>
    <row r="781" spans="1:25" ht="15.75" customHeight="1" x14ac:dyDescent="0.4">
      <c r="A781" s="80"/>
      <c r="B781" s="80"/>
      <c r="C781" s="80"/>
      <c r="D781" s="80"/>
      <c r="E781" s="80"/>
      <c r="F781" s="382"/>
      <c r="G781" s="80"/>
      <c r="H781" s="80"/>
      <c r="I781" s="80"/>
      <c r="J781" s="80"/>
      <c r="K781" s="80"/>
      <c r="L781" s="80"/>
      <c r="M781" s="80"/>
      <c r="N781" s="80"/>
      <c r="O781" s="80"/>
      <c r="P781" s="80"/>
      <c r="Q781" s="80"/>
      <c r="R781" s="80"/>
      <c r="S781" s="80"/>
      <c r="T781" s="80"/>
      <c r="U781" s="80"/>
      <c r="V781" s="80"/>
      <c r="W781" s="80"/>
      <c r="X781" s="80"/>
      <c r="Y781" s="80"/>
    </row>
    <row r="782" spans="1:25" ht="15.75" customHeight="1" x14ac:dyDescent="0.4">
      <c r="A782" s="80"/>
      <c r="B782" s="80"/>
      <c r="C782" s="80"/>
      <c r="D782" s="80"/>
      <c r="E782" s="80"/>
      <c r="F782" s="382"/>
      <c r="G782" s="80"/>
      <c r="H782" s="80"/>
      <c r="I782" s="80"/>
      <c r="J782" s="80"/>
      <c r="K782" s="80"/>
      <c r="L782" s="80"/>
      <c r="M782" s="80"/>
      <c r="N782" s="80"/>
      <c r="O782" s="80"/>
      <c r="P782" s="80"/>
      <c r="Q782" s="80"/>
      <c r="R782" s="80"/>
      <c r="S782" s="80"/>
      <c r="T782" s="80"/>
      <c r="U782" s="80"/>
      <c r="V782" s="80"/>
      <c r="W782" s="80"/>
      <c r="X782" s="80"/>
      <c r="Y782" s="80"/>
    </row>
    <row r="783" spans="1:25" ht="15.75" customHeight="1" x14ac:dyDescent="0.4">
      <c r="A783" s="80"/>
      <c r="B783" s="80"/>
      <c r="C783" s="80"/>
      <c r="D783" s="80"/>
      <c r="E783" s="80"/>
      <c r="F783" s="382"/>
      <c r="G783" s="80"/>
      <c r="H783" s="80"/>
      <c r="I783" s="80"/>
      <c r="J783" s="80"/>
      <c r="K783" s="80"/>
      <c r="L783" s="80"/>
      <c r="M783" s="80"/>
      <c r="N783" s="80"/>
      <c r="O783" s="80"/>
      <c r="P783" s="80"/>
      <c r="Q783" s="80"/>
      <c r="R783" s="80"/>
      <c r="S783" s="80"/>
      <c r="T783" s="80"/>
      <c r="U783" s="80"/>
      <c r="V783" s="80"/>
      <c r="W783" s="80"/>
      <c r="X783" s="80"/>
      <c r="Y783" s="80"/>
    </row>
    <row r="784" spans="1:25" ht="15.75" customHeight="1" x14ac:dyDescent="0.4">
      <c r="A784" s="80"/>
      <c r="B784" s="80"/>
      <c r="C784" s="80"/>
      <c r="D784" s="80"/>
      <c r="E784" s="80"/>
      <c r="F784" s="382"/>
      <c r="G784" s="80"/>
      <c r="H784" s="80"/>
      <c r="I784" s="80"/>
      <c r="J784" s="80"/>
      <c r="K784" s="80"/>
      <c r="L784" s="80"/>
      <c r="M784" s="80"/>
      <c r="N784" s="80"/>
      <c r="O784" s="80"/>
      <c r="P784" s="80"/>
      <c r="Q784" s="80"/>
      <c r="R784" s="80"/>
      <c r="S784" s="80"/>
      <c r="T784" s="80"/>
      <c r="U784" s="80"/>
      <c r="V784" s="80"/>
      <c r="W784" s="80"/>
      <c r="X784" s="80"/>
      <c r="Y784" s="80"/>
    </row>
    <row r="785" spans="1:25" ht="15.75" customHeight="1" x14ac:dyDescent="0.4">
      <c r="A785" s="80"/>
      <c r="B785" s="80"/>
      <c r="C785" s="80"/>
      <c r="D785" s="80"/>
      <c r="E785" s="80"/>
      <c r="F785" s="382"/>
      <c r="G785" s="80"/>
      <c r="H785" s="80"/>
      <c r="I785" s="80"/>
      <c r="J785" s="80"/>
      <c r="K785" s="80"/>
      <c r="L785" s="80"/>
      <c r="M785" s="80"/>
      <c r="N785" s="80"/>
      <c r="O785" s="80"/>
      <c r="P785" s="80"/>
      <c r="Q785" s="80"/>
      <c r="R785" s="80"/>
      <c r="S785" s="80"/>
      <c r="T785" s="80"/>
      <c r="U785" s="80"/>
      <c r="V785" s="80"/>
      <c r="W785" s="80"/>
      <c r="X785" s="80"/>
      <c r="Y785" s="80"/>
    </row>
    <row r="786" spans="1:25" ht="15.75" customHeight="1" x14ac:dyDescent="0.4">
      <c r="A786" s="80"/>
      <c r="B786" s="80"/>
      <c r="C786" s="80"/>
      <c r="D786" s="80"/>
      <c r="E786" s="80"/>
      <c r="F786" s="382"/>
      <c r="G786" s="80"/>
      <c r="H786" s="80"/>
      <c r="I786" s="80"/>
      <c r="J786" s="80"/>
      <c r="K786" s="80"/>
      <c r="L786" s="80"/>
      <c r="M786" s="80"/>
      <c r="N786" s="80"/>
      <c r="O786" s="80"/>
      <c r="P786" s="80"/>
      <c r="Q786" s="80"/>
      <c r="R786" s="80"/>
      <c r="S786" s="80"/>
      <c r="T786" s="80"/>
      <c r="U786" s="80"/>
      <c r="V786" s="80"/>
      <c r="W786" s="80"/>
      <c r="X786" s="80"/>
      <c r="Y786" s="80"/>
    </row>
    <row r="787" spans="1:25" ht="15.75" customHeight="1" x14ac:dyDescent="0.4">
      <c r="A787" s="80"/>
      <c r="B787" s="80"/>
      <c r="C787" s="80"/>
      <c r="D787" s="80"/>
      <c r="E787" s="80"/>
      <c r="F787" s="382"/>
      <c r="G787" s="80"/>
      <c r="H787" s="80"/>
      <c r="I787" s="80"/>
      <c r="J787" s="80"/>
      <c r="K787" s="80"/>
      <c r="L787" s="80"/>
      <c r="M787" s="80"/>
      <c r="N787" s="80"/>
      <c r="O787" s="80"/>
      <c r="P787" s="80"/>
      <c r="Q787" s="80"/>
      <c r="R787" s="80"/>
      <c r="S787" s="80"/>
      <c r="T787" s="80"/>
      <c r="U787" s="80"/>
      <c r="V787" s="80"/>
      <c r="W787" s="80"/>
      <c r="X787" s="80"/>
      <c r="Y787" s="80"/>
    </row>
    <row r="788" spans="1:25" ht="15.75" customHeight="1" x14ac:dyDescent="0.4">
      <c r="A788" s="80"/>
      <c r="B788" s="80"/>
      <c r="C788" s="80"/>
      <c r="D788" s="80"/>
      <c r="E788" s="80"/>
      <c r="F788" s="382"/>
      <c r="G788" s="80"/>
      <c r="H788" s="80"/>
      <c r="I788" s="80"/>
      <c r="J788" s="80"/>
      <c r="K788" s="80"/>
      <c r="L788" s="80"/>
      <c r="M788" s="80"/>
      <c r="N788" s="80"/>
      <c r="O788" s="80"/>
      <c r="P788" s="80"/>
      <c r="Q788" s="80"/>
      <c r="R788" s="80"/>
      <c r="S788" s="80"/>
      <c r="T788" s="80"/>
      <c r="U788" s="80"/>
      <c r="V788" s="80"/>
      <c r="W788" s="80"/>
      <c r="X788" s="80"/>
      <c r="Y788" s="80"/>
    </row>
    <row r="789" spans="1:25" ht="15.75" customHeight="1" x14ac:dyDescent="0.4">
      <c r="A789" s="80"/>
      <c r="B789" s="80"/>
      <c r="C789" s="80"/>
      <c r="D789" s="80"/>
      <c r="E789" s="80"/>
      <c r="F789" s="382"/>
      <c r="G789" s="80"/>
      <c r="H789" s="80"/>
      <c r="I789" s="80"/>
      <c r="J789" s="80"/>
      <c r="K789" s="80"/>
      <c r="L789" s="80"/>
      <c r="M789" s="80"/>
      <c r="N789" s="80"/>
      <c r="O789" s="80"/>
      <c r="P789" s="80"/>
      <c r="Q789" s="80"/>
      <c r="R789" s="80"/>
      <c r="S789" s="80"/>
      <c r="T789" s="80"/>
      <c r="U789" s="80"/>
      <c r="V789" s="80"/>
      <c r="W789" s="80"/>
      <c r="X789" s="80"/>
      <c r="Y789" s="80"/>
    </row>
    <row r="790" spans="1:25" ht="15.75" customHeight="1" x14ac:dyDescent="0.4">
      <c r="A790" s="80"/>
      <c r="B790" s="80"/>
      <c r="C790" s="80"/>
      <c r="D790" s="80"/>
      <c r="E790" s="80"/>
      <c r="F790" s="382"/>
      <c r="G790" s="80"/>
      <c r="H790" s="80"/>
      <c r="I790" s="80"/>
      <c r="J790" s="80"/>
      <c r="K790" s="80"/>
      <c r="L790" s="80"/>
      <c r="M790" s="80"/>
      <c r="N790" s="80"/>
      <c r="O790" s="80"/>
      <c r="P790" s="80"/>
      <c r="Q790" s="80"/>
      <c r="R790" s="80"/>
      <c r="S790" s="80"/>
      <c r="T790" s="80"/>
      <c r="U790" s="80"/>
      <c r="V790" s="80"/>
      <c r="W790" s="80"/>
      <c r="X790" s="80"/>
      <c r="Y790" s="80"/>
    </row>
    <row r="791" spans="1:25" ht="15.75" customHeight="1" x14ac:dyDescent="0.4">
      <c r="A791" s="80"/>
      <c r="B791" s="80"/>
      <c r="C791" s="80"/>
      <c r="D791" s="80"/>
      <c r="E791" s="80"/>
      <c r="F791" s="382"/>
      <c r="G791" s="80"/>
      <c r="H791" s="80"/>
      <c r="I791" s="80"/>
      <c r="J791" s="80"/>
      <c r="K791" s="80"/>
      <c r="L791" s="80"/>
      <c r="M791" s="80"/>
      <c r="N791" s="80"/>
      <c r="O791" s="80"/>
      <c r="P791" s="80"/>
      <c r="Q791" s="80"/>
      <c r="R791" s="80"/>
      <c r="S791" s="80"/>
      <c r="T791" s="80"/>
      <c r="U791" s="80"/>
      <c r="V791" s="80"/>
      <c r="W791" s="80"/>
      <c r="X791" s="80"/>
      <c r="Y791" s="80"/>
    </row>
    <row r="792" spans="1:25" ht="15.75" customHeight="1" x14ac:dyDescent="0.4">
      <c r="A792" s="80"/>
      <c r="B792" s="80"/>
      <c r="C792" s="80"/>
      <c r="D792" s="80"/>
      <c r="E792" s="80"/>
      <c r="F792" s="382"/>
      <c r="G792" s="80"/>
      <c r="H792" s="80"/>
      <c r="I792" s="80"/>
      <c r="J792" s="80"/>
      <c r="K792" s="80"/>
      <c r="L792" s="80"/>
      <c r="M792" s="80"/>
      <c r="N792" s="80"/>
      <c r="O792" s="80"/>
      <c r="P792" s="80"/>
      <c r="Q792" s="80"/>
      <c r="R792" s="80"/>
      <c r="S792" s="80"/>
      <c r="T792" s="80"/>
      <c r="U792" s="80"/>
      <c r="V792" s="80"/>
      <c r="W792" s="80"/>
      <c r="X792" s="80"/>
      <c r="Y792" s="80"/>
    </row>
    <row r="793" spans="1:25" ht="15.75" customHeight="1" x14ac:dyDescent="0.4">
      <c r="A793" s="80"/>
      <c r="B793" s="80"/>
      <c r="C793" s="80"/>
      <c r="D793" s="80"/>
      <c r="E793" s="80"/>
      <c r="F793" s="382"/>
      <c r="G793" s="80"/>
      <c r="H793" s="80"/>
      <c r="I793" s="80"/>
      <c r="J793" s="80"/>
      <c r="K793" s="80"/>
      <c r="L793" s="80"/>
      <c r="M793" s="80"/>
      <c r="N793" s="80"/>
      <c r="O793" s="80"/>
      <c r="P793" s="80"/>
      <c r="Q793" s="80"/>
      <c r="R793" s="80"/>
      <c r="S793" s="80"/>
      <c r="T793" s="80"/>
      <c r="U793" s="80"/>
      <c r="V793" s="80"/>
      <c r="W793" s="80"/>
      <c r="X793" s="80"/>
      <c r="Y793" s="80"/>
    </row>
    <row r="794" spans="1:25" ht="15.75" customHeight="1" x14ac:dyDescent="0.4">
      <c r="A794" s="80"/>
      <c r="B794" s="80"/>
      <c r="C794" s="80"/>
      <c r="D794" s="80"/>
      <c r="E794" s="80"/>
      <c r="F794" s="382"/>
      <c r="G794" s="80"/>
      <c r="H794" s="80"/>
      <c r="I794" s="80"/>
      <c r="J794" s="80"/>
      <c r="K794" s="80"/>
      <c r="L794" s="80"/>
      <c r="M794" s="80"/>
      <c r="N794" s="80"/>
      <c r="O794" s="80"/>
      <c r="P794" s="80"/>
      <c r="Q794" s="80"/>
      <c r="R794" s="80"/>
      <c r="S794" s="80"/>
      <c r="T794" s="80"/>
      <c r="U794" s="80"/>
      <c r="V794" s="80"/>
      <c r="W794" s="80"/>
      <c r="X794" s="80"/>
      <c r="Y794" s="80"/>
    </row>
    <row r="795" spans="1:25" ht="15.75" customHeight="1" x14ac:dyDescent="0.4">
      <c r="A795" s="80"/>
      <c r="B795" s="80"/>
      <c r="C795" s="80"/>
      <c r="D795" s="80"/>
      <c r="E795" s="80"/>
      <c r="F795" s="382"/>
      <c r="G795" s="80"/>
      <c r="H795" s="80"/>
      <c r="I795" s="80"/>
      <c r="J795" s="80"/>
      <c r="K795" s="80"/>
      <c r="L795" s="80"/>
      <c r="M795" s="80"/>
      <c r="N795" s="80"/>
      <c r="O795" s="80"/>
      <c r="P795" s="80"/>
      <c r="Q795" s="80"/>
      <c r="R795" s="80"/>
      <c r="S795" s="80"/>
      <c r="T795" s="80"/>
      <c r="U795" s="80"/>
      <c r="V795" s="80"/>
      <c r="W795" s="80"/>
      <c r="X795" s="80"/>
      <c r="Y795" s="80"/>
    </row>
    <row r="796" spans="1:25" ht="15.75" customHeight="1" x14ac:dyDescent="0.4">
      <c r="A796" s="80"/>
      <c r="B796" s="80"/>
      <c r="C796" s="80"/>
      <c r="D796" s="80"/>
      <c r="E796" s="80"/>
      <c r="F796" s="382"/>
      <c r="G796" s="80"/>
      <c r="H796" s="80"/>
      <c r="I796" s="80"/>
      <c r="J796" s="80"/>
      <c r="K796" s="80"/>
      <c r="L796" s="80"/>
      <c r="M796" s="80"/>
      <c r="N796" s="80"/>
      <c r="O796" s="80"/>
      <c r="P796" s="80"/>
      <c r="Q796" s="80"/>
      <c r="R796" s="80"/>
      <c r="S796" s="80"/>
      <c r="T796" s="80"/>
      <c r="U796" s="80"/>
      <c r="V796" s="80"/>
      <c r="W796" s="80"/>
      <c r="X796" s="80"/>
      <c r="Y796" s="80"/>
    </row>
    <row r="797" spans="1:25" ht="15.75" customHeight="1" x14ac:dyDescent="0.4">
      <c r="A797" s="80"/>
      <c r="B797" s="80"/>
      <c r="C797" s="80"/>
      <c r="D797" s="80"/>
      <c r="E797" s="80"/>
      <c r="F797" s="382"/>
      <c r="G797" s="80"/>
      <c r="H797" s="80"/>
      <c r="I797" s="80"/>
      <c r="J797" s="80"/>
      <c r="K797" s="80"/>
      <c r="L797" s="80"/>
      <c r="M797" s="80"/>
      <c r="N797" s="80"/>
      <c r="O797" s="80"/>
      <c r="P797" s="80"/>
      <c r="Q797" s="80"/>
      <c r="R797" s="80"/>
      <c r="S797" s="80"/>
      <c r="T797" s="80"/>
      <c r="U797" s="80"/>
      <c r="V797" s="80"/>
      <c r="W797" s="80"/>
      <c r="X797" s="80"/>
      <c r="Y797" s="80"/>
    </row>
    <row r="798" spans="1:25" ht="15.75" customHeight="1" x14ac:dyDescent="0.4">
      <c r="A798" s="80"/>
      <c r="B798" s="80"/>
      <c r="C798" s="80"/>
      <c r="D798" s="80"/>
      <c r="E798" s="80"/>
      <c r="F798" s="382"/>
      <c r="G798" s="80"/>
      <c r="H798" s="80"/>
      <c r="I798" s="80"/>
      <c r="J798" s="80"/>
      <c r="K798" s="80"/>
      <c r="L798" s="80"/>
      <c r="M798" s="80"/>
      <c r="N798" s="80"/>
      <c r="O798" s="80"/>
      <c r="P798" s="80"/>
      <c r="Q798" s="80"/>
      <c r="R798" s="80"/>
      <c r="S798" s="80"/>
      <c r="T798" s="80"/>
      <c r="U798" s="80"/>
      <c r="V798" s="80"/>
      <c r="W798" s="80"/>
      <c r="X798" s="80"/>
      <c r="Y798" s="80"/>
    </row>
    <row r="799" spans="1:25" ht="15.75" customHeight="1" x14ac:dyDescent="0.4">
      <c r="A799" s="80"/>
      <c r="B799" s="80"/>
      <c r="C799" s="80"/>
      <c r="D799" s="80"/>
      <c r="E799" s="80"/>
      <c r="F799" s="382"/>
      <c r="G799" s="80"/>
      <c r="H799" s="80"/>
      <c r="I799" s="80"/>
      <c r="J799" s="80"/>
      <c r="K799" s="80"/>
      <c r="L799" s="80"/>
      <c r="M799" s="80"/>
      <c r="N799" s="80"/>
      <c r="O799" s="80"/>
      <c r="P799" s="80"/>
      <c r="Q799" s="80"/>
      <c r="R799" s="80"/>
      <c r="S799" s="80"/>
      <c r="T799" s="80"/>
      <c r="U799" s="80"/>
      <c r="V799" s="80"/>
      <c r="W799" s="80"/>
      <c r="X799" s="80"/>
      <c r="Y799" s="80"/>
    </row>
    <row r="800" spans="1:25" ht="15.75" customHeight="1" x14ac:dyDescent="0.4">
      <c r="A800" s="80"/>
      <c r="B800" s="80"/>
      <c r="C800" s="80"/>
      <c r="D800" s="80"/>
      <c r="E800" s="80"/>
      <c r="F800" s="382"/>
      <c r="G800" s="80"/>
      <c r="H800" s="80"/>
      <c r="I800" s="80"/>
      <c r="J800" s="80"/>
      <c r="K800" s="80"/>
      <c r="L800" s="80"/>
      <c r="M800" s="80"/>
      <c r="N800" s="80"/>
      <c r="O800" s="80"/>
      <c r="P800" s="80"/>
      <c r="Q800" s="80"/>
      <c r="R800" s="80"/>
      <c r="S800" s="80"/>
      <c r="T800" s="80"/>
      <c r="U800" s="80"/>
      <c r="V800" s="80"/>
      <c r="W800" s="80"/>
      <c r="X800" s="80"/>
      <c r="Y800" s="80"/>
    </row>
    <row r="801" spans="1:25" ht="15.75" customHeight="1" x14ac:dyDescent="0.4">
      <c r="A801" s="80"/>
      <c r="B801" s="80"/>
      <c r="C801" s="80"/>
      <c r="D801" s="80"/>
      <c r="E801" s="80"/>
      <c r="F801" s="382"/>
      <c r="G801" s="80"/>
      <c r="H801" s="80"/>
      <c r="I801" s="80"/>
      <c r="J801" s="80"/>
      <c r="K801" s="80"/>
      <c r="L801" s="80"/>
      <c r="M801" s="80"/>
      <c r="N801" s="80"/>
      <c r="O801" s="80"/>
      <c r="P801" s="80"/>
      <c r="Q801" s="80"/>
      <c r="R801" s="80"/>
      <c r="S801" s="80"/>
      <c r="T801" s="80"/>
      <c r="U801" s="80"/>
      <c r="V801" s="80"/>
      <c r="W801" s="80"/>
      <c r="X801" s="80"/>
      <c r="Y801" s="80"/>
    </row>
    <row r="802" spans="1:25" ht="15.75" customHeight="1" x14ac:dyDescent="0.4">
      <c r="A802" s="80"/>
      <c r="B802" s="80"/>
      <c r="C802" s="80"/>
      <c r="D802" s="80"/>
      <c r="E802" s="80"/>
      <c r="F802" s="382"/>
      <c r="G802" s="80"/>
      <c r="H802" s="80"/>
      <c r="I802" s="80"/>
      <c r="J802" s="80"/>
      <c r="K802" s="80"/>
      <c r="L802" s="80"/>
      <c r="M802" s="80"/>
      <c r="N802" s="80"/>
      <c r="O802" s="80"/>
      <c r="P802" s="80"/>
      <c r="Q802" s="80"/>
      <c r="R802" s="80"/>
      <c r="S802" s="80"/>
      <c r="T802" s="80"/>
      <c r="U802" s="80"/>
      <c r="V802" s="80"/>
      <c r="W802" s="80"/>
      <c r="X802" s="80"/>
      <c r="Y802" s="80"/>
    </row>
    <row r="803" spans="1:25" ht="15.75" customHeight="1" x14ac:dyDescent="0.4">
      <c r="A803" s="80"/>
      <c r="B803" s="80"/>
      <c r="C803" s="80"/>
      <c r="D803" s="80"/>
      <c r="E803" s="80"/>
      <c r="F803" s="382"/>
      <c r="G803" s="80"/>
      <c r="H803" s="80"/>
      <c r="I803" s="80"/>
      <c r="J803" s="80"/>
      <c r="K803" s="80"/>
      <c r="L803" s="80"/>
      <c r="M803" s="80"/>
      <c r="N803" s="80"/>
      <c r="O803" s="80"/>
      <c r="P803" s="80"/>
      <c r="Q803" s="80"/>
      <c r="R803" s="80"/>
      <c r="S803" s="80"/>
      <c r="T803" s="80"/>
      <c r="U803" s="80"/>
      <c r="V803" s="80"/>
      <c r="W803" s="80"/>
      <c r="X803" s="80"/>
      <c r="Y803" s="80"/>
    </row>
    <row r="804" spans="1:25" ht="15.75" customHeight="1" x14ac:dyDescent="0.4">
      <c r="A804" s="80"/>
      <c r="B804" s="80"/>
      <c r="C804" s="80"/>
      <c r="D804" s="80"/>
      <c r="E804" s="80"/>
      <c r="F804" s="382"/>
      <c r="G804" s="80"/>
      <c r="H804" s="80"/>
      <c r="I804" s="80"/>
      <c r="J804" s="80"/>
      <c r="K804" s="80"/>
      <c r="L804" s="80"/>
      <c r="M804" s="80"/>
      <c r="N804" s="80"/>
      <c r="O804" s="80"/>
      <c r="P804" s="80"/>
      <c r="Q804" s="80"/>
      <c r="R804" s="80"/>
      <c r="S804" s="80"/>
      <c r="T804" s="80"/>
      <c r="U804" s="80"/>
      <c r="V804" s="80"/>
      <c r="W804" s="80"/>
      <c r="X804" s="80"/>
      <c r="Y804" s="80"/>
    </row>
    <row r="805" spans="1:25" ht="15.75" customHeight="1" x14ac:dyDescent="0.4">
      <c r="A805" s="80"/>
      <c r="B805" s="80"/>
      <c r="C805" s="80"/>
      <c r="D805" s="80"/>
      <c r="E805" s="80"/>
      <c r="F805" s="382"/>
      <c r="G805" s="80"/>
      <c r="H805" s="80"/>
      <c r="I805" s="80"/>
      <c r="J805" s="80"/>
      <c r="K805" s="80"/>
      <c r="L805" s="80"/>
      <c r="M805" s="80"/>
      <c r="N805" s="80"/>
      <c r="O805" s="80"/>
      <c r="P805" s="80"/>
      <c r="Q805" s="80"/>
      <c r="R805" s="80"/>
      <c r="S805" s="80"/>
      <c r="T805" s="80"/>
      <c r="U805" s="80"/>
      <c r="V805" s="80"/>
      <c r="W805" s="80"/>
      <c r="X805" s="80"/>
      <c r="Y805" s="80"/>
    </row>
    <row r="806" spans="1:25" ht="15.75" customHeight="1" x14ac:dyDescent="0.4">
      <c r="A806" s="80"/>
      <c r="B806" s="80"/>
      <c r="C806" s="80"/>
      <c r="D806" s="80"/>
      <c r="E806" s="80"/>
      <c r="F806" s="382"/>
      <c r="G806" s="80"/>
      <c r="H806" s="80"/>
      <c r="I806" s="80"/>
      <c r="J806" s="80"/>
      <c r="K806" s="80"/>
      <c r="L806" s="80"/>
      <c r="M806" s="80"/>
      <c r="N806" s="80"/>
      <c r="O806" s="80"/>
      <c r="P806" s="80"/>
      <c r="Q806" s="80"/>
      <c r="R806" s="80"/>
      <c r="S806" s="80"/>
      <c r="T806" s="80"/>
      <c r="U806" s="80"/>
      <c r="V806" s="80"/>
      <c r="W806" s="80"/>
      <c r="X806" s="80"/>
      <c r="Y806" s="80"/>
    </row>
    <row r="807" spans="1:25" ht="15.75" customHeight="1" x14ac:dyDescent="0.4">
      <c r="A807" s="80"/>
      <c r="B807" s="80"/>
      <c r="C807" s="80"/>
      <c r="D807" s="80"/>
      <c r="E807" s="80"/>
      <c r="F807" s="382"/>
      <c r="G807" s="80"/>
      <c r="H807" s="80"/>
      <c r="I807" s="80"/>
      <c r="J807" s="80"/>
      <c r="K807" s="80"/>
      <c r="L807" s="80"/>
      <c r="M807" s="80"/>
      <c r="N807" s="80"/>
      <c r="O807" s="80"/>
      <c r="P807" s="80"/>
      <c r="Q807" s="80"/>
      <c r="R807" s="80"/>
      <c r="S807" s="80"/>
      <c r="T807" s="80"/>
      <c r="U807" s="80"/>
      <c r="V807" s="80"/>
      <c r="W807" s="80"/>
      <c r="X807" s="80"/>
      <c r="Y807" s="80"/>
    </row>
    <row r="808" spans="1:25" ht="15.75" customHeight="1" x14ac:dyDescent="0.4">
      <c r="A808" s="80"/>
      <c r="B808" s="80"/>
      <c r="C808" s="80"/>
      <c r="D808" s="80"/>
      <c r="E808" s="80"/>
      <c r="F808" s="382"/>
      <c r="G808" s="80"/>
      <c r="H808" s="80"/>
      <c r="I808" s="80"/>
      <c r="J808" s="80"/>
      <c r="K808" s="80"/>
      <c r="L808" s="80"/>
      <c r="M808" s="80"/>
      <c r="N808" s="80"/>
      <c r="O808" s="80"/>
      <c r="P808" s="80"/>
      <c r="Q808" s="80"/>
      <c r="R808" s="80"/>
      <c r="S808" s="80"/>
      <c r="T808" s="80"/>
      <c r="U808" s="80"/>
      <c r="V808" s="80"/>
      <c r="W808" s="80"/>
      <c r="X808" s="80"/>
      <c r="Y808" s="80"/>
    </row>
    <row r="809" spans="1:25" ht="15.75" customHeight="1" x14ac:dyDescent="0.4">
      <c r="A809" s="80"/>
      <c r="B809" s="80"/>
      <c r="C809" s="80"/>
      <c r="D809" s="80"/>
      <c r="E809" s="80"/>
      <c r="F809" s="382"/>
      <c r="G809" s="80"/>
      <c r="H809" s="80"/>
      <c r="I809" s="80"/>
      <c r="J809" s="80"/>
      <c r="K809" s="80"/>
      <c r="L809" s="80"/>
      <c r="M809" s="80"/>
      <c r="N809" s="80"/>
      <c r="O809" s="80"/>
      <c r="P809" s="80"/>
      <c r="Q809" s="80"/>
      <c r="R809" s="80"/>
      <c r="S809" s="80"/>
      <c r="T809" s="80"/>
      <c r="U809" s="80"/>
      <c r="V809" s="80"/>
      <c r="W809" s="80"/>
      <c r="X809" s="80"/>
      <c r="Y809" s="80"/>
    </row>
    <row r="810" spans="1:25" ht="15.75" customHeight="1" x14ac:dyDescent="0.4">
      <c r="A810" s="80"/>
      <c r="B810" s="80"/>
      <c r="C810" s="80"/>
      <c r="D810" s="80"/>
      <c r="E810" s="80"/>
      <c r="F810" s="382"/>
      <c r="G810" s="80"/>
      <c r="H810" s="80"/>
      <c r="I810" s="80"/>
      <c r="J810" s="80"/>
      <c r="K810" s="80"/>
      <c r="L810" s="80"/>
      <c r="M810" s="80"/>
      <c r="N810" s="80"/>
      <c r="O810" s="80"/>
      <c r="P810" s="80"/>
      <c r="Q810" s="80"/>
      <c r="R810" s="80"/>
      <c r="S810" s="80"/>
      <c r="T810" s="80"/>
      <c r="U810" s="80"/>
      <c r="V810" s="80"/>
      <c r="W810" s="80"/>
      <c r="X810" s="80"/>
      <c r="Y810" s="80"/>
    </row>
    <row r="811" spans="1:25" ht="15.75" customHeight="1" x14ac:dyDescent="0.4">
      <c r="A811" s="80"/>
      <c r="B811" s="80"/>
      <c r="C811" s="80"/>
      <c r="D811" s="80"/>
      <c r="E811" s="80"/>
      <c r="F811" s="382"/>
      <c r="G811" s="80"/>
      <c r="H811" s="80"/>
      <c r="I811" s="80"/>
      <c r="J811" s="80"/>
      <c r="K811" s="80"/>
      <c r="L811" s="80"/>
      <c r="M811" s="80"/>
      <c r="N811" s="80"/>
      <c r="O811" s="80"/>
      <c r="P811" s="80"/>
      <c r="Q811" s="80"/>
      <c r="R811" s="80"/>
      <c r="S811" s="80"/>
      <c r="T811" s="80"/>
      <c r="U811" s="80"/>
      <c r="V811" s="80"/>
      <c r="W811" s="80"/>
      <c r="X811" s="80"/>
      <c r="Y811" s="80"/>
    </row>
    <row r="812" spans="1:25" ht="15.75" customHeight="1" x14ac:dyDescent="0.4">
      <c r="A812" s="80"/>
      <c r="B812" s="80"/>
      <c r="C812" s="80"/>
      <c r="D812" s="80"/>
      <c r="E812" s="80"/>
      <c r="F812" s="382"/>
      <c r="G812" s="80"/>
      <c r="H812" s="80"/>
      <c r="I812" s="80"/>
      <c r="J812" s="80"/>
      <c r="K812" s="80"/>
      <c r="L812" s="80"/>
      <c r="M812" s="80"/>
      <c r="N812" s="80"/>
      <c r="O812" s="80"/>
      <c r="P812" s="80"/>
      <c r="Q812" s="80"/>
      <c r="R812" s="80"/>
      <c r="S812" s="80"/>
      <c r="T812" s="80"/>
      <c r="U812" s="80"/>
      <c r="V812" s="80"/>
      <c r="W812" s="80"/>
      <c r="X812" s="80"/>
      <c r="Y812" s="80"/>
    </row>
    <row r="813" spans="1:25" ht="15.75" customHeight="1" x14ac:dyDescent="0.4">
      <c r="A813" s="80"/>
      <c r="B813" s="80"/>
      <c r="C813" s="80"/>
      <c r="D813" s="80"/>
      <c r="E813" s="80"/>
      <c r="F813" s="382"/>
      <c r="G813" s="80"/>
      <c r="H813" s="80"/>
      <c r="I813" s="80"/>
      <c r="J813" s="80"/>
      <c r="K813" s="80"/>
      <c r="L813" s="80"/>
      <c r="M813" s="80"/>
      <c r="N813" s="80"/>
      <c r="O813" s="80"/>
      <c r="P813" s="80"/>
      <c r="Q813" s="80"/>
      <c r="R813" s="80"/>
      <c r="S813" s="80"/>
      <c r="T813" s="80"/>
      <c r="U813" s="80"/>
      <c r="V813" s="80"/>
      <c r="W813" s="80"/>
      <c r="X813" s="80"/>
      <c r="Y813" s="80"/>
    </row>
    <row r="814" spans="1:25" ht="15.75" customHeight="1" x14ac:dyDescent="0.4">
      <c r="A814" s="80"/>
      <c r="B814" s="80"/>
      <c r="C814" s="80"/>
      <c r="D814" s="80"/>
      <c r="E814" s="80"/>
      <c r="F814" s="382"/>
      <c r="G814" s="80"/>
      <c r="H814" s="80"/>
      <c r="I814" s="80"/>
      <c r="J814" s="80"/>
      <c r="K814" s="80"/>
      <c r="L814" s="80"/>
      <c r="M814" s="80"/>
      <c r="N814" s="80"/>
      <c r="O814" s="80"/>
      <c r="P814" s="80"/>
      <c r="Q814" s="80"/>
      <c r="R814" s="80"/>
      <c r="S814" s="80"/>
      <c r="T814" s="80"/>
      <c r="U814" s="80"/>
      <c r="V814" s="80"/>
      <c r="W814" s="80"/>
      <c r="X814" s="80"/>
      <c r="Y814" s="80"/>
    </row>
    <row r="815" spans="1:25" ht="15.75" customHeight="1" x14ac:dyDescent="0.4">
      <c r="A815" s="80"/>
      <c r="B815" s="80"/>
      <c r="C815" s="80"/>
      <c r="D815" s="80"/>
      <c r="E815" s="80"/>
      <c r="F815" s="382"/>
      <c r="G815" s="80"/>
      <c r="H815" s="80"/>
      <c r="I815" s="80"/>
      <c r="J815" s="80"/>
      <c r="K815" s="80"/>
      <c r="L815" s="80"/>
      <c r="M815" s="80"/>
      <c r="N815" s="80"/>
      <c r="O815" s="80"/>
      <c r="P815" s="80"/>
      <c r="Q815" s="80"/>
      <c r="R815" s="80"/>
      <c r="S815" s="80"/>
      <c r="T815" s="80"/>
      <c r="U815" s="80"/>
      <c r="V815" s="80"/>
      <c r="W815" s="80"/>
      <c r="X815" s="80"/>
      <c r="Y815" s="80"/>
    </row>
    <row r="816" spans="1:25" ht="15.75" customHeight="1" x14ac:dyDescent="0.4">
      <c r="A816" s="80"/>
      <c r="B816" s="80"/>
      <c r="C816" s="80"/>
      <c r="D816" s="80"/>
      <c r="E816" s="80"/>
      <c r="F816" s="382"/>
      <c r="G816" s="80"/>
      <c r="H816" s="80"/>
      <c r="I816" s="80"/>
      <c r="J816" s="80"/>
      <c r="K816" s="80"/>
      <c r="L816" s="80"/>
      <c r="M816" s="80"/>
      <c r="N816" s="80"/>
      <c r="O816" s="80"/>
      <c r="P816" s="80"/>
      <c r="Q816" s="80"/>
      <c r="R816" s="80"/>
      <c r="S816" s="80"/>
      <c r="T816" s="80"/>
      <c r="U816" s="80"/>
      <c r="V816" s="80"/>
      <c r="W816" s="80"/>
      <c r="X816" s="80"/>
      <c r="Y816" s="80"/>
    </row>
    <row r="817" spans="1:25" ht="15.75" customHeight="1" x14ac:dyDescent="0.4">
      <c r="A817" s="80"/>
      <c r="B817" s="80"/>
      <c r="C817" s="80"/>
      <c r="D817" s="80"/>
      <c r="E817" s="80"/>
      <c r="F817" s="382"/>
      <c r="G817" s="80"/>
      <c r="H817" s="80"/>
      <c r="I817" s="80"/>
      <c r="J817" s="80"/>
      <c r="K817" s="80"/>
      <c r="L817" s="80"/>
      <c r="M817" s="80"/>
      <c r="N817" s="80"/>
      <c r="O817" s="80"/>
      <c r="P817" s="80"/>
      <c r="Q817" s="80"/>
      <c r="R817" s="80"/>
      <c r="S817" s="80"/>
      <c r="T817" s="80"/>
      <c r="U817" s="80"/>
      <c r="V817" s="80"/>
      <c r="W817" s="80"/>
      <c r="X817" s="80"/>
      <c r="Y817" s="80"/>
    </row>
    <row r="818" spans="1:25" ht="15.75" customHeight="1" x14ac:dyDescent="0.4">
      <c r="A818" s="80"/>
      <c r="B818" s="80"/>
      <c r="C818" s="80"/>
      <c r="D818" s="80"/>
      <c r="E818" s="80"/>
      <c r="F818" s="382"/>
      <c r="G818" s="80"/>
      <c r="H818" s="80"/>
      <c r="I818" s="80"/>
      <c r="J818" s="80"/>
      <c r="K818" s="80"/>
      <c r="L818" s="80"/>
      <c r="M818" s="80"/>
      <c r="N818" s="80"/>
      <c r="O818" s="80"/>
      <c r="P818" s="80"/>
      <c r="Q818" s="80"/>
      <c r="R818" s="80"/>
      <c r="S818" s="80"/>
      <c r="T818" s="80"/>
      <c r="U818" s="80"/>
      <c r="V818" s="80"/>
      <c r="W818" s="80"/>
      <c r="X818" s="80"/>
      <c r="Y818" s="80"/>
    </row>
    <row r="819" spans="1:25" ht="15.75" customHeight="1" x14ac:dyDescent="0.4">
      <c r="A819" s="80"/>
      <c r="B819" s="80"/>
      <c r="C819" s="80"/>
      <c r="D819" s="80"/>
      <c r="E819" s="80"/>
      <c r="F819" s="382"/>
      <c r="G819" s="80"/>
      <c r="H819" s="80"/>
      <c r="I819" s="80"/>
      <c r="J819" s="80"/>
      <c r="K819" s="80"/>
      <c r="L819" s="80"/>
      <c r="M819" s="80"/>
      <c r="N819" s="80"/>
      <c r="O819" s="80"/>
      <c r="P819" s="80"/>
      <c r="Q819" s="80"/>
      <c r="R819" s="80"/>
      <c r="S819" s="80"/>
      <c r="T819" s="80"/>
      <c r="U819" s="80"/>
      <c r="V819" s="80"/>
      <c r="W819" s="80"/>
      <c r="X819" s="80"/>
      <c r="Y819" s="80"/>
    </row>
    <row r="820" spans="1:25" ht="15.75" customHeight="1" x14ac:dyDescent="0.4">
      <c r="A820" s="80"/>
      <c r="B820" s="80"/>
      <c r="C820" s="80"/>
      <c r="D820" s="80"/>
      <c r="E820" s="80"/>
      <c r="F820" s="382"/>
      <c r="G820" s="80"/>
      <c r="H820" s="80"/>
      <c r="I820" s="80"/>
      <c r="J820" s="80"/>
      <c r="K820" s="80"/>
      <c r="L820" s="80"/>
      <c r="M820" s="80"/>
      <c r="N820" s="80"/>
      <c r="O820" s="80"/>
      <c r="P820" s="80"/>
      <c r="Q820" s="80"/>
      <c r="R820" s="80"/>
      <c r="S820" s="80"/>
      <c r="T820" s="80"/>
      <c r="U820" s="80"/>
      <c r="V820" s="80"/>
      <c r="W820" s="80"/>
      <c r="X820" s="80"/>
      <c r="Y820" s="80"/>
    </row>
    <row r="821" spans="1:25" ht="15.75" customHeight="1" x14ac:dyDescent="0.4">
      <c r="A821" s="80"/>
      <c r="B821" s="80"/>
      <c r="C821" s="80"/>
      <c r="D821" s="80"/>
      <c r="E821" s="80"/>
      <c r="F821" s="382"/>
      <c r="G821" s="80"/>
      <c r="H821" s="80"/>
      <c r="I821" s="80"/>
      <c r="J821" s="80"/>
      <c r="K821" s="80"/>
      <c r="L821" s="80"/>
      <c r="M821" s="80"/>
      <c r="N821" s="80"/>
      <c r="O821" s="80"/>
      <c r="P821" s="80"/>
      <c r="Q821" s="80"/>
      <c r="R821" s="80"/>
      <c r="S821" s="80"/>
      <c r="T821" s="80"/>
      <c r="U821" s="80"/>
      <c r="V821" s="80"/>
      <c r="W821" s="80"/>
      <c r="X821" s="80"/>
      <c r="Y821" s="80"/>
    </row>
    <row r="822" spans="1:25" ht="15.75" customHeight="1" x14ac:dyDescent="0.4">
      <c r="A822" s="80"/>
      <c r="B822" s="80"/>
      <c r="C822" s="80"/>
      <c r="D822" s="80"/>
      <c r="E822" s="80"/>
      <c r="F822" s="382"/>
      <c r="G822" s="80"/>
      <c r="H822" s="80"/>
      <c r="I822" s="80"/>
      <c r="J822" s="80"/>
      <c r="K822" s="80"/>
      <c r="L822" s="80"/>
      <c r="M822" s="80"/>
      <c r="N822" s="80"/>
      <c r="O822" s="80"/>
      <c r="P822" s="80"/>
      <c r="Q822" s="80"/>
      <c r="R822" s="80"/>
      <c r="S822" s="80"/>
      <c r="T822" s="80"/>
      <c r="U822" s="80"/>
      <c r="V822" s="80"/>
      <c r="W822" s="80"/>
      <c r="X822" s="80"/>
      <c r="Y822" s="80"/>
    </row>
    <row r="823" spans="1:25" ht="15.75" customHeight="1" x14ac:dyDescent="0.4">
      <c r="A823" s="80"/>
      <c r="B823" s="80"/>
      <c r="C823" s="80"/>
      <c r="D823" s="80"/>
      <c r="E823" s="80"/>
      <c r="F823" s="382"/>
      <c r="G823" s="80"/>
      <c r="H823" s="80"/>
      <c r="I823" s="80"/>
      <c r="J823" s="80"/>
      <c r="K823" s="80"/>
      <c r="L823" s="80"/>
      <c r="M823" s="80"/>
      <c r="N823" s="80"/>
      <c r="O823" s="80"/>
      <c r="P823" s="80"/>
      <c r="Q823" s="80"/>
      <c r="R823" s="80"/>
      <c r="S823" s="80"/>
      <c r="T823" s="80"/>
      <c r="U823" s="80"/>
      <c r="V823" s="80"/>
      <c r="W823" s="80"/>
      <c r="X823" s="80"/>
      <c r="Y823" s="80"/>
    </row>
    <row r="824" spans="1:25" ht="15.75" customHeight="1" x14ac:dyDescent="0.4">
      <c r="A824" s="80"/>
      <c r="B824" s="80"/>
      <c r="C824" s="80"/>
      <c r="D824" s="80"/>
      <c r="E824" s="80"/>
      <c r="F824" s="382"/>
      <c r="G824" s="80"/>
      <c r="H824" s="80"/>
      <c r="I824" s="80"/>
      <c r="J824" s="80"/>
      <c r="K824" s="80"/>
      <c r="L824" s="80"/>
      <c r="M824" s="80"/>
      <c r="N824" s="80"/>
      <c r="O824" s="80"/>
      <c r="P824" s="80"/>
      <c r="Q824" s="80"/>
      <c r="R824" s="80"/>
      <c r="S824" s="80"/>
      <c r="T824" s="80"/>
      <c r="U824" s="80"/>
      <c r="V824" s="80"/>
      <c r="W824" s="80"/>
      <c r="X824" s="80"/>
      <c r="Y824" s="80"/>
    </row>
    <row r="825" spans="1:25" ht="15.75" customHeight="1" x14ac:dyDescent="0.4">
      <c r="A825" s="80"/>
      <c r="B825" s="80"/>
      <c r="C825" s="80"/>
      <c r="D825" s="80"/>
      <c r="E825" s="80"/>
      <c r="F825" s="382"/>
      <c r="G825" s="80"/>
      <c r="H825" s="80"/>
      <c r="I825" s="80"/>
      <c r="J825" s="80"/>
      <c r="K825" s="80"/>
      <c r="L825" s="80"/>
      <c r="M825" s="80"/>
      <c r="N825" s="80"/>
      <c r="O825" s="80"/>
      <c r="P825" s="80"/>
      <c r="Q825" s="80"/>
      <c r="R825" s="80"/>
      <c r="S825" s="80"/>
      <c r="T825" s="80"/>
      <c r="U825" s="80"/>
      <c r="V825" s="80"/>
      <c r="W825" s="80"/>
      <c r="X825" s="80"/>
      <c r="Y825" s="80"/>
    </row>
    <row r="826" spans="1:25" ht="15.75" customHeight="1" x14ac:dyDescent="0.4">
      <c r="A826" s="80"/>
      <c r="B826" s="80"/>
      <c r="C826" s="80"/>
      <c r="D826" s="80"/>
      <c r="E826" s="80"/>
      <c r="F826" s="382"/>
      <c r="G826" s="80"/>
      <c r="H826" s="80"/>
      <c r="I826" s="80"/>
      <c r="J826" s="80"/>
      <c r="K826" s="80"/>
      <c r="L826" s="80"/>
      <c r="M826" s="80"/>
      <c r="N826" s="80"/>
      <c r="O826" s="80"/>
      <c r="P826" s="80"/>
      <c r="Q826" s="80"/>
      <c r="R826" s="80"/>
      <c r="S826" s="80"/>
      <c r="T826" s="80"/>
      <c r="U826" s="80"/>
      <c r="V826" s="80"/>
      <c r="W826" s="80"/>
      <c r="X826" s="80"/>
      <c r="Y826" s="80"/>
    </row>
    <row r="827" spans="1:25" ht="15.75" customHeight="1" x14ac:dyDescent="0.4">
      <c r="A827" s="80"/>
      <c r="B827" s="80"/>
      <c r="C827" s="80"/>
      <c r="D827" s="80"/>
      <c r="E827" s="80"/>
      <c r="F827" s="382"/>
      <c r="G827" s="80"/>
      <c r="H827" s="80"/>
      <c r="I827" s="80"/>
      <c r="J827" s="80"/>
      <c r="K827" s="80"/>
      <c r="L827" s="80"/>
      <c r="M827" s="80"/>
      <c r="N827" s="80"/>
      <c r="O827" s="80"/>
      <c r="P827" s="80"/>
      <c r="Q827" s="80"/>
      <c r="R827" s="80"/>
      <c r="S827" s="80"/>
      <c r="T827" s="80"/>
      <c r="U827" s="80"/>
      <c r="V827" s="80"/>
      <c r="W827" s="80"/>
      <c r="X827" s="80"/>
      <c r="Y827" s="80"/>
    </row>
    <row r="828" spans="1:25" ht="15.75" customHeight="1" x14ac:dyDescent="0.4">
      <c r="A828" s="80"/>
      <c r="B828" s="80"/>
      <c r="C828" s="80"/>
      <c r="D828" s="80"/>
      <c r="E828" s="80"/>
      <c r="F828" s="382"/>
      <c r="G828" s="80"/>
      <c r="H828" s="80"/>
      <c r="I828" s="80"/>
      <c r="J828" s="80"/>
      <c r="K828" s="80"/>
      <c r="L828" s="80"/>
      <c r="M828" s="80"/>
      <c r="N828" s="80"/>
      <c r="O828" s="80"/>
      <c r="P828" s="80"/>
      <c r="Q828" s="80"/>
      <c r="R828" s="80"/>
      <c r="S828" s="80"/>
      <c r="T828" s="80"/>
      <c r="U828" s="80"/>
      <c r="V828" s="80"/>
      <c r="W828" s="80"/>
      <c r="X828" s="80"/>
      <c r="Y828" s="80"/>
    </row>
    <row r="829" spans="1:25" ht="15.75" customHeight="1" x14ac:dyDescent="0.4">
      <c r="A829" s="80"/>
      <c r="B829" s="80"/>
      <c r="C829" s="80"/>
      <c r="D829" s="80"/>
      <c r="E829" s="80"/>
      <c r="F829" s="382"/>
      <c r="G829" s="80"/>
      <c r="H829" s="80"/>
      <c r="I829" s="80"/>
      <c r="J829" s="80"/>
      <c r="K829" s="80"/>
      <c r="L829" s="80"/>
      <c r="M829" s="80"/>
      <c r="N829" s="80"/>
      <c r="O829" s="80"/>
      <c r="P829" s="80"/>
      <c r="Q829" s="80"/>
      <c r="R829" s="80"/>
      <c r="S829" s="80"/>
      <c r="T829" s="80"/>
      <c r="U829" s="80"/>
      <c r="V829" s="80"/>
      <c r="W829" s="80"/>
      <c r="X829" s="80"/>
      <c r="Y829" s="80"/>
    </row>
    <row r="830" spans="1:25" ht="15.75" customHeight="1" x14ac:dyDescent="0.4">
      <c r="A830" s="80"/>
      <c r="B830" s="80"/>
      <c r="C830" s="80"/>
      <c r="D830" s="80"/>
      <c r="E830" s="80"/>
      <c r="F830" s="382"/>
      <c r="G830" s="80"/>
      <c r="H830" s="80"/>
      <c r="I830" s="80"/>
      <c r="J830" s="80"/>
      <c r="K830" s="80"/>
      <c r="L830" s="80"/>
      <c r="M830" s="80"/>
      <c r="N830" s="80"/>
      <c r="O830" s="80"/>
      <c r="P830" s="80"/>
      <c r="Q830" s="80"/>
      <c r="R830" s="80"/>
      <c r="S830" s="80"/>
      <c r="T830" s="80"/>
      <c r="U830" s="80"/>
      <c r="V830" s="80"/>
      <c r="W830" s="80"/>
      <c r="X830" s="80"/>
      <c r="Y830" s="80"/>
    </row>
    <row r="831" spans="1:25" ht="15.75" customHeight="1" x14ac:dyDescent="0.4">
      <c r="A831" s="80"/>
      <c r="B831" s="80"/>
      <c r="C831" s="80"/>
      <c r="D831" s="80"/>
      <c r="E831" s="80"/>
      <c r="F831" s="382"/>
      <c r="G831" s="80"/>
      <c r="H831" s="80"/>
      <c r="I831" s="80"/>
      <c r="J831" s="80"/>
      <c r="K831" s="80"/>
      <c r="L831" s="80"/>
      <c r="M831" s="80"/>
      <c r="N831" s="80"/>
      <c r="O831" s="80"/>
      <c r="P831" s="80"/>
      <c r="Q831" s="80"/>
      <c r="R831" s="80"/>
      <c r="S831" s="80"/>
      <c r="T831" s="80"/>
      <c r="U831" s="80"/>
      <c r="V831" s="80"/>
      <c r="W831" s="80"/>
      <c r="X831" s="80"/>
      <c r="Y831" s="80"/>
    </row>
    <row r="832" spans="1:25" ht="15.75" customHeight="1" x14ac:dyDescent="0.4">
      <c r="A832" s="80"/>
      <c r="B832" s="80"/>
      <c r="C832" s="80"/>
      <c r="D832" s="80"/>
      <c r="E832" s="80"/>
      <c r="F832" s="382"/>
      <c r="G832" s="80"/>
      <c r="H832" s="80"/>
      <c r="I832" s="80"/>
      <c r="J832" s="80"/>
      <c r="K832" s="80"/>
      <c r="L832" s="80"/>
      <c r="M832" s="80"/>
      <c r="N832" s="80"/>
      <c r="O832" s="80"/>
      <c r="P832" s="80"/>
      <c r="Q832" s="80"/>
      <c r="R832" s="80"/>
      <c r="S832" s="80"/>
      <c r="T832" s="80"/>
      <c r="U832" s="80"/>
      <c r="V832" s="80"/>
      <c r="W832" s="80"/>
      <c r="X832" s="80"/>
      <c r="Y832" s="80"/>
    </row>
    <row r="833" spans="1:25" ht="15.75" customHeight="1" x14ac:dyDescent="0.4">
      <c r="A833" s="80"/>
      <c r="B833" s="80"/>
      <c r="C833" s="80"/>
      <c r="D833" s="80"/>
      <c r="E833" s="80"/>
      <c r="F833" s="382"/>
      <c r="G833" s="80"/>
      <c r="H833" s="80"/>
      <c r="I833" s="80"/>
      <c r="J833" s="80"/>
      <c r="K833" s="80"/>
      <c r="L833" s="80"/>
      <c r="M833" s="80"/>
      <c r="N833" s="80"/>
      <c r="O833" s="80"/>
      <c r="P833" s="80"/>
      <c r="Q833" s="80"/>
      <c r="R833" s="80"/>
      <c r="S833" s="80"/>
      <c r="T833" s="80"/>
      <c r="U833" s="80"/>
      <c r="V833" s="80"/>
      <c r="W833" s="80"/>
      <c r="X833" s="80"/>
      <c r="Y833" s="80"/>
    </row>
    <row r="834" spans="1:25" ht="15.75" customHeight="1" x14ac:dyDescent="0.4">
      <c r="A834" s="80"/>
      <c r="B834" s="80"/>
      <c r="C834" s="80"/>
      <c r="D834" s="80"/>
      <c r="E834" s="80"/>
      <c r="F834" s="382"/>
      <c r="G834" s="80"/>
      <c r="H834" s="80"/>
      <c r="I834" s="80"/>
      <c r="J834" s="80"/>
      <c r="K834" s="80"/>
      <c r="L834" s="80"/>
      <c r="M834" s="80"/>
      <c r="N834" s="80"/>
      <c r="O834" s="80"/>
      <c r="P834" s="80"/>
      <c r="Q834" s="80"/>
      <c r="R834" s="80"/>
      <c r="S834" s="80"/>
      <c r="T834" s="80"/>
      <c r="U834" s="80"/>
      <c r="V834" s="80"/>
      <c r="W834" s="80"/>
      <c r="X834" s="80"/>
      <c r="Y834" s="80"/>
    </row>
    <row r="835" spans="1:25" ht="15.75" customHeight="1" x14ac:dyDescent="0.4">
      <c r="A835" s="80"/>
      <c r="B835" s="80"/>
      <c r="C835" s="80"/>
      <c r="D835" s="80"/>
      <c r="E835" s="80"/>
      <c r="F835" s="382"/>
      <c r="G835" s="80"/>
      <c r="H835" s="80"/>
      <c r="I835" s="80"/>
      <c r="J835" s="80"/>
      <c r="K835" s="80"/>
      <c r="L835" s="80"/>
      <c r="M835" s="80"/>
      <c r="N835" s="80"/>
      <c r="O835" s="80"/>
      <c r="P835" s="80"/>
      <c r="Q835" s="80"/>
      <c r="R835" s="80"/>
      <c r="S835" s="80"/>
      <c r="T835" s="80"/>
      <c r="U835" s="80"/>
      <c r="V835" s="80"/>
      <c r="W835" s="80"/>
      <c r="X835" s="80"/>
      <c r="Y835" s="80"/>
    </row>
    <row r="836" spans="1:25" ht="15.75" customHeight="1" x14ac:dyDescent="0.4">
      <c r="A836" s="80"/>
      <c r="B836" s="80"/>
      <c r="C836" s="80"/>
      <c r="D836" s="80"/>
      <c r="E836" s="80"/>
      <c r="F836" s="382"/>
      <c r="G836" s="80"/>
      <c r="H836" s="80"/>
      <c r="I836" s="80"/>
      <c r="J836" s="80"/>
      <c r="K836" s="80"/>
      <c r="L836" s="80"/>
      <c r="M836" s="80"/>
      <c r="N836" s="80"/>
      <c r="O836" s="80"/>
      <c r="P836" s="80"/>
      <c r="Q836" s="80"/>
      <c r="R836" s="80"/>
      <c r="S836" s="80"/>
      <c r="T836" s="80"/>
      <c r="U836" s="80"/>
      <c r="V836" s="80"/>
      <c r="W836" s="80"/>
      <c r="X836" s="80"/>
      <c r="Y836" s="80"/>
    </row>
    <row r="837" spans="1:25" ht="15.75" customHeight="1" x14ac:dyDescent="0.4">
      <c r="A837" s="80"/>
      <c r="B837" s="80"/>
      <c r="C837" s="80"/>
      <c r="D837" s="80"/>
      <c r="E837" s="80"/>
      <c r="F837" s="382"/>
      <c r="G837" s="80"/>
      <c r="H837" s="80"/>
      <c r="I837" s="80"/>
      <c r="J837" s="80"/>
      <c r="K837" s="80"/>
      <c r="L837" s="80"/>
      <c r="M837" s="80"/>
      <c r="N837" s="80"/>
      <c r="O837" s="80"/>
      <c r="P837" s="80"/>
      <c r="Q837" s="80"/>
      <c r="R837" s="80"/>
      <c r="S837" s="80"/>
      <c r="T837" s="80"/>
      <c r="U837" s="80"/>
      <c r="V837" s="80"/>
      <c r="W837" s="80"/>
      <c r="X837" s="80"/>
      <c r="Y837" s="80"/>
    </row>
    <row r="838" spans="1:25" ht="15.75" customHeight="1" x14ac:dyDescent="0.4">
      <c r="A838" s="80"/>
      <c r="B838" s="80"/>
      <c r="C838" s="80"/>
      <c r="D838" s="80"/>
      <c r="E838" s="80"/>
      <c r="F838" s="382"/>
      <c r="G838" s="80"/>
      <c r="H838" s="80"/>
      <c r="I838" s="80"/>
      <c r="J838" s="80"/>
      <c r="K838" s="80"/>
      <c r="L838" s="80"/>
      <c r="M838" s="80"/>
      <c r="N838" s="80"/>
      <c r="O838" s="80"/>
      <c r="P838" s="80"/>
      <c r="Q838" s="80"/>
      <c r="R838" s="80"/>
      <c r="S838" s="80"/>
      <c r="T838" s="80"/>
      <c r="U838" s="80"/>
      <c r="V838" s="80"/>
      <c r="W838" s="80"/>
      <c r="X838" s="80"/>
      <c r="Y838" s="80"/>
    </row>
    <row r="839" spans="1:25" ht="15.75" customHeight="1" x14ac:dyDescent="0.4">
      <c r="A839" s="80"/>
      <c r="B839" s="80"/>
      <c r="C839" s="80"/>
      <c r="D839" s="80"/>
      <c r="E839" s="80"/>
      <c r="F839" s="382"/>
      <c r="G839" s="80"/>
      <c r="H839" s="80"/>
      <c r="I839" s="80"/>
      <c r="J839" s="80"/>
      <c r="K839" s="80"/>
      <c r="L839" s="80"/>
      <c r="M839" s="80"/>
      <c r="N839" s="80"/>
      <c r="O839" s="80"/>
      <c r="P839" s="80"/>
      <c r="Q839" s="80"/>
      <c r="R839" s="80"/>
      <c r="S839" s="80"/>
      <c r="T839" s="80"/>
      <c r="U839" s="80"/>
      <c r="V839" s="80"/>
      <c r="W839" s="80"/>
      <c r="X839" s="80"/>
      <c r="Y839" s="80"/>
    </row>
    <row r="840" spans="1:25" ht="15.75" customHeight="1" x14ac:dyDescent="0.4">
      <c r="A840" s="80"/>
      <c r="B840" s="80"/>
      <c r="C840" s="80"/>
      <c r="D840" s="80"/>
      <c r="E840" s="80"/>
      <c r="F840" s="382"/>
      <c r="G840" s="80"/>
      <c r="H840" s="80"/>
      <c r="I840" s="80"/>
      <c r="J840" s="80"/>
      <c r="K840" s="80"/>
      <c r="L840" s="80"/>
      <c r="M840" s="80"/>
      <c r="N840" s="80"/>
      <c r="O840" s="80"/>
      <c r="P840" s="80"/>
      <c r="Q840" s="80"/>
      <c r="R840" s="80"/>
      <c r="S840" s="80"/>
      <c r="T840" s="80"/>
      <c r="U840" s="80"/>
      <c r="V840" s="80"/>
      <c r="W840" s="80"/>
      <c r="X840" s="80"/>
      <c r="Y840" s="80"/>
    </row>
    <row r="841" spans="1:25" ht="15.75" customHeight="1" x14ac:dyDescent="0.4">
      <c r="A841" s="80"/>
      <c r="B841" s="80"/>
      <c r="C841" s="80"/>
      <c r="D841" s="80"/>
      <c r="E841" s="80"/>
      <c r="F841" s="382"/>
      <c r="G841" s="80"/>
      <c r="H841" s="80"/>
      <c r="I841" s="80"/>
      <c r="J841" s="80"/>
      <c r="K841" s="80"/>
      <c r="L841" s="80"/>
      <c r="M841" s="80"/>
      <c r="N841" s="80"/>
      <c r="O841" s="80"/>
      <c r="P841" s="80"/>
      <c r="Q841" s="80"/>
      <c r="R841" s="80"/>
      <c r="S841" s="80"/>
      <c r="T841" s="80"/>
      <c r="U841" s="80"/>
      <c r="V841" s="80"/>
      <c r="W841" s="80"/>
      <c r="X841" s="80"/>
      <c r="Y841" s="80"/>
    </row>
    <row r="842" spans="1:25" ht="15.75" customHeight="1" x14ac:dyDescent="0.4">
      <c r="A842" s="80"/>
      <c r="B842" s="80"/>
      <c r="C842" s="80"/>
      <c r="D842" s="80"/>
      <c r="E842" s="80"/>
      <c r="F842" s="382"/>
      <c r="G842" s="80"/>
      <c r="H842" s="80"/>
      <c r="I842" s="80"/>
      <c r="J842" s="80"/>
      <c r="K842" s="80"/>
      <c r="L842" s="80"/>
      <c r="M842" s="80"/>
      <c r="N842" s="80"/>
      <c r="O842" s="80"/>
      <c r="P842" s="80"/>
      <c r="Q842" s="80"/>
      <c r="R842" s="80"/>
      <c r="S842" s="80"/>
      <c r="T842" s="80"/>
      <c r="U842" s="80"/>
      <c r="V842" s="80"/>
      <c r="W842" s="80"/>
      <c r="X842" s="80"/>
      <c r="Y842" s="80"/>
    </row>
    <row r="843" spans="1:25" ht="15.75" customHeight="1" x14ac:dyDescent="0.4">
      <c r="A843" s="80"/>
      <c r="B843" s="80"/>
      <c r="C843" s="80"/>
      <c r="D843" s="80"/>
      <c r="E843" s="80"/>
      <c r="F843" s="382"/>
      <c r="G843" s="80"/>
      <c r="H843" s="80"/>
      <c r="I843" s="80"/>
      <c r="J843" s="80"/>
      <c r="K843" s="80"/>
      <c r="L843" s="80"/>
      <c r="M843" s="80"/>
      <c r="N843" s="80"/>
      <c r="O843" s="80"/>
      <c r="P843" s="80"/>
      <c r="Q843" s="80"/>
      <c r="R843" s="80"/>
      <c r="S843" s="80"/>
      <c r="T843" s="80"/>
      <c r="U843" s="80"/>
      <c r="V843" s="80"/>
      <c r="W843" s="80"/>
      <c r="X843" s="80"/>
      <c r="Y843" s="80"/>
    </row>
    <row r="844" spans="1:25" ht="15.75" customHeight="1" x14ac:dyDescent="0.4">
      <c r="A844" s="80"/>
      <c r="B844" s="80"/>
      <c r="C844" s="80"/>
      <c r="D844" s="80"/>
      <c r="E844" s="80"/>
      <c r="F844" s="382"/>
      <c r="G844" s="80"/>
      <c r="H844" s="80"/>
      <c r="I844" s="80"/>
      <c r="J844" s="80"/>
      <c r="K844" s="80"/>
      <c r="L844" s="80"/>
      <c r="M844" s="80"/>
      <c r="N844" s="80"/>
      <c r="O844" s="80"/>
      <c r="P844" s="80"/>
      <c r="Q844" s="80"/>
      <c r="R844" s="80"/>
      <c r="S844" s="80"/>
      <c r="T844" s="80"/>
      <c r="U844" s="80"/>
      <c r="V844" s="80"/>
      <c r="W844" s="80"/>
      <c r="X844" s="80"/>
      <c r="Y844" s="80"/>
    </row>
    <row r="845" spans="1:25" ht="15.75" customHeight="1" x14ac:dyDescent="0.4">
      <c r="A845" s="80"/>
      <c r="B845" s="80"/>
      <c r="C845" s="80"/>
      <c r="D845" s="80"/>
      <c r="E845" s="80"/>
      <c r="F845" s="382"/>
      <c r="G845" s="80"/>
      <c r="H845" s="80"/>
      <c r="I845" s="80"/>
      <c r="J845" s="80"/>
      <c r="K845" s="80"/>
      <c r="L845" s="80"/>
      <c r="M845" s="80"/>
      <c r="N845" s="80"/>
      <c r="O845" s="80"/>
      <c r="P845" s="80"/>
      <c r="Q845" s="80"/>
      <c r="R845" s="80"/>
      <c r="S845" s="80"/>
      <c r="T845" s="80"/>
      <c r="U845" s="80"/>
      <c r="V845" s="80"/>
      <c r="W845" s="80"/>
      <c r="X845" s="80"/>
      <c r="Y845" s="80"/>
    </row>
    <row r="846" spans="1:25" ht="15.75" customHeight="1" x14ac:dyDescent="0.4">
      <c r="A846" s="80"/>
      <c r="B846" s="80"/>
      <c r="C846" s="80"/>
      <c r="D846" s="80"/>
      <c r="E846" s="80"/>
      <c r="F846" s="382"/>
      <c r="G846" s="80"/>
      <c r="H846" s="80"/>
      <c r="I846" s="80"/>
      <c r="J846" s="80"/>
      <c r="K846" s="80"/>
      <c r="L846" s="80"/>
      <c r="M846" s="80"/>
      <c r="N846" s="80"/>
      <c r="O846" s="80"/>
      <c r="P846" s="80"/>
      <c r="Q846" s="80"/>
      <c r="R846" s="80"/>
      <c r="S846" s="80"/>
      <c r="T846" s="80"/>
      <c r="U846" s="80"/>
      <c r="V846" s="80"/>
      <c r="W846" s="80"/>
      <c r="X846" s="80"/>
      <c r="Y846" s="80"/>
    </row>
    <row r="847" spans="1:25" ht="15.75" customHeight="1" x14ac:dyDescent="0.4">
      <c r="A847" s="80"/>
      <c r="B847" s="80"/>
      <c r="C847" s="80"/>
      <c r="D847" s="80"/>
      <c r="E847" s="80"/>
      <c r="F847" s="382"/>
      <c r="G847" s="80"/>
      <c r="H847" s="80"/>
      <c r="I847" s="80"/>
      <c r="J847" s="80"/>
      <c r="K847" s="80"/>
      <c r="L847" s="80"/>
      <c r="M847" s="80"/>
      <c r="N847" s="80"/>
      <c r="O847" s="80"/>
      <c r="P847" s="80"/>
      <c r="Q847" s="80"/>
      <c r="R847" s="80"/>
      <c r="S847" s="80"/>
      <c r="T847" s="80"/>
      <c r="U847" s="80"/>
      <c r="V847" s="80"/>
      <c r="W847" s="80"/>
      <c r="X847" s="80"/>
      <c r="Y847" s="80"/>
    </row>
    <row r="848" spans="1:25" ht="15.75" customHeight="1" x14ac:dyDescent="0.4">
      <c r="A848" s="80"/>
      <c r="B848" s="80"/>
      <c r="C848" s="80"/>
      <c r="D848" s="80"/>
      <c r="E848" s="80"/>
      <c r="F848" s="382"/>
      <c r="G848" s="80"/>
      <c r="H848" s="80"/>
      <c r="I848" s="80"/>
      <c r="J848" s="80"/>
      <c r="K848" s="80"/>
      <c r="L848" s="80"/>
      <c r="M848" s="80"/>
      <c r="N848" s="80"/>
      <c r="O848" s="80"/>
      <c r="P848" s="80"/>
      <c r="Q848" s="80"/>
      <c r="R848" s="80"/>
      <c r="S848" s="80"/>
      <c r="T848" s="80"/>
      <c r="U848" s="80"/>
      <c r="V848" s="80"/>
      <c r="W848" s="80"/>
      <c r="X848" s="80"/>
      <c r="Y848" s="80"/>
    </row>
    <row r="849" spans="1:25" ht="15.75" customHeight="1" x14ac:dyDescent="0.4">
      <c r="A849" s="80"/>
      <c r="B849" s="80"/>
      <c r="C849" s="80"/>
      <c r="D849" s="80"/>
      <c r="E849" s="80"/>
      <c r="F849" s="382"/>
      <c r="G849" s="80"/>
      <c r="H849" s="80"/>
      <c r="I849" s="80"/>
      <c r="J849" s="80"/>
      <c r="K849" s="80"/>
      <c r="L849" s="80"/>
      <c r="M849" s="80"/>
      <c r="N849" s="80"/>
      <c r="O849" s="80"/>
      <c r="P849" s="80"/>
      <c r="Q849" s="80"/>
      <c r="R849" s="80"/>
      <c r="S849" s="80"/>
      <c r="T849" s="80"/>
      <c r="U849" s="80"/>
      <c r="V849" s="80"/>
      <c r="W849" s="80"/>
      <c r="X849" s="80"/>
      <c r="Y849" s="80"/>
    </row>
    <row r="850" spans="1:25" ht="15.75" customHeight="1" x14ac:dyDescent="0.4">
      <c r="A850" s="80"/>
      <c r="B850" s="80"/>
      <c r="C850" s="80"/>
      <c r="D850" s="80"/>
      <c r="E850" s="80"/>
      <c r="F850" s="382"/>
      <c r="G850" s="80"/>
      <c r="H850" s="80"/>
      <c r="I850" s="80"/>
      <c r="J850" s="80"/>
      <c r="K850" s="80"/>
      <c r="L850" s="80"/>
      <c r="M850" s="80"/>
      <c r="N850" s="80"/>
      <c r="O850" s="80"/>
      <c r="P850" s="80"/>
      <c r="Q850" s="80"/>
      <c r="R850" s="80"/>
      <c r="S850" s="80"/>
      <c r="T850" s="80"/>
      <c r="U850" s="80"/>
      <c r="V850" s="80"/>
      <c r="W850" s="80"/>
      <c r="X850" s="80"/>
      <c r="Y850" s="80"/>
    </row>
    <row r="851" spans="1:25" ht="15.75" customHeight="1" x14ac:dyDescent="0.4">
      <c r="A851" s="80"/>
      <c r="B851" s="80"/>
      <c r="C851" s="80"/>
      <c r="D851" s="80"/>
      <c r="E851" s="80"/>
      <c r="F851" s="382"/>
      <c r="G851" s="80"/>
      <c r="H851" s="80"/>
      <c r="I851" s="80"/>
      <c r="J851" s="80"/>
      <c r="K851" s="80"/>
      <c r="L851" s="80"/>
      <c r="M851" s="80"/>
      <c r="N851" s="80"/>
      <c r="O851" s="80"/>
      <c r="P851" s="80"/>
      <c r="Q851" s="80"/>
      <c r="R851" s="80"/>
      <c r="S851" s="80"/>
      <c r="T851" s="80"/>
      <c r="U851" s="80"/>
      <c r="V851" s="80"/>
      <c r="W851" s="80"/>
      <c r="X851" s="80"/>
      <c r="Y851" s="80"/>
    </row>
    <row r="852" spans="1:25" ht="15.75" customHeight="1" x14ac:dyDescent="0.4">
      <c r="A852" s="80"/>
      <c r="B852" s="80"/>
      <c r="C852" s="80"/>
      <c r="D852" s="80"/>
      <c r="E852" s="80"/>
      <c r="F852" s="382"/>
      <c r="G852" s="80"/>
      <c r="H852" s="80"/>
      <c r="I852" s="80"/>
      <c r="J852" s="80"/>
      <c r="K852" s="80"/>
      <c r="L852" s="80"/>
      <c r="M852" s="80"/>
      <c r="N852" s="80"/>
      <c r="O852" s="80"/>
      <c r="P852" s="80"/>
      <c r="Q852" s="80"/>
      <c r="R852" s="80"/>
      <c r="S852" s="80"/>
      <c r="T852" s="80"/>
      <c r="U852" s="80"/>
      <c r="V852" s="80"/>
      <c r="W852" s="80"/>
      <c r="X852" s="80"/>
      <c r="Y852" s="80"/>
    </row>
    <row r="853" spans="1:25" ht="15.75" customHeight="1" x14ac:dyDescent="0.4">
      <c r="A853" s="80"/>
      <c r="B853" s="80"/>
      <c r="C853" s="80"/>
      <c r="D853" s="80"/>
      <c r="E853" s="80"/>
      <c r="F853" s="382"/>
      <c r="G853" s="80"/>
      <c r="H853" s="80"/>
      <c r="I853" s="80"/>
      <c r="J853" s="80"/>
      <c r="K853" s="80"/>
      <c r="L853" s="80"/>
      <c r="M853" s="80"/>
      <c r="N853" s="80"/>
      <c r="O853" s="80"/>
      <c r="P853" s="80"/>
      <c r="Q853" s="80"/>
      <c r="R853" s="80"/>
      <c r="S853" s="80"/>
      <c r="T853" s="80"/>
      <c r="U853" s="80"/>
      <c r="V853" s="80"/>
      <c r="W853" s="80"/>
      <c r="X853" s="80"/>
      <c r="Y853" s="80"/>
    </row>
    <row r="854" spans="1:25" ht="15.75" customHeight="1" x14ac:dyDescent="0.4">
      <c r="A854" s="80"/>
      <c r="B854" s="80"/>
      <c r="C854" s="80"/>
      <c r="D854" s="80"/>
      <c r="E854" s="80"/>
      <c r="F854" s="382"/>
      <c r="G854" s="80"/>
      <c r="H854" s="80"/>
      <c r="I854" s="80"/>
      <c r="J854" s="80"/>
      <c r="K854" s="80"/>
      <c r="L854" s="80"/>
      <c r="M854" s="80"/>
      <c r="N854" s="80"/>
      <c r="O854" s="80"/>
      <c r="P854" s="80"/>
      <c r="Q854" s="80"/>
      <c r="R854" s="80"/>
      <c r="S854" s="80"/>
      <c r="T854" s="80"/>
      <c r="U854" s="80"/>
      <c r="V854" s="80"/>
      <c r="W854" s="80"/>
      <c r="X854" s="80"/>
      <c r="Y854" s="80"/>
    </row>
    <row r="855" spans="1:25" ht="15.75" customHeight="1" x14ac:dyDescent="0.4">
      <c r="A855" s="80"/>
      <c r="B855" s="80"/>
      <c r="C855" s="80"/>
      <c r="D855" s="80"/>
      <c r="E855" s="80"/>
      <c r="F855" s="382"/>
      <c r="G855" s="80"/>
      <c r="H855" s="80"/>
      <c r="I855" s="80"/>
      <c r="J855" s="80"/>
      <c r="K855" s="80"/>
      <c r="L855" s="80"/>
      <c r="M855" s="80"/>
      <c r="N855" s="80"/>
      <c r="O855" s="80"/>
      <c r="P855" s="80"/>
      <c r="Q855" s="80"/>
      <c r="R855" s="80"/>
      <c r="S855" s="80"/>
      <c r="T855" s="80"/>
      <c r="U855" s="80"/>
      <c r="V855" s="80"/>
      <c r="W855" s="80"/>
      <c r="X855" s="80"/>
      <c r="Y855" s="80"/>
    </row>
    <row r="856" spans="1:25" ht="15.75" customHeight="1" x14ac:dyDescent="0.4">
      <c r="A856" s="80"/>
      <c r="B856" s="80"/>
      <c r="C856" s="80"/>
      <c r="D856" s="80"/>
      <c r="E856" s="80"/>
      <c r="F856" s="382"/>
      <c r="G856" s="80"/>
      <c r="H856" s="80"/>
      <c r="I856" s="80"/>
      <c r="J856" s="80"/>
      <c r="K856" s="80"/>
      <c r="L856" s="80"/>
      <c r="M856" s="80"/>
      <c r="N856" s="80"/>
      <c r="O856" s="80"/>
      <c r="P856" s="80"/>
      <c r="Q856" s="80"/>
      <c r="R856" s="80"/>
      <c r="S856" s="80"/>
      <c r="T856" s="80"/>
      <c r="U856" s="80"/>
      <c r="V856" s="80"/>
      <c r="W856" s="80"/>
      <c r="X856" s="80"/>
      <c r="Y856" s="80"/>
    </row>
    <row r="857" spans="1:25" ht="15.75" customHeight="1" x14ac:dyDescent="0.4">
      <c r="A857" s="80"/>
      <c r="B857" s="80"/>
      <c r="C857" s="80"/>
      <c r="D857" s="80"/>
      <c r="E857" s="80"/>
      <c r="F857" s="382"/>
      <c r="G857" s="80"/>
      <c r="H857" s="80"/>
      <c r="I857" s="80"/>
      <c r="J857" s="80"/>
      <c r="K857" s="80"/>
      <c r="L857" s="80"/>
      <c r="M857" s="80"/>
      <c r="N857" s="80"/>
      <c r="O857" s="80"/>
      <c r="P857" s="80"/>
      <c r="Q857" s="80"/>
      <c r="R857" s="80"/>
      <c r="S857" s="80"/>
      <c r="T857" s="80"/>
      <c r="U857" s="80"/>
      <c r="V857" s="80"/>
      <c r="W857" s="80"/>
      <c r="X857" s="80"/>
      <c r="Y857" s="80"/>
    </row>
    <row r="858" spans="1:25" ht="15.75" customHeight="1" x14ac:dyDescent="0.4">
      <c r="A858" s="80"/>
      <c r="B858" s="80"/>
      <c r="C858" s="80"/>
      <c r="D858" s="80"/>
      <c r="E858" s="80"/>
      <c r="F858" s="382"/>
      <c r="G858" s="80"/>
      <c r="H858" s="80"/>
      <c r="I858" s="80"/>
      <c r="J858" s="80"/>
      <c r="K858" s="80"/>
      <c r="L858" s="80"/>
      <c r="M858" s="80"/>
      <c r="N858" s="80"/>
      <c r="O858" s="80"/>
      <c r="P858" s="80"/>
      <c r="Q858" s="80"/>
      <c r="R858" s="80"/>
      <c r="S858" s="80"/>
      <c r="T858" s="80"/>
      <c r="U858" s="80"/>
      <c r="V858" s="80"/>
      <c r="W858" s="80"/>
      <c r="X858" s="80"/>
      <c r="Y858" s="80"/>
    </row>
    <row r="859" spans="1:25" ht="15.75" customHeight="1" x14ac:dyDescent="0.4">
      <c r="A859" s="80"/>
      <c r="B859" s="80"/>
      <c r="C859" s="80"/>
      <c r="D859" s="80"/>
      <c r="E859" s="80"/>
      <c r="F859" s="382"/>
      <c r="G859" s="80"/>
      <c r="H859" s="80"/>
      <c r="I859" s="80"/>
      <c r="J859" s="80"/>
      <c r="K859" s="80"/>
      <c r="L859" s="80"/>
      <c r="M859" s="80"/>
      <c r="N859" s="80"/>
      <c r="O859" s="80"/>
      <c r="P859" s="80"/>
      <c r="Q859" s="80"/>
      <c r="R859" s="80"/>
      <c r="S859" s="80"/>
      <c r="T859" s="80"/>
      <c r="U859" s="80"/>
      <c r="V859" s="80"/>
      <c r="W859" s="80"/>
      <c r="X859" s="80"/>
      <c r="Y859" s="80"/>
    </row>
    <row r="860" spans="1:25" ht="15.75" customHeight="1" x14ac:dyDescent="0.4">
      <c r="A860" s="80"/>
      <c r="B860" s="80"/>
      <c r="C860" s="80"/>
      <c r="D860" s="80"/>
      <c r="E860" s="80"/>
      <c r="F860" s="382"/>
      <c r="G860" s="80"/>
      <c r="H860" s="80"/>
      <c r="I860" s="80"/>
      <c r="J860" s="80"/>
      <c r="K860" s="80"/>
      <c r="L860" s="80"/>
      <c r="M860" s="80"/>
      <c r="N860" s="80"/>
      <c r="O860" s="80"/>
      <c r="P860" s="80"/>
      <c r="Q860" s="80"/>
      <c r="R860" s="80"/>
      <c r="S860" s="80"/>
      <c r="T860" s="80"/>
      <c r="U860" s="80"/>
      <c r="V860" s="80"/>
      <c r="W860" s="80"/>
      <c r="X860" s="80"/>
      <c r="Y860" s="80"/>
    </row>
    <row r="861" spans="1:25" ht="15.75" customHeight="1" x14ac:dyDescent="0.4">
      <c r="A861" s="80"/>
      <c r="B861" s="80"/>
      <c r="C861" s="80"/>
      <c r="D861" s="80"/>
      <c r="E861" s="80"/>
      <c r="F861" s="382"/>
      <c r="G861" s="80"/>
      <c r="H861" s="80"/>
      <c r="I861" s="80"/>
      <c r="J861" s="80"/>
      <c r="K861" s="80"/>
      <c r="L861" s="80"/>
      <c r="M861" s="80"/>
      <c r="N861" s="80"/>
      <c r="O861" s="80"/>
      <c r="P861" s="80"/>
      <c r="Q861" s="80"/>
      <c r="R861" s="80"/>
      <c r="S861" s="80"/>
      <c r="T861" s="80"/>
      <c r="U861" s="80"/>
      <c r="V861" s="80"/>
      <c r="W861" s="80"/>
      <c r="X861" s="80"/>
      <c r="Y861" s="80"/>
    </row>
    <row r="862" spans="1:25" ht="15.75" customHeight="1" x14ac:dyDescent="0.4">
      <c r="A862" s="80"/>
      <c r="B862" s="80"/>
      <c r="C862" s="80"/>
      <c r="D862" s="80"/>
      <c r="E862" s="80"/>
      <c r="F862" s="382"/>
      <c r="G862" s="80"/>
      <c r="H862" s="80"/>
      <c r="I862" s="80"/>
      <c r="J862" s="80"/>
      <c r="K862" s="80"/>
      <c r="L862" s="80"/>
      <c r="M862" s="80"/>
      <c r="N862" s="80"/>
      <c r="O862" s="80"/>
      <c r="P862" s="80"/>
      <c r="Q862" s="80"/>
      <c r="R862" s="80"/>
      <c r="S862" s="80"/>
      <c r="T862" s="80"/>
      <c r="U862" s="80"/>
      <c r="V862" s="80"/>
      <c r="W862" s="80"/>
      <c r="X862" s="80"/>
      <c r="Y862" s="80"/>
    </row>
    <row r="863" spans="1:25" ht="15.75" customHeight="1" x14ac:dyDescent="0.4">
      <c r="A863" s="80"/>
      <c r="B863" s="80"/>
      <c r="C863" s="80"/>
      <c r="D863" s="80"/>
      <c r="E863" s="80"/>
      <c r="F863" s="382"/>
      <c r="G863" s="80"/>
      <c r="H863" s="80"/>
      <c r="I863" s="80"/>
      <c r="J863" s="80"/>
      <c r="K863" s="80"/>
      <c r="L863" s="80"/>
      <c r="M863" s="80"/>
      <c r="N863" s="80"/>
      <c r="O863" s="80"/>
      <c r="P863" s="80"/>
      <c r="Q863" s="80"/>
      <c r="R863" s="80"/>
      <c r="S863" s="80"/>
      <c r="T863" s="80"/>
      <c r="U863" s="80"/>
      <c r="V863" s="80"/>
      <c r="W863" s="80"/>
      <c r="X863" s="80"/>
      <c r="Y863" s="80"/>
    </row>
    <row r="864" spans="1:25" ht="15.75" customHeight="1" x14ac:dyDescent="0.4">
      <c r="A864" s="80"/>
      <c r="B864" s="80"/>
      <c r="C864" s="80"/>
      <c r="D864" s="80"/>
      <c r="E864" s="80"/>
      <c r="F864" s="382"/>
      <c r="G864" s="80"/>
      <c r="H864" s="80"/>
      <c r="I864" s="80"/>
      <c r="J864" s="80"/>
      <c r="K864" s="80"/>
      <c r="L864" s="80"/>
      <c r="M864" s="80"/>
      <c r="N864" s="80"/>
      <c r="O864" s="80"/>
      <c r="P864" s="80"/>
      <c r="Q864" s="80"/>
      <c r="R864" s="80"/>
      <c r="S864" s="80"/>
      <c r="T864" s="80"/>
      <c r="U864" s="80"/>
      <c r="V864" s="80"/>
      <c r="W864" s="80"/>
      <c r="X864" s="80"/>
      <c r="Y864" s="80"/>
    </row>
    <row r="865" spans="1:25" ht="15.75" customHeight="1" x14ac:dyDescent="0.4">
      <c r="A865" s="80"/>
      <c r="B865" s="80"/>
      <c r="C865" s="80"/>
      <c r="D865" s="80"/>
      <c r="E865" s="80"/>
      <c r="F865" s="382"/>
      <c r="G865" s="80"/>
      <c r="H865" s="80"/>
      <c r="I865" s="80"/>
      <c r="J865" s="80"/>
      <c r="K865" s="80"/>
      <c r="L865" s="80"/>
      <c r="M865" s="80"/>
      <c r="N865" s="80"/>
      <c r="O865" s="80"/>
      <c r="P865" s="80"/>
      <c r="Q865" s="80"/>
      <c r="R865" s="80"/>
      <c r="S865" s="80"/>
      <c r="T865" s="80"/>
      <c r="U865" s="80"/>
      <c r="V865" s="80"/>
      <c r="W865" s="80"/>
      <c r="X865" s="80"/>
      <c r="Y865" s="80"/>
    </row>
    <row r="866" spans="1:25" ht="15.75" customHeight="1" x14ac:dyDescent="0.4">
      <c r="A866" s="80"/>
      <c r="B866" s="80"/>
      <c r="C866" s="80"/>
      <c r="D866" s="80"/>
      <c r="E866" s="80"/>
      <c r="F866" s="382"/>
      <c r="G866" s="80"/>
      <c r="H866" s="80"/>
      <c r="I866" s="80"/>
      <c r="J866" s="80"/>
      <c r="K866" s="80"/>
      <c r="L866" s="80"/>
      <c r="M866" s="80"/>
      <c r="N866" s="80"/>
      <c r="O866" s="80"/>
      <c r="P866" s="80"/>
      <c r="Q866" s="80"/>
      <c r="R866" s="80"/>
      <c r="S866" s="80"/>
      <c r="T866" s="80"/>
      <c r="U866" s="80"/>
      <c r="V866" s="80"/>
      <c r="W866" s="80"/>
      <c r="X866" s="80"/>
      <c r="Y866" s="80"/>
    </row>
    <row r="867" spans="1:25" ht="15.75" customHeight="1" x14ac:dyDescent="0.4">
      <c r="A867" s="80"/>
      <c r="B867" s="80"/>
      <c r="C867" s="80"/>
      <c r="D867" s="80"/>
      <c r="E867" s="80"/>
      <c r="F867" s="382"/>
      <c r="G867" s="80"/>
      <c r="H867" s="80"/>
      <c r="I867" s="80"/>
      <c r="J867" s="80"/>
      <c r="K867" s="80"/>
      <c r="L867" s="80"/>
      <c r="M867" s="80"/>
      <c r="N867" s="80"/>
      <c r="O867" s="80"/>
      <c r="P867" s="80"/>
      <c r="Q867" s="80"/>
      <c r="R867" s="80"/>
      <c r="S867" s="80"/>
      <c r="T867" s="80"/>
      <c r="U867" s="80"/>
      <c r="V867" s="80"/>
      <c r="W867" s="80"/>
      <c r="X867" s="80"/>
      <c r="Y867" s="80"/>
    </row>
    <row r="868" spans="1:25" ht="15.75" customHeight="1" x14ac:dyDescent="0.4">
      <c r="A868" s="80"/>
      <c r="B868" s="80"/>
      <c r="C868" s="80"/>
      <c r="D868" s="80"/>
      <c r="E868" s="80"/>
      <c r="F868" s="382"/>
      <c r="G868" s="80"/>
      <c r="H868" s="80"/>
      <c r="I868" s="80"/>
      <c r="J868" s="80"/>
      <c r="K868" s="80"/>
      <c r="L868" s="80"/>
      <c r="M868" s="80"/>
      <c r="N868" s="80"/>
      <c r="O868" s="80"/>
      <c r="P868" s="80"/>
      <c r="Q868" s="80"/>
      <c r="R868" s="80"/>
      <c r="S868" s="80"/>
      <c r="T868" s="80"/>
      <c r="U868" s="80"/>
      <c r="V868" s="80"/>
      <c r="W868" s="80"/>
      <c r="X868" s="80"/>
      <c r="Y868" s="80"/>
    </row>
    <row r="869" spans="1:25" ht="15.75" customHeight="1" x14ac:dyDescent="0.4">
      <c r="A869" s="80"/>
      <c r="B869" s="80"/>
      <c r="C869" s="80"/>
      <c r="D869" s="80"/>
      <c r="E869" s="80"/>
      <c r="F869" s="382"/>
      <c r="G869" s="80"/>
      <c r="H869" s="80"/>
      <c r="I869" s="80"/>
      <c r="J869" s="80"/>
      <c r="K869" s="80"/>
      <c r="L869" s="80"/>
      <c r="M869" s="80"/>
      <c r="N869" s="80"/>
      <c r="O869" s="80"/>
      <c r="P869" s="80"/>
      <c r="Q869" s="80"/>
      <c r="R869" s="80"/>
      <c r="S869" s="80"/>
      <c r="T869" s="80"/>
      <c r="U869" s="80"/>
      <c r="V869" s="80"/>
      <c r="W869" s="80"/>
      <c r="X869" s="80"/>
      <c r="Y869" s="80"/>
    </row>
    <row r="870" spans="1:25" ht="15.75" customHeight="1" x14ac:dyDescent="0.4">
      <c r="A870" s="80"/>
      <c r="B870" s="80"/>
      <c r="C870" s="80"/>
      <c r="D870" s="80"/>
      <c r="E870" s="80"/>
      <c r="F870" s="382"/>
      <c r="G870" s="80"/>
      <c r="H870" s="80"/>
      <c r="I870" s="80"/>
      <c r="J870" s="80"/>
      <c r="K870" s="80"/>
      <c r="L870" s="80"/>
      <c r="M870" s="80"/>
      <c r="N870" s="80"/>
      <c r="O870" s="80"/>
      <c r="P870" s="80"/>
      <c r="Q870" s="80"/>
      <c r="R870" s="80"/>
      <c r="S870" s="80"/>
      <c r="T870" s="80"/>
      <c r="U870" s="80"/>
      <c r="V870" s="80"/>
      <c r="W870" s="80"/>
      <c r="X870" s="80"/>
      <c r="Y870" s="80"/>
    </row>
    <row r="871" spans="1:25" ht="15.75" customHeight="1" x14ac:dyDescent="0.4">
      <c r="A871" s="80"/>
      <c r="B871" s="80"/>
      <c r="C871" s="80"/>
      <c r="D871" s="80"/>
      <c r="E871" s="80"/>
      <c r="F871" s="382"/>
      <c r="G871" s="80"/>
      <c r="H871" s="80"/>
      <c r="I871" s="80"/>
      <c r="J871" s="80"/>
      <c r="K871" s="80"/>
      <c r="L871" s="80"/>
      <c r="M871" s="80"/>
      <c r="N871" s="80"/>
      <c r="O871" s="80"/>
      <c r="P871" s="80"/>
      <c r="Q871" s="80"/>
      <c r="R871" s="80"/>
      <c r="S871" s="80"/>
      <c r="T871" s="80"/>
      <c r="U871" s="80"/>
      <c r="V871" s="80"/>
      <c r="W871" s="80"/>
      <c r="X871" s="80"/>
      <c r="Y871" s="80"/>
    </row>
    <row r="872" spans="1:25" ht="15.75" customHeight="1" x14ac:dyDescent="0.4">
      <c r="A872" s="80"/>
      <c r="B872" s="80"/>
      <c r="C872" s="80"/>
      <c r="D872" s="80"/>
      <c r="E872" s="80"/>
      <c r="F872" s="382"/>
      <c r="G872" s="80"/>
      <c r="H872" s="80"/>
      <c r="I872" s="80"/>
      <c r="J872" s="80"/>
      <c r="K872" s="80"/>
      <c r="L872" s="80"/>
      <c r="M872" s="80"/>
      <c r="N872" s="80"/>
      <c r="O872" s="80"/>
      <c r="P872" s="80"/>
      <c r="Q872" s="80"/>
      <c r="R872" s="80"/>
      <c r="S872" s="80"/>
      <c r="T872" s="80"/>
      <c r="U872" s="80"/>
      <c r="V872" s="80"/>
      <c r="W872" s="80"/>
      <c r="X872" s="80"/>
      <c r="Y872" s="80"/>
    </row>
    <row r="873" spans="1:25" ht="15.75" customHeight="1" x14ac:dyDescent="0.4">
      <c r="A873" s="80"/>
      <c r="B873" s="80"/>
      <c r="C873" s="80"/>
      <c r="D873" s="80"/>
      <c r="E873" s="80"/>
      <c r="F873" s="382"/>
      <c r="G873" s="80"/>
      <c r="H873" s="80"/>
      <c r="I873" s="80"/>
      <c r="J873" s="80"/>
      <c r="K873" s="80"/>
      <c r="L873" s="80"/>
      <c r="M873" s="80"/>
      <c r="N873" s="80"/>
      <c r="O873" s="80"/>
      <c r="P873" s="80"/>
      <c r="Q873" s="80"/>
      <c r="R873" s="80"/>
      <c r="S873" s="80"/>
      <c r="T873" s="80"/>
      <c r="U873" s="80"/>
      <c r="V873" s="80"/>
      <c r="W873" s="80"/>
      <c r="X873" s="80"/>
      <c r="Y873" s="80"/>
    </row>
    <row r="874" spans="1:25" ht="15.75" customHeight="1" x14ac:dyDescent="0.4">
      <c r="A874" s="80"/>
      <c r="B874" s="80"/>
      <c r="C874" s="80"/>
      <c r="D874" s="80"/>
      <c r="E874" s="80"/>
      <c r="F874" s="382"/>
      <c r="G874" s="80"/>
      <c r="H874" s="80"/>
      <c r="I874" s="80"/>
      <c r="J874" s="80"/>
      <c r="K874" s="80"/>
      <c r="L874" s="80"/>
      <c r="M874" s="80"/>
      <c r="N874" s="80"/>
      <c r="O874" s="80"/>
      <c r="P874" s="80"/>
      <c r="Q874" s="80"/>
      <c r="R874" s="80"/>
      <c r="S874" s="80"/>
      <c r="T874" s="80"/>
      <c r="U874" s="80"/>
      <c r="V874" s="80"/>
      <c r="W874" s="80"/>
      <c r="X874" s="80"/>
      <c r="Y874" s="80"/>
    </row>
    <row r="875" spans="1:25" ht="15.75" customHeight="1" x14ac:dyDescent="0.4">
      <c r="A875" s="80"/>
      <c r="B875" s="80"/>
      <c r="C875" s="80"/>
      <c r="D875" s="80"/>
      <c r="E875" s="80"/>
      <c r="F875" s="382"/>
      <c r="G875" s="80"/>
      <c r="H875" s="80"/>
      <c r="I875" s="80"/>
      <c r="J875" s="80"/>
      <c r="K875" s="80"/>
      <c r="L875" s="80"/>
      <c r="M875" s="80"/>
      <c r="N875" s="80"/>
      <c r="O875" s="80"/>
      <c r="P875" s="80"/>
      <c r="Q875" s="80"/>
      <c r="R875" s="80"/>
      <c r="S875" s="80"/>
      <c r="T875" s="80"/>
      <c r="U875" s="80"/>
      <c r="V875" s="80"/>
      <c r="W875" s="80"/>
      <c r="X875" s="80"/>
      <c r="Y875" s="80"/>
    </row>
    <row r="876" spans="1:25" ht="15.75" customHeight="1" x14ac:dyDescent="0.4">
      <c r="A876" s="80"/>
      <c r="B876" s="80"/>
      <c r="C876" s="80"/>
      <c r="D876" s="80"/>
      <c r="E876" s="80"/>
      <c r="F876" s="382"/>
      <c r="G876" s="80"/>
      <c r="H876" s="80"/>
      <c r="I876" s="80"/>
      <c r="J876" s="80"/>
      <c r="K876" s="80"/>
      <c r="L876" s="80"/>
      <c r="M876" s="80"/>
      <c r="N876" s="80"/>
      <c r="O876" s="80"/>
      <c r="P876" s="80"/>
      <c r="Q876" s="80"/>
      <c r="R876" s="80"/>
      <c r="S876" s="80"/>
      <c r="T876" s="80"/>
      <c r="U876" s="80"/>
      <c r="V876" s="80"/>
      <c r="W876" s="80"/>
      <c r="X876" s="80"/>
      <c r="Y876" s="80"/>
    </row>
    <row r="877" spans="1:25" ht="15.75" customHeight="1" x14ac:dyDescent="0.4">
      <c r="A877" s="80"/>
      <c r="B877" s="80"/>
      <c r="C877" s="80"/>
      <c r="D877" s="80"/>
      <c r="E877" s="80"/>
      <c r="F877" s="382"/>
      <c r="G877" s="80"/>
      <c r="H877" s="80"/>
      <c r="I877" s="80"/>
      <c r="J877" s="80"/>
      <c r="K877" s="80"/>
      <c r="L877" s="80"/>
      <c r="M877" s="80"/>
      <c r="N877" s="80"/>
      <c r="O877" s="80"/>
      <c r="P877" s="80"/>
      <c r="Q877" s="80"/>
      <c r="R877" s="80"/>
      <c r="S877" s="80"/>
      <c r="T877" s="80"/>
      <c r="U877" s="80"/>
      <c r="V877" s="80"/>
      <c r="W877" s="80"/>
      <c r="X877" s="80"/>
      <c r="Y877" s="80"/>
    </row>
    <row r="878" spans="1:25" ht="15.75" customHeight="1" x14ac:dyDescent="0.4">
      <c r="A878" s="80"/>
      <c r="B878" s="80"/>
      <c r="C878" s="80"/>
      <c r="D878" s="80"/>
      <c r="E878" s="80"/>
      <c r="F878" s="382"/>
      <c r="G878" s="80"/>
      <c r="H878" s="80"/>
      <c r="I878" s="80"/>
      <c r="J878" s="80"/>
      <c r="K878" s="80"/>
      <c r="L878" s="80"/>
      <c r="M878" s="80"/>
      <c r="N878" s="80"/>
      <c r="O878" s="80"/>
      <c r="P878" s="80"/>
      <c r="Q878" s="80"/>
      <c r="R878" s="80"/>
      <c r="S878" s="80"/>
      <c r="T878" s="80"/>
      <c r="U878" s="80"/>
      <c r="V878" s="80"/>
      <c r="W878" s="80"/>
      <c r="X878" s="80"/>
      <c r="Y878" s="80"/>
    </row>
    <row r="879" spans="1:25" ht="15.75" customHeight="1" x14ac:dyDescent="0.4">
      <c r="A879" s="80"/>
      <c r="B879" s="80"/>
      <c r="C879" s="80"/>
      <c r="D879" s="80"/>
      <c r="E879" s="80"/>
      <c r="F879" s="382"/>
      <c r="G879" s="80"/>
      <c r="H879" s="80"/>
      <c r="I879" s="80"/>
      <c r="J879" s="80"/>
      <c r="K879" s="80"/>
      <c r="L879" s="80"/>
      <c r="M879" s="80"/>
      <c r="N879" s="80"/>
      <c r="O879" s="80"/>
      <c r="P879" s="80"/>
      <c r="Q879" s="80"/>
      <c r="R879" s="80"/>
      <c r="S879" s="80"/>
      <c r="T879" s="80"/>
      <c r="U879" s="80"/>
      <c r="V879" s="80"/>
      <c r="W879" s="80"/>
      <c r="X879" s="80"/>
      <c r="Y879" s="80"/>
    </row>
    <row r="880" spans="1:25" ht="15.75" customHeight="1" x14ac:dyDescent="0.4">
      <c r="A880" s="80"/>
      <c r="B880" s="80"/>
      <c r="C880" s="80"/>
      <c r="D880" s="80"/>
      <c r="E880" s="80"/>
      <c r="F880" s="382"/>
      <c r="G880" s="80"/>
      <c r="H880" s="80"/>
      <c r="I880" s="80"/>
      <c r="J880" s="80"/>
      <c r="K880" s="80"/>
      <c r="L880" s="80"/>
      <c r="M880" s="80"/>
      <c r="N880" s="80"/>
      <c r="O880" s="80"/>
      <c r="P880" s="80"/>
      <c r="Q880" s="80"/>
      <c r="R880" s="80"/>
      <c r="S880" s="80"/>
      <c r="T880" s="80"/>
      <c r="U880" s="80"/>
      <c r="V880" s="80"/>
      <c r="W880" s="80"/>
      <c r="X880" s="80"/>
      <c r="Y880" s="80"/>
    </row>
    <row r="881" spans="1:25" ht="15.75" customHeight="1" x14ac:dyDescent="0.4">
      <c r="A881" s="80"/>
      <c r="B881" s="80"/>
      <c r="C881" s="80"/>
      <c r="D881" s="80"/>
      <c r="E881" s="80"/>
      <c r="F881" s="382"/>
      <c r="G881" s="80"/>
      <c r="H881" s="80"/>
      <c r="I881" s="80"/>
      <c r="J881" s="80"/>
      <c r="K881" s="80"/>
      <c r="L881" s="80"/>
      <c r="M881" s="80"/>
      <c r="N881" s="80"/>
      <c r="O881" s="80"/>
      <c r="P881" s="80"/>
      <c r="Q881" s="80"/>
      <c r="R881" s="80"/>
      <c r="S881" s="80"/>
      <c r="T881" s="80"/>
      <c r="U881" s="80"/>
      <c r="V881" s="80"/>
      <c r="W881" s="80"/>
      <c r="X881" s="80"/>
      <c r="Y881" s="80"/>
    </row>
    <row r="882" spans="1:25" ht="15.75" customHeight="1" x14ac:dyDescent="0.4">
      <c r="A882" s="80"/>
      <c r="B882" s="80"/>
      <c r="C882" s="80"/>
      <c r="D882" s="80"/>
      <c r="E882" s="80"/>
      <c r="F882" s="382"/>
      <c r="G882" s="80"/>
      <c r="H882" s="80"/>
      <c r="I882" s="80"/>
      <c r="J882" s="80"/>
      <c r="K882" s="80"/>
      <c r="L882" s="80"/>
      <c r="M882" s="80"/>
      <c r="N882" s="80"/>
      <c r="O882" s="80"/>
      <c r="P882" s="80"/>
      <c r="Q882" s="80"/>
      <c r="R882" s="80"/>
      <c r="S882" s="80"/>
      <c r="T882" s="80"/>
      <c r="U882" s="80"/>
      <c r="V882" s="80"/>
      <c r="W882" s="80"/>
      <c r="X882" s="80"/>
      <c r="Y882" s="80"/>
    </row>
    <row r="883" spans="1:25" ht="15.75" customHeight="1" x14ac:dyDescent="0.4">
      <c r="A883" s="80"/>
      <c r="B883" s="80"/>
      <c r="C883" s="80"/>
      <c r="D883" s="80"/>
      <c r="E883" s="80"/>
      <c r="F883" s="382"/>
      <c r="G883" s="80"/>
      <c r="H883" s="80"/>
      <c r="I883" s="80"/>
      <c r="J883" s="80"/>
      <c r="K883" s="80"/>
      <c r="L883" s="80"/>
      <c r="M883" s="80"/>
      <c r="N883" s="80"/>
      <c r="O883" s="80"/>
      <c r="P883" s="80"/>
      <c r="Q883" s="80"/>
      <c r="R883" s="80"/>
      <c r="S883" s="80"/>
      <c r="T883" s="80"/>
      <c r="U883" s="80"/>
      <c r="V883" s="80"/>
      <c r="W883" s="80"/>
      <c r="X883" s="80"/>
      <c r="Y883" s="80"/>
    </row>
    <row r="884" spans="1:25" ht="15.75" customHeight="1" x14ac:dyDescent="0.4">
      <c r="A884" s="80"/>
      <c r="B884" s="80"/>
      <c r="C884" s="80"/>
      <c r="D884" s="80"/>
      <c r="E884" s="80"/>
      <c r="F884" s="382"/>
      <c r="G884" s="80"/>
      <c r="H884" s="80"/>
      <c r="I884" s="80"/>
      <c r="J884" s="80"/>
      <c r="K884" s="80"/>
      <c r="L884" s="80"/>
      <c r="M884" s="80"/>
      <c r="N884" s="80"/>
      <c r="O884" s="80"/>
      <c r="P884" s="80"/>
      <c r="Q884" s="80"/>
      <c r="R884" s="80"/>
      <c r="S884" s="80"/>
      <c r="T884" s="80"/>
      <c r="U884" s="80"/>
      <c r="V884" s="80"/>
      <c r="W884" s="80"/>
      <c r="X884" s="80"/>
      <c r="Y884" s="80"/>
    </row>
    <row r="885" spans="1:25" ht="15.75" customHeight="1" x14ac:dyDescent="0.4">
      <c r="A885" s="80"/>
      <c r="B885" s="80"/>
      <c r="C885" s="80"/>
      <c r="D885" s="80"/>
      <c r="E885" s="80"/>
      <c r="F885" s="382"/>
      <c r="G885" s="80"/>
      <c r="H885" s="80"/>
      <c r="I885" s="80"/>
      <c r="J885" s="80"/>
      <c r="K885" s="80"/>
      <c r="L885" s="80"/>
      <c r="M885" s="80"/>
      <c r="N885" s="80"/>
      <c r="O885" s="80"/>
      <c r="P885" s="80"/>
      <c r="Q885" s="80"/>
      <c r="R885" s="80"/>
      <c r="S885" s="80"/>
      <c r="T885" s="80"/>
      <c r="U885" s="80"/>
      <c r="V885" s="80"/>
      <c r="W885" s="80"/>
      <c r="X885" s="80"/>
      <c r="Y885" s="80"/>
    </row>
    <row r="886" spans="1:25" ht="15.75" customHeight="1" x14ac:dyDescent="0.4">
      <c r="A886" s="80"/>
      <c r="B886" s="80"/>
      <c r="C886" s="80"/>
      <c r="D886" s="80"/>
      <c r="E886" s="80"/>
      <c r="F886" s="382"/>
      <c r="G886" s="80"/>
      <c r="H886" s="80"/>
      <c r="I886" s="80"/>
      <c r="J886" s="80"/>
      <c r="K886" s="80"/>
      <c r="L886" s="80"/>
      <c r="M886" s="80"/>
      <c r="N886" s="80"/>
      <c r="O886" s="80"/>
      <c r="P886" s="80"/>
      <c r="Q886" s="80"/>
      <c r="R886" s="80"/>
      <c r="S886" s="80"/>
      <c r="T886" s="80"/>
      <c r="U886" s="80"/>
      <c r="V886" s="80"/>
      <c r="W886" s="80"/>
      <c r="X886" s="80"/>
      <c r="Y886" s="80"/>
    </row>
    <row r="887" spans="1:25" ht="15.75" customHeight="1" x14ac:dyDescent="0.4">
      <c r="A887" s="80"/>
      <c r="B887" s="80"/>
      <c r="C887" s="80"/>
      <c r="D887" s="80"/>
      <c r="E887" s="80"/>
      <c r="F887" s="382"/>
      <c r="G887" s="80"/>
      <c r="H887" s="80"/>
      <c r="I887" s="80"/>
      <c r="J887" s="80"/>
      <c r="K887" s="80"/>
      <c r="L887" s="80"/>
      <c r="M887" s="80"/>
      <c r="N887" s="80"/>
      <c r="O887" s="80"/>
      <c r="P887" s="80"/>
      <c r="Q887" s="80"/>
      <c r="R887" s="80"/>
      <c r="S887" s="80"/>
      <c r="T887" s="80"/>
      <c r="U887" s="80"/>
      <c r="V887" s="80"/>
      <c r="W887" s="80"/>
      <c r="X887" s="80"/>
      <c r="Y887" s="80"/>
    </row>
    <row r="888" spans="1:25" ht="15.75" customHeight="1" x14ac:dyDescent="0.4">
      <c r="A888" s="80"/>
      <c r="B888" s="80"/>
      <c r="C888" s="80"/>
      <c r="D888" s="80"/>
      <c r="E888" s="80"/>
      <c r="F888" s="382"/>
      <c r="G888" s="80"/>
      <c r="H888" s="80"/>
      <c r="I888" s="80"/>
      <c r="J888" s="80"/>
      <c r="K888" s="80"/>
      <c r="L888" s="80"/>
      <c r="M888" s="80"/>
      <c r="N888" s="80"/>
      <c r="O888" s="80"/>
      <c r="P888" s="80"/>
      <c r="Q888" s="80"/>
      <c r="R888" s="80"/>
      <c r="S888" s="80"/>
      <c r="T888" s="80"/>
      <c r="U888" s="80"/>
      <c r="V888" s="80"/>
      <c r="W888" s="80"/>
      <c r="X888" s="80"/>
      <c r="Y888" s="80"/>
    </row>
    <row r="889" spans="1:25" ht="15.75" customHeight="1" x14ac:dyDescent="0.4">
      <c r="A889" s="80"/>
      <c r="B889" s="80"/>
      <c r="C889" s="80"/>
      <c r="D889" s="80"/>
      <c r="E889" s="80"/>
      <c r="F889" s="382"/>
      <c r="G889" s="80"/>
      <c r="H889" s="80"/>
      <c r="I889" s="80"/>
      <c r="J889" s="80"/>
      <c r="K889" s="80"/>
      <c r="L889" s="80"/>
      <c r="M889" s="80"/>
      <c r="N889" s="80"/>
      <c r="O889" s="80"/>
      <c r="P889" s="80"/>
      <c r="Q889" s="80"/>
      <c r="R889" s="80"/>
      <c r="S889" s="80"/>
      <c r="T889" s="80"/>
      <c r="U889" s="80"/>
      <c r="V889" s="80"/>
      <c r="W889" s="80"/>
      <c r="X889" s="80"/>
      <c r="Y889" s="80"/>
    </row>
    <row r="890" spans="1:25" ht="15.75" customHeight="1" x14ac:dyDescent="0.4">
      <c r="A890" s="80"/>
      <c r="B890" s="80"/>
      <c r="C890" s="80"/>
      <c r="D890" s="80"/>
      <c r="E890" s="80"/>
      <c r="F890" s="382"/>
      <c r="G890" s="80"/>
      <c r="H890" s="80"/>
      <c r="I890" s="80"/>
      <c r="J890" s="80"/>
      <c r="K890" s="80"/>
      <c r="L890" s="80"/>
      <c r="M890" s="80"/>
      <c r="N890" s="80"/>
      <c r="O890" s="80"/>
      <c r="P890" s="80"/>
      <c r="Q890" s="80"/>
      <c r="R890" s="80"/>
      <c r="S890" s="80"/>
      <c r="T890" s="80"/>
      <c r="U890" s="80"/>
      <c r="V890" s="80"/>
      <c r="W890" s="80"/>
      <c r="X890" s="80"/>
      <c r="Y890" s="80"/>
    </row>
    <row r="891" spans="1:25" ht="15.75" customHeight="1" x14ac:dyDescent="0.4">
      <c r="A891" s="80"/>
      <c r="B891" s="80"/>
      <c r="C891" s="80"/>
      <c r="D891" s="80"/>
      <c r="E891" s="80"/>
      <c r="F891" s="382"/>
      <c r="G891" s="80"/>
      <c r="H891" s="80"/>
      <c r="I891" s="80"/>
      <c r="J891" s="80"/>
      <c r="K891" s="80"/>
      <c r="L891" s="80"/>
      <c r="M891" s="80"/>
      <c r="N891" s="80"/>
      <c r="O891" s="80"/>
      <c r="P891" s="80"/>
      <c r="Q891" s="80"/>
      <c r="R891" s="80"/>
      <c r="S891" s="80"/>
      <c r="T891" s="80"/>
      <c r="U891" s="80"/>
      <c r="V891" s="80"/>
      <c r="W891" s="80"/>
      <c r="X891" s="80"/>
      <c r="Y891" s="80"/>
    </row>
    <row r="892" spans="1:25" ht="15.75" customHeight="1" x14ac:dyDescent="0.4">
      <c r="A892" s="80"/>
      <c r="B892" s="80"/>
      <c r="C892" s="80"/>
      <c r="D892" s="80"/>
      <c r="E892" s="80"/>
      <c r="F892" s="382"/>
      <c r="G892" s="80"/>
      <c r="H892" s="80"/>
      <c r="I892" s="80"/>
      <c r="J892" s="80"/>
      <c r="K892" s="80"/>
      <c r="L892" s="80"/>
      <c r="M892" s="80"/>
      <c r="N892" s="80"/>
      <c r="O892" s="80"/>
      <c r="P892" s="80"/>
      <c r="Q892" s="80"/>
      <c r="R892" s="80"/>
      <c r="S892" s="80"/>
      <c r="T892" s="80"/>
      <c r="U892" s="80"/>
      <c r="V892" s="80"/>
      <c r="W892" s="80"/>
      <c r="X892" s="80"/>
      <c r="Y892" s="80"/>
    </row>
    <row r="893" spans="1:25" ht="15.75" customHeight="1" x14ac:dyDescent="0.4">
      <c r="A893" s="80"/>
      <c r="B893" s="80"/>
      <c r="C893" s="80"/>
      <c r="D893" s="80"/>
      <c r="E893" s="80"/>
      <c r="F893" s="382"/>
      <c r="G893" s="80"/>
      <c r="H893" s="80"/>
      <c r="I893" s="80"/>
      <c r="J893" s="80"/>
      <c r="K893" s="80"/>
      <c r="L893" s="80"/>
      <c r="M893" s="80"/>
      <c r="N893" s="80"/>
      <c r="O893" s="80"/>
      <c r="P893" s="80"/>
      <c r="Q893" s="80"/>
      <c r="R893" s="80"/>
      <c r="S893" s="80"/>
      <c r="T893" s="80"/>
      <c r="U893" s="80"/>
      <c r="V893" s="80"/>
      <c r="W893" s="80"/>
      <c r="X893" s="80"/>
      <c r="Y893" s="80"/>
    </row>
    <row r="894" spans="1:25" ht="15.75" customHeight="1" x14ac:dyDescent="0.4">
      <c r="A894" s="80"/>
      <c r="B894" s="80"/>
      <c r="C894" s="80"/>
      <c r="D894" s="80"/>
      <c r="E894" s="80"/>
      <c r="F894" s="382"/>
      <c r="G894" s="80"/>
      <c r="H894" s="80"/>
      <c r="I894" s="80"/>
      <c r="J894" s="80"/>
      <c r="K894" s="80"/>
      <c r="L894" s="80"/>
      <c r="M894" s="80"/>
      <c r="N894" s="80"/>
      <c r="O894" s="80"/>
      <c r="P894" s="80"/>
      <c r="Q894" s="80"/>
      <c r="R894" s="80"/>
      <c r="S894" s="80"/>
      <c r="T894" s="80"/>
      <c r="U894" s="80"/>
      <c r="V894" s="80"/>
      <c r="W894" s="80"/>
      <c r="X894" s="80"/>
      <c r="Y894" s="80"/>
    </row>
    <row r="895" spans="1:25" ht="15.75" customHeight="1" x14ac:dyDescent="0.4">
      <c r="A895" s="80"/>
      <c r="B895" s="80"/>
      <c r="C895" s="80"/>
      <c r="D895" s="80"/>
      <c r="E895" s="80"/>
      <c r="F895" s="382"/>
      <c r="G895" s="80"/>
      <c r="H895" s="80"/>
      <c r="I895" s="80"/>
      <c r="J895" s="80"/>
      <c r="K895" s="80"/>
      <c r="L895" s="80"/>
      <c r="M895" s="80"/>
      <c r="N895" s="80"/>
      <c r="O895" s="80"/>
      <c r="P895" s="80"/>
      <c r="Q895" s="80"/>
      <c r="R895" s="80"/>
      <c r="S895" s="80"/>
      <c r="T895" s="80"/>
      <c r="U895" s="80"/>
      <c r="V895" s="80"/>
      <c r="W895" s="80"/>
      <c r="X895" s="80"/>
      <c r="Y895" s="80"/>
    </row>
    <row r="896" spans="1:25" ht="15.75" customHeight="1" x14ac:dyDescent="0.4">
      <c r="A896" s="80"/>
      <c r="B896" s="80"/>
      <c r="C896" s="80"/>
      <c r="D896" s="80"/>
      <c r="E896" s="80"/>
      <c r="F896" s="382"/>
      <c r="G896" s="80"/>
      <c r="H896" s="80"/>
      <c r="I896" s="80"/>
      <c r="J896" s="80"/>
      <c r="K896" s="80"/>
      <c r="L896" s="80"/>
      <c r="M896" s="80"/>
      <c r="N896" s="80"/>
      <c r="O896" s="80"/>
      <c r="P896" s="80"/>
      <c r="Q896" s="80"/>
      <c r="R896" s="80"/>
      <c r="S896" s="80"/>
      <c r="T896" s="80"/>
      <c r="U896" s="80"/>
      <c r="V896" s="80"/>
      <c r="W896" s="80"/>
      <c r="X896" s="80"/>
      <c r="Y896" s="80"/>
    </row>
    <row r="897" spans="1:25" ht="15.75" customHeight="1" x14ac:dyDescent="0.4">
      <c r="A897" s="80"/>
      <c r="B897" s="80"/>
      <c r="C897" s="80"/>
      <c r="D897" s="80"/>
      <c r="E897" s="80"/>
      <c r="F897" s="382"/>
      <c r="G897" s="80"/>
      <c r="H897" s="80"/>
      <c r="I897" s="80"/>
      <c r="J897" s="80"/>
      <c r="K897" s="80"/>
      <c r="L897" s="80"/>
      <c r="M897" s="80"/>
      <c r="N897" s="80"/>
      <c r="O897" s="80"/>
      <c r="P897" s="80"/>
      <c r="Q897" s="80"/>
      <c r="R897" s="80"/>
      <c r="S897" s="80"/>
      <c r="T897" s="80"/>
      <c r="U897" s="80"/>
      <c r="V897" s="80"/>
      <c r="W897" s="80"/>
      <c r="X897" s="80"/>
      <c r="Y897" s="80"/>
    </row>
    <row r="898" spans="1:25" ht="15.75" customHeight="1" x14ac:dyDescent="0.4">
      <c r="A898" s="80"/>
      <c r="B898" s="80"/>
      <c r="C898" s="80"/>
      <c r="D898" s="80"/>
      <c r="E898" s="80"/>
      <c r="F898" s="382"/>
      <c r="G898" s="80"/>
      <c r="H898" s="80"/>
      <c r="I898" s="80"/>
      <c r="J898" s="80"/>
      <c r="K898" s="80"/>
      <c r="L898" s="80"/>
      <c r="M898" s="80"/>
      <c r="N898" s="80"/>
      <c r="O898" s="80"/>
      <c r="P898" s="80"/>
      <c r="Q898" s="80"/>
      <c r="R898" s="80"/>
      <c r="S898" s="80"/>
      <c r="T898" s="80"/>
      <c r="U898" s="80"/>
      <c r="V898" s="80"/>
      <c r="W898" s="80"/>
      <c r="X898" s="80"/>
      <c r="Y898" s="80"/>
    </row>
    <row r="899" spans="1:25" ht="15.75" customHeight="1" x14ac:dyDescent="0.4">
      <c r="A899" s="80"/>
      <c r="B899" s="80"/>
      <c r="C899" s="80"/>
      <c r="D899" s="80"/>
      <c r="E899" s="80"/>
      <c r="F899" s="382"/>
      <c r="G899" s="80"/>
      <c r="H899" s="80"/>
      <c r="I899" s="80"/>
      <c r="J899" s="80"/>
      <c r="K899" s="80"/>
      <c r="L899" s="80"/>
      <c r="M899" s="80"/>
      <c r="N899" s="80"/>
      <c r="O899" s="80"/>
      <c r="P899" s="80"/>
      <c r="Q899" s="80"/>
      <c r="R899" s="80"/>
      <c r="S899" s="80"/>
      <c r="T899" s="80"/>
      <c r="U899" s="80"/>
      <c r="V899" s="80"/>
      <c r="W899" s="80"/>
      <c r="X899" s="80"/>
      <c r="Y899" s="80"/>
    </row>
    <row r="900" spans="1:25" ht="15.75" customHeight="1" x14ac:dyDescent="0.4">
      <c r="A900" s="80"/>
      <c r="B900" s="80"/>
      <c r="C900" s="80"/>
      <c r="D900" s="80"/>
      <c r="E900" s="80"/>
      <c r="F900" s="382"/>
      <c r="G900" s="80"/>
      <c r="H900" s="80"/>
      <c r="I900" s="80"/>
      <c r="J900" s="80"/>
      <c r="K900" s="80"/>
      <c r="L900" s="80"/>
      <c r="M900" s="80"/>
      <c r="N900" s="80"/>
      <c r="O900" s="80"/>
      <c r="P900" s="80"/>
      <c r="Q900" s="80"/>
      <c r="R900" s="80"/>
      <c r="S900" s="80"/>
      <c r="T900" s="80"/>
      <c r="U900" s="80"/>
      <c r="V900" s="80"/>
      <c r="W900" s="80"/>
      <c r="X900" s="80"/>
      <c r="Y900" s="80"/>
    </row>
    <row r="901" spans="1:25" ht="15.75" customHeight="1" x14ac:dyDescent="0.4">
      <c r="A901" s="80"/>
      <c r="B901" s="80"/>
      <c r="C901" s="80"/>
      <c r="D901" s="80"/>
      <c r="E901" s="80"/>
      <c r="F901" s="382"/>
      <c r="G901" s="80"/>
      <c r="H901" s="80"/>
      <c r="I901" s="80"/>
      <c r="J901" s="80"/>
      <c r="K901" s="80"/>
      <c r="L901" s="80"/>
      <c r="M901" s="80"/>
      <c r="N901" s="80"/>
      <c r="O901" s="80"/>
      <c r="P901" s="80"/>
      <c r="Q901" s="80"/>
      <c r="R901" s="80"/>
      <c r="S901" s="80"/>
      <c r="T901" s="80"/>
      <c r="U901" s="80"/>
      <c r="V901" s="80"/>
      <c r="W901" s="80"/>
      <c r="X901" s="80"/>
      <c r="Y901" s="80"/>
    </row>
    <row r="902" spans="1:25" ht="15.75" customHeight="1" x14ac:dyDescent="0.4">
      <c r="A902" s="80"/>
      <c r="B902" s="80"/>
      <c r="C902" s="80"/>
      <c r="D902" s="80"/>
      <c r="E902" s="80"/>
      <c r="F902" s="382"/>
      <c r="G902" s="80"/>
      <c r="H902" s="80"/>
      <c r="I902" s="80"/>
      <c r="J902" s="80"/>
      <c r="K902" s="80"/>
      <c r="L902" s="80"/>
      <c r="M902" s="80"/>
      <c r="N902" s="80"/>
      <c r="O902" s="80"/>
      <c r="P902" s="80"/>
      <c r="Q902" s="80"/>
      <c r="R902" s="80"/>
      <c r="S902" s="80"/>
      <c r="T902" s="80"/>
      <c r="U902" s="80"/>
      <c r="V902" s="80"/>
      <c r="W902" s="80"/>
      <c r="X902" s="80"/>
      <c r="Y902" s="80"/>
    </row>
    <row r="903" spans="1:25" ht="15.75" customHeight="1" x14ac:dyDescent="0.4">
      <c r="A903" s="80"/>
      <c r="B903" s="80"/>
      <c r="C903" s="80"/>
      <c r="D903" s="80"/>
      <c r="E903" s="80"/>
      <c r="F903" s="382"/>
      <c r="G903" s="80"/>
      <c r="H903" s="80"/>
      <c r="I903" s="80"/>
      <c r="J903" s="80"/>
      <c r="K903" s="80"/>
      <c r="L903" s="80"/>
      <c r="M903" s="80"/>
      <c r="N903" s="80"/>
      <c r="O903" s="80"/>
      <c r="P903" s="80"/>
      <c r="Q903" s="80"/>
      <c r="R903" s="80"/>
      <c r="S903" s="80"/>
      <c r="T903" s="80"/>
      <c r="U903" s="80"/>
      <c r="V903" s="80"/>
      <c r="W903" s="80"/>
      <c r="X903" s="80"/>
      <c r="Y903" s="80"/>
    </row>
    <row r="904" spans="1:25" ht="15.75" customHeight="1" x14ac:dyDescent="0.4">
      <c r="A904" s="80"/>
      <c r="B904" s="80"/>
      <c r="C904" s="80"/>
      <c r="D904" s="80"/>
      <c r="E904" s="80"/>
      <c r="F904" s="382"/>
      <c r="G904" s="80"/>
      <c r="H904" s="80"/>
      <c r="I904" s="80"/>
      <c r="J904" s="80"/>
      <c r="K904" s="80"/>
      <c r="L904" s="80"/>
      <c r="M904" s="80"/>
      <c r="N904" s="80"/>
      <c r="O904" s="80"/>
      <c r="P904" s="80"/>
      <c r="Q904" s="80"/>
      <c r="R904" s="80"/>
      <c r="S904" s="80"/>
      <c r="T904" s="80"/>
      <c r="U904" s="80"/>
      <c r="V904" s="80"/>
      <c r="W904" s="80"/>
      <c r="X904" s="80"/>
      <c r="Y904" s="80"/>
    </row>
    <row r="905" spans="1:25" ht="15.75" customHeight="1" x14ac:dyDescent="0.4">
      <c r="A905" s="80"/>
      <c r="B905" s="80"/>
      <c r="C905" s="80"/>
      <c r="D905" s="80"/>
      <c r="E905" s="80"/>
      <c r="F905" s="382"/>
      <c r="G905" s="80"/>
      <c r="H905" s="80"/>
      <c r="I905" s="80"/>
      <c r="J905" s="80"/>
      <c r="K905" s="80"/>
      <c r="L905" s="80"/>
      <c r="M905" s="80"/>
      <c r="N905" s="80"/>
      <c r="O905" s="80"/>
      <c r="P905" s="80"/>
      <c r="Q905" s="80"/>
      <c r="R905" s="80"/>
      <c r="S905" s="80"/>
      <c r="T905" s="80"/>
      <c r="U905" s="80"/>
      <c r="V905" s="80"/>
      <c r="W905" s="80"/>
      <c r="X905" s="80"/>
      <c r="Y905" s="80"/>
    </row>
    <row r="906" spans="1:25" ht="15.75" customHeight="1" x14ac:dyDescent="0.4">
      <c r="A906" s="80"/>
      <c r="B906" s="80"/>
      <c r="C906" s="80"/>
      <c r="D906" s="80"/>
      <c r="E906" s="80"/>
      <c r="F906" s="382"/>
      <c r="G906" s="80"/>
      <c r="H906" s="80"/>
      <c r="I906" s="80"/>
      <c r="J906" s="80"/>
      <c r="K906" s="80"/>
      <c r="L906" s="80"/>
      <c r="M906" s="80"/>
      <c r="N906" s="80"/>
      <c r="O906" s="80"/>
      <c r="P906" s="80"/>
      <c r="Q906" s="80"/>
      <c r="R906" s="80"/>
      <c r="S906" s="80"/>
      <c r="T906" s="80"/>
      <c r="U906" s="80"/>
      <c r="V906" s="80"/>
      <c r="W906" s="80"/>
      <c r="X906" s="80"/>
      <c r="Y906" s="80"/>
    </row>
    <row r="907" spans="1:25" ht="15.75" customHeight="1" x14ac:dyDescent="0.4">
      <c r="A907" s="80"/>
      <c r="B907" s="80"/>
      <c r="C907" s="80"/>
      <c r="D907" s="80"/>
      <c r="E907" s="80"/>
      <c r="F907" s="382"/>
      <c r="G907" s="80"/>
      <c r="H907" s="80"/>
      <c r="I907" s="80"/>
      <c r="J907" s="80"/>
      <c r="K907" s="80"/>
      <c r="L907" s="80"/>
      <c r="M907" s="80"/>
      <c r="N907" s="80"/>
      <c r="O907" s="80"/>
      <c r="P907" s="80"/>
      <c r="Q907" s="80"/>
      <c r="R907" s="80"/>
      <c r="S907" s="80"/>
      <c r="T907" s="80"/>
      <c r="U907" s="80"/>
      <c r="V907" s="80"/>
      <c r="W907" s="80"/>
      <c r="X907" s="80"/>
      <c r="Y907" s="80"/>
    </row>
    <row r="908" spans="1:25" ht="15.75" customHeight="1" x14ac:dyDescent="0.4">
      <c r="A908" s="80"/>
      <c r="B908" s="80"/>
      <c r="C908" s="80"/>
      <c r="D908" s="80"/>
      <c r="E908" s="80"/>
      <c r="F908" s="382"/>
      <c r="G908" s="80"/>
      <c r="H908" s="80"/>
      <c r="I908" s="80"/>
      <c r="J908" s="80"/>
      <c r="K908" s="80"/>
      <c r="L908" s="80"/>
      <c r="M908" s="80"/>
      <c r="N908" s="80"/>
      <c r="O908" s="80"/>
      <c r="P908" s="80"/>
      <c r="Q908" s="80"/>
      <c r="R908" s="80"/>
      <c r="S908" s="80"/>
      <c r="T908" s="80"/>
      <c r="U908" s="80"/>
      <c r="V908" s="80"/>
      <c r="W908" s="80"/>
      <c r="X908" s="80"/>
      <c r="Y908" s="80"/>
    </row>
    <row r="909" spans="1:25" ht="15.75" customHeight="1" x14ac:dyDescent="0.4">
      <c r="A909" s="80"/>
      <c r="B909" s="80"/>
      <c r="C909" s="80"/>
      <c r="D909" s="80"/>
      <c r="E909" s="80"/>
      <c r="F909" s="382"/>
      <c r="G909" s="80"/>
      <c r="H909" s="80"/>
      <c r="I909" s="80"/>
      <c r="J909" s="80"/>
      <c r="K909" s="80"/>
      <c r="L909" s="80"/>
      <c r="M909" s="80"/>
      <c r="N909" s="80"/>
      <c r="O909" s="80"/>
      <c r="P909" s="80"/>
      <c r="Q909" s="80"/>
      <c r="R909" s="80"/>
      <c r="S909" s="80"/>
      <c r="T909" s="80"/>
      <c r="U909" s="80"/>
      <c r="V909" s="80"/>
      <c r="W909" s="80"/>
      <c r="X909" s="80"/>
      <c r="Y909" s="80"/>
    </row>
    <row r="910" spans="1:25" ht="15.75" customHeight="1" x14ac:dyDescent="0.4">
      <c r="A910" s="80"/>
      <c r="B910" s="80"/>
      <c r="C910" s="80"/>
      <c r="D910" s="80"/>
      <c r="E910" s="80"/>
      <c r="F910" s="382"/>
      <c r="G910" s="80"/>
      <c r="H910" s="80"/>
      <c r="I910" s="80"/>
      <c r="J910" s="80"/>
      <c r="K910" s="80"/>
      <c r="L910" s="80"/>
      <c r="M910" s="80"/>
      <c r="N910" s="80"/>
      <c r="O910" s="80"/>
      <c r="P910" s="80"/>
      <c r="Q910" s="80"/>
      <c r="R910" s="80"/>
      <c r="S910" s="80"/>
      <c r="T910" s="80"/>
      <c r="U910" s="80"/>
      <c r="V910" s="80"/>
      <c r="W910" s="80"/>
      <c r="X910" s="80"/>
      <c r="Y910" s="80"/>
    </row>
    <row r="911" spans="1:25" ht="15.75" customHeight="1" x14ac:dyDescent="0.4">
      <c r="A911" s="80"/>
      <c r="B911" s="80"/>
      <c r="C911" s="80"/>
      <c r="D911" s="80"/>
      <c r="E911" s="80"/>
      <c r="F911" s="382"/>
      <c r="G911" s="80"/>
      <c r="H911" s="80"/>
      <c r="I911" s="80"/>
      <c r="J911" s="80"/>
      <c r="K911" s="80"/>
      <c r="L911" s="80"/>
      <c r="M911" s="80"/>
      <c r="N911" s="80"/>
      <c r="O911" s="80"/>
      <c r="P911" s="80"/>
      <c r="Q911" s="80"/>
      <c r="R911" s="80"/>
      <c r="S911" s="80"/>
      <c r="T911" s="80"/>
      <c r="U911" s="80"/>
      <c r="V911" s="80"/>
      <c r="W911" s="80"/>
      <c r="X911" s="80"/>
      <c r="Y911" s="80"/>
    </row>
    <row r="912" spans="1:25" ht="15.75" customHeight="1" x14ac:dyDescent="0.4">
      <c r="A912" s="80"/>
      <c r="B912" s="80"/>
      <c r="C912" s="80"/>
      <c r="D912" s="80"/>
      <c r="E912" s="80"/>
      <c r="F912" s="382"/>
      <c r="G912" s="80"/>
      <c r="H912" s="80"/>
      <c r="I912" s="80"/>
      <c r="J912" s="80"/>
      <c r="K912" s="80"/>
      <c r="L912" s="80"/>
      <c r="M912" s="80"/>
      <c r="N912" s="80"/>
      <c r="O912" s="80"/>
      <c r="P912" s="80"/>
      <c r="Q912" s="80"/>
      <c r="R912" s="80"/>
      <c r="S912" s="80"/>
      <c r="T912" s="80"/>
      <c r="U912" s="80"/>
      <c r="V912" s="80"/>
      <c r="W912" s="80"/>
      <c r="X912" s="80"/>
      <c r="Y912" s="80"/>
    </row>
    <row r="913" spans="1:25" ht="15.75" customHeight="1" x14ac:dyDescent="0.4">
      <c r="A913" s="80"/>
      <c r="B913" s="80"/>
      <c r="C913" s="80"/>
      <c r="D913" s="80"/>
      <c r="E913" s="80"/>
      <c r="F913" s="382"/>
      <c r="G913" s="80"/>
      <c r="H913" s="80"/>
      <c r="I913" s="80"/>
      <c r="J913" s="80"/>
      <c r="K913" s="80"/>
      <c r="L913" s="80"/>
      <c r="M913" s="80"/>
      <c r="N913" s="80"/>
      <c r="O913" s="80"/>
      <c r="P913" s="80"/>
      <c r="Q913" s="80"/>
      <c r="R913" s="80"/>
      <c r="S913" s="80"/>
      <c r="T913" s="80"/>
      <c r="U913" s="80"/>
      <c r="V913" s="80"/>
      <c r="W913" s="80"/>
      <c r="X913" s="80"/>
      <c r="Y913" s="80"/>
    </row>
    <row r="914" spans="1:25" ht="15.75" customHeight="1" x14ac:dyDescent="0.4">
      <c r="A914" s="80"/>
      <c r="B914" s="80"/>
      <c r="C914" s="80"/>
      <c r="D914" s="80"/>
      <c r="E914" s="80"/>
      <c r="F914" s="382"/>
      <c r="G914" s="80"/>
      <c r="H914" s="80"/>
      <c r="I914" s="80"/>
      <c r="J914" s="80"/>
      <c r="K914" s="80"/>
      <c r="L914" s="80"/>
      <c r="M914" s="80"/>
      <c r="N914" s="80"/>
      <c r="O914" s="80"/>
      <c r="P914" s="80"/>
      <c r="Q914" s="80"/>
      <c r="R914" s="80"/>
      <c r="S914" s="80"/>
      <c r="T914" s="80"/>
      <c r="U914" s="80"/>
      <c r="V914" s="80"/>
      <c r="W914" s="80"/>
      <c r="X914" s="80"/>
      <c r="Y914" s="80"/>
    </row>
    <row r="915" spans="1:25" ht="15.75" customHeight="1" x14ac:dyDescent="0.4">
      <c r="A915" s="80"/>
      <c r="B915" s="80"/>
      <c r="C915" s="80"/>
      <c r="D915" s="80"/>
      <c r="E915" s="80"/>
      <c r="F915" s="382"/>
      <c r="G915" s="80"/>
      <c r="H915" s="80"/>
      <c r="I915" s="80"/>
      <c r="J915" s="80"/>
      <c r="K915" s="80"/>
      <c r="L915" s="80"/>
      <c r="M915" s="80"/>
      <c r="N915" s="80"/>
      <c r="O915" s="80"/>
      <c r="P915" s="80"/>
      <c r="Q915" s="80"/>
      <c r="R915" s="80"/>
      <c r="S915" s="80"/>
      <c r="T915" s="80"/>
      <c r="U915" s="80"/>
      <c r="V915" s="80"/>
      <c r="W915" s="80"/>
      <c r="X915" s="80"/>
      <c r="Y915" s="80"/>
    </row>
    <row r="916" spans="1:25" ht="15.75" customHeight="1" x14ac:dyDescent="0.4">
      <c r="A916" s="80"/>
      <c r="B916" s="80"/>
      <c r="C916" s="80"/>
      <c r="D916" s="80"/>
      <c r="E916" s="80"/>
      <c r="F916" s="382"/>
      <c r="G916" s="80"/>
      <c r="H916" s="80"/>
      <c r="I916" s="80"/>
      <c r="J916" s="80"/>
      <c r="K916" s="80"/>
      <c r="L916" s="80"/>
      <c r="M916" s="80"/>
      <c r="N916" s="80"/>
      <c r="O916" s="80"/>
      <c r="P916" s="80"/>
      <c r="Q916" s="80"/>
      <c r="R916" s="80"/>
      <c r="S916" s="80"/>
      <c r="T916" s="80"/>
      <c r="U916" s="80"/>
      <c r="V916" s="80"/>
      <c r="W916" s="80"/>
      <c r="X916" s="80"/>
      <c r="Y916" s="80"/>
    </row>
    <row r="917" spans="1:25" ht="15.75" customHeight="1" x14ac:dyDescent="0.4">
      <c r="A917" s="80"/>
      <c r="B917" s="80"/>
      <c r="C917" s="80"/>
      <c r="D917" s="80"/>
      <c r="E917" s="80"/>
      <c r="F917" s="382"/>
      <c r="G917" s="80"/>
      <c r="H917" s="80"/>
      <c r="I917" s="80"/>
      <c r="J917" s="80"/>
      <c r="K917" s="80"/>
      <c r="L917" s="80"/>
      <c r="M917" s="80"/>
      <c r="N917" s="80"/>
      <c r="O917" s="80"/>
      <c r="P917" s="80"/>
      <c r="Q917" s="80"/>
      <c r="R917" s="80"/>
      <c r="S917" s="80"/>
      <c r="T917" s="80"/>
      <c r="U917" s="80"/>
      <c r="V917" s="80"/>
      <c r="W917" s="80"/>
      <c r="X917" s="80"/>
      <c r="Y917" s="80"/>
    </row>
    <row r="918" spans="1:25" ht="15.75" customHeight="1" x14ac:dyDescent="0.4">
      <c r="A918" s="80"/>
      <c r="B918" s="80"/>
      <c r="C918" s="80"/>
      <c r="D918" s="80"/>
      <c r="E918" s="80"/>
      <c r="F918" s="382"/>
      <c r="G918" s="80"/>
      <c r="H918" s="80"/>
      <c r="I918" s="80"/>
      <c r="J918" s="80"/>
      <c r="K918" s="80"/>
      <c r="L918" s="80"/>
      <c r="M918" s="80"/>
      <c r="N918" s="80"/>
      <c r="O918" s="80"/>
      <c r="P918" s="80"/>
      <c r="Q918" s="80"/>
      <c r="R918" s="80"/>
      <c r="S918" s="80"/>
      <c r="T918" s="80"/>
      <c r="U918" s="80"/>
      <c r="V918" s="80"/>
      <c r="W918" s="80"/>
      <c r="X918" s="80"/>
      <c r="Y918" s="80"/>
    </row>
    <row r="919" spans="1:25" ht="15.75" customHeight="1" x14ac:dyDescent="0.4">
      <c r="A919" s="80"/>
      <c r="B919" s="80"/>
      <c r="C919" s="80"/>
      <c r="D919" s="80"/>
      <c r="E919" s="80"/>
      <c r="F919" s="382"/>
      <c r="G919" s="80"/>
      <c r="H919" s="80"/>
      <c r="I919" s="80"/>
      <c r="J919" s="80"/>
      <c r="K919" s="80"/>
      <c r="L919" s="80"/>
      <c r="M919" s="80"/>
      <c r="N919" s="80"/>
      <c r="O919" s="80"/>
      <c r="P919" s="80"/>
      <c r="Q919" s="80"/>
      <c r="R919" s="80"/>
      <c r="S919" s="80"/>
      <c r="T919" s="80"/>
      <c r="U919" s="80"/>
      <c r="V919" s="80"/>
      <c r="W919" s="80"/>
      <c r="X919" s="80"/>
      <c r="Y919" s="80"/>
    </row>
    <row r="920" spans="1:25" ht="15.75" customHeight="1" x14ac:dyDescent="0.4">
      <c r="A920" s="80"/>
      <c r="B920" s="80"/>
      <c r="C920" s="80"/>
      <c r="D920" s="80"/>
      <c r="E920" s="80"/>
      <c r="F920" s="382"/>
      <c r="G920" s="80"/>
      <c r="H920" s="80"/>
      <c r="I920" s="80"/>
      <c r="J920" s="80"/>
      <c r="K920" s="80"/>
      <c r="L920" s="80"/>
      <c r="M920" s="80"/>
      <c r="N920" s="80"/>
      <c r="O920" s="80"/>
      <c r="P920" s="80"/>
      <c r="Q920" s="80"/>
      <c r="R920" s="80"/>
      <c r="S920" s="80"/>
      <c r="T920" s="80"/>
      <c r="U920" s="80"/>
      <c r="V920" s="80"/>
      <c r="W920" s="80"/>
      <c r="X920" s="80"/>
      <c r="Y920" s="80"/>
    </row>
    <row r="921" spans="1:25" ht="15.75" customHeight="1" x14ac:dyDescent="0.4">
      <c r="A921" s="80"/>
      <c r="B921" s="80"/>
      <c r="C921" s="80"/>
      <c r="D921" s="80"/>
      <c r="E921" s="80"/>
      <c r="F921" s="382"/>
      <c r="G921" s="80"/>
      <c r="H921" s="80"/>
      <c r="I921" s="80"/>
      <c r="J921" s="80"/>
      <c r="K921" s="80"/>
      <c r="L921" s="80"/>
      <c r="M921" s="80"/>
      <c r="N921" s="80"/>
      <c r="O921" s="80"/>
      <c r="P921" s="80"/>
      <c r="Q921" s="80"/>
      <c r="R921" s="80"/>
      <c r="S921" s="80"/>
      <c r="T921" s="80"/>
      <c r="U921" s="80"/>
      <c r="V921" s="80"/>
      <c r="W921" s="80"/>
      <c r="X921" s="80"/>
      <c r="Y921" s="80"/>
    </row>
    <row r="922" spans="1:25" ht="15.75" customHeight="1" x14ac:dyDescent="0.4">
      <c r="A922" s="80"/>
      <c r="B922" s="80"/>
      <c r="C922" s="80"/>
      <c r="D922" s="80"/>
      <c r="E922" s="80"/>
      <c r="F922" s="382"/>
      <c r="G922" s="80"/>
      <c r="H922" s="80"/>
      <c r="I922" s="80"/>
      <c r="J922" s="80"/>
      <c r="K922" s="80"/>
      <c r="L922" s="80"/>
      <c r="M922" s="80"/>
      <c r="N922" s="80"/>
      <c r="O922" s="80"/>
      <c r="P922" s="80"/>
      <c r="Q922" s="80"/>
      <c r="R922" s="80"/>
      <c r="S922" s="80"/>
      <c r="T922" s="80"/>
      <c r="U922" s="80"/>
      <c r="V922" s="80"/>
      <c r="W922" s="80"/>
      <c r="X922" s="80"/>
      <c r="Y922" s="80"/>
    </row>
    <row r="923" spans="1:25" ht="15.75" customHeight="1" x14ac:dyDescent="0.4">
      <c r="A923" s="80"/>
      <c r="B923" s="80"/>
      <c r="C923" s="80"/>
      <c r="D923" s="80"/>
      <c r="E923" s="80"/>
      <c r="F923" s="382"/>
      <c r="G923" s="80"/>
      <c r="H923" s="80"/>
      <c r="I923" s="80"/>
      <c r="J923" s="80"/>
      <c r="K923" s="80"/>
      <c r="L923" s="80"/>
      <c r="M923" s="80"/>
      <c r="N923" s="80"/>
      <c r="O923" s="80"/>
      <c r="P923" s="80"/>
      <c r="Q923" s="80"/>
      <c r="R923" s="80"/>
      <c r="S923" s="80"/>
      <c r="T923" s="80"/>
      <c r="U923" s="80"/>
      <c r="V923" s="80"/>
      <c r="W923" s="80"/>
      <c r="X923" s="80"/>
      <c r="Y923" s="80"/>
    </row>
    <row r="924" spans="1:25" ht="15.75" customHeight="1" x14ac:dyDescent="0.4">
      <c r="A924" s="80"/>
      <c r="B924" s="80"/>
      <c r="C924" s="80"/>
      <c r="D924" s="80"/>
      <c r="E924" s="80"/>
      <c r="F924" s="382"/>
      <c r="G924" s="80"/>
      <c r="H924" s="80"/>
      <c r="I924" s="80"/>
      <c r="J924" s="80"/>
      <c r="K924" s="80"/>
      <c r="L924" s="80"/>
      <c r="M924" s="80"/>
      <c r="N924" s="80"/>
      <c r="O924" s="80"/>
      <c r="P924" s="80"/>
      <c r="Q924" s="80"/>
      <c r="R924" s="80"/>
      <c r="S924" s="80"/>
      <c r="T924" s="80"/>
      <c r="U924" s="80"/>
      <c r="V924" s="80"/>
      <c r="W924" s="80"/>
      <c r="X924" s="80"/>
      <c r="Y924" s="80"/>
    </row>
    <row r="925" spans="1:25" ht="15.75" customHeight="1" x14ac:dyDescent="0.4">
      <c r="A925" s="80"/>
      <c r="B925" s="80"/>
      <c r="C925" s="80"/>
      <c r="D925" s="80"/>
      <c r="E925" s="80"/>
      <c r="F925" s="382"/>
      <c r="G925" s="80"/>
      <c r="H925" s="80"/>
      <c r="I925" s="80"/>
      <c r="J925" s="80"/>
      <c r="K925" s="80"/>
      <c r="L925" s="80"/>
      <c r="M925" s="80"/>
      <c r="N925" s="80"/>
      <c r="O925" s="80"/>
      <c r="P925" s="80"/>
      <c r="Q925" s="80"/>
      <c r="R925" s="80"/>
      <c r="S925" s="80"/>
      <c r="T925" s="80"/>
      <c r="U925" s="80"/>
      <c r="V925" s="80"/>
      <c r="W925" s="80"/>
      <c r="X925" s="80"/>
      <c r="Y925" s="80"/>
    </row>
    <row r="926" spans="1:25" ht="15.75" customHeight="1" x14ac:dyDescent="0.4">
      <c r="A926" s="80"/>
      <c r="B926" s="80"/>
      <c r="C926" s="80"/>
      <c r="D926" s="80"/>
      <c r="E926" s="80"/>
      <c r="F926" s="382"/>
      <c r="G926" s="80"/>
      <c r="H926" s="80"/>
      <c r="I926" s="80"/>
      <c r="J926" s="80"/>
      <c r="K926" s="80"/>
      <c r="L926" s="80"/>
      <c r="M926" s="80"/>
      <c r="N926" s="80"/>
      <c r="O926" s="80"/>
      <c r="P926" s="80"/>
      <c r="Q926" s="80"/>
      <c r="R926" s="80"/>
      <c r="S926" s="80"/>
      <c r="T926" s="80"/>
      <c r="U926" s="80"/>
      <c r="V926" s="80"/>
      <c r="W926" s="80"/>
      <c r="X926" s="80"/>
      <c r="Y926" s="80"/>
    </row>
    <row r="927" spans="1:25" ht="15.75" customHeight="1" x14ac:dyDescent="0.4">
      <c r="A927" s="80"/>
      <c r="B927" s="80"/>
      <c r="C927" s="80"/>
      <c r="D927" s="80"/>
      <c r="E927" s="80"/>
      <c r="F927" s="382"/>
      <c r="G927" s="80"/>
      <c r="H927" s="80"/>
      <c r="I927" s="80"/>
      <c r="J927" s="80"/>
      <c r="K927" s="80"/>
      <c r="L927" s="80"/>
      <c r="M927" s="80"/>
      <c r="N927" s="80"/>
      <c r="O927" s="80"/>
      <c r="P927" s="80"/>
      <c r="Q927" s="80"/>
      <c r="R927" s="80"/>
      <c r="S927" s="80"/>
      <c r="T927" s="80"/>
      <c r="U927" s="80"/>
      <c r="V927" s="80"/>
      <c r="W927" s="80"/>
      <c r="X927" s="80"/>
      <c r="Y927" s="80"/>
    </row>
    <row r="928" spans="1:25" ht="15.75" customHeight="1" x14ac:dyDescent="0.4">
      <c r="A928" s="80"/>
      <c r="B928" s="80"/>
      <c r="C928" s="80"/>
      <c r="D928" s="80"/>
      <c r="E928" s="80"/>
      <c r="F928" s="382"/>
      <c r="G928" s="80"/>
      <c r="H928" s="80"/>
      <c r="I928" s="80"/>
      <c r="J928" s="80"/>
      <c r="K928" s="80"/>
      <c r="L928" s="80"/>
      <c r="M928" s="80"/>
      <c r="N928" s="80"/>
      <c r="O928" s="80"/>
      <c r="P928" s="80"/>
      <c r="Q928" s="80"/>
      <c r="R928" s="80"/>
      <c r="S928" s="80"/>
      <c r="T928" s="80"/>
      <c r="U928" s="80"/>
      <c r="V928" s="80"/>
      <c r="W928" s="80"/>
      <c r="X928" s="80"/>
      <c r="Y928" s="80"/>
    </row>
    <row r="929" spans="1:25" ht="15.75" customHeight="1" x14ac:dyDescent="0.4">
      <c r="A929" s="80"/>
      <c r="B929" s="80"/>
      <c r="C929" s="80"/>
      <c r="D929" s="80"/>
      <c r="E929" s="80"/>
      <c r="F929" s="382"/>
      <c r="G929" s="80"/>
      <c r="H929" s="80"/>
      <c r="I929" s="80"/>
      <c r="J929" s="80"/>
      <c r="K929" s="80"/>
      <c r="L929" s="80"/>
      <c r="M929" s="80"/>
      <c r="N929" s="80"/>
      <c r="O929" s="80"/>
      <c r="P929" s="80"/>
      <c r="Q929" s="80"/>
      <c r="R929" s="80"/>
      <c r="S929" s="80"/>
      <c r="T929" s="80"/>
      <c r="U929" s="80"/>
      <c r="V929" s="80"/>
      <c r="W929" s="80"/>
      <c r="X929" s="80"/>
      <c r="Y929" s="80"/>
    </row>
    <row r="930" spans="1:25" ht="15.75" customHeight="1" x14ac:dyDescent="0.4">
      <c r="A930" s="80"/>
      <c r="B930" s="80"/>
      <c r="C930" s="80"/>
      <c r="D930" s="80"/>
      <c r="E930" s="80"/>
      <c r="F930" s="382"/>
      <c r="G930" s="80"/>
      <c r="H930" s="80"/>
      <c r="I930" s="80"/>
      <c r="J930" s="80"/>
      <c r="K930" s="80"/>
      <c r="L930" s="80"/>
      <c r="M930" s="80"/>
      <c r="N930" s="80"/>
      <c r="O930" s="80"/>
      <c r="P930" s="80"/>
      <c r="Q930" s="80"/>
      <c r="R930" s="80"/>
      <c r="S930" s="80"/>
      <c r="T930" s="80"/>
      <c r="U930" s="80"/>
      <c r="V930" s="80"/>
      <c r="W930" s="80"/>
      <c r="X930" s="80"/>
      <c r="Y930" s="80"/>
    </row>
    <row r="931" spans="1:25" ht="15.75" customHeight="1" x14ac:dyDescent="0.4">
      <c r="A931" s="80"/>
      <c r="B931" s="80"/>
      <c r="C931" s="80"/>
      <c r="D931" s="80"/>
      <c r="E931" s="80"/>
      <c r="F931" s="382"/>
      <c r="G931" s="80"/>
      <c r="H931" s="80"/>
      <c r="I931" s="80"/>
      <c r="J931" s="80"/>
      <c r="K931" s="80"/>
      <c r="L931" s="80"/>
      <c r="M931" s="80"/>
      <c r="N931" s="80"/>
      <c r="O931" s="80"/>
      <c r="P931" s="80"/>
      <c r="Q931" s="80"/>
      <c r="R931" s="80"/>
      <c r="S931" s="80"/>
      <c r="T931" s="80"/>
      <c r="U931" s="80"/>
      <c r="V931" s="80"/>
      <c r="W931" s="80"/>
      <c r="X931" s="80"/>
      <c r="Y931" s="80"/>
    </row>
    <row r="932" spans="1:25" ht="15.75" customHeight="1" x14ac:dyDescent="0.4">
      <c r="A932" s="80"/>
      <c r="B932" s="80"/>
      <c r="C932" s="80"/>
      <c r="D932" s="80"/>
      <c r="E932" s="80"/>
      <c r="F932" s="382"/>
      <c r="G932" s="80"/>
      <c r="H932" s="80"/>
      <c r="I932" s="80"/>
      <c r="J932" s="80"/>
      <c r="K932" s="80"/>
      <c r="L932" s="80"/>
      <c r="M932" s="80"/>
      <c r="N932" s="80"/>
      <c r="O932" s="80"/>
      <c r="P932" s="80"/>
      <c r="Q932" s="80"/>
      <c r="R932" s="80"/>
      <c r="S932" s="80"/>
      <c r="T932" s="80"/>
      <c r="U932" s="80"/>
      <c r="V932" s="80"/>
      <c r="W932" s="80"/>
      <c r="X932" s="80"/>
      <c r="Y932" s="80"/>
    </row>
    <row r="933" spans="1:25" ht="15.75" customHeight="1" x14ac:dyDescent="0.4">
      <c r="A933" s="80"/>
      <c r="B933" s="80"/>
      <c r="C933" s="80"/>
      <c r="D933" s="80"/>
      <c r="E933" s="80"/>
      <c r="F933" s="382"/>
      <c r="G933" s="80"/>
      <c r="H933" s="80"/>
      <c r="I933" s="80"/>
      <c r="J933" s="80"/>
      <c r="K933" s="80"/>
      <c r="L933" s="80"/>
      <c r="M933" s="80"/>
      <c r="N933" s="80"/>
      <c r="O933" s="80"/>
      <c r="P933" s="80"/>
      <c r="Q933" s="80"/>
      <c r="R933" s="80"/>
      <c r="S933" s="80"/>
      <c r="T933" s="80"/>
      <c r="U933" s="80"/>
      <c r="V933" s="80"/>
      <c r="W933" s="80"/>
      <c r="X933" s="80"/>
      <c r="Y933" s="80"/>
    </row>
    <row r="934" spans="1:25" ht="15.75" customHeight="1" x14ac:dyDescent="0.4">
      <c r="A934" s="80"/>
      <c r="B934" s="80"/>
      <c r="C934" s="80"/>
      <c r="D934" s="80"/>
      <c r="E934" s="80"/>
      <c r="F934" s="382"/>
      <c r="G934" s="80"/>
      <c r="H934" s="80"/>
      <c r="I934" s="80"/>
      <c r="J934" s="80"/>
      <c r="K934" s="80"/>
      <c r="L934" s="80"/>
      <c r="M934" s="80"/>
      <c r="N934" s="80"/>
      <c r="O934" s="80"/>
      <c r="P934" s="80"/>
      <c r="Q934" s="80"/>
      <c r="R934" s="80"/>
      <c r="S934" s="80"/>
      <c r="T934" s="80"/>
      <c r="U934" s="80"/>
      <c r="V934" s="80"/>
      <c r="W934" s="80"/>
      <c r="X934" s="80"/>
      <c r="Y934" s="80"/>
    </row>
    <row r="935" spans="1:25" ht="15.75" customHeight="1" x14ac:dyDescent="0.4">
      <c r="A935" s="80"/>
      <c r="B935" s="80"/>
      <c r="C935" s="80"/>
      <c r="D935" s="80"/>
      <c r="E935" s="80"/>
      <c r="F935" s="382"/>
      <c r="G935" s="80"/>
      <c r="H935" s="80"/>
      <c r="I935" s="80"/>
      <c r="J935" s="80"/>
      <c r="K935" s="80"/>
      <c r="L935" s="80"/>
      <c r="M935" s="80"/>
      <c r="N935" s="80"/>
      <c r="O935" s="80"/>
      <c r="P935" s="80"/>
      <c r="Q935" s="80"/>
      <c r="R935" s="80"/>
      <c r="S935" s="80"/>
      <c r="T935" s="80"/>
      <c r="U935" s="80"/>
      <c r="V935" s="80"/>
      <c r="W935" s="80"/>
      <c r="X935" s="80"/>
      <c r="Y935" s="80"/>
    </row>
    <row r="936" spans="1:25" ht="15.75" customHeight="1" x14ac:dyDescent="0.4">
      <c r="A936" s="80"/>
      <c r="B936" s="80"/>
      <c r="C936" s="80"/>
      <c r="D936" s="80"/>
      <c r="E936" s="80"/>
      <c r="F936" s="382"/>
      <c r="G936" s="80"/>
      <c r="H936" s="80"/>
      <c r="I936" s="80"/>
      <c r="J936" s="80"/>
      <c r="K936" s="80"/>
      <c r="L936" s="80"/>
      <c r="M936" s="80"/>
      <c r="N936" s="80"/>
      <c r="O936" s="80"/>
      <c r="P936" s="80"/>
      <c r="Q936" s="80"/>
      <c r="R936" s="80"/>
      <c r="S936" s="80"/>
      <c r="T936" s="80"/>
      <c r="U936" s="80"/>
      <c r="V936" s="80"/>
      <c r="W936" s="80"/>
      <c r="X936" s="80"/>
      <c r="Y936" s="80"/>
    </row>
    <row r="937" spans="1:25" ht="15.75" customHeight="1" x14ac:dyDescent="0.4">
      <c r="A937" s="80"/>
      <c r="B937" s="80"/>
      <c r="C937" s="80"/>
      <c r="D937" s="80"/>
      <c r="E937" s="80"/>
      <c r="F937" s="382"/>
      <c r="G937" s="80"/>
      <c r="H937" s="80"/>
      <c r="I937" s="80"/>
      <c r="J937" s="80"/>
      <c r="K937" s="80"/>
      <c r="L937" s="80"/>
      <c r="M937" s="80"/>
      <c r="N937" s="80"/>
      <c r="O937" s="80"/>
      <c r="P937" s="80"/>
      <c r="Q937" s="80"/>
      <c r="R937" s="80"/>
      <c r="S937" s="80"/>
      <c r="T937" s="80"/>
      <c r="U937" s="80"/>
      <c r="V937" s="80"/>
      <c r="W937" s="80"/>
      <c r="X937" s="80"/>
      <c r="Y937" s="80"/>
    </row>
    <row r="938" spans="1:25" ht="15.75" customHeight="1" x14ac:dyDescent="0.4">
      <c r="A938" s="80"/>
      <c r="B938" s="80"/>
      <c r="C938" s="80"/>
      <c r="D938" s="80"/>
      <c r="E938" s="80"/>
      <c r="F938" s="382"/>
      <c r="G938" s="80"/>
      <c r="H938" s="80"/>
      <c r="I938" s="80"/>
      <c r="J938" s="80"/>
      <c r="K938" s="80"/>
      <c r="L938" s="80"/>
      <c r="M938" s="80"/>
      <c r="N938" s="80"/>
      <c r="O938" s="80"/>
      <c r="P938" s="80"/>
      <c r="Q938" s="80"/>
      <c r="R938" s="80"/>
      <c r="S938" s="80"/>
      <c r="T938" s="80"/>
      <c r="U938" s="80"/>
      <c r="V938" s="80"/>
      <c r="W938" s="80"/>
      <c r="X938" s="80"/>
      <c r="Y938" s="80"/>
    </row>
    <row r="939" spans="1:25" ht="15.75" customHeight="1" x14ac:dyDescent="0.4">
      <c r="A939" s="80"/>
      <c r="B939" s="80"/>
      <c r="C939" s="80"/>
      <c r="D939" s="80"/>
      <c r="E939" s="80"/>
      <c r="F939" s="382"/>
      <c r="G939" s="80"/>
      <c r="H939" s="80"/>
      <c r="I939" s="80"/>
      <c r="J939" s="80"/>
      <c r="K939" s="80"/>
      <c r="L939" s="80"/>
      <c r="M939" s="80"/>
      <c r="N939" s="80"/>
      <c r="O939" s="80"/>
      <c r="P939" s="80"/>
      <c r="Q939" s="80"/>
      <c r="R939" s="80"/>
      <c r="S939" s="80"/>
      <c r="T939" s="80"/>
      <c r="U939" s="80"/>
      <c r="V939" s="80"/>
      <c r="W939" s="80"/>
      <c r="X939" s="80"/>
      <c r="Y939" s="80"/>
    </row>
    <row r="940" spans="1:25" ht="15.75" customHeight="1" x14ac:dyDescent="0.4">
      <c r="A940" s="80"/>
      <c r="B940" s="80"/>
      <c r="C940" s="80"/>
      <c r="D940" s="80"/>
      <c r="E940" s="80"/>
      <c r="F940" s="382"/>
      <c r="G940" s="80"/>
      <c r="H940" s="80"/>
      <c r="I940" s="80"/>
      <c r="J940" s="80"/>
      <c r="K940" s="80"/>
      <c r="L940" s="80"/>
      <c r="M940" s="80"/>
      <c r="N940" s="80"/>
      <c r="O940" s="80"/>
      <c r="P940" s="80"/>
      <c r="Q940" s="80"/>
      <c r="R940" s="80"/>
      <c r="S940" s="80"/>
      <c r="T940" s="80"/>
      <c r="U940" s="80"/>
      <c r="V940" s="80"/>
      <c r="W940" s="80"/>
      <c r="X940" s="80"/>
      <c r="Y940" s="80"/>
    </row>
    <row r="941" spans="1:25" ht="15.75" customHeight="1" x14ac:dyDescent="0.4">
      <c r="A941" s="80"/>
      <c r="B941" s="80"/>
      <c r="C941" s="80"/>
      <c r="D941" s="80"/>
      <c r="E941" s="80"/>
      <c r="F941" s="382"/>
      <c r="G941" s="80"/>
      <c r="H941" s="80"/>
      <c r="I941" s="80"/>
      <c r="J941" s="80"/>
      <c r="K941" s="80"/>
      <c r="L941" s="80"/>
      <c r="M941" s="80"/>
      <c r="N941" s="80"/>
      <c r="O941" s="80"/>
      <c r="P941" s="80"/>
      <c r="Q941" s="80"/>
      <c r="R941" s="80"/>
      <c r="S941" s="80"/>
      <c r="T941" s="80"/>
      <c r="U941" s="80"/>
      <c r="V941" s="80"/>
      <c r="W941" s="80"/>
      <c r="X941" s="80"/>
      <c r="Y941" s="80"/>
    </row>
    <row r="942" spans="1:25" ht="15.75" customHeight="1" x14ac:dyDescent="0.4">
      <c r="A942" s="80"/>
      <c r="B942" s="80"/>
      <c r="C942" s="80"/>
      <c r="D942" s="80"/>
      <c r="E942" s="80"/>
      <c r="F942" s="382"/>
      <c r="G942" s="80"/>
      <c r="H942" s="80"/>
      <c r="I942" s="80"/>
      <c r="J942" s="80"/>
      <c r="K942" s="80"/>
      <c r="L942" s="80"/>
      <c r="M942" s="80"/>
      <c r="N942" s="80"/>
      <c r="O942" s="80"/>
      <c r="P942" s="80"/>
      <c r="Q942" s="80"/>
      <c r="R942" s="80"/>
      <c r="S942" s="80"/>
      <c r="T942" s="80"/>
      <c r="U942" s="80"/>
      <c r="V942" s="80"/>
      <c r="W942" s="80"/>
      <c r="X942" s="80"/>
      <c r="Y942" s="80"/>
    </row>
    <row r="943" spans="1:25" ht="15.75" customHeight="1" x14ac:dyDescent="0.4">
      <c r="A943" s="80"/>
      <c r="B943" s="80"/>
      <c r="C943" s="80"/>
      <c r="D943" s="80"/>
      <c r="E943" s="80"/>
      <c r="F943" s="382"/>
      <c r="G943" s="80"/>
      <c r="H943" s="80"/>
      <c r="I943" s="80"/>
      <c r="J943" s="80"/>
      <c r="K943" s="80"/>
      <c r="L943" s="80"/>
      <c r="M943" s="80"/>
      <c r="N943" s="80"/>
      <c r="O943" s="80"/>
      <c r="P943" s="80"/>
      <c r="Q943" s="80"/>
      <c r="R943" s="80"/>
      <c r="S943" s="80"/>
      <c r="T943" s="80"/>
      <c r="U943" s="80"/>
      <c r="V943" s="80"/>
      <c r="W943" s="80"/>
      <c r="X943" s="80"/>
      <c r="Y943" s="80"/>
    </row>
    <row r="944" spans="1:25" ht="15.75" customHeight="1" x14ac:dyDescent="0.4">
      <c r="A944" s="80"/>
      <c r="B944" s="80"/>
      <c r="C944" s="80"/>
      <c r="D944" s="80"/>
      <c r="E944" s="80"/>
      <c r="F944" s="382"/>
      <c r="G944" s="80"/>
      <c r="H944" s="80"/>
      <c r="I944" s="80"/>
      <c r="J944" s="80"/>
      <c r="K944" s="80"/>
      <c r="L944" s="80"/>
      <c r="M944" s="80"/>
      <c r="N944" s="80"/>
      <c r="O944" s="80"/>
      <c r="P944" s="80"/>
      <c r="Q944" s="80"/>
      <c r="R944" s="80"/>
      <c r="S944" s="80"/>
      <c r="T944" s="80"/>
      <c r="U944" s="80"/>
      <c r="V944" s="80"/>
      <c r="W944" s="80"/>
      <c r="X944" s="80"/>
      <c r="Y944" s="80"/>
    </row>
    <row r="945" spans="1:25" ht="15.75" customHeight="1" x14ac:dyDescent="0.4">
      <c r="A945" s="80"/>
      <c r="B945" s="80"/>
      <c r="C945" s="80"/>
      <c r="D945" s="80"/>
      <c r="E945" s="80"/>
      <c r="F945" s="382"/>
      <c r="G945" s="80"/>
      <c r="H945" s="80"/>
      <c r="I945" s="80"/>
      <c r="J945" s="80"/>
      <c r="K945" s="80"/>
      <c r="L945" s="80"/>
      <c r="M945" s="80"/>
      <c r="N945" s="80"/>
      <c r="O945" s="80"/>
      <c r="P945" s="80"/>
      <c r="Q945" s="80"/>
      <c r="R945" s="80"/>
      <c r="S945" s="80"/>
      <c r="T945" s="80"/>
      <c r="U945" s="80"/>
      <c r="V945" s="80"/>
      <c r="W945" s="80"/>
      <c r="X945" s="80"/>
      <c r="Y945" s="80"/>
    </row>
    <row r="946" spans="1:25" ht="15.75" customHeight="1" x14ac:dyDescent="0.4">
      <c r="A946" s="80"/>
      <c r="B946" s="80"/>
      <c r="C946" s="80"/>
      <c r="D946" s="80"/>
      <c r="E946" s="80"/>
      <c r="F946" s="382"/>
      <c r="G946" s="80"/>
      <c r="H946" s="80"/>
      <c r="I946" s="80"/>
      <c r="J946" s="80"/>
      <c r="K946" s="80"/>
      <c r="L946" s="80"/>
      <c r="M946" s="80"/>
      <c r="N946" s="80"/>
      <c r="O946" s="80"/>
      <c r="P946" s="80"/>
      <c r="Q946" s="80"/>
      <c r="R946" s="80"/>
      <c r="S946" s="80"/>
      <c r="T946" s="80"/>
      <c r="U946" s="80"/>
      <c r="V946" s="80"/>
      <c r="W946" s="80"/>
      <c r="X946" s="80"/>
      <c r="Y946" s="80"/>
    </row>
    <row r="947" spans="1:25" ht="15.75" customHeight="1" x14ac:dyDescent="0.4">
      <c r="A947" s="80"/>
      <c r="B947" s="80"/>
      <c r="C947" s="80"/>
      <c r="D947" s="80"/>
      <c r="E947" s="80"/>
      <c r="F947" s="382"/>
      <c r="G947" s="80"/>
      <c r="H947" s="80"/>
      <c r="I947" s="80"/>
      <c r="J947" s="80"/>
      <c r="K947" s="80"/>
      <c r="L947" s="80"/>
      <c r="M947" s="80"/>
      <c r="N947" s="80"/>
      <c r="O947" s="80"/>
      <c r="P947" s="80"/>
      <c r="Q947" s="80"/>
      <c r="R947" s="80"/>
      <c r="S947" s="80"/>
      <c r="T947" s="80"/>
      <c r="U947" s="80"/>
      <c r="V947" s="80"/>
      <c r="W947" s="80"/>
      <c r="X947" s="80"/>
      <c r="Y947" s="80"/>
    </row>
    <row r="948" spans="1:25" ht="15.75" customHeight="1" x14ac:dyDescent="0.4">
      <c r="A948" s="80"/>
      <c r="B948" s="80"/>
      <c r="C948" s="80"/>
      <c r="D948" s="80"/>
      <c r="E948" s="80"/>
      <c r="F948" s="382"/>
      <c r="G948" s="80"/>
      <c r="H948" s="80"/>
      <c r="I948" s="80"/>
      <c r="J948" s="80"/>
      <c r="K948" s="80"/>
      <c r="L948" s="80"/>
      <c r="M948" s="80"/>
      <c r="N948" s="80"/>
      <c r="O948" s="80"/>
      <c r="P948" s="80"/>
      <c r="Q948" s="80"/>
      <c r="R948" s="80"/>
      <c r="S948" s="80"/>
      <c r="T948" s="80"/>
      <c r="U948" s="80"/>
      <c r="V948" s="80"/>
      <c r="W948" s="80"/>
      <c r="X948" s="80"/>
      <c r="Y948" s="80"/>
    </row>
    <row r="949" spans="1:25" ht="15.75" customHeight="1" x14ac:dyDescent="0.4">
      <c r="A949" s="80"/>
      <c r="B949" s="80"/>
      <c r="C949" s="80"/>
      <c r="D949" s="80"/>
      <c r="E949" s="80"/>
      <c r="F949" s="382"/>
      <c r="G949" s="80"/>
      <c r="H949" s="80"/>
      <c r="I949" s="80"/>
      <c r="J949" s="80"/>
      <c r="K949" s="80"/>
      <c r="L949" s="80"/>
      <c r="M949" s="80"/>
      <c r="N949" s="80"/>
      <c r="O949" s="80"/>
      <c r="P949" s="80"/>
      <c r="Q949" s="80"/>
      <c r="R949" s="80"/>
      <c r="S949" s="80"/>
      <c r="T949" s="80"/>
      <c r="U949" s="80"/>
      <c r="V949" s="80"/>
      <c r="W949" s="80"/>
      <c r="X949" s="80"/>
      <c r="Y949" s="80"/>
    </row>
    <row r="950" spans="1:25" ht="15.75" customHeight="1" x14ac:dyDescent="0.4">
      <c r="A950" s="80"/>
      <c r="B950" s="80"/>
      <c r="C950" s="80"/>
      <c r="D950" s="80"/>
      <c r="E950" s="80"/>
      <c r="F950" s="382"/>
      <c r="G950" s="80"/>
      <c r="H950" s="80"/>
      <c r="I950" s="80"/>
      <c r="J950" s="80"/>
      <c r="K950" s="80"/>
      <c r="L950" s="80"/>
      <c r="M950" s="80"/>
      <c r="N950" s="80"/>
      <c r="O950" s="80"/>
      <c r="P950" s="80"/>
      <c r="Q950" s="80"/>
      <c r="R950" s="80"/>
      <c r="S950" s="80"/>
      <c r="T950" s="80"/>
      <c r="U950" s="80"/>
      <c r="V950" s="80"/>
      <c r="W950" s="80"/>
      <c r="X950" s="80"/>
      <c r="Y950" s="80"/>
    </row>
    <row r="951" spans="1:25" ht="15.75" customHeight="1" x14ac:dyDescent="0.4">
      <c r="A951" s="80"/>
      <c r="B951" s="80"/>
      <c r="C951" s="80"/>
      <c r="D951" s="80"/>
      <c r="E951" s="80"/>
      <c r="F951" s="382"/>
      <c r="G951" s="80"/>
      <c r="H951" s="80"/>
      <c r="I951" s="80"/>
      <c r="J951" s="80"/>
      <c r="K951" s="80"/>
      <c r="L951" s="80"/>
      <c r="M951" s="80"/>
      <c r="N951" s="80"/>
      <c r="O951" s="80"/>
      <c r="P951" s="80"/>
      <c r="Q951" s="80"/>
      <c r="R951" s="80"/>
      <c r="S951" s="80"/>
      <c r="T951" s="80"/>
      <c r="U951" s="80"/>
      <c r="V951" s="80"/>
      <c r="W951" s="80"/>
      <c r="X951" s="80"/>
      <c r="Y951" s="80"/>
    </row>
    <row r="952" spans="1:25" ht="15.75" customHeight="1" x14ac:dyDescent="0.4">
      <c r="A952" s="80"/>
      <c r="B952" s="80"/>
      <c r="C952" s="80"/>
      <c r="D952" s="80"/>
      <c r="E952" s="80"/>
      <c r="F952" s="382"/>
      <c r="G952" s="80"/>
      <c r="H952" s="80"/>
      <c r="I952" s="80"/>
      <c r="J952" s="80"/>
      <c r="K952" s="80"/>
      <c r="L952" s="80"/>
      <c r="M952" s="80"/>
      <c r="N952" s="80"/>
      <c r="O952" s="80"/>
      <c r="P952" s="80"/>
      <c r="Q952" s="80"/>
      <c r="R952" s="80"/>
      <c r="S952" s="80"/>
      <c r="T952" s="80"/>
      <c r="U952" s="80"/>
      <c r="V952" s="80"/>
      <c r="W952" s="80"/>
      <c r="X952" s="80"/>
      <c r="Y952" s="80"/>
    </row>
    <row r="953" spans="1:25" ht="15.75" customHeight="1" x14ac:dyDescent="0.4">
      <c r="A953" s="80"/>
      <c r="B953" s="80"/>
      <c r="C953" s="80"/>
      <c r="D953" s="80"/>
      <c r="E953" s="80"/>
      <c r="F953" s="382"/>
      <c r="G953" s="80"/>
      <c r="H953" s="80"/>
      <c r="I953" s="80"/>
      <c r="J953" s="80"/>
      <c r="K953" s="80"/>
      <c r="L953" s="80"/>
      <c r="M953" s="80"/>
      <c r="N953" s="80"/>
      <c r="O953" s="80"/>
      <c r="P953" s="80"/>
      <c r="Q953" s="80"/>
      <c r="R953" s="80"/>
      <c r="S953" s="80"/>
      <c r="T953" s="80"/>
      <c r="U953" s="80"/>
      <c r="V953" s="80"/>
      <c r="W953" s="80"/>
      <c r="X953" s="80"/>
      <c r="Y953" s="80"/>
    </row>
    <row r="954" spans="1:25" ht="15.75" customHeight="1" x14ac:dyDescent="0.4">
      <c r="A954" s="80"/>
      <c r="B954" s="80"/>
      <c r="C954" s="80"/>
      <c r="D954" s="80"/>
      <c r="E954" s="80"/>
      <c r="F954" s="382"/>
      <c r="G954" s="80"/>
      <c r="H954" s="80"/>
      <c r="I954" s="80"/>
      <c r="J954" s="80"/>
      <c r="K954" s="80"/>
      <c r="L954" s="80"/>
      <c r="M954" s="80"/>
      <c r="N954" s="80"/>
      <c r="O954" s="80"/>
      <c r="P954" s="80"/>
      <c r="Q954" s="80"/>
      <c r="R954" s="80"/>
      <c r="S954" s="80"/>
      <c r="T954" s="80"/>
      <c r="U954" s="80"/>
      <c r="V954" s="80"/>
      <c r="W954" s="80"/>
      <c r="X954" s="80"/>
      <c r="Y954" s="80"/>
    </row>
    <row r="955" spans="1:25" ht="15.75" customHeight="1" x14ac:dyDescent="0.4">
      <c r="A955" s="80"/>
      <c r="B955" s="80"/>
      <c r="C955" s="80"/>
      <c r="D955" s="80"/>
      <c r="E955" s="80"/>
      <c r="F955" s="382"/>
      <c r="G955" s="80"/>
      <c r="H955" s="80"/>
      <c r="I955" s="80"/>
      <c r="J955" s="80"/>
      <c r="K955" s="80"/>
      <c r="L955" s="80"/>
      <c r="M955" s="80"/>
      <c r="N955" s="80"/>
      <c r="O955" s="80"/>
      <c r="P955" s="80"/>
      <c r="Q955" s="80"/>
      <c r="R955" s="80"/>
      <c r="S955" s="80"/>
      <c r="T955" s="80"/>
      <c r="U955" s="80"/>
      <c r="V955" s="80"/>
      <c r="W955" s="80"/>
      <c r="X955" s="80"/>
      <c r="Y955" s="80"/>
    </row>
    <row r="956" spans="1:25" ht="15.75" customHeight="1" x14ac:dyDescent="0.4">
      <c r="A956" s="80"/>
      <c r="B956" s="80"/>
      <c r="C956" s="80"/>
      <c r="D956" s="80"/>
      <c r="E956" s="80"/>
      <c r="F956" s="382"/>
      <c r="G956" s="80"/>
      <c r="H956" s="80"/>
      <c r="I956" s="80"/>
      <c r="J956" s="80"/>
      <c r="K956" s="80"/>
      <c r="L956" s="80"/>
      <c r="M956" s="80"/>
      <c r="N956" s="80"/>
      <c r="O956" s="80"/>
      <c r="P956" s="80"/>
      <c r="Q956" s="80"/>
      <c r="R956" s="80"/>
      <c r="S956" s="80"/>
      <c r="T956" s="80"/>
      <c r="U956" s="80"/>
      <c r="V956" s="80"/>
      <c r="W956" s="80"/>
      <c r="X956" s="80"/>
      <c r="Y956" s="80"/>
    </row>
    <row r="957" spans="1:25" ht="15.75" customHeight="1" x14ac:dyDescent="0.4">
      <c r="A957" s="80"/>
      <c r="B957" s="80"/>
      <c r="C957" s="80"/>
      <c r="D957" s="80"/>
      <c r="E957" s="80"/>
      <c r="F957" s="382"/>
      <c r="G957" s="80"/>
      <c r="H957" s="80"/>
      <c r="I957" s="80"/>
      <c r="J957" s="80"/>
      <c r="K957" s="80"/>
      <c r="L957" s="80"/>
      <c r="M957" s="80"/>
      <c r="N957" s="80"/>
      <c r="O957" s="80"/>
      <c r="P957" s="80"/>
      <c r="Q957" s="80"/>
      <c r="R957" s="80"/>
      <c r="S957" s="80"/>
      <c r="T957" s="80"/>
      <c r="U957" s="80"/>
      <c r="V957" s="80"/>
      <c r="W957" s="80"/>
      <c r="X957" s="80"/>
      <c r="Y957" s="80"/>
    </row>
    <row r="958" spans="1:25" ht="15.75" customHeight="1" x14ac:dyDescent="0.4">
      <c r="A958" s="80"/>
      <c r="B958" s="80"/>
      <c r="C958" s="80"/>
      <c r="D958" s="80"/>
      <c r="E958" s="80"/>
      <c r="F958" s="382"/>
      <c r="G958" s="80"/>
      <c r="H958" s="80"/>
      <c r="I958" s="80"/>
      <c r="J958" s="80"/>
      <c r="K958" s="80"/>
      <c r="L958" s="80"/>
      <c r="M958" s="80"/>
      <c r="N958" s="80"/>
      <c r="O958" s="80"/>
      <c r="P958" s="80"/>
      <c r="Q958" s="80"/>
      <c r="R958" s="80"/>
      <c r="S958" s="80"/>
      <c r="T958" s="80"/>
      <c r="U958" s="80"/>
      <c r="V958" s="80"/>
      <c r="W958" s="80"/>
      <c r="X958" s="80"/>
      <c r="Y958" s="80"/>
    </row>
    <row r="959" spans="1:25" ht="15.75" customHeight="1" x14ac:dyDescent="0.4">
      <c r="A959" s="80"/>
      <c r="B959" s="80"/>
      <c r="C959" s="80"/>
      <c r="D959" s="80"/>
      <c r="E959" s="80"/>
      <c r="F959" s="382"/>
      <c r="G959" s="80"/>
      <c r="H959" s="80"/>
      <c r="I959" s="80"/>
      <c r="J959" s="80"/>
      <c r="K959" s="80"/>
      <c r="L959" s="80"/>
      <c r="M959" s="80"/>
      <c r="N959" s="80"/>
      <c r="O959" s="80"/>
      <c r="P959" s="80"/>
      <c r="Q959" s="80"/>
      <c r="R959" s="80"/>
      <c r="S959" s="80"/>
      <c r="T959" s="80"/>
      <c r="U959" s="80"/>
      <c r="V959" s="80"/>
      <c r="W959" s="80"/>
      <c r="X959" s="80"/>
      <c r="Y959" s="80"/>
    </row>
    <row r="960" spans="1:25" ht="15.75" customHeight="1" x14ac:dyDescent="0.4">
      <c r="A960" s="80"/>
      <c r="B960" s="80"/>
      <c r="C960" s="80"/>
      <c r="D960" s="80"/>
      <c r="E960" s="80"/>
      <c r="F960" s="382"/>
      <c r="G960" s="80"/>
      <c r="H960" s="80"/>
      <c r="I960" s="80"/>
      <c r="J960" s="80"/>
      <c r="K960" s="80"/>
      <c r="L960" s="80"/>
      <c r="M960" s="80"/>
      <c r="N960" s="80"/>
      <c r="O960" s="80"/>
      <c r="P960" s="80"/>
      <c r="Q960" s="80"/>
      <c r="R960" s="80"/>
      <c r="S960" s="80"/>
      <c r="T960" s="80"/>
      <c r="U960" s="80"/>
      <c r="V960" s="80"/>
      <c r="W960" s="80"/>
      <c r="X960" s="80"/>
      <c r="Y960" s="80"/>
    </row>
    <row r="961" spans="1:25" ht="15.75" customHeight="1" x14ac:dyDescent="0.4">
      <c r="A961" s="80"/>
      <c r="B961" s="80"/>
      <c r="C961" s="80"/>
      <c r="D961" s="80"/>
      <c r="E961" s="80"/>
      <c r="F961" s="382"/>
      <c r="G961" s="80"/>
      <c r="H961" s="80"/>
      <c r="I961" s="80"/>
      <c r="J961" s="80"/>
      <c r="K961" s="80"/>
      <c r="L961" s="80"/>
      <c r="M961" s="80"/>
      <c r="N961" s="80"/>
      <c r="O961" s="80"/>
      <c r="P961" s="80"/>
      <c r="Q961" s="80"/>
      <c r="R961" s="80"/>
      <c r="S961" s="80"/>
      <c r="T961" s="80"/>
      <c r="U961" s="80"/>
      <c r="V961" s="80"/>
      <c r="W961" s="80"/>
      <c r="X961" s="80"/>
      <c r="Y961" s="80"/>
    </row>
    <row r="962" spans="1:25" ht="15.75" customHeight="1" x14ac:dyDescent="0.4">
      <c r="A962" s="80"/>
      <c r="B962" s="80"/>
      <c r="C962" s="80"/>
      <c r="D962" s="80"/>
      <c r="E962" s="80"/>
      <c r="F962" s="382"/>
      <c r="G962" s="80"/>
      <c r="H962" s="80"/>
      <c r="I962" s="80"/>
      <c r="J962" s="80"/>
      <c r="K962" s="80"/>
      <c r="L962" s="80"/>
      <c r="M962" s="80"/>
      <c r="N962" s="80"/>
      <c r="O962" s="80"/>
      <c r="P962" s="80"/>
      <c r="Q962" s="80"/>
      <c r="R962" s="80"/>
      <c r="S962" s="80"/>
      <c r="T962" s="80"/>
      <c r="U962" s="80"/>
      <c r="V962" s="80"/>
      <c r="W962" s="80"/>
      <c r="X962" s="80"/>
      <c r="Y962" s="80"/>
    </row>
    <row r="963" spans="1:25" ht="15.75" customHeight="1" x14ac:dyDescent="0.4">
      <c r="A963" s="80"/>
      <c r="B963" s="80"/>
      <c r="C963" s="80"/>
      <c r="D963" s="80"/>
      <c r="E963" s="80"/>
      <c r="F963" s="382"/>
      <c r="G963" s="80"/>
      <c r="H963" s="80"/>
      <c r="I963" s="80"/>
      <c r="J963" s="80"/>
      <c r="K963" s="80"/>
      <c r="L963" s="80"/>
      <c r="M963" s="80"/>
      <c r="N963" s="80"/>
      <c r="O963" s="80"/>
      <c r="P963" s="80"/>
      <c r="Q963" s="80"/>
      <c r="R963" s="80"/>
      <c r="S963" s="80"/>
      <c r="T963" s="80"/>
      <c r="U963" s="80"/>
      <c r="V963" s="80"/>
      <c r="W963" s="80"/>
      <c r="X963" s="80"/>
      <c r="Y963" s="80"/>
    </row>
    <row r="964" spans="1:25" ht="15.75" customHeight="1" x14ac:dyDescent="0.4">
      <c r="A964" s="80"/>
      <c r="B964" s="80"/>
      <c r="C964" s="80"/>
      <c r="D964" s="80"/>
      <c r="E964" s="80"/>
      <c r="F964" s="382"/>
      <c r="G964" s="80"/>
      <c r="H964" s="80"/>
      <c r="I964" s="80"/>
      <c r="J964" s="80"/>
      <c r="K964" s="80"/>
      <c r="L964" s="80"/>
      <c r="M964" s="80"/>
      <c r="N964" s="80"/>
      <c r="O964" s="80"/>
      <c r="P964" s="80"/>
      <c r="Q964" s="80"/>
      <c r="R964" s="80"/>
      <c r="S964" s="80"/>
      <c r="T964" s="80"/>
      <c r="U964" s="80"/>
      <c r="V964" s="80"/>
      <c r="W964" s="80"/>
      <c r="X964" s="80"/>
      <c r="Y964" s="80"/>
    </row>
    <row r="965" spans="1:25" ht="15.75" customHeight="1" x14ac:dyDescent="0.4">
      <c r="A965" s="80"/>
      <c r="B965" s="80"/>
      <c r="C965" s="80"/>
      <c r="D965" s="80"/>
      <c r="E965" s="80"/>
      <c r="F965" s="382"/>
      <c r="G965" s="80"/>
      <c r="H965" s="80"/>
      <c r="I965" s="80"/>
      <c r="J965" s="80"/>
      <c r="K965" s="80"/>
      <c r="L965" s="80"/>
      <c r="M965" s="80"/>
      <c r="N965" s="80"/>
      <c r="O965" s="80"/>
      <c r="P965" s="80"/>
      <c r="Q965" s="80"/>
      <c r="R965" s="80"/>
      <c r="S965" s="80"/>
      <c r="T965" s="80"/>
      <c r="U965" s="80"/>
      <c r="V965" s="80"/>
      <c r="W965" s="80"/>
      <c r="X965" s="80"/>
      <c r="Y965" s="80"/>
    </row>
    <row r="966" spans="1:25" ht="15.75" customHeight="1" x14ac:dyDescent="0.4">
      <c r="A966" s="80"/>
      <c r="B966" s="80"/>
      <c r="C966" s="80"/>
      <c r="D966" s="80"/>
      <c r="E966" s="80"/>
      <c r="F966" s="382"/>
      <c r="G966" s="80"/>
      <c r="H966" s="80"/>
      <c r="I966" s="80"/>
      <c r="J966" s="80"/>
      <c r="K966" s="80"/>
      <c r="L966" s="80"/>
      <c r="M966" s="80"/>
      <c r="N966" s="80"/>
      <c r="O966" s="80"/>
      <c r="P966" s="80"/>
      <c r="Q966" s="80"/>
      <c r="R966" s="80"/>
      <c r="S966" s="80"/>
      <c r="T966" s="80"/>
      <c r="U966" s="80"/>
      <c r="V966" s="80"/>
      <c r="W966" s="80"/>
      <c r="X966" s="80"/>
      <c r="Y966" s="80"/>
    </row>
    <row r="967" spans="1:25" ht="15.75" customHeight="1" x14ac:dyDescent="0.4">
      <c r="A967" s="80"/>
      <c r="B967" s="80"/>
      <c r="C967" s="80"/>
      <c r="D967" s="80"/>
      <c r="E967" s="80"/>
      <c r="F967" s="382"/>
      <c r="G967" s="80"/>
      <c r="H967" s="80"/>
      <c r="I967" s="80"/>
      <c r="J967" s="80"/>
      <c r="K967" s="80"/>
      <c r="L967" s="80"/>
      <c r="M967" s="80"/>
      <c r="N967" s="80"/>
      <c r="O967" s="80"/>
      <c r="P967" s="80"/>
      <c r="Q967" s="80"/>
      <c r="R967" s="80"/>
      <c r="S967" s="80"/>
      <c r="T967" s="80"/>
      <c r="U967" s="80"/>
      <c r="V967" s="80"/>
      <c r="W967" s="80"/>
      <c r="X967" s="80"/>
      <c r="Y967" s="80"/>
    </row>
    <row r="968" spans="1:25" ht="15.75" customHeight="1" x14ac:dyDescent="0.4">
      <c r="A968" s="80"/>
      <c r="B968" s="80"/>
      <c r="C968" s="80"/>
      <c r="D968" s="80"/>
      <c r="E968" s="80"/>
      <c r="F968" s="382"/>
      <c r="G968" s="80"/>
      <c r="H968" s="80"/>
      <c r="I968" s="80"/>
      <c r="J968" s="80"/>
      <c r="K968" s="80"/>
      <c r="L968" s="80"/>
      <c r="M968" s="80"/>
      <c r="N968" s="80"/>
      <c r="O968" s="80"/>
      <c r="P968" s="80"/>
      <c r="Q968" s="80"/>
      <c r="R968" s="80"/>
      <c r="S968" s="80"/>
      <c r="T968" s="80"/>
      <c r="U968" s="80"/>
      <c r="V968" s="80"/>
      <c r="W968" s="80"/>
      <c r="X968" s="80"/>
      <c r="Y968" s="80"/>
    </row>
    <row r="969" spans="1:25" ht="15.75" customHeight="1" x14ac:dyDescent="0.4">
      <c r="A969" s="80"/>
      <c r="B969" s="80"/>
      <c r="C969" s="80"/>
      <c r="D969" s="80"/>
      <c r="E969" s="80"/>
      <c r="F969" s="382"/>
      <c r="G969" s="80"/>
      <c r="H969" s="80"/>
      <c r="I969" s="80"/>
      <c r="J969" s="80"/>
      <c r="K969" s="80"/>
      <c r="L969" s="80"/>
      <c r="M969" s="80"/>
      <c r="N969" s="80"/>
      <c r="O969" s="80"/>
      <c r="P969" s="80"/>
      <c r="Q969" s="80"/>
      <c r="R969" s="80"/>
      <c r="S969" s="80"/>
      <c r="T969" s="80"/>
      <c r="U969" s="80"/>
      <c r="V969" s="80"/>
      <c r="W969" s="80"/>
      <c r="X969" s="80"/>
      <c r="Y969" s="80"/>
    </row>
    <row r="970" spans="1:25" ht="15.75" customHeight="1" x14ac:dyDescent="0.4">
      <c r="A970" s="80"/>
      <c r="B970" s="80"/>
      <c r="C970" s="80"/>
      <c r="D970" s="80"/>
      <c r="E970" s="80"/>
      <c r="F970" s="382"/>
      <c r="G970" s="80"/>
      <c r="H970" s="80"/>
      <c r="I970" s="80"/>
      <c r="J970" s="80"/>
      <c r="K970" s="80"/>
      <c r="L970" s="80"/>
      <c r="M970" s="80"/>
      <c r="N970" s="80"/>
      <c r="O970" s="80"/>
      <c r="P970" s="80"/>
      <c r="Q970" s="80"/>
      <c r="R970" s="80"/>
      <c r="S970" s="80"/>
      <c r="T970" s="80"/>
      <c r="U970" s="80"/>
      <c r="V970" s="80"/>
      <c r="W970" s="80"/>
      <c r="X970" s="80"/>
      <c r="Y970" s="80"/>
    </row>
    <row r="971" spans="1:25" ht="15.75" customHeight="1" x14ac:dyDescent="0.4">
      <c r="A971" s="80"/>
      <c r="B971" s="80"/>
      <c r="C971" s="80"/>
      <c r="D971" s="80"/>
      <c r="E971" s="80"/>
      <c r="F971" s="382"/>
      <c r="G971" s="80"/>
      <c r="H971" s="80"/>
      <c r="I971" s="80"/>
      <c r="J971" s="80"/>
      <c r="K971" s="80"/>
      <c r="L971" s="80"/>
      <c r="M971" s="80"/>
      <c r="N971" s="80"/>
      <c r="O971" s="80"/>
      <c r="P971" s="80"/>
      <c r="Q971" s="80"/>
      <c r="R971" s="80"/>
      <c r="S971" s="80"/>
      <c r="T971" s="80"/>
      <c r="U971" s="80"/>
      <c r="V971" s="80"/>
      <c r="W971" s="80"/>
      <c r="X971" s="80"/>
      <c r="Y971" s="80"/>
    </row>
    <row r="972" spans="1:25" ht="15.75" customHeight="1" x14ac:dyDescent="0.4">
      <c r="A972" s="80"/>
      <c r="B972" s="80"/>
      <c r="C972" s="80"/>
      <c r="D972" s="80"/>
      <c r="E972" s="80"/>
      <c r="F972" s="382"/>
      <c r="G972" s="80"/>
      <c r="H972" s="80"/>
      <c r="I972" s="80"/>
      <c r="J972" s="80"/>
      <c r="K972" s="80"/>
      <c r="L972" s="80"/>
      <c r="M972" s="80"/>
      <c r="N972" s="80"/>
      <c r="O972" s="80"/>
      <c r="P972" s="80"/>
      <c r="Q972" s="80"/>
      <c r="R972" s="80"/>
      <c r="S972" s="80"/>
      <c r="T972" s="80"/>
      <c r="U972" s="80"/>
      <c r="V972" s="80"/>
      <c r="W972" s="80"/>
      <c r="X972" s="80"/>
      <c r="Y972" s="80"/>
    </row>
    <row r="973" spans="1:25" ht="15.75" customHeight="1" x14ac:dyDescent="0.4">
      <c r="A973" s="80"/>
      <c r="B973" s="80"/>
      <c r="C973" s="80"/>
      <c r="D973" s="80"/>
      <c r="E973" s="80"/>
      <c r="F973" s="382"/>
      <c r="G973" s="80"/>
      <c r="H973" s="80"/>
      <c r="I973" s="80"/>
      <c r="J973" s="80"/>
      <c r="K973" s="80"/>
      <c r="L973" s="80"/>
      <c r="M973" s="80"/>
      <c r="N973" s="80"/>
      <c r="O973" s="80"/>
      <c r="P973" s="80"/>
      <c r="Q973" s="80"/>
      <c r="R973" s="80"/>
      <c r="S973" s="80"/>
      <c r="T973" s="80"/>
      <c r="U973" s="80"/>
      <c r="V973" s="80"/>
      <c r="W973" s="80"/>
      <c r="X973" s="80"/>
      <c r="Y973" s="80"/>
    </row>
    <row r="974" spans="1:25" ht="15.75" customHeight="1" x14ac:dyDescent="0.4">
      <c r="A974" s="80"/>
      <c r="B974" s="80"/>
      <c r="C974" s="80"/>
      <c r="D974" s="80"/>
      <c r="E974" s="80"/>
      <c r="F974" s="382"/>
      <c r="G974" s="80"/>
      <c r="H974" s="80"/>
      <c r="I974" s="80"/>
      <c r="J974" s="80"/>
      <c r="K974" s="80"/>
      <c r="L974" s="80"/>
      <c r="M974" s="80"/>
      <c r="N974" s="80"/>
      <c r="O974" s="80"/>
      <c r="P974" s="80"/>
      <c r="Q974" s="80"/>
      <c r="R974" s="80"/>
      <c r="S974" s="80"/>
      <c r="T974" s="80"/>
      <c r="U974" s="80"/>
      <c r="V974" s="80"/>
      <c r="W974" s="80"/>
      <c r="X974" s="80"/>
      <c r="Y974" s="80"/>
    </row>
    <row r="975" spans="1:25" ht="15.75" customHeight="1" x14ac:dyDescent="0.4">
      <c r="A975" s="80"/>
      <c r="B975" s="80"/>
      <c r="C975" s="80"/>
      <c r="D975" s="80"/>
      <c r="E975" s="80"/>
      <c r="F975" s="382"/>
      <c r="G975" s="80"/>
      <c r="H975" s="80"/>
      <c r="I975" s="80"/>
      <c r="J975" s="80"/>
      <c r="K975" s="80"/>
      <c r="L975" s="80"/>
      <c r="M975" s="80"/>
      <c r="N975" s="80"/>
      <c r="O975" s="80"/>
      <c r="P975" s="80"/>
      <c r="Q975" s="80"/>
      <c r="R975" s="80"/>
      <c r="S975" s="80"/>
      <c r="T975" s="80"/>
      <c r="U975" s="80"/>
      <c r="V975" s="80"/>
      <c r="W975" s="80"/>
      <c r="X975" s="80"/>
      <c r="Y975" s="80"/>
    </row>
    <row r="976" spans="1:25" ht="15.75" customHeight="1" x14ac:dyDescent="0.4">
      <c r="A976" s="80"/>
      <c r="B976" s="80"/>
      <c r="C976" s="80"/>
      <c r="D976" s="80"/>
      <c r="E976" s="80"/>
      <c r="F976" s="382"/>
      <c r="G976" s="80"/>
      <c r="H976" s="80"/>
      <c r="I976" s="80"/>
      <c r="J976" s="80"/>
      <c r="K976" s="80"/>
      <c r="L976" s="80"/>
      <c r="M976" s="80"/>
      <c r="N976" s="80"/>
      <c r="O976" s="80"/>
      <c r="P976" s="80"/>
      <c r="Q976" s="80"/>
      <c r="R976" s="80"/>
      <c r="S976" s="80"/>
      <c r="T976" s="80"/>
      <c r="U976" s="80"/>
      <c r="V976" s="80"/>
      <c r="W976" s="80"/>
      <c r="X976" s="80"/>
      <c r="Y976" s="80"/>
    </row>
    <row r="977" spans="1:25" ht="15.75" customHeight="1" x14ac:dyDescent="0.4">
      <c r="A977" s="80"/>
      <c r="B977" s="80"/>
      <c r="C977" s="80"/>
      <c r="D977" s="80"/>
      <c r="E977" s="80"/>
      <c r="F977" s="382"/>
      <c r="G977" s="80"/>
      <c r="H977" s="80"/>
      <c r="I977" s="80"/>
      <c r="J977" s="80"/>
      <c r="K977" s="80"/>
      <c r="L977" s="80"/>
      <c r="M977" s="80"/>
      <c r="N977" s="80"/>
      <c r="O977" s="80"/>
      <c r="P977" s="80"/>
      <c r="Q977" s="80"/>
      <c r="R977" s="80"/>
      <c r="S977" s="80"/>
      <c r="T977" s="80"/>
      <c r="U977" s="80"/>
      <c r="V977" s="80"/>
      <c r="W977" s="80"/>
      <c r="X977" s="80"/>
      <c r="Y977" s="80"/>
    </row>
    <row r="978" spans="1:25" ht="15.75" customHeight="1" x14ac:dyDescent="0.4">
      <c r="A978" s="80"/>
      <c r="B978" s="80"/>
      <c r="C978" s="80"/>
      <c r="D978" s="80"/>
      <c r="E978" s="80"/>
      <c r="F978" s="382"/>
      <c r="G978" s="80"/>
      <c r="H978" s="80"/>
      <c r="I978" s="80"/>
      <c r="J978" s="80"/>
      <c r="K978" s="80"/>
      <c r="L978" s="80"/>
      <c r="M978" s="80"/>
      <c r="N978" s="80"/>
      <c r="O978" s="80"/>
      <c r="P978" s="80"/>
      <c r="Q978" s="80"/>
      <c r="R978" s="80"/>
      <c r="S978" s="80"/>
      <c r="T978" s="80"/>
      <c r="U978" s="80"/>
      <c r="V978" s="80"/>
      <c r="W978" s="80"/>
      <c r="X978" s="80"/>
      <c r="Y978" s="80"/>
    </row>
    <row r="979" spans="1:25" ht="15.75" customHeight="1" x14ac:dyDescent="0.4">
      <c r="A979" s="80"/>
      <c r="B979" s="80"/>
      <c r="C979" s="80"/>
      <c r="D979" s="80"/>
      <c r="E979" s="80"/>
      <c r="F979" s="382"/>
      <c r="G979" s="80"/>
      <c r="H979" s="80"/>
      <c r="I979" s="80"/>
      <c r="J979" s="80"/>
      <c r="K979" s="80"/>
      <c r="L979" s="80"/>
      <c r="M979" s="80"/>
      <c r="N979" s="80"/>
      <c r="O979" s="80"/>
      <c r="P979" s="80"/>
      <c r="Q979" s="80"/>
      <c r="R979" s="80"/>
      <c r="S979" s="80"/>
      <c r="T979" s="80"/>
      <c r="U979" s="80"/>
      <c r="V979" s="80"/>
      <c r="W979" s="80"/>
      <c r="X979" s="80"/>
      <c r="Y979" s="80"/>
    </row>
    <row r="980" spans="1:25" ht="15.75" customHeight="1" x14ac:dyDescent="0.4">
      <c r="A980" s="80"/>
      <c r="B980" s="80"/>
      <c r="C980" s="80"/>
      <c r="D980" s="80"/>
      <c r="E980" s="80"/>
      <c r="F980" s="382"/>
      <c r="G980" s="80"/>
      <c r="H980" s="80"/>
      <c r="I980" s="80"/>
      <c r="J980" s="80"/>
      <c r="K980" s="80"/>
      <c r="L980" s="80"/>
      <c r="M980" s="80"/>
      <c r="N980" s="80"/>
      <c r="O980" s="80"/>
      <c r="P980" s="80"/>
      <c r="Q980" s="80"/>
      <c r="R980" s="80"/>
      <c r="S980" s="80"/>
      <c r="T980" s="80"/>
      <c r="U980" s="80"/>
      <c r="V980" s="80"/>
      <c r="W980" s="80"/>
      <c r="X980" s="80"/>
      <c r="Y980" s="80"/>
    </row>
    <row r="981" spans="1:25" ht="15.75" customHeight="1" x14ac:dyDescent="0.4">
      <c r="A981" s="80"/>
      <c r="B981" s="80"/>
      <c r="C981" s="80"/>
      <c r="D981" s="80"/>
      <c r="E981" s="80"/>
      <c r="F981" s="382"/>
      <c r="G981" s="80"/>
      <c r="H981" s="80"/>
      <c r="I981" s="80"/>
      <c r="J981" s="80"/>
      <c r="K981" s="80"/>
      <c r="L981" s="80"/>
      <c r="M981" s="80"/>
      <c r="N981" s="80"/>
      <c r="O981" s="80"/>
      <c r="P981" s="80"/>
      <c r="Q981" s="80"/>
      <c r="R981" s="80"/>
      <c r="S981" s="80"/>
      <c r="T981" s="80"/>
      <c r="U981" s="80"/>
      <c r="V981" s="80"/>
      <c r="W981" s="80"/>
      <c r="X981" s="80"/>
      <c r="Y981" s="80"/>
    </row>
    <row r="982" spans="1:25" ht="15.75" customHeight="1" x14ac:dyDescent="0.4">
      <c r="A982" s="80"/>
      <c r="B982" s="80"/>
      <c r="C982" s="80"/>
      <c r="D982" s="80"/>
      <c r="E982" s="80"/>
      <c r="F982" s="382"/>
      <c r="G982" s="80"/>
      <c r="H982" s="80"/>
      <c r="I982" s="80"/>
      <c r="J982" s="80"/>
      <c r="K982" s="80"/>
      <c r="L982" s="80"/>
      <c r="M982" s="80"/>
      <c r="N982" s="80"/>
      <c r="O982" s="80"/>
      <c r="P982" s="80"/>
      <c r="Q982" s="80"/>
      <c r="R982" s="80"/>
      <c r="S982" s="80"/>
      <c r="T982" s="80"/>
      <c r="U982" s="80"/>
      <c r="V982" s="80"/>
      <c r="W982" s="80"/>
      <c r="X982" s="80"/>
      <c r="Y982" s="80"/>
    </row>
    <row r="983" spans="1:25" ht="15.75" customHeight="1" x14ac:dyDescent="0.4">
      <c r="A983" s="80"/>
      <c r="B983" s="80"/>
      <c r="C983" s="80"/>
      <c r="D983" s="80"/>
      <c r="E983" s="80"/>
      <c r="F983" s="382"/>
      <c r="G983" s="80"/>
      <c r="H983" s="80"/>
      <c r="I983" s="80"/>
      <c r="J983" s="80"/>
      <c r="K983" s="80"/>
      <c r="L983" s="80"/>
      <c r="M983" s="80"/>
      <c r="N983" s="80"/>
      <c r="O983" s="80"/>
      <c r="P983" s="80"/>
      <c r="Q983" s="80"/>
      <c r="R983" s="80"/>
      <c r="S983" s="80"/>
      <c r="T983" s="80"/>
      <c r="U983" s="80"/>
      <c r="V983" s="80"/>
      <c r="W983" s="80"/>
      <c r="X983" s="80"/>
      <c r="Y983" s="80"/>
    </row>
    <row r="984" spans="1:25" ht="15.75" customHeight="1" x14ac:dyDescent="0.4">
      <c r="A984" s="80"/>
      <c r="B984" s="80"/>
      <c r="C984" s="80"/>
      <c r="D984" s="80"/>
      <c r="E984" s="80"/>
      <c r="F984" s="382"/>
      <c r="G984" s="80"/>
      <c r="H984" s="80"/>
      <c r="I984" s="80"/>
      <c r="J984" s="80"/>
      <c r="K984" s="80"/>
      <c r="L984" s="80"/>
      <c r="M984" s="80"/>
      <c r="N984" s="80"/>
      <c r="O984" s="80"/>
      <c r="P984" s="80"/>
      <c r="Q984" s="80"/>
      <c r="R984" s="80"/>
      <c r="S984" s="80"/>
      <c r="T984" s="80"/>
      <c r="U984" s="80"/>
      <c r="V984" s="80"/>
      <c r="W984" s="80"/>
      <c r="X984" s="80"/>
      <c r="Y984" s="80"/>
    </row>
    <row r="985" spans="1:25" ht="15.75" customHeight="1" x14ac:dyDescent="0.4">
      <c r="A985" s="80"/>
      <c r="B985" s="80"/>
      <c r="C985" s="80"/>
      <c r="D985" s="80"/>
      <c r="E985" s="80"/>
      <c r="F985" s="382"/>
      <c r="G985" s="80"/>
      <c r="H985" s="80"/>
      <c r="I985" s="80"/>
      <c r="J985" s="80"/>
      <c r="K985" s="80"/>
      <c r="L985" s="80"/>
      <c r="M985" s="80"/>
      <c r="N985" s="80"/>
      <c r="O985" s="80"/>
      <c r="P985" s="80"/>
      <c r="Q985" s="80"/>
      <c r="R985" s="80"/>
      <c r="S985" s="80"/>
      <c r="T985" s="80"/>
      <c r="U985" s="80"/>
      <c r="V985" s="80"/>
      <c r="W985" s="80"/>
      <c r="X985" s="80"/>
      <c r="Y985" s="80"/>
    </row>
    <row r="986" spans="1:25" ht="15.75" customHeight="1" x14ac:dyDescent="0.4">
      <c r="A986" s="80"/>
      <c r="B986" s="80"/>
      <c r="C986" s="80"/>
      <c r="D986" s="80"/>
      <c r="E986" s="80"/>
      <c r="F986" s="382"/>
      <c r="G986" s="80"/>
      <c r="H986" s="80"/>
      <c r="I986" s="80"/>
      <c r="J986" s="80"/>
      <c r="K986" s="80"/>
      <c r="L986" s="80"/>
      <c r="M986" s="80"/>
      <c r="N986" s="80"/>
      <c r="O986" s="80"/>
      <c r="P986" s="80"/>
      <c r="Q986" s="80"/>
      <c r="R986" s="80"/>
      <c r="S986" s="80"/>
      <c r="T986" s="80"/>
      <c r="U986" s="80"/>
      <c r="V986" s="80"/>
      <c r="W986" s="80"/>
      <c r="X986" s="80"/>
      <c r="Y986" s="80"/>
    </row>
    <row r="987" spans="1:25" ht="15.75" customHeight="1" x14ac:dyDescent="0.4">
      <c r="A987" s="80"/>
      <c r="B987" s="80"/>
      <c r="C987" s="80"/>
      <c r="D987" s="80"/>
      <c r="E987" s="80"/>
      <c r="F987" s="382"/>
      <c r="G987" s="80"/>
      <c r="H987" s="80"/>
      <c r="I987" s="80"/>
      <c r="J987" s="80"/>
      <c r="K987" s="80"/>
      <c r="L987" s="80"/>
      <c r="M987" s="80"/>
      <c r="N987" s="80"/>
      <c r="O987" s="80"/>
      <c r="P987" s="80"/>
      <c r="Q987" s="80"/>
      <c r="R987" s="80"/>
      <c r="S987" s="80"/>
      <c r="T987" s="80"/>
      <c r="U987" s="80"/>
      <c r="V987" s="80"/>
      <c r="W987" s="80"/>
      <c r="X987" s="80"/>
      <c r="Y987" s="80"/>
    </row>
    <row r="988" spans="1:25" ht="15.75" customHeight="1" x14ac:dyDescent="0.4">
      <c r="A988" s="80"/>
      <c r="B988" s="80"/>
      <c r="C988" s="80"/>
      <c r="D988" s="80"/>
      <c r="E988" s="80"/>
      <c r="F988" s="382"/>
      <c r="G988" s="80"/>
      <c r="H988" s="80"/>
      <c r="I988" s="80"/>
      <c r="J988" s="80"/>
      <c r="K988" s="80"/>
      <c r="L988" s="80"/>
      <c r="M988" s="80"/>
      <c r="N988" s="80"/>
      <c r="O988" s="80"/>
      <c r="P988" s="80"/>
      <c r="Q988" s="80"/>
      <c r="R988" s="80"/>
      <c r="S988" s="80"/>
      <c r="T988" s="80"/>
      <c r="U988" s="80"/>
      <c r="V988" s="80"/>
      <c r="W988" s="80"/>
      <c r="X988" s="80"/>
      <c r="Y988" s="80"/>
    </row>
    <row r="989" spans="1:25" ht="15.75" customHeight="1" x14ac:dyDescent="0.4">
      <c r="A989" s="80"/>
      <c r="B989" s="80"/>
      <c r="C989" s="80"/>
      <c r="D989" s="80"/>
      <c r="E989" s="80"/>
      <c r="F989" s="382"/>
      <c r="G989" s="80"/>
      <c r="H989" s="80"/>
      <c r="I989" s="80"/>
      <c r="J989" s="80"/>
      <c r="K989" s="80"/>
      <c r="L989" s="80"/>
      <c r="M989" s="80"/>
      <c r="N989" s="80"/>
      <c r="O989" s="80"/>
      <c r="P989" s="80"/>
      <c r="Q989" s="80"/>
      <c r="R989" s="80"/>
      <c r="S989" s="80"/>
      <c r="T989" s="80"/>
      <c r="U989" s="80"/>
      <c r="V989" s="80"/>
      <c r="W989" s="80"/>
      <c r="X989" s="80"/>
      <c r="Y989" s="80"/>
    </row>
    <row r="990" spans="1:25" ht="15.75" customHeight="1" x14ac:dyDescent="0.4">
      <c r="A990" s="80"/>
      <c r="B990" s="80"/>
      <c r="C990" s="80"/>
      <c r="D990" s="80"/>
      <c r="E990" s="80"/>
      <c r="F990" s="382"/>
      <c r="G990" s="80"/>
      <c r="H990" s="80"/>
      <c r="I990" s="80"/>
      <c r="J990" s="80"/>
      <c r="K990" s="80"/>
      <c r="L990" s="80"/>
      <c r="M990" s="80"/>
      <c r="N990" s="80"/>
      <c r="O990" s="80"/>
      <c r="P990" s="80"/>
      <c r="Q990" s="80"/>
      <c r="R990" s="80"/>
      <c r="S990" s="80"/>
      <c r="T990" s="80"/>
      <c r="U990" s="80"/>
      <c r="V990" s="80"/>
      <c r="W990" s="80"/>
      <c r="X990" s="80"/>
      <c r="Y990" s="80"/>
    </row>
    <row r="991" spans="1:25" ht="15" customHeight="1" x14ac:dyDescent="0.4">
      <c r="A991" s="80"/>
      <c r="B991" s="80"/>
      <c r="C991" s="80"/>
      <c r="D991" s="80"/>
      <c r="E991" s="80"/>
      <c r="F991" s="80"/>
      <c r="G991" s="80"/>
      <c r="H991" s="80"/>
      <c r="I991" s="80"/>
      <c r="J991" s="80"/>
      <c r="K991" s="80"/>
      <c r="L991" s="80"/>
      <c r="M991" s="80"/>
      <c r="N991" s="80"/>
      <c r="O991" s="80"/>
      <c r="P991" s="80"/>
      <c r="Q991" s="80"/>
      <c r="R991" s="80"/>
      <c r="S991" s="80"/>
      <c r="T991" s="80"/>
      <c r="U991" s="80"/>
      <c r="V991" s="80"/>
      <c r="W991" s="80"/>
      <c r="X991" s="80"/>
      <c r="Y991" s="80"/>
    </row>
    <row r="992" spans="1:25" ht="15" customHeight="1" x14ac:dyDescent="0.4">
      <c r="A992" s="80"/>
      <c r="B992" s="80"/>
      <c r="C992" s="80"/>
      <c r="D992" s="80"/>
      <c r="E992" s="80"/>
      <c r="F992" s="80"/>
      <c r="G992" s="80"/>
      <c r="H992" s="80"/>
      <c r="I992" s="80"/>
      <c r="J992" s="80"/>
      <c r="K992" s="80"/>
      <c r="L992" s="80"/>
      <c r="M992" s="80"/>
      <c r="N992" s="80"/>
      <c r="O992" s="80"/>
      <c r="P992" s="80"/>
      <c r="Q992" s="80"/>
      <c r="R992" s="80"/>
      <c r="S992" s="80"/>
      <c r="T992" s="80"/>
      <c r="U992" s="80"/>
      <c r="V992" s="80"/>
      <c r="W992" s="80"/>
      <c r="X992" s="80"/>
      <c r="Y992" s="80"/>
    </row>
    <row r="993" spans="1:25" ht="15" customHeight="1" x14ac:dyDescent="0.4">
      <c r="A993" s="80"/>
      <c r="B993" s="80"/>
      <c r="C993" s="80"/>
      <c r="D993" s="80"/>
      <c r="E993" s="80"/>
      <c r="F993" s="80"/>
      <c r="G993" s="80"/>
      <c r="H993" s="80"/>
      <c r="I993" s="80"/>
      <c r="J993" s="80"/>
      <c r="K993" s="80"/>
      <c r="L993" s="80"/>
      <c r="M993" s="80"/>
      <c r="N993" s="80"/>
      <c r="O993" s="80"/>
      <c r="P993" s="80"/>
      <c r="Q993" s="80"/>
      <c r="R993" s="80"/>
      <c r="S993" s="80"/>
      <c r="T993" s="80"/>
      <c r="U993" s="80"/>
      <c r="V993" s="80"/>
      <c r="W993" s="80"/>
      <c r="X993" s="80"/>
      <c r="Y993" s="80"/>
    </row>
    <row r="994" spans="1:25" ht="15" customHeight="1" x14ac:dyDescent="0.4">
      <c r="A994" s="80"/>
      <c r="B994" s="80"/>
      <c r="C994" s="80"/>
      <c r="D994" s="80"/>
      <c r="E994" s="80"/>
      <c r="F994" s="80"/>
      <c r="G994" s="80"/>
      <c r="H994" s="80"/>
      <c r="I994" s="80"/>
      <c r="J994" s="80"/>
      <c r="K994" s="80"/>
      <c r="L994" s="80"/>
      <c r="M994" s="80"/>
      <c r="N994" s="80"/>
      <c r="O994" s="80"/>
      <c r="P994" s="80"/>
      <c r="Q994" s="80"/>
      <c r="R994" s="80"/>
      <c r="S994" s="80"/>
      <c r="T994" s="80"/>
      <c r="U994" s="80"/>
      <c r="V994" s="80"/>
      <c r="W994" s="80"/>
      <c r="X994" s="80"/>
      <c r="Y994" s="80"/>
    </row>
    <row r="995" spans="1:25" ht="15" customHeight="1" x14ac:dyDescent="0.4">
      <c r="A995" s="80"/>
      <c r="B995" s="80"/>
      <c r="C995" s="80"/>
      <c r="D995" s="80"/>
      <c r="E995" s="80"/>
      <c r="F995" s="80"/>
      <c r="G995" s="80"/>
      <c r="H995" s="80"/>
      <c r="I995" s="80"/>
      <c r="J995" s="80"/>
      <c r="K995" s="80"/>
      <c r="L995" s="80"/>
      <c r="M995" s="80"/>
      <c r="N995" s="80"/>
      <c r="O995" s="80"/>
      <c r="P995" s="80"/>
      <c r="Q995" s="80"/>
      <c r="R995" s="80"/>
      <c r="S995" s="80"/>
      <c r="T995" s="80"/>
      <c r="U995" s="80"/>
      <c r="V995" s="80"/>
      <c r="W995" s="80"/>
      <c r="X995" s="80"/>
      <c r="Y995" s="80"/>
    </row>
    <row r="996" spans="1:25" ht="15" customHeight="1" x14ac:dyDescent="0.4">
      <c r="A996" s="80"/>
      <c r="B996" s="80"/>
      <c r="C996" s="80"/>
      <c r="D996" s="80"/>
      <c r="E996" s="80"/>
      <c r="F996" s="80"/>
      <c r="G996" s="80"/>
      <c r="H996" s="80"/>
      <c r="I996" s="80"/>
      <c r="J996" s="80"/>
      <c r="K996" s="80"/>
      <c r="L996" s="80"/>
      <c r="M996" s="80"/>
      <c r="N996" s="80"/>
      <c r="O996" s="80"/>
      <c r="P996" s="80"/>
      <c r="Q996" s="80"/>
      <c r="R996" s="80"/>
      <c r="S996" s="80"/>
      <c r="T996" s="80"/>
      <c r="U996" s="80"/>
      <c r="V996" s="80"/>
      <c r="W996" s="80"/>
      <c r="X996" s="80"/>
      <c r="Y996" s="80"/>
    </row>
  </sheetData>
  <mergeCells count="2">
    <mergeCell ref="A1:E1"/>
    <mergeCell ref="A2:E2"/>
  </mergeCells>
  <pageMargins left="0.7" right="0.7" top="0.75" bottom="0.75" header="0" footer="0"/>
  <pageSetup orientation="landscape"/>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4283F8-D885-462D-B4DD-DF77BC061ED4}">
  <dimension ref="A1:AI40"/>
  <sheetViews>
    <sheetView showGridLines="0" zoomScale="70" zoomScaleNormal="70" workbookViewId="0">
      <selection activeCell="A25" sqref="A25"/>
    </sheetView>
  </sheetViews>
  <sheetFormatPr defaultRowHeight="14.5" x14ac:dyDescent="0.4"/>
  <cols>
    <col min="1" max="1" width="24.54296875" bestFit="1" customWidth="1"/>
    <col min="2" max="15" width="6.1796875" customWidth="1"/>
    <col min="16" max="17" width="5.54296875" bestFit="1" customWidth="1"/>
    <col min="18" max="33" width="5.26953125" bestFit="1" customWidth="1"/>
    <col min="34" max="34" width="6.1796875" customWidth="1"/>
  </cols>
  <sheetData>
    <row r="1" spans="1:35" ht="23.5" x14ac:dyDescent="0.4">
      <c r="A1" s="616" t="s">
        <v>466</v>
      </c>
    </row>
    <row r="2" spans="1:35" x14ac:dyDescent="0.4">
      <c r="A2" s="601" t="s">
        <v>467</v>
      </c>
      <c r="B2" s="618" t="s">
        <v>468</v>
      </c>
      <c r="C2" s="618" t="s">
        <v>469</v>
      </c>
      <c r="D2" s="618" t="s">
        <v>470</v>
      </c>
      <c r="E2" s="618" t="s">
        <v>471</v>
      </c>
      <c r="F2" s="618" t="s">
        <v>472</v>
      </c>
      <c r="G2" s="618" t="s">
        <v>473</v>
      </c>
      <c r="H2" s="618" t="s">
        <v>474</v>
      </c>
      <c r="I2" s="618" t="s">
        <v>475</v>
      </c>
      <c r="J2" s="618" t="s">
        <v>476</v>
      </c>
      <c r="K2" s="618" t="s">
        <v>477</v>
      </c>
      <c r="L2" s="618" t="s">
        <v>478</v>
      </c>
      <c r="M2" s="618" t="s">
        <v>479</v>
      </c>
      <c r="N2" s="618" t="s">
        <v>480</v>
      </c>
      <c r="O2" s="618" t="s">
        <v>481</v>
      </c>
      <c r="P2" s="618" t="s">
        <v>482</v>
      </c>
      <c r="Q2" s="618">
        <v>1400</v>
      </c>
      <c r="R2" s="619">
        <v>1430</v>
      </c>
      <c r="S2" s="619">
        <v>1500</v>
      </c>
      <c r="T2" s="619">
        <v>1530</v>
      </c>
      <c r="U2" s="619">
        <v>1600</v>
      </c>
      <c r="V2" s="619">
        <v>1630</v>
      </c>
      <c r="W2" s="619">
        <v>1700</v>
      </c>
      <c r="X2" s="619">
        <v>1730</v>
      </c>
      <c r="Y2" s="619">
        <v>1800</v>
      </c>
      <c r="Z2" s="619">
        <v>1830</v>
      </c>
      <c r="AA2" s="619">
        <v>1900</v>
      </c>
      <c r="AB2" s="619">
        <v>1930</v>
      </c>
      <c r="AC2" s="619">
        <v>2000</v>
      </c>
      <c r="AD2" s="619">
        <v>2030</v>
      </c>
      <c r="AE2" s="619">
        <v>2100</v>
      </c>
      <c r="AF2" s="619">
        <v>2130</v>
      </c>
      <c r="AG2" s="620">
        <v>2200</v>
      </c>
    </row>
    <row r="3" spans="1:35" x14ac:dyDescent="0.4">
      <c r="A3" s="605" t="s">
        <v>483</v>
      </c>
      <c r="B3" s="608">
        <v>1</v>
      </c>
      <c r="C3" s="609">
        <v>0</v>
      </c>
      <c r="D3" s="609">
        <v>3</v>
      </c>
      <c r="E3" s="609">
        <v>3</v>
      </c>
      <c r="F3" s="609">
        <v>4</v>
      </c>
      <c r="G3" s="609">
        <v>9</v>
      </c>
      <c r="H3" s="609">
        <v>3</v>
      </c>
      <c r="I3" s="609">
        <v>3</v>
      </c>
      <c r="J3" s="609">
        <v>3</v>
      </c>
      <c r="K3" s="609">
        <v>1</v>
      </c>
      <c r="L3" s="609">
        <v>7</v>
      </c>
      <c r="M3" s="609">
        <v>10</v>
      </c>
      <c r="N3" s="609">
        <v>0</v>
      </c>
      <c r="O3" s="609">
        <v>0</v>
      </c>
      <c r="P3" s="609">
        <v>0</v>
      </c>
      <c r="Q3" s="609">
        <v>4</v>
      </c>
      <c r="R3" s="610">
        <v>3</v>
      </c>
      <c r="S3" s="609">
        <v>4</v>
      </c>
      <c r="T3" s="609">
        <v>1</v>
      </c>
      <c r="U3" s="609">
        <v>1</v>
      </c>
      <c r="V3" s="609">
        <v>1</v>
      </c>
      <c r="W3" s="609">
        <v>2</v>
      </c>
      <c r="X3" s="609">
        <v>1</v>
      </c>
      <c r="Y3" s="609">
        <v>2</v>
      </c>
      <c r="Z3" s="609">
        <v>1</v>
      </c>
      <c r="AA3" s="609">
        <v>1</v>
      </c>
      <c r="AB3" s="609">
        <v>0</v>
      </c>
      <c r="AC3" s="609">
        <v>0</v>
      </c>
      <c r="AD3" s="609">
        <v>0</v>
      </c>
      <c r="AE3" s="609">
        <v>0</v>
      </c>
      <c r="AF3" s="609">
        <v>0</v>
      </c>
      <c r="AG3" s="606">
        <v>0</v>
      </c>
      <c r="AI3">
        <f>SUM(B3:AG3)</f>
        <v>68</v>
      </c>
    </row>
    <row r="4" spans="1:35" x14ac:dyDescent="0.4">
      <c r="A4" s="607" t="s">
        <v>484</v>
      </c>
      <c r="B4" s="610">
        <v>0</v>
      </c>
      <c r="C4" s="609">
        <v>2</v>
      </c>
      <c r="D4" s="609">
        <v>10</v>
      </c>
      <c r="E4" s="609">
        <v>3</v>
      </c>
      <c r="F4" s="609">
        <v>18</v>
      </c>
      <c r="G4" s="609">
        <v>19</v>
      </c>
      <c r="H4" s="609">
        <v>17</v>
      </c>
      <c r="I4" s="609">
        <v>4</v>
      </c>
      <c r="J4" s="609">
        <v>18</v>
      </c>
      <c r="K4" s="609">
        <v>8</v>
      </c>
      <c r="L4" s="609">
        <v>7</v>
      </c>
      <c r="M4" s="609">
        <v>21</v>
      </c>
      <c r="N4" s="609">
        <v>0</v>
      </c>
      <c r="O4" s="609">
        <v>0</v>
      </c>
      <c r="P4" s="609">
        <v>0</v>
      </c>
      <c r="Q4" s="609">
        <v>6</v>
      </c>
      <c r="R4" s="610">
        <v>4</v>
      </c>
      <c r="S4" s="609">
        <v>19</v>
      </c>
      <c r="T4" s="609">
        <v>1</v>
      </c>
      <c r="U4" s="609">
        <v>1</v>
      </c>
      <c r="V4" s="609">
        <v>5</v>
      </c>
      <c r="W4" s="609">
        <v>7</v>
      </c>
      <c r="X4" s="609">
        <v>1</v>
      </c>
      <c r="Y4" s="609">
        <v>1</v>
      </c>
      <c r="Z4" s="609">
        <v>2</v>
      </c>
      <c r="AA4" s="609">
        <v>1</v>
      </c>
      <c r="AB4" s="609">
        <v>0</v>
      </c>
      <c r="AC4" s="609">
        <v>1</v>
      </c>
      <c r="AD4" s="609">
        <v>0</v>
      </c>
      <c r="AE4" s="609">
        <v>0</v>
      </c>
      <c r="AF4" s="609">
        <v>0</v>
      </c>
      <c r="AG4" s="606">
        <v>0</v>
      </c>
      <c r="AI4">
        <f t="shared" ref="AI4:AI6" si="0">SUM(B4:AG4)</f>
        <v>176</v>
      </c>
    </row>
    <row r="5" spans="1:35" x14ac:dyDescent="0.4">
      <c r="A5" s="607" t="s">
        <v>485</v>
      </c>
      <c r="B5" s="610">
        <v>1</v>
      </c>
      <c r="C5" s="609">
        <v>3</v>
      </c>
      <c r="D5" s="609">
        <v>7</v>
      </c>
      <c r="E5" s="609">
        <v>5</v>
      </c>
      <c r="F5" s="609">
        <v>7</v>
      </c>
      <c r="G5" s="609">
        <v>12</v>
      </c>
      <c r="H5" s="609">
        <v>9</v>
      </c>
      <c r="I5" s="609">
        <v>0</v>
      </c>
      <c r="J5" s="609">
        <v>11</v>
      </c>
      <c r="K5" s="609">
        <v>5</v>
      </c>
      <c r="L5" s="609">
        <v>11</v>
      </c>
      <c r="M5" s="609">
        <v>0</v>
      </c>
      <c r="N5" s="609">
        <v>0</v>
      </c>
      <c r="O5" s="609">
        <v>0</v>
      </c>
      <c r="P5" s="609">
        <v>0</v>
      </c>
      <c r="Q5" s="609">
        <v>5</v>
      </c>
      <c r="R5" s="610">
        <v>5</v>
      </c>
      <c r="S5" s="609">
        <v>12</v>
      </c>
      <c r="T5" s="609">
        <v>3</v>
      </c>
      <c r="U5" s="609">
        <v>3</v>
      </c>
      <c r="V5" s="609">
        <v>1</v>
      </c>
      <c r="W5" s="609">
        <v>5</v>
      </c>
      <c r="X5" s="609">
        <v>3</v>
      </c>
      <c r="Y5" s="609">
        <v>0</v>
      </c>
      <c r="Z5" s="609">
        <v>1</v>
      </c>
      <c r="AA5" s="609">
        <v>0</v>
      </c>
      <c r="AB5" s="609">
        <v>0</v>
      </c>
      <c r="AC5" s="609">
        <v>0</v>
      </c>
      <c r="AD5" s="609">
        <v>1</v>
      </c>
      <c r="AE5" s="609">
        <v>0</v>
      </c>
      <c r="AF5" s="609">
        <v>0</v>
      </c>
      <c r="AG5" s="606">
        <v>0</v>
      </c>
      <c r="AI5">
        <f t="shared" si="0"/>
        <v>110</v>
      </c>
    </row>
    <row r="6" spans="1:35" x14ac:dyDescent="0.4">
      <c r="A6" s="607" t="s">
        <v>486</v>
      </c>
      <c r="B6" s="611">
        <v>1</v>
      </c>
      <c r="C6" s="612">
        <v>1</v>
      </c>
      <c r="D6" s="612">
        <v>12</v>
      </c>
      <c r="E6" s="612">
        <v>4</v>
      </c>
      <c r="F6" s="612">
        <v>6</v>
      </c>
      <c r="G6" s="612">
        <v>8</v>
      </c>
      <c r="H6" s="612">
        <v>4</v>
      </c>
      <c r="I6" s="609">
        <v>5</v>
      </c>
      <c r="J6" s="609">
        <v>4</v>
      </c>
      <c r="K6" s="609">
        <v>4</v>
      </c>
      <c r="L6" s="609">
        <v>10</v>
      </c>
      <c r="M6" s="609">
        <v>0</v>
      </c>
      <c r="N6" s="609">
        <v>0</v>
      </c>
      <c r="O6" s="609">
        <v>0</v>
      </c>
      <c r="P6" s="609">
        <v>0</v>
      </c>
      <c r="Q6" s="609">
        <v>9</v>
      </c>
      <c r="R6" s="610">
        <v>1</v>
      </c>
      <c r="S6" s="609">
        <v>0</v>
      </c>
      <c r="T6" s="609">
        <v>1</v>
      </c>
      <c r="U6" s="609">
        <v>2</v>
      </c>
      <c r="V6" s="609">
        <v>2</v>
      </c>
      <c r="W6" s="609">
        <v>2</v>
      </c>
      <c r="X6" s="609">
        <v>0</v>
      </c>
      <c r="Y6" s="609">
        <v>2</v>
      </c>
      <c r="Z6" s="609">
        <v>0</v>
      </c>
      <c r="AA6" s="609">
        <v>1</v>
      </c>
      <c r="AB6" s="609">
        <v>2</v>
      </c>
      <c r="AC6" s="609">
        <v>0</v>
      </c>
      <c r="AD6" s="609">
        <v>0</v>
      </c>
      <c r="AE6" s="609">
        <v>0</v>
      </c>
      <c r="AF6" s="609">
        <v>0</v>
      </c>
      <c r="AG6" s="606">
        <v>0</v>
      </c>
      <c r="AI6">
        <f t="shared" si="0"/>
        <v>81</v>
      </c>
    </row>
    <row r="7" spans="1:35" x14ac:dyDescent="0.4">
      <c r="A7" s="613" t="s">
        <v>487</v>
      </c>
      <c r="B7" s="613"/>
      <c r="C7" s="613">
        <v>0</v>
      </c>
      <c r="D7" s="606">
        <v>0</v>
      </c>
      <c r="E7" s="606">
        <v>0</v>
      </c>
      <c r="F7" s="606">
        <v>0</v>
      </c>
      <c r="G7" s="606">
        <v>0</v>
      </c>
      <c r="H7" s="606">
        <v>0</v>
      </c>
      <c r="I7" s="602"/>
      <c r="J7" s="602"/>
      <c r="K7" s="602"/>
      <c r="L7" s="602"/>
      <c r="M7" s="602"/>
      <c r="N7" s="602"/>
      <c r="O7" s="602"/>
      <c r="P7" s="602"/>
      <c r="Q7" s="602"/>
      <c r="R7" s="602"/>
      <c r="S7" s="607">
        <v>0</v>
      </c>
      <c r="T7" s="606">
        <v>0</v>
      </c>
      <c r="U7" s="606">
        <v>0</v>
      </c>
      <c r="V7" s="606">
        <v>0</v>
      </c>
      <c r="W7" s="606">
        <v>0</v>
      </c>
      <c r="X7" s="606">
        <v>0</v>
      </c>
      <c r="Y7" s="602"/>
      <c r="Z7" s="602"/>
      <c r="AA7" s="602"/>
      <c r="AB7" s="602"/>
      <c r="AC7" s="602"/>
      <c r="AD7" s="602"/>
      <c r="AE7" s="602"/>
      <c r="AF7" s="602"/>
      <c r="AG7" s="602"/>
    </row>
    <row r="8" spans="1:35" x14ac:dyDescent="0.4">
      <c r="A8" s="613" t="s">
        <v>488</v>
      </c>
      <c r="B8" s="613"/>
      <c r="C8" s="613">
        <v>0</v>
      </c>
      <c r="D8" s="606">
        <v>0</v>
      </c>
      <c r="E8" s="606">
        <v>0</v>
      </c>
      <c r="F8" s="606">
        <v>0</v>
      </c>
      <c r="G8" s="606">
        <v>0</v>
      </c>
      <c r="H8" s="606">
        <v>0</v>
      </c>
      <c r="I8" s="602"/>
      <c r="J8" s="602"/>
      <c r="K8" s="602"/>
      <c r="L8" s="602"/>
      <c r="M8" s="602"/>
      <c r="N8" s="602"/>
      <c r="O8" s="602"/>
      <c r="P8" s="602"/>
      <c r="Q8" s="602"/>
      <c r="R8" s="602"/>
      <c r="S8" s="607">
        <v>0</v>
      </c>
      <c r="T8" s="606">
        <v>0</v>
      </c>
      <c r="U8" s="606">
        <v>0</v>
      </c>
      <c r="V8" s="606">
        <v>0</v>
      </c>
      <c r="W8" s="606">
        <v>0</v>
      </c>
      <c r="X8" s="606">
        <v>0</v>
      </c>
      <c r="Y8" s="602"/>
      <c r="Z8" s="602"/>
      <c r="AA8" s="602"/>
      <c r="AB8" s="602"/>
      <c r="AC8" s="602"/>
      <c r="AD8" s="602"/>
      <c r="AE8" s="602"/>
      <c r="AF8" s="602"/>
      <c r="AG8" s="602"/>
    </row>
    <row r="10" spans="1:35" ht="18.5" x14ac:dyDescent="0.4">
      <c r="A10" s="614" t="s">
        <v>489</v>
      </c>
    </row>
    <row r="11" spans="1:35" x14ac:dyDescent="0.4">
      <c r="B11" s="620">
        <v>645</v>
      </c>
      <c r="C11" s="620">
        <v>715</v>
      </c>
      <c r="D11" s="620">
        <v>745</v>
      </c>
      <c r="E11" s="620">
        <v>815</v>
      </c>
      <c r="F11" s="620">
        <v>845</v>
      </c>
      <c r="G11" s="620">
        <v>915</v>
      </c>
      <c r="H11" s="620">
        <v>945</v>
      </c>
      <c r="I11" s="620">
        <v>1015</v>
      </c>
      <c r="J11" s="620">
        <v>1045</v>
      </c>
      <c r="K11" s="620">
        <v>1115</v>
      </c>
      <c r="L11" s="620">
        <v>1145</v>
      </c>
      <c r="M11" s="620">
        <v>1215</v>
      </c>
      <c r="N11" s="620">
        <v>1245</v>
      </c>
      <c r="O11" s="620">
        <v>1315</v>
      </c>
      <c r="P11" s="620">
        <v>1345</v>
      </c>
      <c r="Q11" s="620">
        <v>1415</v>
      </c>
      <c r="R11" s="620">
        <v>1445</v>
      </c>
      <c r="S11" s="620">
        <v>1515</v>
      </c>
      <c r="T11" s="620">
        <v>1545</v>
      </c>
      <c r="U11" s="620">
        <v>1615</v>
      </c>
      <c r="V11" s="620">
        <v>1645</v>
      </c>
      <c r="W11" s="620">
        <v>1715</v>
      </c>
      <c r="X11" s="620">
        <v>1745</v>
      </c>
      <c r="Y11" s="620">
        <v>1815</v>
      </c>
      <c r="Z11" s="620">
        <v>1845</v>
      </c>
      <c r="AA11" s="620">
        <v>1915</v>
      </c>
      <c r="AB11" s="620">
        <v>1945</v>
      </c>
      <c r="AC11" s="620">
        <v>2015</v>
      </c>
      <c r="AD11" s="620">
        <v>2045</v>
      </c>
      <c r="AE11" s="620">
        <v>2115</v>
      </c>
      <c r="AF11" s="620">
        <v>2145</v>
      </c>
    </row>
    <row r="12" spans="1:35" x14ac:dyDescent="0.4">
      <c r="A12" s="607" t="s">
        <v>483</v>
      </c>
      <c r="B12" s="607">
        <v>0</v>
      </c>
      <c r="C12" s="605">
        <v>1</v>
      </c>
      <c r="D12" s="605">
        <v>3</v>
      </c>
      <c r="E12" s="605">
        <v>2</v>
      </c>
      <c r="F12" s="605">
        <v>8</v>
      </c>
      <c r="G12" s="605">
        <v>6</v>
      </c>
      <c r="H12" s="605">
        <v>6</v>
      </c>
      <c r="I12" s="605">
        <v>11</v>
      </c>
      <c r="J12" s="605">
        <v>6</v>
      </c>
      <c r="K12" s="605">
        <v>5</v>
      </c>
      <c r="L12" s="605">
        <v>2</v>
      </c>
      <c r="M12" s="605">
        <v>1</v>
      </c>
      <c r="N12" s="605">
        <v>0</v>
      </c>
      <c r="O12" s="605">
        <v>0</v>
      </c>
      <c r="P12" s="605">
        <v>0</v>
      </c>
      <c r="Q12" s="605">
        <v>1</v>
      </c>
      <c r="R12" s="607">
        <v>3</v>
      </c>
      <c r="S12" s="607">
        <v>1</v>
      </c>
      <c r="T12" s="607">
        <v>1</v>
      </c>
      <c r="U12" s="607">
        <v>0</v>
      </c>
      <c r="V12" s="607">
        <v>4</v>
      </c>
      <c r="W12" s="607">
        <v>2</v>
      </c>
      <c r="X12" s="607">
        <v>0</v>
      </c>
      <c r="Y12" s="607">
        <v>0</v>
      </c>
      <c r="Z12" s="607">
        <v>0</v>
      </c>
      <c r="AA12" s="607">
        <v>0</v>
      </c>
      <c r="AB12" s="607">
        <v>0</v>
      </c>
      <c r="AC12" s="607">
        <v>1</v>
      </c>
      <c r="AD12" s="607">
        <v>0</v>
      </c>
      <c r="AE12" s="607">
        <v>0</v>
      </c>
      <c r="AF12" s="607">
        <v>0</v>
      </c>
      <c r="AI12">
        <f t="shared" ref="AI12:AI16" si="1">SUM(B12:AG12)</f>
        <v>64</v>
      </c>
    </row>
    <row r="13" spans="1:35" x14ac:dyDescent="0.4">
      <c r="A13" s="607" t="s">
        <v>484</v>
      </c>
      <c r="B13" s="607">
        <v>0</v>
      </c>
      <c r="C13" s="606">
        <v>7</v>
      </c>
      <c r="D13" s="606">
        <v>4</v>
      </c>
      <c r="E13" s="606">
        <v>4</v>
      </c>
      <c r="F13" s="606">
        <v>23</v>
      </c>
      <c r="G13" s="606">
        <v>21</v>
      </c>
      <c r="H13" s="606">
        <v>13</v>
      </c>
      <c r="I13" s="606">
        <v>15</v>
      </c>
      <c r="J13" s="606">
        <v>17</v>
      </c>
      <c r="K13" s="606">
        <v>8</v>
      </c>
      <c r="L13" s="606">
        <v>8</v>
      </c>
      <c r="M13" s="606">
        <v>5</v>
      </c>
      <c r="N13" s="606">
        <v>6</v>
      </c>
      <c r="O13" s="606">
        <v>6</v>
      </c>
      <c r="P13" s="606">
        <v>8</v>
      </c>
      <c r="Q13" s="606">
        <v>2</v>
      </c>
      <c r="R13" s="606">
        <v>5</v>
      </c>
      <c r="S13" s="606">
        <v>10</v>
      </c>
      <c r="T13" s="606">
        <v>2</v>
      </c>
      <c r="U13" s="606">
        <v>4</v>
      </c>
      <c r="V13" s="606">
        <v>0</v>
      </c>
      <c r="W13" s="606">
        <v>2</v>
      </c>
      <c r="X13" s="606">
        <v>2</v>
      </c>
      <c r="Y13" s="606">
        <v>9</v>
      </c>
      <c r="Z13" s="606">
        <v>3</v>
      </c>
      <c r="AA13" s="606">
        <v>2</v>
      </c>
      <c r="AB13" s="606">
        <v>1</v>
      </c>
      <c r="AC13" s="606">
        <v>0</v>
      </c>
      <c r="AD13" s="606">
        <v>0</v>
      </c>
      <c r="AE13" s="606">
        <v>1</v>
      </c>
      <c r="AF13" s="606">
        <v>0</v>
      </c>
      <c r="AI13">
        <f t="shared" si="1"/>
        <v>188</v>
      </c>
    </row>
    <row r="14" spans="1:35" x14ac:dyDescent="0.4">
      <c r="A14" s="607" t="s">
        <v>485</v>
      </c>
      <c r="B14" s="607">
        <v>1</v>
      </c>
      <c r="C14" s="606">
        <v>3</v>
      </c>
      <c r="D14" s="606">
        <v>15</v>
      </c>
      <c r="E14" s="606">
        <v>9</v>
      </c>
      <c r="F14" s="606">
        <v>18</v>
      </c>
      <c r="G14" s="606">
        <v>18</v>
      </c>
      <c r="H14" s="606">
        <v>9</v>
      </c>
      <c r="I14" s="606">
        <v>17</v>
      </c>
      <c r="J14" s="606">
        <v>16</v>
      </c>
      <c r="K14" s="606">
        <v>7</v>
      </c>
      <c r="L14" s="606">
        <v>5</v>
      </c>
      <c r="M14" s="606">
        <v>8</v>
      </c>
      <c r="N14" s="606">
        <v>2</v>
      </c>
      <c r="O14" s="606">
        <v>1</v>
      </c>
      <c r="P14" s="606">
        <v>8</v>
      </c>
      <c r="Q14" s="606">
        <v>1</v>
      </c>
      <c r="R14" s="606">
        <v>6</v>
      </c>
      <c r="S14" s="606">
        <v>8</v>
      </c>
      <c r="T14" s="606">
        <v>4</v>
      </c>
      <c r="U14" s="606">
        <v>1</v>
      </c>
      <c r="V14" s="606">
        <v>0</v>
      </c>
      <c r="W14" s="606">
        <v>2</v>
      </c>
      <c r="X14" s="606">
        <v>1</v>
      </c>
      <c r="Y14" s="606">
        <v>0</v>
      </c>
      <c r="Z14" s="606">
        <v>1</v>
      </c>
      <c r="AA14" s="606">
        <v>0</v>
      </c>
      <c r="AB14" s="606">
        <v>0</v>
      </c>
      <c r="AC14" s="606">
        <v>1</v>
      </c>
      <c r="AD14" s="606">
        <v>0</v>
      </c>
      <c r="AE14" s="606">
        <v>0</v>
      </c>
      <c r="AF14" s="606">
        <v>0</v>
      </c>
      <c r="AI14">
        <f t="shared" si="1"/>
        <v>162</v>
      </c>
    </row>
    <row r="15" spans="1:35" x14ac:dyDescent="0.4">
      <c r="A15" s="607" t="s">
        <v>486</v>
      </c>
      <c r="B15" s="607">
        <v>0</v>
      </c>
      <c r="C15" s="606">
        <v>1</v>
      </c>
      <c r="D15" s="606">
        <v>8</v>
      </c>
      <c r="E15" s="606">
        <v>4</v>
      </c>
      <c r="F15" s="606">
        <v>0</v>
      </c>
      <c r="G15" s="606">
        <v>0</v>
      </c>
      <c r="H15" s="606">
        <v>5</v>
      </c>
      <c r="I15" s="606">
        <v>0</v>
      </c>
      <c r="J15" s="606">
        <v>0</v>
      </c>
      <c r="K15" s="606">
        <v>0</v>
      </c>
      <c r="L15" s="606">
        <v>3</v>
      </c>
      <c r="M15" s="606">
        <v>3</v>
      </c>
      <c r="N15" s="606">
        <v>3</v>
      </c>
      <c r="O15" s="606">
        <v>3</v>
      </c>
      <c r="P15" s="606">
        <v>8</v>
      </c>
      <c r="Q15" s="606">
        <v>0</v>
      </c>
      <c r="R15" s="606">
        <v>2</v>
      </c>
      <c r="S15" s="606">
        <v>5</v>
      </c>
      <c r="T15" s="606">
        <v>2</v>
      </c>
      <c r="U15" s="606">
        <v>3</v>
      </c>
      <c r="V15" s="606">
        <v>2</v>
      </c>
      <c r="W15" s="606">
        <v>1</v>
      </c>
      <c r="X15" s="606">
        <v>0</v>
      </c>
      <c r="Y15" s="606">
        <v>1</v>
      </c>
      <c r="Z15" s="606">
        <v>1</v>
      </c>
      <c r="AA15" s="606">
        <v>0</v>
      </c>
      <c r="AB15" s="606">
        <v>0</v>
      </c>
      <c r="AC15" s="606">
        <v>0</v>
      </c>
      <c r="AD15" s="606">
        <v>0</v>
      </c>
      <c r="AE15" s="606">
        <v>0</v>
      </c>
      <c r="AF15" s="606">
        <v>0</v>
      </c>
      <c r="AI15">
        <f t="shared" si="1"/>
        <v>55</v>
      </c>
    </row>
    <row r="16" spans="1:35" x14ac:dyDescent="0.4">
      <c r="A16" s="613" t="s">
        <v>487</v>
      </c>
      <c r="B16" s="613">
        <v>0</v>
      </c>
      <c r="C16" s="606">
        <v>0</v>
      </c>
      <c r="D16" s="606">
        <v>0</v>
      </c>
      <c r="E16" s="606">
        <v>0</v>
      </c>
      <c r="F16" s="606">
        <v>1</v>
      </c>
      <c r="G16" s="606">
        <v>0</v>
      </c>
      <c r="H16" s="602"/>
      <c r="I16" s="602"/>
      <c r="J16" s="602"/>
      <c r="K16" s="602"/>
      <c r="L16" s="602"/>
      <c r="M16" s="602"/>
      <c r="N16" s="602"/>
      <c r="O16" s="602"/>
      <c r="P16" s="602"/>
      <c r="Q16" s="602"/>
      <c r="R16" s="606">
        <v>0</v>
      </c>
      <c r="S16" s="606">
        <v>0</v>
      </c>
      <c r="T16" s="606">
        <v>0</v>
      </c>
      <c r="U16" s="606">
        <v>0</v>
      </c>
      <c r="V16" s="606">
        <v>0</v>
      </c>
      <c r="W16" s="606">
        <v>0</v>
      </c>
      <c r="X16" s="603"/>
      <c r="Y16" s="603"/>
      <c r="Z16" s="603"/>
      <c r="AA16" s="603"/>
      <c r="AB16" s="603"/>
      <c r="AC16" s="603"/>
      <c r="AD16" s="603"/>
      <c r="AE16" s="603"/>
      <c r="AF16" s="603"/>
      <c r="AI16">
        <f t="shared" si="1"/>
        <v>1</v>
      </c>
    </row>
    <row r="17" spans="1:35" x14ac:dyDescent="0.4">
      <c r="A17" s="613" t="s">
        <v>488</v>
      </c>
      <c r="B17" s="613">
        <v>0</v>
      </c>
      <c r="C17" s="606">
        <v>0</v>
      </c>
      <c r="D17" s="606">
        <v>0</v>
      </c>
      <c r="E17" s="606">
        <v>0</v>
      </c>
      <c r="F17" s="606">
        <v>0</v>
      </c>
      <c r="G17" s="606">
        <v>0</v>
      </c>
      <c r="H17" s="602"/>
      <c r="I17" s="602"/>
      <c r="J17" s="602"/>
      <c r="K17" s="602"/>
      <c r="L17" s="602"/>
      <c r="M17" s="602"/>
      <c r="N17" s="602"/>
      <c r="O17" s="602"/>
      <c r="P17" s="602"/>
      <c r="Q17" s="602"/>
      <c r="R17" s="606">
        <v>0</v>
      </c>
      <c r="S17" s="606">
        <v>0</v>
      </c>
      <c r="T17" s="606">
        <v>0</v>
      </c>
      <c r="U17" s="606">
        <v>0</v>
      </c>
      <c r="V17" s="606">
        <v>0</v>
      </c>
      <c r="W17" s="606">
        <v>0</v>
      </c>
      <c r="X17" s="604"/>
      <c r="Y17" s="604"/>
      <c r="Z17" s="604"/>
      <c r="AA17" s="604"/>
      <c r="AB17" s="604"/>
      <c r="AC17" s="604"/>
      <c r="AD17" s="604"/>
      <c r="AE17" s="604"/>
      <c r="AF17" s="604"/>
    </row>
    <row r="18" spans="1:35" x14ac:dyDescent="0.4">
      <c r="R18" s="603"/>
      <c r="S18" s="603"/>
      <c r="T18" s="603"/>
      <c r="U18" s="603"/>
      <c r="V18" s="603"/>
      <c r="W18" s="603"/>
      <c r="X18" s="603"/>
      <c r="Y18" s="603"/>
      <c r="Z18" s="603"/>
      <c r="AA18" s="603"/>
      <c r="AB18" s="603"/>
      <c r="AC18" s="603"/>
      <c r="AD18" s="603"/>
      <c r="AE18" s="603"/>
      <c r="AF18" s="603"/>
      <c r="AG18" s="603"/>
    </row>
    <row r="19" spans="1:35" ht="21" x14ac:dyDescent="0.4">
      <c r="A19" s="615" t="s">
        <v>490</v>
      </c>
    </row>
    <row r="20" spans="1:35" ht="14.5" customHeight="1" x14ac:dyDescent="0.4">
      <c r="B20" s="621"/>
      <c r="C20" s="620">
        <v>722</v>
      </c>
      <c r="D20" s="620">
        <v>752</v>
      </c>
      <c r="E20" s="620">
        <v>822</v>
      </c>
      <c r="F20" s="620">
        <v>852</v>
      </c>
      <c r="G20" s="620">
        <v>922</v>
      </c>
      <c r="H20" s="620">
        <v>952</v>
      </c>
      <c r="I20" s="620">
        <v>1022</v>
      </c>
      <c r="J20" s="620"/>
      <c r="K20" s="620">
        <v>1122</v>
      </c>
      <c r="L20" s="620">
        <v>1152</v>
      </c>
      <c r="M20" s="620">
        <v>1222</v>
      </c>
      <c r="N20" s="620">
        <v>1252</v>
      </c>
      <c r="O20" s="620">
        <v>1322</v>
      </c>
      <c r="P20" s="620">
        <v>1352</v>
      </c>
      <c r="Q20" s="620">
        <v>1437</v>
      </c>
      <c r="R20" s="621"/>
      <c r="S20" s="620">
        <v>1507</v>
      </c>
      <c r="T20" s="620">
        <v>1537</v>
      </c>
      <c r="U20" s="620">
        <v>1607</v>
      </c>
      <c r="V20" s="620">
        <v>1637</v>
      </c>
    </row>
    <row r="21" spans="1:35" x14ac:dyDescent="0.4">
      <c r="A21" s="605" t="s">
        <v>483</v>
      </c>
      <c r="B21" s="621"/>
      <c r="C21" s="605">
        <v>0</v>
      </c>
      <c r="D21" s="605">
        <v>0</v>
      </c>
      <c r="E21" s="605">
        <v>1</v>
      </c>
      <c r="F21" s="605">
        <v>1</v>
      </c>
      <c r="G21" s="605">
        <v>1</v>
      </c>
      <c r="H21" s="605">
        <v>0</v>
      </c>
      <c r="I21" s="605">
        <v>0</v>
      </c>
      <c r="J21" s="605"/>
      <c r="K21" s="605">
        <v>0</v>
      </c>
      <c r="L21" s="605">
        <v>0</v>
      </c>
      <c r="M21" s="605">
        <v>0</v>
      </c>
      <c r="N21" s="605">
        <v>0</v>
      </c>
      <c r="O21" s="605">
        <v>0</v>
      </c>
      <c r="P21" s="605">
        <v>0</v>
      </c>
      <c r="Q21" s="605"/>
      <c r="R21" s="621"/>
      <c r="S21" s="605"/>
      <c r="T21" s="605"/>
      <c r="U21" s="605"/>
      <c r="V21" s="605"/>
      <c r="AI21">
        <f t="shared" ref="AI21:AI25" si="2">SUM(B21:AG21)</f>
        <v>3</v>
      </c>
    </row>
    <row r="22" spans="1:35" x14ac:dyDescent="0.4">
      <c r="A22" s="607" t="s">
        <v>484</v>
      </c>
      <c r="B22" s="621"/>
      <c r="C22" s="607">
        <v>1</v>
      </c>
      <c r="D22" s="606">
        <v>2</v>
      </c>
      <c r="E22" s="606">
        <v>4</v>
      </c>
      <c r="F22" s="606">
        <v>4</v>
      </c>
      <c r="G22" s="606">
        <v>2</v>
      </c>
      <c r="H22" s="606">
        <v>1</v>
      </c>
      <c r="I22" s="606">
        <v>2</v>
      </c>
      <c r="J22" s="606"/>
      <c r="K22" s="607">
        <v>0</v>
      </c>
      <c r="L22" s="606">
        <v>0</v>
      </c>
      <c r="M22" s="606">
        <v>0</v>
      </c>
      <c r="N22" s="606">
        <v>0</v>
      </c>
      <c r="O22" s="606">
        <v>0</v>
      </c>
      <c r="P22" s="606">
        <v>0</v>
      </c>
      <c r="Q22" s="605">
        <v>0</v>
      </c>
      <c r="R22" s="621"/>
      <c r="S22" s="605">
        <v>0</v>
      </c>
      <c r="T22" s="605">
        <v>0</v>
      </c>
      <c r="U22" s="605">
        <v>0</v>
      </c>
      <c r="V22" s="605">
        <v>0</v>
      </c>
      <c r="AI22">
        <f t="shared" si="2"/>
        <v>16</v>
      </c>
    </row>
    <row r="23" spans="1:35" x14ac:dyDescent="0.4">
      <c r="A23" s="607" t="s">
        <v>491</v>
      </c>
      <c r="B23" s="621"/>
      <c r="C23" s="607">
        <v>0</v>
      </c>
      <c r="D23" s="606">
        <v>4</v>
      </c>
      <c r="E23" s="606">
        <v>0</v>
      </c>
      <c r="F23" s="606">
        <v>9</v>
      </c>
      <c r="G23" s="606">
        <v>10</v>
      </c>
      <c r="H23" s="606">
        <v>3</v>
      </c>
      <c r="I23" s="606">
        <v>8</v>
      </c>
      <c r="J23" s="606"/>
      <c r="K23" s="607">
        <v>0</v>
      </c>
      <c r="L23" s="606">
        <v>0</v>
      </c>
      <c r="M23" s="606">
        <v>0</v>
      </c>
      <c r="N23" s="606">
        <v>0</v>
      </c>
      <c r="O23" s="606">
        <v>0</v>
      </c>
      <c r="P23" s="606">
        <v>0</v>
      </c>
      <c r="Q23" s="607">
        <v>0</v>
      </c>
      <c r="R23" s="621"/>
      <c r="S23" s="607">
        <v>2</v>
      </c>
      <c r="T23" s="607">
        <v>0</v>
      </c>
      <c r="U23" s="607">
        <v>0</v>
      </c>
      <c r="V23" s="607">
        <v>0</v>
      </c>
      <c r="AI23">
        <f t="shared" si="2"/>
        <v>36</v>
      </c>
    </row>
    <row r="24" spans="1:35" x14ac:dyDescent="0.4">
      <c r="A24" s="607" t="s">
        <v>486</v>
      </c>
      <c r="B24" s="621"/>
      <c r="C24" s="607">
        <v>0</v>
      </c>
      <c r="D24" s="606">
        <v>0</v>
      </c>
      <c r="E24" s="606">
        <v>1</v>
      </c>
      <c r="F24" s="606">
        <v>4</v>
      </c>
      <c r="G24" s="606">
        <v>3</v>
      </c>
      <c r="H24" s="606">
        <v>1</v>
      </c>
      <c r="I24" s="606">
        <v>1</v>
      </c>
      <c r="J24" s="606"/>
      <c r="K24" s="607">
        <v>0</v>
      </c>
      <c r="L24" s="606">
        <v>0</v>
      </c>
      <c r="M24" s="606">
        <v>0</v>
      </c>
      <c r="N24" s="606">
        <v>0</v>
      </c>
      <c r="O24" s="606">
        <v>0</v>
      </c>
      <c r="P24" s="606">
        <v>0</v>
      </c>
      <c r="Q24" s="607">
        <v>0</v>
      </c>
      <c r="R24" s="621"/>
      <c r="S24" s="607">
        <v>0</v>
      </c>
      <c r="T24" s="607">
        <v>1</v>
      </c>
      <c r="U24" s="607">
        <v>0</v>
      </c>
      <c r="V24" s="607">
        <v>0</v>
      </c>
      <c r="AI24">
        <f t="shared" si="2"/>
        <v>11</v>
      </c>
    </row>
    <row r="25" spans="1:35" x14ac:dyDescent="0.4">
      <c r="A25" s="613" t="s">
        <v>487</v>
      </c>
      <c r="B25" s="621"/>
      <c r="C25" s="613">
        <v>0</v>
      </c>
      <c r="D25" s="606">
        <v>0</v>
      </c>
      <c r="E25" s="606">
        <v>1</v>
      </c>
      <c r="F25" s="606">
        <v>1</v>
      </c>
      <c r="G25" s="606">
        <v>0</v>
      </c>
      <c r="H25" s="606">
        <v>0</v>
      </c>
      <c r="I25" s="621"/>
      <c r="J25" s="606"/>
      <c r="K25" s="607">
        <v>0</v>
      </c>
      <c r="L25" s="606">
        <v>0</v>
      </c>
      <c r="M25" s="606">
        <v>0</v>
      </c>
      <c r="N25" s="606">
        <v>0</v>
      </c>
      <c r="O25" s="606">
        <v>0</v>
      </c>
      <c r="P25" s="606">
        <v>0</v>
      </c>
      <c r="Q25" s="607">
        <v>1</v>
      </c>
      <c r="R25" s="621"/>
      <c r="S25" s="607">
        <v>0</v>
      </c>
      <c r="T25" s="607">
        <v>0</v>
      </c>
      <c r="U25" s="607">
        <v>0</v>
      </c>
      <c r="V25" s="607">
        <v>0</v>
      </c>
      <c r="AI25">
        <f t="shared" si="2"/>
        <v>3</v>
      </c>
    </row>
    <row r="26" spans="1:35" x14ac:dyDescent="0.4">
      <c r="A26" s="613" t="s">
        <v>488</v>
      </c>
      <c r="B26" s="621"/>
      <c r="C26" s="613">
        <v>0</v>
      </c>
      <c r="D26" s="606">
        <v>0</v>
      </c>
      <c r="E26" s="606">
        <v>0</v>
      </c>
      <c r="F26" s="606">
        <v>0</v>
      </c>
      <c r="G26" s="606">
        <v>0</v>
      </c>
      <c r="H26" s="606">
        <v>0</v>
      </c>
      <c r="I26" s="621"/>
      <c r="J26" s="606"/>
      <c r="K26" s="607">
        <v>0</v>
      </c>
      <c r="L26" s="606">
        <v>0</v>
      </c>
      <c r="M26" s="606">
        <v>0</v>
      </c>
      <c r="N26" s="606">
        <v>0</v>
      </c>
      <c r="O26" s="606">
        <v>0</v>
      </c>
      <c r="P26" s="606">
        <v>0</v>
      </c>
      <c r="Q26" s="607">
        <v>0</v>
      </c>
      <c r="R26" s="621"/>
      <c r="S26" s="607">
        <v>0</v>
      </c>
      <c r="T26" s="607">
        <v>0</v>
      </c>
      <c r="U26" s="607">
        <v>0</v>
      </c>
      <c r="V26" s="607">
        <v>0</v>
      </c>
      <c r="AI26">
        <f>SUM(AI3:AI25)</f>
        <v>974</v>
      </c>
    </row>
    <row r="27" spans="1:35" x14ac:dyDescent="0.4">
      <c r="A27" s="617"/>
      <c r="B27" s="617"/>
      <c r="C27" s="617"/>
      <c r="D27" s="617"/>
      <c r="E27" s="617"/>
      <c r="F27" s="617"/>
      <c r="G27" s="617"/>
      <c r="H27" s="617"/>
      <c r="I27" s="617"/>
      <c r="J27" s="617"/>
      <c r="K27" s="617"/>
      <c r="L27" s="617"/>
      <c r="M27" s="617"/>
      <c r="N27" s="617"/>
      <c r="O27" s="617"/>
      <c r="P27" s="617"/>
      <c r="Q27" s="607">
        <v>0</v>
      </c>
      <c r="R27" s="621"/>
      <c r="S27" s="607">
        <v>0</v>
      </c>
      <c r="T27" s="607">
        <v>0</v>
      </c>
      <c r="U27" s="607">
        <v>0</v>
      </c>
      <c r="V27" s="607">
        <v>0</v>
      </c>
    </row>
    <row r="30" spans="1:35" x14ac:dyDescent="0.4">
      <c r="B30" s="623" t="s">
        <v>159</v>
      </c>
      <c r="C30" s="623" t="s">
        <v>160</v>
      </c>
      <c r="D30" s="623" t="s">
        <v>161</v>
      </c>
      <c r="E30" s="623" t="s">
        <v>162</v>
      </c>
      <c r="F30" s="623" t="s">
        <v>163</v>
      </c>
      <c r="G30" s="623" t="s">
        <v>164</v>
      </c>
      <c r="H30" s="623" t="s">
        <v>165</v>
      </c>
      <c r="I30" s="623" t="s">
        <v>166</v>
      </c>
      <c r="J30" s="623" t="s">
        <v>167</v>
      </c>
      <c r="K30" s="623" t="s">
        <v>168</v>
      </c>
      <c r="L30" s="623" t="s">
        <v>169</v>
      </c>
      <c r="M30" s="623" t="s">
        <v>170</v>
      </c>
      <c r="N30" s="623" t="s">
        <v>171</v>
      </c>
      <c r="O30" s="623" t="s">
        <v>172</v>
      </c>
      <c r="P30" s="623" t="s">
        <v>173</v>
      </c>
      <c r="Q30" s="623" t="s">
        <v>174</v>
      </c>
    </row>
    <row r="31" spans="1:35" x14ac:dyDescent="0.4">
      <c r="A31" s="621" t="s">
        <v>492</v>
      </c>
      <c r="B31" s="622">
        <v>2</v>
      </c>
      <c r="C31" s="622">
        <v>6</v>
      </c>
      <c r="D31" s="622">
        <v>6</v>
      </c>
      <c r="E31" s="622">
        <v>6</v>
      </c>
      <c r="F31" s="622">
        <v>5</v>
      </c>
      <c r="G31" s="622">
        <v>6</v>
      </c>
      <c r="H31" s="622">
        <v>6</v>
      </c>
      <c r="I31" s="622">
        <v>6</v>
      </c>
      <c r="J31" s="622">
        <v>5</v>
      </c>
      <c r="K31" s="622">
        <v>6</v>
      </c>
      <c r="L31" s="622">
        <v>6</v>
      </c>
      <c r="M31" s="622">
        <v>4</v>
      </c>
      <c r="N31" s="622">
        <v>4</v>
      </c>
      <c r="O31" s="622">
        <v>4</v>
      </c>
      <c r="P31" s="622">
        <v>4</v>
      </c>
      <c r="Q31" s="622">
        <v>4</v>
      </c>
    </row>
    <row r="32" spans="1:35" x14ac:dyDescent="0.4">
      <c r="A32" s="621" t="s">
        <v>493</v>
      </c>
      <c r="B32" s="622">
        <f>SUM(B3:B6,B12:B17)</f>
        <v>4</v>
      </c>
      <c r="C32" s="622">
        <f>SUM(C3:D6,C12:D17, C21:D26)</f>
        <v>87</v>
      </c>
      <c r="D32" s="622">
        <f>SUM(E3:F6,E12:F17, E21:F26)</f>
        <v>145</v>
      </c>
      <c r="E32" s="622">
        <f>SUM(G3:H6,G12:H17, G21:H26)</f>
        <v>180</v>
      </c>
      <c r="F32" s="622">
        <f>SUM(I3:J6,I12:J17, I21:J26)</f>
        <v>141</v>
      </c>
      <c r="G32" s="622">
        <f>SUM(K3:L6,K12:L17, K21:L26)</f>
        <v>91</v>
      </c>
      <c r="H32" s="622">
        <f>SUM(M3:N6,M12:N17, M21:N26)</f>
        <v>59</v>
      </c>
      <c r="I32" s="622">
        <f>SUM(O3:P6,O12:P17, O21:P26)</f>
        <v>34</v>
      </c>
      <c r="J32" s="622">
        <f>SUM(Q3:R6,Q12:R17, Q21:R26)</f>
        <v>58</v>
      </c>
      <c r="K32" s="622">
        <f>SUM(S3:T6,S12:T17, S21:T26)</f>
        <v>77</v>
      </c>
      <c r="L32" s="622">
        <f>SUM(U3:V6,U12:V17, U21:V26)</f>
        <v>30</v>
      </c>
      <c r="M32" s="622">
        <f>SUM(W3:X6,W12:X17, W21:X26)</f>
        <v>31</v>
      </c>
      <c r="N32" s="622">
        <f>SUM(Y3:Z6,Y12:Z17, Y21:Z26)</f>
        <v>24</v>
      </c>
      <c r="O32" s="622">
        <f>SUM(AA3:AB6,AA12:AB17, AA21:AB26)</f>
        <v>8</v>
      </c>
      <c r="P32" s="622">
        <f>SUM(AC3:AD6,AC12:AD17, AC21:AD26)</f>
        <v>4</v>
      </c>
      <c r="Q32" s="622">
        <f>SUM(AE3:AF6,AE12:AF17, AE21:AF26)</f>
        <v>1</v>
      </c>
      <c r="S32">
        <f>SUM(B32:Q32)</f>
        <v>974</v>
      </c>
    </row>
    <row r="34" ht="14.5" customHeight="1" x14ac:dyDescent="0.4"/>
    <row r="39" ht="12.65" customHeight="1" x14ac:dyDescent="0.4"/>
    <row r="40" ht="15" customHeight="1" x14ac:dyDescent="0.4"/>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H973"/>
  <sheetViews>
    <sheetView showGridLines="0" workbookViewId="0">
      <pane ySplit="6" topLeftCell="A7" activePane="bottomLeft" state="frozen"/>
      <selection pane="bottomLeft" activeCell="A5" sqref="A5"/>
    </sheetView>
  </sheetViews>
  <sheetFormatPr defaultColWidth="14.453125" defaultRowHeight="15" customHeight="1" x14ac:dyDescent="0.4"/>
  <cols>
    <col min="1" max="1" width="3.1796875" customWidth="1"/>
    <col min="2" max="2" width="25.453125" customWidth="1"/>
    <col min="3" max="3" width="6" customWidth="1"/>
    <col min="4" max="18" width="5.453125" customWidth="1"/>
    <col min="19" max="19" width="6" customWidth="1"/>
    <col min="20" max="20" width="13.453125" customWidth="1"/>
    <col min="21" max="21" width="5.54296875" customWidth="1"/>
    <col min="22" max="34" width="8" customWidth="1"/>
  </cols>
  <sheetData>
    <row r="1" spans="1:34" ht="14.25" customHeight="1" x14ac:dyDescent="0.4">
      <c r="A1" s="660" t="str">
        <f>Key!A1</f>
        <v>University of California San Diego: Survey of Pedestrian and Vehicular Traffic, Winter 2023</v>
      </c>
      <c r="B1" s="659"/>
      <c r="C1" s="659"/>
      <c r="D1" s="659"/>
      <c r="E1" s="659"/>
      <c r="F1" s="659"/>
      <c r="G1" s="659"/>
      <c r="H1" s="659"/>
      <c r="I1" s="659"/>
      <c r="J1" s="659"/>
      <c r="K1" s="659"/>
      <c r="L1" s="659"/>
      <c r="M1" s="659"/>
      <c r="N1" s="659"/>
      <c r="O1" s="659"/>
      <c r="P1" s="659"/>
      <c r="Q1" s="659"/>
      <c r="R1" s="659"/>
      <c r="S1" s="659"/>
      <c r="T1" s="67"/>
      <c r="U1" s="67"/>
      <c r="V1" s="67"/>
      <c r="W1" s="67"/>
      <c r="X1" s="67"/>
      <c r="Y1" s="67"/>
      <c r="Z1" s="67"/>
      <c r="AA1" s="67"/>
      <c r="AB1" s="67"/>
      <c r="AC1" s="67"/>
      <c r="AD1" s="67"/>
      <c r="AE1" s="67"/>
      <c r="AF1" s="67"/>
      <c r="AG1" s="67"/>
      <c r="AH1" s="67"/>
    </row>
    <row r="2" spans="1:34" ht="14.25" customHeight="1" x14ac:dyDescent="0.4">
      <c r="A2" s="660" t="s">
        <v>158</v>
      </c>
      <c r="B2" s="659"/>
      <c r="C2" s="659"/>
      <c r="D2" s="659"/>
      <c r="E2" s="659"/>
      <c r="F2" s="659"/>
      <c r="G2" s="659"/>
      <c r="H2" s="659"/>
      <c r="I2" s="659"/>
      <c r="J2" s="659"/>
      <c r="K2" s="659"/>
      <c r="L2" s="659"/>
      <c r="M2" s="659"/>
      <c r="N2" s="659"/>
      <c r="O2" s="659"/>
      <c r="P2" s="659"/>
      <c r="Q2" s="659"/>
      <c r="R2" s="659"/>
      <c r="S2" s="659"/>
      <c r="T2" s="67"/>
      <c r="U2" s="67"/>
      <c r="V2" s="67"/>
      <c r="W2" s="67"/>
      <c r="X2" s="67"/>
      <c r="Y2" s="67"/>
      <c r="Z2" s="67"/>
      <c r="AA2" s="67"/>
      <c r="AB2" s="67"/>
      <c r="AC2" s="67"/>
      <c r="AD2" s="67"/>
      <c r="AE2" s="67"/>
      <c r="AF2" s="67"/>
      <c r="AG2" s="67"/>
      <c r="AH2" s="67"/>
    </row>
    <row r="3" spans="1:34" ht="12" customHeight="1" x14ac:dyDescent="0.4">
      <c r="A3" s="67"/>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row>
    <row r="4" spans="1:34" ht="12" customHeight="1" x14ac:dyDescent="0.4">
      <c r="A4" s="68"/>
      <c r="B4" s="383" t="s">
        <v>3</v>
      </c>
      <c r="C4" s="302" t="s">
        <v>159</v>
      </c>
      <c r="D4" s="384" t="s">
        <v>160</v>
      </c>
      <c r="E4" s="384" t="s">
        <v>161</v>
      </c>
      <c r="F4" s="384" t="s">
        <v>162</v>
      </c>
      <c r="G4" s="384" t="s">
        <v>163</v>
      </c>
      <c r="H4" s="384" t="s">
        <v>164</v>
      </c>
      <c r="I4" s="384" t="s">
        <v>165</v>
      </c>
      <c r="J4" s="384" t="s">
        <v>166</v>
      </c>
      <c r="K4" s="384" t="s">
        <v>167</v>
      </c>
      <c r="L4" s="384" t="s">
        <v>168</v>
      </c>
      <c r="M4" s="384" t="s">
        <v>169</v>
      </c>
      <c r="N4" s="384" t="s">
        <v>170</v>
      </c>
      <c r="O4" s="384" t="s">
        <v>171</v>
      </c>
      <c r="P4" s="384" t="s">
        <v>172</v>
      </c>
      <c r="Q4" s="384" t="s">
        <v>173</v>
      </c>
      <c r="R4" s="384" t="s">
        <v>174</v>
      </c>
      <c r="S4" s="383" t="s">
        <v>175</v>
      </c>
      <c r="T4" s="67"/>
      <c r="U4" s="67"/>
      <c r="V4" s="67"/>
      <c r="W4" s="67"/>
      <c r="X4" s="67"/>
      <c r="Y4" s="67"/>
      <c r="Z4" s="67"/>
      <c r="AA4" s="67"/>
      <c r="AB4" s="67"/>
      <c r="AC4" s="67"/>
      <c r="AD4" s="67"/>
      <c r="AE4" s="67"/>
      <c r="AF4" s="67"/>
      <c r="AG4" s="67"/>
      <c r="AH4" s="67"/>
    </row>
    <row r="5" spans="1:34" ht="12" customHeight="1" x14ac:dyDescent="0.4">
      <c r="A5" s="68"/>
      <c r="B5" s="385"/>
      <c r="C5" s="386" t="s">
        <v>176</v>
      </c>
      <c r="D5" s="387" t="s">
        <v>176</v>
      </c>
      <c r="E5" s="387" t="s">
        <v>176</v>
      </c>
      <c r="F5" s="387" t="s">
        <v>176</v>
      </c>
      <c r="G5" s="387" t="s">
        <v>176</v>
      </c>
      <c r="H5" s="387" t="s">
        <v>176</v>
      </c>
      <c r="I5" s="387" t="s">
        <v>176</v>
      </c>
      <c r="J5" s="387" t="s">
        <v>176</v>
      </c>
      <c r="K5" s="387" t="s">
        <v>176</v>
      </c>
      <c r="L5" s="387" t="s">
        <v>176</v>
      </c>
      <c r="M5" s="387" t="s">
        <v>176</v>
      </c>
      <c r="N5" s="387" t="s">
        <v>176</v>
      </c>
      <c r="O5" s="387" t="s">
        <v>176</v>
      </c>
      <c r="P5" s="387" t="s">
        <v>176</v>
      </c>
      <c r="Q5" s="387" t="s">
        <v>176</v>
      </c>
      <c r="R5" s="387" t="s">
        <v>176</v>
      </c>
      <c r="S5" s="385"/>
      <c r="T5" s="67"/>
      <c r="U5" s="67"/>
      <c r="V5" s="67"/>
      <c r="W5" s="67"/>
      <c r="X5" s="67"/>
      <c r="Y5" s="67"/>
      <c r="Z5" s="67"/>
      <c r="AA5" s="67"/>
      <c r="AB5" s="67"/>
      <c r="AC5" s="67"/>
      <c r="AD5" s="67"/>
      <c r="AE5" s="67"/>
      <c r="AF5" s="67"/>
      <c r="AG5" s="67"/>
      <c r="AH5" s="67"/>
    </row>
    <row r="6" spans="1:34" ht="12" customHeight="1" x14ac:dyDescent="0.4">
      <c r="A6" s="68"/>
      <c r="B6" s="388"/>
      <c r="C6" s="389" t="s">
        <v>160</v>
      </c>
      <c r="D6" s="69" t="s">
        <v>161</v>
      </c>
      <c r="E6" s="69" t="s">
        <v>162</v>
      </c>
      <c r="F6" s="69" t="s">
        <v>163</v>
      </c>
      <c r="G6" s="69" t="s">
        <v>164</v>
      </c>
      <c r="H6" s="69" t="s">
        <v>165</v>
      </c>
      <c r="I6" s="69" t="s">
        <v>166</v>
      </c>
      <c r="J6" s="69" t="s">
        <v>167</v>
      </c>
      <c r="K6" s="69" t="s">
        <v>168</v>
      </c>
      <c r="L6" s="69" t="s">
        <v>169</v>
      </c>
      <c r="M6" s="69" t="s">
        <v>170</v>
      </c>
      <c r="N6" s="69" t="s">
        <v>171</v>
      </c>
      <c r="O6" s="69" t="s">
        <v>172</v>
      </c>
      <c r="P6" s="69" t="s">
        <v>173</v>
      </c>
      <c r="Q6" s="69" t="s">
        <v>174</v>
      </c>
      <c r="R6" s="69" t="s">
        <v>177</v>
      </c>
      <c r="S6" s="388"/>
      <c r="T6" s="67"/>
      <c r="U6" s="67"/>
      <c r="V6" s="67"/>
      <c r="W6" s="67"/>
      <c r="X6" s="67"/>
      <c r="Y6" s="67"/>
      <c r="Z6" s="67"/>
      <c r="AA6" s="67"/>
      <c r="AB6" s="67"/>
      <c r="AC6" s="67"/>
      <c r="AD6" s="67"/>
      <c r="AE6" s="67"/>
      <c r="AF6" s="67"/>
      <c r="AG6" s="67"/>
      <c r="AH6" s="67"/>
    </row>
    <row r="7" spans="1:34" ht="12" customHeight="1" x14ac:dyDescent="0.4">
      <c r="A7" s="663" t="s">
        <v>178</v>
      </c>
      <c r="B7" s="390" t="s">
        <v>179</v>
      </c>
      <c r="C7" s="314">
        <f>'By Location Entering'!C7+'By Location Entering'!C36</f>
        <v>325</v>
      </c>
      <c r="D7" s="67">
        <f>'By Location Entering'!D7+'By Location Entering'!D36</f>
        <v>316</v>
      </c>
      <c r="E7" s="70">
        <f>'By Location Entering'!E7+'By Location Entering'!E36</f>
        <v>345</v>
      </c>
      <c r="F7" s="70">
        <f>'By Location Entering'!F7+'By Location Entering'!F36</f>
        <v>449</v>
      </c>
      <c r="G7" s="67">
        <f>'By Location Entering'!G7+'By Location Entering'!G36</f>
        <v>391</v>
      </c>
      <c r="H7" s="67">
        <f>'By Location Entering'!H7+'By Location Entering'!H36</f>
        <v>324</v>
      </c>
      <c r="I7" s="67">
        <f>'By Location Entering'!I7+'By Location Entering'!I36</f>
        <v>392</v>
      </c>
      <c r="J7" s="67">
        <f>'By Location Entering'!J7+'By Location Entering'!J36</f>
        <v>339</v>
      </c>
      <c r="K7" s="67">
        <f>'By Location Entering'!K7+'By Location Entering'!K36</f>
        <v>210</v>
      </c>
      <c r="L7" s="67">
        <f>'By Location Entering'!L7+'By Location Entering'!L36</f>
        <v>229</v>
      </c>
      <c r="M7" s="67">
        <f>'By Location Entering'!M7+'By Location Entering'!M36</f>
        <v>226</v>
      </c>
      <c r="N7" s="67">
        <f>'By Location Entering'!N7+'By Location Entering'!N36</f>
        <v>150</v>
      </c>
      <c r="O7" s="67">
        <f>'By Location Entering'!O7+'By Location Entering'!O36</f>
        <v>142</v>
      </c>
      <c r="P7" s="67">
        <f>'By Location Entering'!P7+'By Location Entering'!P36</f>
        <v>91</v>
      </c>
      <c r="Q7" s="67">
        <f>'By Location Entering'!Q7+'By Location Entering'!Q36</f>
        <v>62</v>
      </c>
      <c r="R7" s="67">
        <f>'By Location Entering'!R7+'By Location Entering'!R36</f>
        <v>20</v>
      </c>
      <c r="S7" s="376">
        <f t="shared" ref="S7:S16" si="0">SUM(C7:R7)</f>
        <v>4011</v>
      </c>
      <c r="T7" s="71" t="s">
        <v>180</v>
      </c>
      <c r="U7" s="72">
        <f>S7/$S$25</f>
        <v>6.6164098842004554E-2</v>
      </c>
      <c r="V7" s="67"/>
      <c r="W7" s="67"/>
      <c r="X7" s="67"/>
      <c r="Y7" s="67"/>
      <c r="Z7" s="67"/>
      <c r="AA7" s="67"/>
      <c r="AB7" s="67"/>
      <c r="AC7" s="67"/>
      <c r="AD7" s="67"/>
      <c r="AE7" s="67"/>
      <c r="AF7" s="67"/>
      <c r="AG7" s="67"/>
      <c r="AH7" s="67"/>
    </row>
    <row r="8" spans="1:34" ht="12" customHeight="1" x14ac:dyDescent="0.4">
      <c r="A8" s="664"/>
      <c r="B8" s="391" t="s">
        <v>181</v>
      </c>
      <c r="C8" s="315">
        <f>'By Location Entering'!C8+'By Location Entering'!C37</f>
        <v>22</v>
      </c>
      <c r="D8" s="392">
        <f>'By Location Entering'!D8+'By Location Entering'!D37</f>
        <v>49</v>
      </c>
      <c r="E8" s="393">
        <f>'By Location Entering'!E8+'By Location Entering'!E37</f>
        <v>38</v>
      </c>
      <c r="F8" s="393">
        <f>'By Location Entering'!F8+'By Location Entering'!F37</f>
        <v>59</v>
      </c>
      <c r="G8" s="392">
        <f>'By Location Entering'!G8+'By Location Entering'!G37</f>
        <v>44</v>
      </c>
      <c r="H8" s="392">
        <f>'By Location Entering'!H8+'By Location Entering'!H37</f>
        <v>42</v>
      </c>
      <c r="I8" s="392">
        <f>'By Location Entering'!I8+'By Location Entering'!I37</f>
        <v>40</v>
      </c>
      <c r="J8" s="392">
        <f>'By Location Entering'!J8+'By Location Entering'!J37</f>
        <v>41</v>
      </c>
      <c r="K8" s="392">
        <f>'By Location Entering'!K8+'By Location Entering'!K37</f>
        <v>16</v>
      </c>
      <c r="L8" s="392">
        <f>'By Location Entering'!L8+'By Location Entering'!L37</f>
        <v>17</v>
      </c>
      <c r="M8" s="392">
        <f>'By Location Entering'!M8+'By Location Entering'!M37</f>
        <v>26</v>
      </c>
      <c r="N8" s="392">
        <f>'By Location Entering'!N8+'By Location Entering'!N37</f>
        <v>29</v>
      </c>
      <c r="O8" s="392">
        <f>'By Location Entering'!O8+'By Location Entering'!O37</f>
        <v>16</v>
      </c>
      <c r="P8" s="392">
        <f>'By Location Entering'!P8+'By Location Entering'!P37</f>
        <v>3</v>
      </c>
      <c r="Q8" s="392">
        <f>'By Location Entering'!Q8+'By Location Entering'!Q37</f>
        <v>2</v>
      </c>
      <c r="R8" s="392">
        <f>'By Location Entering'!R8+'By Location Entering'!R37</f>
        <v>2</v>
      </c>
      <c r="S8" s="394">
        <f t="shared" si="0"/>
        <v>446</v>
      </c>
      <c r="T8" s="67"/>
      <c r="U8" s="67"/>
      <c r="V8" s="67"/>
      <c r="W8" s="67"/>
      <c r="X8" s="67"/>
      <c r="Y8" s="67"/>
      <c r="Z8" s="67"/>
      <c r="AA8" s="67"/>
      <c r="AB8" s="67"/>
      <c r="AC8" s="67"/>
      <c r="AD8" s="67"/>
      <c r="AE8" s="67"/>
      <c r="AF8" s="67"/>
      <c r="AG8" s="67"/>
      <c r="AH8" s="67"/>
    </row>
    <row r="9" spans="1:34" ht="12" customHeight="1" x14ac:dyDescent="0.4">
      <c r="A9" s="664"/>
      <c r="B9" s="391" t="s">
        <v>182</v>
      </c>
      <c r="C9" s="315">
        <f>'By Location Entering'!C9+'By Location Entering'!C38</f>
        <v>23</v>
      </c>
      <c r="D9" s="392">
        <f>'By Location Entering'!D9+'By Location Entering'!D38</f>
        <v>49</v>
      </c>
      <c r="E9" s="393">
        <f>'By Location Entering'!E9+'By Location Entering'!E38</f>
        <v>39</v>
      </c>
      <c r="F9" s="393">
        <f>'By Location Entering'!F9+'By Location Entering'!F38</f>
        <v>61</v>
      </c>
      <c r="G9" s="392">
        <f>'By Location Entering'!G9+'By Location Entering'!G38</f>
        <v>45</v>
      </c>
      <c r="H9" s="392">
        <f>'By Location Entering'!H9+'By Location Entering'!H38</f>
        <v>46</v>
      </c>
      <c r="I9" s="392">
        <f>'By Location Entering'!I9+'By Location Entering'!I38</f>
        <v>41</v>
      </c>
      <c r="J9" s="392">
        <f>'By Location Entering'!J9+'By Location Entering'!J38</f>
        <v>42</v>
      </c>
      <c r="K9" s="392">
        <f>'By Location Entering'!K9+'By Location Entering'!K38</f>
        <v>16</v>
      </c>
      <c r="L9" s="392">
        <f>'By Location Entering'!L9+'By Location Entering'!L38</f>
        <v>17</v>
      </c>
      <c r="M9" s="392">
        <f>'By Location Entering'!M9+'By Location Entering'!M38</f>
        <v>26</v>
      </c>
      <c r="N9" s="392">
        <f>'By Location Entering'!N9+'By Location Entering'!N38</f>
        <v>29</v>
      </c>
      <c r="O9" s="392">
        <f>'By Location Entering'!O9+'By Location Entering'!O38</f>
        <v>17</v>
      </c>
      <c r="P9" s="392">
        <f>'By Location Entering'!P9+'By Location Entering'!P38</f>
        <v>3</v>
      </c>
      <c r="Q9" s="392">
        <f>'By Location Entering'!Q9+'By Location Entering'!Q38</f>
        <v>2</v>
      </c>
      <c r="R9" s="392">
        <f>'By Location Entering'!R9+'By Location Entering'!R38</f>
        <v>2</v>
      </c>
      <c r="S9" s="394">
        <f t="shared" si="0"/>
        <v>458</v>
      </c>
      <c r="T9" s="71" t="s">
        <v>183</v>
      </c>
      <c r="U9" s="72">
        <f>S9/$S$25</f>
        <v>7.555013031572696E-3</v>
      </c>
      <c r="V9" s="67"/>
      <c r="W9" s="67"/>
      <c r="X9" s="67"/>
      <c r="Y9" s="67"/>
      <c r="Z9" s="67"/>
      <c r="AA9" s="67"/>
      <c r="AB9" s="67"/>
      <c r="AC9" s="67"/>
      <c r="AD9" s="67"/>
      <c r="AE9" s="67"/>
      <c r="AF9" s="67"/>
      <c r="AG9" s="67"/>
      <c r="AH9" s="67"/>
    </row>
    <row r="10" spans="1:34" ht="12" customHeight="1" x14ac:dyDescent="0.4">
      <c r="A10" s="664"/>
      <c r="B10" s="390" t="s">
        <v>184</v>
      </c>
      <c r="C10" s="314">
        <f>'By Location Entering'!C10+'By Location Entering'!C39</f>
        <v>9</v>
      </c>
      <c r="D10" s="67">
        <f>'By Location Entering'!D10+'By Location Entering'!D39</f>
        <v>9</v>
      </c>
      <c r="E10" s="67">
        <f>'By Location Entering'!E10+'By Location Entering'!E39</f>
        <v>11</v>
      </c>
      <c r="F10" s="67">
        <f>'By Location Entering'!F10+'By Location Entering'!F39</f>
        <v>24</v>
      </c>
      <c r="G10" s="67">
        <f>'By Location Entering'!G10+'By Location Entering'!G39</f>
        <v>18</v>
      </c>
      <c r="H10" s="67">
        <f>'By Location Entering'!H10+'By Location Entering'!H39</f>
        <v>6</v>
      </c>
      <c r="I10" s="67">
        <f>'By Location Entering'!I10+'By Location Entering'!I39</f>
        <v>15</v>
      </c>
      <c r="J10" s="67">
        <f>'By Location Entering'!J10+'By Location Entering'!J39</f>
        <v>10</v>
      </c>
      <c r="K10" s="67">
        <f>'By Location Entering'!K10+'By Location Entering'!K39</f>
        <v>4</v>
      </c>
      <c r="L10" s="67">
        <f>'By Location Entering'!L10+'By Location Entering'!L39</f>
        <v>9</v>
      </c>
      <c r="M10" s="67">
        <f>'By Location Entering'!M10+'By Location Entering'!M39</f>
        <v>3</v>
      </c>
      <c r="N10" s="67">
        <f>'By Location Entering'!N10+'By Location Entering'!N39</f>
        <v>2</v>
      </c>
      <c r="O10" s="67">
        <f>'By Location Entering'!O10+'By Location Entering'!O39</f>
        <v>1</v>
      </c>
      <c r="P10" s="67">
        <f>'By Location Entering'!P10+'By Location Entering'!P39</f>
        <v>0</v>
      </c>
      <c r="Q10" s="67">
        <f>'By Location Entering'!Q10+'By Location Entering'!Q39</f>
        <v>3</v>
      </c>
      <c r="R10" s="67">
        <f>'By Location Entering'!R10+'By Location Entering'!R39</f>
        <v>1</v>
      </c>
      <c r="S10" s="376">
        <f t="shared" si="0"/>
        <v>125</v>
      </c>
      <c r="T10" s="67"/>
      <c r="U10" s="67"/>
      <c r="V10" s="67"/>
      <c r="W10" s="67"/>
      <c r="X10" s="67"/>
      <c r="Y10" s="67"/>
      <c r="Z10" s="67"/>
      <c r="AA10" s="67"/>
      <c r="AB10" s="67"/>
      <c r="AC10" s="67"/>
      <c r="AD10" s="67"/>
      <c r="AE10" s="67"/>
      <c r="AF10" s="67"/>
      <c r="AG10" s="67"/>
      <c r="AH10" s="67"/>
    </row>
    <row r="11" spans="1:34" ht="12" customHeight="1" x14ac:dyDescent="0.4">
      <c r="A11" s="664"/>
      <c r="B11" s="390" t="s">
        <v>185</v>
      </c>
      <c r="C11" s="314">
        <f>'By Location Entering'!C11+'By Location Entering'!C40</f>
        <v>10</v>
      </c>
      <c r="D11" s="67">
        <f>'By Location Entering'!D11+'By Location Entering'!D40</f>
        <v>11</v>
      </c>
      <c r="E11" s="67">
        <f>'By Location Entering'!E11+'By Location Entering'!E40</f>
        <v>11</v>
      </c>
      <c r="F11" s="67">
        <f>'By Location Entering'!F11+'By Location Entering'!F40</f>
        <v>24</v>
      </c>
      <c r="G11" s="67">
        <f>'By Location Entering'!G11+'By Location Entering'!G40</f>
        <v>18</v>
      </c>
      <c r="H11" s="67">
        <f>'By Location Entering'!H11+'By Location Entering'!H40</f>
        <v>6</v>
      </c>
      <c r="I11" s="67">
        <f>'By Location Entering'!I11+'By Location Entering'!I40</f>
        <v>15</v>
      </c>
      <c r="J11" s="67">
        <f>'By Location Entering'!J11+'By Location Entering'!J40</f>
        <v>10</v>
      </c>
      <c r="K11" s="67">
        <f>'By Location Entering'!K11+'By Location Entering'!K40</f>
        <v>4</v>
      </c>
      <c r="L11" s="67">
        <f>'By Location Entering'!L11+'By Location Entering'!L40</f>
        <v>9</v>
      </c>
      <c r="M11" s="67">
        <f>'By Location Entering'!M11+'By Location Entering'!M40</f>
        <v>3</v>
      </c>
      <c r="N11" s="67">
        <f>'By Location Entering'!N11+'By Location Entering'!N40</f>
        <v>2</v>
      </c>
      <c r="O11" s="67">
        <f>'By Location Entering'!O11+'By Location Entering'!O40</f>
        <v>1</v>
      </c>
      <c r="P11" s="67">
        <f>'By Location Entering'!P11+'By Location Entering'!P40</f>
        <v>0</v>
      </c>
      <c r="Q11" s="67">
        <f>'By Location Entering'!Q11+'By Location Entering'!Q40</f>
        <v>3</v>
      </c>
      <c r="R11" s="67">
        <f>'By Location Entering'!R11+'By Location Entering'!R40</f>
        <v>2</v>
      </c>
      <c r="S11" s="376">
        <f t="shared" si="0"/>
        <v>129</v>
      </c>
      <c r="T11" s="71" t="s">
        <v>186</v>
      </c>
      <c r="U11" s="72">
        <f t="shared" ref="U11:U12" si="1">S11/$S$25</f>
        <v>2.127940351687506E-3</v>
      </c>
      <c r="V11" s="67"/>
      <c r="W11" s="67"/>
      <c r="X11" s="67"/>
      <c r="Y11" s="67"/>
      <c r="Z11" s="67"/>
      <c r="AA11" s="67"/>
      <c r="AB11" s="67"/>
      <c r="AC11" s="67"/>
      <c r="AD11" s="67"/>
      <c r="AE11" s="67"/>
      <c r="AF11" s="67"/>
      <c r="AG11" s="67"/>
      <c r="AH11" s="67"/>
    </row>
    <row r="12" spans="1:34" ht="12" customHeight="1" x14ac:dyDescent="0.4">
      <c r="A12" s="664"/>
      <c r="B12" s="391" t="s">
        <v>11</v>
      </c>
      <c r="C12" s="315">
        <f>'By Location Entering'!C12+'By Location Entering'!C41</f>
        <v>2200</v>
      </c>
      <c r="D12" s="392">
        <f>'By Location Entering'!D12+'By Location Entering'!D41</f>
        <v>3327</v>
      </c>
      <c r="E12" s="392">
        <f>'By Location Entering'!E12+'By Location Entering'!E41</f>
        <v>3220</v>
      </c>
      <c r="F12" s="392">
        <f>'By Location Entering'!F12+'By Location Entering'!F41</f>
        <v>2698</v>
      </c>
      <c r="G12" s="392">
        <f>'By Location Entering'!G12+'By Location Entering'!G41</f>
        <v>2053</v>
      </c>
      <c r="H12" s="392">
        <f>'By Location Entering'!H12+'By Location Entering'!H41</f>
        <v>1535</v>
      </c>
      <c r="I12" s="392">
        <f>'By Location Entering'!I12+'By Location Entering'!I41</f>
        <v>1682</v>
      </c>
      <c r="J12" s="392">
        <f>'By Location Entering'!J12+'By Location Entering'!J41</f>
        <v>1742</v>
      </c>
      <c r="K12" s="392">
        <f>'By Location Entering'!K12+'By Location Entering'!K41</f>
        <v>1274</v>
      </c>
      <c r="L12" s="392">
        <f>'By Location Entering'!L12+'By Location Entering'!L41</f>
        <v>1255</v>
      </c>
      <c r="M12" s="392">
        <f>'By Location Entering'!M12+'By Location Entering'!M41</f>
        <v>1336</v>
      </c>
      <c r="N12" s="392">
        <f>'By Location Entering'!N12+'By Location Entering'!N41</f>
        <v>1214</v>
      </c>
      <c r="O12" s="392">
        <f>'By Location Entering'!O12+'By Location Entering'!O41</f>
        <v>1532</v>
      </c>
      <c r="P12" s="392">
        <f>'By Location Entering'!P12+'By Location Entering'!P41</f>
        <v>798</v>
      </c>
      <c r="Q12" s="392">
        <f>'By Location Entering'!Q12+'By Location Entering'!Q41</f>
        <v>534</v>
      </c>
      <c r="R12" s="392">
        <f>'By Location Entering'!R12+'By Location Entering'!R41</f>
        <v>373</v>
      </c>
      <c r="S12" s="394">
        <f t="shared" si="0"/>
        <v>26773</v>
      </c>
      <c r="T12" s="71" t="s">
        <v>187</v>
      </c>
      <c r="U12" s="72">
        <f t="shared" si="1"/>
        <v>0.44163834911418298</v>
      </c>
      <c r="V12" s="67"/>
      <c r="W12" s="67"/>
      <c r="X12" s="67"/>
      <c r="Y12" s="67"/>
      <c r="Z12" s="67"/>
      <c r="AA12" s="67"/>
      <c r="AB12" s="67"/>
      <c r="AC12" s="67"/>
      <c r="AD12" s="67"/>
      <c r="AE12" s="67"/>
      <c r="AF12" s="67"/>
      <c r="AG12" s="67"/>
      <c r="AH12" s="67"/>
    </row>
    <row r="13" spans="1:34" ht="12" customHeight="1" x14ac:dyDescent="0.4">
      <c r="A13" s="664"/>
      <c r="B13" s="391" t="s">
        <v>188</v>
      </c>
      <c r="C13" s="315">
        <f>'By Location Entering'!C13+'By Location Entering'!C42</f>
        <v>486</v>
      </c>
      <c r="D13" s="392">
        <f>'By Location Entering'!D13+'By Location Entering'!D42</f>
        <v>670</v>
      </c>
      <c r="E13" s="392">
        <f>'By Location Entering'!E13+'By Location Entering'!E42</f>
        <v>862</v>
      </c>
      <c r="F13" s="392">
        <f>'By Location Entering'!F13+'By Location Entering'!F42</f>
        <v>833</v>
      </c>
      <c r="G13" s="392">
        <f>'By Location Entering'!G13+'By Location Entering'!G42</f>
        <v>729</v>
      </c>
      <c r="H13" s="392">
        <f>'By Location Entering'!H13+'By Location Entering'!H42</f>
        <v>520</v>
      </c>
      <c r="I13" s="392">
        <f>'By Location Entering'!I13+'By Location Entering'!I42</f>
        <v>664</v>
      </c>
      <c r="J13" s="392">
        <f>'By Location Entering'!J13+'By Location Entering'!J42</f>
        <v>666</v>
      </c>
      <c r="K13" s="392">
        <f>'By Location Entering'!K13+'By Location Entering'!K42</f>
        <v>651</v>
      </c>
      <c r="L13" s="392">
        <f>'By Location Entering'!L13+'By Location Entering'!L42</f>
        <v>534</v>
      </c>
      <c r="M13" s="392">
        <f>'By Location Entering'!M13+'By Location Entering'!M42</f>
        <v>551</v>
      </c>
      <c r="N13" s="392">
        <f>'By Location Entering'!N13+'By Location Entering'!N42</f>
        <v>405</v>
      </c>
      <c r="O13" s="392">
        <f>'By Location Entering'!O13+'By Location Entering'!O42</f>
        <v>452</v>
      </c>
      <c r="P13" s="392">
        <f>'By Location Entering'!P13+'By Location Entering'!P42</f>
        <v>439</v>
      </c>
      <c r="Q13" s="392">
        <f>'By Location Entering'!Q13+'By Location Entering'!Q42</f>
        <v>249</v>
      </c>
      <c r="R13" s="392">
        <f>'By Location Entering'!R13+'By Location Entering'!R42</f>
        <v>237</v>
      </c>
      <c r="S13" s="394">
        <f t="shared" si="0"/>
        <v>8948</v>
      </c>
      <c r="T13" s="67"/>
      <c r="U13" s="67"/>
      <c r="V13" s="67"/>
      <c r="W13" s="67"/>
      <c r="X13" s="67"/>
      <c r="Y13" s="67"/>
      <c r="Z13" s="67"/>
      <c r="AA13" s="67"/>
      <c r="AB13" s="67"/>
      <c r="AC13" s="67"/>
      <c r="AD13" s="67"/>
      <c r="AE13" s="67"/>
      <c r="AF13" s="67"/>
      <c r="AG13" s="67"/>
      <c r="AH13" s="67"/>
    </row>
    <row r="14" spans="1:34" ht="12" customHeight="1" x14ac:dyDescent="0.4">
      <c r="A14" s="664"/>
      <c r="B14" s="391" t="s">
        <v>42</v>
      </c>
      <c r="C14" s="315">
        <f>'By Location Entering'!C14+'By Location Entering'!C43</f>
        <v>955</v>
      </c>
      <c r="D14" s="392">
        <f>'By Location Entering'!D14+'By Location Entering'!D43</f>
        <v>1345</v>
      </c>
      <c r="E14" s="392">
        <f>'By Location Entering'!E14+'By Location Entering'!E43</f>
        <v>1748</v>
      </c>
      <c r="F14" s="392">
        <f>'By Location Entering'!F14+'By Location Entering'!F43</f>
        <v>1702</v>
      </c>
      <c r="G14" s="392">
        <f>'By Location Entering'!G14+'By Location Entering'!G43</f>
        <v>1476</v>
      </c>
      <c r="H14" s="392">
        <f>'By Location Entering'!H14+'By Location Entering'!H43</f>
        <v>1043</v>
      </c>
      <c r="I14" s="392">
        <f>'By Location Entering'!I14+'By Location Entering'!I43</f>
        <v>1349</v>
      </c>
      <c r="J14" s="392">
        <f>'By Location Entering'!J14+'By Location Entering'!J43</f>
        <v>1365</v>
      </c>
      <c r="K14" s="392">
        <f>'By Location Entering'!K14+'By Location Entering'!K43</f>
        <v>1316</v>
      </c>
      <c r="L14" s="392">
        <f>'By Location Entering'!L14+'By Location Entering'!L43</f>
        <v>1080</v>
      </c>
      <c r="M14" s="392">
        <f>'By Location Entering'!M14+'By Location Entering'!M43</f>
        <v>1071</v>
      </c>
      <c r="N14" s="392">
        <f>'By Location Entering'!N14+'By Location Entering'!N43</f>
        <v>768</v>
      </c>
      <c r="O14" s="392">
        <f>'By Location Entering'!O14+'By Location Entering'!O43</f>
        <v>857</v>
      </c>
      <c r="P14" s="392">
        <f>'By Location Entering'!P14+'By Location Entering'!P43</f>
        <v>843</v>
      </c>
      <c r="Q14" s="392">
        <f>'By Location Entering'!Q14+'By Location Entering'!Q43</f>
        <v>492</v>
      </c>
      <c r="R14" s="392">
        <f>'By Location Entering'!R14+'By Location Entering'!R43</f>
        <v>491</v>
      </c>
      <c r="S14" s="394">
        <f t="shared" si="0"/>
        <v>17901</v>
      </c>
      <c r="T14" s="71" t="s">
        <v>42</v>
      </c>
      <c r="U14" s="72">
        <f>S14/$S$25</f>
        <v>0.29528883903533371</v>
      </c>
      <c r="V14" s="67"/>
      <c r="W14" s="67"/>
      <c r="X14" s="67"/>
      <c r="Y14" s="67"/>
      <c r="Z14" s="67"/>
      <c r="AA14" s="67"/>
      <c r="AB14" s="67"/>
      <c r="AC14" s="67"/>
      <c r="AD14" s="67"/>
      <c r="AE14" s="67"/>
      <c r="AF14" s="67"/>
      <c r="AG14" s="67"/>
      <c r="AH14" s="67"/>
    </row>
    <row r="15" spans="1:34" ht="12" customHeight="1" x14ac:dyDescent="0.4">
      <c r="A15" s="664"/>
      <c r="B15" s="391" t="s">
        <v>189</v>
      </c>
      <c r="C15" s="315">
        <f>'By Location Entering'!C15+'By Location Entering'!C44</f>
        <v>2686</v>
      </c>
      <c r="D15" s="392">
        <f>'By Location Entering'!D15+'By Location Entering'!D44</f>
        <v>3997</v>
      </c>
      <c r="E15" s="392">
        <f>'By Location Entering'!E15+'By Location Entering'!E44</f>
        <v>4082</v>
      </c>
      <c r="F15" s="392">
        <f>'By Location Entering'!F15+'By Location Entering'!F44</f>
        <v>3531</v>
      </c>
      <c r="G15" s="392">
        <f>'By Location Entering'!G15+'By Location Entering'!G44</f>
        <v>2782</v>
      </c>
      <c r="H15" s="392">
        <f>'By Location Entering'!H15+'By Location Entering'!H44</f>
        <v>2055</v>
      </c>
      <c r="I15" s="392">
        <f>'By Location Entering'!I15+'By Location Entering'!I44</f>
        <v>2346</v>
      </c>
      <c r="J15" s="392">
        <f>'By Location Entering'!J15+'By Location Entering'!J44</f>
        <v>2408</v>
      </c>
      <c r="K15" s="392">
        <f>'By Location Entering'!K15+'By Location Entering'!K44</f>
        <v>1925</v>
      </c>
      <c r="L15" s="392">
        <f>'By Location Entering'!L15+'By Location Entering'!L44</f>
        <v>1789</v>
      </c>
      <c r="M15" s="392">
        <f>'By Location Entering'!M15+'By Location Entering'!M44</f>
        <v>1887</v>
      </c>
      <c r="N15" s="392">
        <f>'By Location Entering'!N15+'By Location Entering'!N44</f>
        <v>1619</v>
      </c>
      <c r="O15" s="392">
        <f>'By Location Entering'!O15+'By Location Entering'!O44</f>
        <v>1984</v>
      </c>
      <c r="P15" s="392">
        <f>'By Location Entering'!P15+'By Location Entering'!P44</f>
        <v>1237</v>
      </c>
      <c r="Q15" s="392">
        <f>'By Location Entering'!Q15+'By Location Entering'!Q44</f>
        <v>783</v>
      </c>
      <c r="R15" s="392">
        <f>'By Location Entering'!R15+'By Location Entering'!R44</f>
        <v>610</v>
      </c>
      <c r="S15" s="394">
        <f t="shared" si="0"/>
        <v>35721</v>
      </c>
      <c r="T15" s="67"/>
      <c r="U15" s="67"/>
      <c r="V15" s="67"/>
      <c r="W15" s="67"/>
      <c r="X15" s="67"/>
      <c r="Y15" s="67"/>
      <c r="Z15" s="67"/>
      <c r="AA15" s="67"/>
      <c r="AB15" s="67"/>
      <c r="AC15" s="67"/>
      <c r="AD15" s="67"/>
      <c r="AE15" s="67"/>
      <c r="AF15" s="67"/>
      <c r="AG15" s="67"/>
      <c r="AH15" s="67"/>
    </row>
    <row r="16" spans="1:34" ht="12" customHeight="1" x14ac:dyDescent="0.4">
      <c r="A16" s="664"/>
      <c r="B16" s="391" t="s">
        <v>190</v>
      </c>
      <c r="C16" s="315">
        <f>'By Location Entering'!C16+'By Location Entering'!C45</f>
        <v>3155</v>
      </c>
      <c r="D16" s="392">
        <f>'By Location Entering'!D16+'By Location Entering'!D45</f>
        <v>4672</v>
      </c>
      <c r="E16" s="392">
        <f>'By Location Entering'!E16+'By Location Entering'!E45</f>
        <v>4968</v>
      </c>
      <c r="F16" s="392">
        <f>'By Location Entering'!F16+'By Location Entering'!F45</f>
        <v>4400</v>
      </c>
      <c r="G16" s="392">
        <f>'By Location Entering'!G16+'By Location Entering'!G45</f>
        <v>3529</v>
      </c>
      <c r="H16" s="392">
        <f>'By Location Entering'!H16+'By Location Entering'!H45</f>
        <v>2578</v>
      </c>
      <c r="I16" s="392">
        <f>'By Location Entering'!I16+'By Location Entering'!I45</f>
        <v>3031</v>
      </c>
      <c r="J16" s="392">
        <f>'By Location Entering'!J16+'By Location Entering'!J45</f>
        <v>3107</v>
      </c>
      <c r="K16" s="392">
        <f>'By Location Entering'!K16+'By Location Entering'!K45</f>
        <v>2590</v>
      </c>
      <c r="L16" s="392">
        <f>'By Location Entering'!L16+'By Location Entering'!L45</f>
        <v>2335</v>
      </c>
      <c r="M16" s="392">
        <f>'By Location Entering'!M16+'By Location Entering'!M45</f>
        <v>2407</v>
      </c>
      <c r="N16" s="392">
        <f>'By Location Entering'!N16+'By Location Entering'!N45</f>
        <v>1982</v>
      </c>
      <c r="O16" s="392">
        <f>'By Location Entering'!O16+'By Location Entering'!O45</f>
        <v>2389</v>
      </c>
      <c r="P16" s="392">
        <f>'By Location Entering'!P16+'By Location Entering'!P45</f>
        <v>1641</v>
      </c>
      <c r="Q16" s="392">
        <f>'By Location Entering'!Q16+'By Location Entering'!Q45</f>
        <v>1026</v>
      </c>
      <c r="R16" s="392">
        <f>'By Location Entering'!R16+'By Location Entering'!R45</f>
        <v>864</v>
      </c>
      <c r="S16" s="394">
        <f t="shared" si="0"/>
        <v>44674</v>
      </c>
      <c r="T16" s="67"/>
      <c r="U16" s="72"/>
      <c r="V16" s="67"/>
      <c r="W16" s="67"/>
      <c r="X16" s="67"/>
      <c r="Y16" s="67"/>
      <c r="Z16" s="67"/>
      <c r="AA16" s="67"/>
      <c r="AB16" s="67"/>
      <c r="AC16" s="67"/>
      <c r="AD16" s="67"/>
      <c r="AE16" s="67"/>
      <c r="AF16" s="67"/>
      <c r="AG16" s="67"/>
      <c r="AH16" s="67"/>
    </row>
    <row r="17" spans="1:34" ht="12" customHeight="1" x14ac:dyDescent="0.4">
      <c r="A17" s="664"/>
      <c r="B17" s="390" t="s">
        <v>191</v>
      </c>
      <c r="C17" s="395">
        <f>'By Location Entering'!C17+'By Location Entering'!C46</f>
        <v>0</v>
      </c>
      <c r="D17" s="73">
        <f>'By Location Entering'!D17+'By Location Entering'!D46</f>
        <v>0</v>
      </c>
      <c r="E17" s="73">
        <f>'By Location Entering'!E17+'By Location Entering'!E46</f>
        <v>0</v>
      </c>
      <c r="F17" s="73">
        <f>'By Location Entering'!F17+'By Location Entering'!F46</f>
        <v>0</v>
      </c>
      <c r="G17" s="73">
        <f>'By Location Entering'!G17+'By Location Entering'!G46</f>
        <v>0</v>
      </c>
      <c r="H17" s="73">
        <f>'By Location Entering'!H17+'By Location Entering'!H46</f>
        <v>0</v>
      </c>
      <c r="I17" s="73">
        <f>'By Location Entering'!I17+'By Location Entering'!I46</f>
        <v>0</v>
      </c>
      <c r="J17" s="73">
        <f>'By Location Entering'!J17+'By Location Entering'!J46</f>
        <v>0</v>
      </c>
      <c r="K17" s="73">
        <f>'By Location Entering'!K17+'By Location Entering'!K46</f>
        <v>0</v>
      </c>
      <c r="L17" s="73">
        <f>'By Location Entering'!L17+'By Location Entering'!L46</f>
        <v>0</v>
      </c>
      <c r="M17" s="73">
        <f>'By Location Entering'!M17+'By Location Entering'!M46</f>
        <v>0</v>
      </c>
      <c r="N17" s="73">
        <f>'By Location Entering'!N17+'By Location Entering'!N46</f>
        <v>0</v>
      </c>
      <c r="O17" s="73">
        <f>'By Location Entering'!O17+'By Location Entering'!O46</f>
        <v>0</v>
      </c>
      <c r="P17" s="73">
        <f>'By Location Entering'!P17+'By Location Entering'!P46</f>
        <v>0</v>
      </c>
      <c r="Q17" s="73">
        <f>'By Location Entering'!Q17+'By Location Entering'!Q46</f>
        <v>0</v>
      </c>
      <c r="R17" s="73">
        <f>'By Location Entering'!R17+'By Location Entering'!R46</f>
        <v>0</v>
      </c>
      <c r="S17" s="376">
        <v>7</v>
      </c>
      <c r="T17" s="67"/>
      <c r="U17" s="74"/>
      <c r="V17" s="67"/>
      <c r="W17" s="67"/>
      <c r="X17" s="67"/>
      <c r="Y17" s="67"/>
      <c r="Z17" s="67"/>
      <c r="AA17" s="67"/>
      <c r="AB17" s="67"/>
      <c r="AC17" s="67"/>
      <c r="AD17" s="67"/>
      <c r="AE17" s="67"/>
      <c r="AF17" s="67"/>
      <c r="AG17" s="67"/>
      <c r="AH17" s="67"/>
    </row>
    <row r="18" spans="1:34" ht="12" customHeight="1" x14ac:dyDescent="0.4">
      <c r="A18" s="664"/>
      <c r="B18" s="390" t="s">
        <v>192</v>
      </c>
      <c r="C18" s="395">
        <f>'By Location Entering'!C18+'By Location Entering'!C47</f>
        <v>0</v>
      </c>
      <c r="D18" s="73">
        <f>'By Location Entering'!D18+'By Location Entering'!D47</f>
        <v>0</v>
      </c>
      <c r="E18" s="73">
        <f>'By Location Entering'!E18+'By Location Entering'!E47</f>
        <v>0</v>
      </c>
      <c r="F18" s="73">
        <f>'By Location Entering'!F18+'By Location Entering'!F47</f>
        <v>0</v>
      </c>
      <c r="G18" s="73">
        <f>'By Location Entering'!G18+'By Location Entering'!G47</f>
        <v>0</v>
      </c>
      <c r="H18" s="73">
        <f>'By Location Entering'!H18+'By Location Entering'!H47</f>
        <v>0</v>
      </c>
      <c r="I18" s="73">
        <f>'By Location Entering'!I18+'By Location Entering'!I47</f>
        <v>0</v>
      </c>
      <c r="J18" s="73">
        <f>'By Location Entering'!J18+'By Location Entering'!J47</f>
        <v>0</v>
      </c>
      <c r="K18" s="73">
        <f>'By Location Entering'!K18+'By Location Entering'!K47</f>
        <v>0</v>
      </c>
      <c r="L18" s="73">
        <f>'By Location Entering'!L18+'By Location Entering'!L47</f>
        <v>0</v>
      </c>
      <c r="M18" s="73">
        <f>'By Location Entering'!M18+'By Location Entering'!M47</f>
        <v>0</v>
      </c>
      <c r="N18" s="73">
        <f>'By Location Entering'!N18+'By Location Entering'!N47</f>
        <v>0</v>
      </c>
      <c r="O18" s="73">
        <f>'By Location Entering'!O18+'By Location Entering'!O47</f>
        <v>0</v>
      </c>
      <c r="P18" s="73">
        <f>'By Location Entering'!P18+'By Location Entering'!P47</f>
        <v>0</v>
      </c>
      <c r="Q18" s="73">
        <f>'By Location Entering'!Q18+'By Location Entering'!Q47</f>
        <v>0</v>
      </c>
      <c r="R18" s="73">
        <f>'By Location Entering'!R18+'By Location Entering'!R47</f>
        <v>0</v>
      </c>
      <c r="S18" s="376">
        <v>50</v>
      </c>
      <c r="T18" s="71" t="s">
        <v>192</v>
      </c>
      <c r="U18" s="72">
        <f>S18/$S$25</f>
        <v>8.2478308204942102E-4</v>
      </c>
      <c r="V18" s="67"/>
      <c r="W18" s="67"/>
      <c r="X18" s="67"/>
      <c r="Y18" s="67"/>
      <c r="Z18" s="67"/>
      <c r="AA18" s="67"/>
      <c r="AB18" s="67"/>
      <c r="AC18" s="67"/>
      <c r="AD18" s="67"/>
      <c r="AE18" s="67"/>
      <c r="AF18" s="67"/>
      <c r="AG18" s="67"/>
      <c r="AH18" s="67"/>
    </row>
    <row r="19" spans="1:34" ht="12" customHeight="1" x14ac:dyDescent="0.4">
      <c r="A19" s="664"/>
      <c r="B19" s="391" t="s">
        <v>193</v>
      </c>
      <c r="C19" s="315">
        <f>'By Location Entering'!C19+'By Location Entering'!C48</f>
        <v>2</v>
      </c>
      <c r="D19" s="392">
        <f>'By Location Entering'!D19+'By Location Entering'!D48</f>
        <v>6</v>
      </c>
      <c r="E19" s="392">
        <f>'By Location Entering'!E19+'By Location Entering'!E48</f>
        <v>6</v>
      </c>
      <c r="F19" s="392">
        <f>'By Location Entering'!F19+'By Location Entering'!F48</f>
        <v>6</v>
      </c>
      <c r="G19" s="392">
        <f>'By Location Entering'!G19+'By Location Entering'!G48</f>
        <v>5</v>
      </c>
      <c r="H19" s="392">
        <f>'By Location Entering'!H19+'By Location Entering'!H48</f>
        <v>6</v>
      </c>
      <c r="I19" s="392">
        <f>'By Location Entering'!I19+'By Location Entering'!I48</f>
        <v>6</v>
      </c>
      <c r="J19" s="392">
        <f>'By Location Entering'!J19+'By Location Entering'!J48</f>
        <v>6</v>
      </c>
      <c r="K19" s="392">
        <f>'By Location Entering'!K19+'By Location Entering'!K48</f>
        <v>5</v>
      </c>
      <c r="L19" s="392">
        <f>'By Location Entering'!L19+'By Location Entering'!L48</f>
        <v>6</v>
      </c>
      <c r="M19" s="392">
        <f>'By Location Entering'!M19+'By Location Entering'!M48</f>
        <v>6</v>
      </c>
      <c r="N19" s="392">
        <f>'By Location Entering'!N19+'By Location Entering'!N48</f>
        <v>4</v>
      </c>
      <c r="O19" s="392">
        <f>'By Location Entering'!O19+'By Location Entering'!O48</f>
        <v>4</v>
      </c>
      <c r="P19" s="392">
        <f>'By Location Entering'!P19+'By Location Entering'!P48</f>
        <v>4</v>
      </c>
      <c r="Q19" s="392">
        <f>'By Location Entering'!Q19+'By Location Entering'!Q48</f>
        <v>4</v>
      </c>
      <c r="R19" s="392">
        <f>'By Location Entering'!R19+'By Location Entering'!R48</f>
        <v>4</v>
      </c>
      <c r="S19" s="394">
        <f>'By Location Entering'!S19+'By Location Entering'!S48</f>
        <v>140</v>
      </c>
      <c r="T19" s="67"/>
      <c r="U19" s="67"/>
      <c r="V19" s="67"/>
      <c r="W19" s="67"/>
      <c r="X19" s="67"/>
      <c r="Y19" s="67"/>
      <c r="Z19" s="67"/>
      <c r="AA19" s="67"/>
      <c r="AB19" s="67"/>
      <c r="AC19" s="67"/>
      <c r="AD19" s="67"/>
      <c r="AE19" s="67"/>
      <c r="AF19" s="67"/>
      <c r="AG19" s="67"/>
      <c r="AH19" s="67"/>
    </row>
    <row r="20" spans="1:34" ht="12" customHeight="1" x14ac:dyDescent="0.4">
      <c r="A20" s="664"/>
      <c r="B20" s="391" t="s">
        <v>194</v>
      </c>
      <c r="C20" s="315">
        <f>'By Location Entering'!C20+'By Location Entering'!C49</f>
        <v>4</v>
      </c>
      <c r="D20" s="392">
        <f>'By Location Entering'!D20+'By Location Entering'!D49</f>
        <v>87</v>
      </c>
      <c r="E20" s="392">
        <f>'By Location Entering'!E20+'By Location Entering'!E49</f>
        <v>145</v>
      </c>
      <c r="F20" s="392">
        <f>'By Location Entering'!F20+'By Location Entering'!F49</f>
        <v>180</v>
      </c>
      <c r="G20" s="392">
        <f>'By Location Entering'!G20+'By Location Entering'!G49</f>
        <v>141</v>
      </c>
      <c r="H20" s="392">
        <f>'By Location Entering'!H20+'By Location Entering'!H49</f>
        <v>91</v>
      </c>
      <c r="I20" s="392">
        <f>'By Location Entering'!I20+'By Location Entering'!I49</f>
        <v>59</v>
      </c>
      <c r="J20" s="392">
        <f>'By Location Entering'!J20+'By Location Entering'!J49</f>
        <v>34</v>
      </c>
      <c r="K20" s="392">
        <f>'By Location Entering'!K20+'By Location Entering'!K49</f>
        <v>58</v>
      </c>
      <c r="L20" s="392">
        <f>'By Location Entering'!L20+'By Location Entering'!L49</f>
        <v>77</v>
      </c>
      <c r="M20" s="392">
        <f>'By Location Entering'!M20+'By Location Entering'!M49</f>
        <v>30</v>
      </c>
      <c r="N20" s="392">
        <f>'By Location Entering'!N20+'By Location Entering'!N49</f>
        <v>31</v>
      </c>
      <c r="O20" s="392">
        <f>'By Location Entering'!O20+'By Location Entering'!O49</f>
        <v>24</v>
      </c>
      <c r="P20" s="392">
        <f>'By Location Entering'!P20+'By Location Entering'!P49</f>
        <v>8</v>
      </c>
      <c r="Q20" s="392">
        <f>'By Location Entering'!Q20+'By Location Entering'!Q49</f>
        <v>4</v>
      </c>
      <c r="R20" s="392">
        <f>'By Location Entering'!R20+'By Location Entering'!R49</f>
        <v>1</v>
      </c>
      <c r="S20" s="394">
        <f>'By Location Entering'!S20+'By Location Entering'!S49</f>
        <v>1004</v>
      </c>
      <c r="T20" s="71" t="s">
        <v>194</v>
      </c>
      <c r="U20" s="72">
        <f t="shared" ref="U20:U21" si="2">S20/$S$25</f>
        <v>1.6561644287552375E-2</v>
      </c>
      <c r="V20" s="67"/>
      <c r="W20" s="67"/>
      <c r="X20" s="67"/>
      <c r="Y20" s="67"/>
      <c r="Z20" s="67"/>
      <c r="AA20" s="67"/>
      <c r="AB20" s="67"/>
      <c r="AC20" s="67"/>
      <c r="AD20" s="67"/>
      <c r="AE20" s="67"/>
      <c r="AF20" s="67"/>
      <c r="AG20" s="67"/>
      <c r="AH20" s="67"/>
    </row>
    <row r="21" spans="1:34" ht="12" customHeight="1" x14ac:dyDescent="0.4">
      <c r="A21" s="664"/>
      <c r="B21" s="390" t="s">
        <v>195</v>
      </c>
      <c r="C21" s="316">
        <f>SUM('Trolley Voigt'!B6,'Trolley Voigt'!B13, 'Trolley Central Campus'!B6,'Trolley Central Campus'!B13)</f>
        <v>63</v>
      </c>
      <c r="D21" s="70">
        <f>SUM('Trolley Voigt'!C6,'Trolley Voigt'!C13, 'Trolley Central Campus'!C6,'Trolley Central Campus'!C13)</f>
        <v>295</v>
      </c>
      <c r="E21" s="70">
        <f>SUM('Trolley Voigt'!D6,'Trolley Voigt'!D13, 'Trolley Central Campus'!D6,'Trolley Central Campus'!D13)</f>
        <v>589</v>
      </c>
      <c r="F21" s="70">
        <f>SUM('Trolley Voigt'!E6,'Trolley Voigt'!E13, 'Trolley Central Campus'!E6,'Trolley Central Campus'!E13)</f>
        <v>475</v>
      </c>
      <c r="G21" s="70">
        <f>SUM('Trolley Voigt'!F6,'Trolley Voigt'!F13, 'Trolley Central Campus'!F6,'Trolley Central Campus'!F13)</f>
        <v>339</v>
      </c>
      <c r="H21" s="70">
        <f>SUM('Trolley Voigt'!G6,'Trolley Voigt'!G13, 'Trolley Central Campus'!G6,'Trolley Central Campus'!G13)</f>
        <v>226</v>
      </c>
      <c r="I21" s="70">
        <f>SUM('Trolley Voigt'!H6,'Trolley Voigt'!H13, 'Trolley Central Campus'!H6,'Trolley Central Campus'!H13)</f>
        <v>229</v>
      </c>
      <c r="J21" s="70">
        <f>SUM('Trolley Voigt'!I6,'Trolley Voigt'!I13, 'Trolley Central Campus'!I6,'Trolley Central Campus'!I13)</f>
        <v>263</v>
      </c>
      <c r="K21" s="70">
        <f>SUM('Trolley Voigt'!J6,'Trolley Voigt'!J13, 'Trolley Central Campus'!J6,'Trolley Central Campus'!J13)</f>
        <v>143</v>
      </c>
      <c r="L21" s="70">
        <f>SUM('Trolley Voigt'!K6,'Trolley Voigt'!K13, 'Trolley Central Campus'!K6,'Trolley Central Campus'!K13)</f>
        <v>170</v>
      </c>
      <c r="M21" s="70">
        <f>SUM('Trolley Voigt'!L6,'Trolley Voigt'!L13, 'Trolley Central Campus'!L6,'Trolley Central Campus'!L13)</f>
        <v>143</v>
      </c>
      <c r="N21" s="70">
        <f>SUM('Trolley Voigt'!M6,'Trolley Voigt'!M13, 'Trolley Central Campus'!M6,'Trolley Central Campus'!M13)</f>
        <v>122</v>
      </c>
      <c r="O21" s="70">
        <f>SUM('Trolley Voigt'!N6,'Trolley Voigt'!N13, 'Trolley Central Campus'!N6,'Trolley Central Campus'!N13)</f>
        <v>76</v>
      </c>
      <c r="P21" s="70">
        <f>SUM('Trolley Voigt'!O6,'Trolley Voigt'!O13, 'Trolley Central Campus'!O6,'Trolley Central Campus'!O13)</f>
        <v>71</v>
      </c>
      <c r="Q21" s="70">
        <f>SUM('Trolley Voigt'!P6,'Trolley Voigt'!P13, 'Trolley Central Campus'!P6,'Trolley Central Campus'!P13)</f>
        <v>41</v>
      </c>
      <c r="R21" s="70">
        <f>SUM('Trolley Voigt'!Q6,'Trolley Voigt'!Q13, 'Trolley Central Campus'!Q6,'Trolley Central Campus'!Q13)</f>
        <v>43</v>
      </c>
      <c r="S21" s="396">
        <f t="shared" ref="S21:S23" si="3">SUM(C21:R21)</f>
        <v>3288</v>
      </c>
      <c r="T21" s="71" t="s">
        <v>195</v>
      </c>
      <c r="U21" s="72">
        <f t="shared" si="2"/>
        <v>5.4237735475569926E-2</v>
      </c>
      <c r="V21" s="67"/>
      <c r="W21" s="67"/>
      <c r="X21" s="67"/>
      <c r="Y21" s="67"/>
      <c r="Z21" s="67"/>
      <c r="AA21" s="67"/>
      <c r="AB21" s="67"/>
      <c r="AC21" s="67"/>
      <c r="AD21" s="67"/>
      <c r="AE21" s="67"/>
      <c r="AF21" s="67"/>
      <c r="AG21" s="67"/>
      <c r="AH21" s="67"/>
    </row>
    <row r="22" spans="1:34" ht="12" customHeight="1" x14ac:dyDescent="0.4">
      <c r="A22" s="664"/>
      <c r="B22" s="390" t="s">
        <v>196</v>
      </c>
      <c r="C22" s="316">
        <f>'By Location Entering'!C22+'By Location Entering'!C50</f>
        <v>29</v>
      </c>
      <c r="D22" s="70">
        <f>'By Location Entering'!D22+'By Location Entering'!D50</f>
        <v>41</v>
      </c>
      <c r="E22" s="70">
        <f>'By Location Entering'!E22+'By Location Entering'!E50</f>
        <v>43</v>
      </c>
      <c r="F22" s="70">
        <f>'By Location Entering'!F22+'By Location Entering'!F50</f>
        <v>43</v>
      </c>
      <c r="G22" s="70">
        <f>'By Location Entering'!G22+'By Location Entering'!G50</f>
        <v>40</v>
      </c>
      <c r="H22" s="70">
        <f>'By Location Entering'!H22+'By Location Entering'!H50</f>
        <v>39</v>
      </c>
      <c r="I22" s="70">
        <f>'By Location Entering'!I22+'By Location Entering'!I50</f>
        <v>34</v>
      </c>
      <c r="J22" s="70">
        <f>'By Location Entering'!J22+'By Location Entering'!J50</f>
        <v>34</v>
      </c>
      <c r="K22" s="70">
        <f>'By Location Entering'!K22+'By Location Entering'!K50</f>
        <v>34</v>
      </c>
      <c r="L22" s="70">
        <f>'By Location Entering'!L22+'By Location Entering'!L50</f>
        <v>41</v>
      </c>
      <c r="M22" s="70">
        <f>'By Location Entering'!M22+'By Location Entering'!M50</f>
        <v>41</v>
      </c>
      <c r="N22" s="70">
        <f>'By Location Entering'!N22+'By Location Entering'!N50</f>
        <v>40</v>
      </c>
      <c r="O22" s="70">
        <f>'By Location Entering'!O22+'By Location Entering'!O50</f>
        <v>37</v>
      </c>
      <c r="P22" s="70">
        <f>'By Location Entering'!P22+'By Location Entering'!P50</f>
        <v>25</v>
      </c>
      <c r="Q22" s="70">
        <f>'By Location Entering'!Q22+'By Location Entering'!Q50</f>
        <v>19</v>
      </c>
      <c r="R22" s="70">
        <f>'By Location Entering'!R22+'By Location Entering'!R50</f>
        <v>18</v>
      </c>
      <c r="S22" s="396">
        <f t="shared" si="3"/>
        <v>558</v>
      </c>
      <c r="T22" s="67"/>
      <c r="U22" s="67"/>
      <c r="V22" s="67"/>
      <c r="W22" s="67"/>
      <c r="X22" s="67"/>
      <c r="Y22" s="67"/>
      <c r="Z22" s="67"/>
      <c r="AA22" s="67"/>
      <c r="AB22" s="67"/>
      <c r="AC22" s="67"/>
      <c r="AD22" s="67"/>
      <c r="AE22" s="67"/>
      <c r="AF22" s="67"/>
      <c r="AG22" s="67"/>
      <c r="AH22" s="67"/>
    </row>
    <row r="23" spans="1:34" ht="12" customHeight="1" x14ac:dyDescent="0.4">
      <c r="A23" s="664"/>
      <c r="B23" s="390" t="s">
        <v>197</v>
      </c>
      <c r="C23" s="316">
        <f>'By Location Entering'!C23+'By Location Entering'!C51</f>
        <v>59</v>
      </c>
      <c r="D23" s="70">
        <f>'By Location Entering'!D23+'By Location Entering'!D51</f>
        <v>372</v>
      </c>
      <c r="E23" s="70">
        <f>'By Location Entering'!E23+'By Location Entering'!E51</f>
        <v>592</v>
      </c>
      <c r="F23" s="70">
        <f>'By Location Entering'!F23+'By Location Entering'!F51</f>
        <v>999</v>
      </c>
      <c r="G23" s="70">
        <f>'By Location Entering'!G23+'By Location Entering'!G51</f>
        <v>868</v>
      </c>
      <c r="H23" s="70">
        <f>'By Location Entering'!H23+'By Location Entering'!H51</f>
        <v>557</v>
      </c>
      <c r="I23" s="70">
        <f>'By Location Entering'!I23+'By Location Entering'!I51</f>
        <v>609</v>
      </c>
      <c r="J23" s="70">
        <f>'By Location Entering'!J23+'By Location Entering'!J51</f>
        <v>592</v>
      </c>
      <c r="K23" s="70">
        <f>'By Location Entering'!K23+'By Location Entering'!K51</f>
        <v>293</v>
      </c>
      <c r="L23" s="70">
        <f>'By Location Entering'!L23+'By Location Entering'!L51</f>
        <v>337</v>
      </c>
      <c r="M23" s="70">
        <f>'By Location Entering'!M23+'By Location Entering'!M51</f>
        <v>275</v>
      </c>
      <c r="N23" s="70">
        <f>'By Location Entering'!N23+'By Location Entering'!N51</f>
        <v>197</v>
      </c>
      <c r="O23" s="70">
        <f>'By Location Entering'!O23+'By Location Entering'!O51</f>
        <v>128</v>
      </c>
      <c r="P23" s="70">
        <f>'By Location Entering'!P23+'By Location Entering'!P51</f>
        <v>78</v>
      </c>
      <c r="Q23" s="70">
        <f>'By Location Entering'!Q23+'By Location Entering'!Q51</f>
        <v>47</v>
      </c>
      <c r="R23" s="70">
        <f>'By Location Entering'!R23+'By Location Entering'!R51</f>
        <v>31</v>
      </c>
      <c r="S23" s="396">
        <f t="shared" si="3"/>
        <v>6034</v>
      </c>
      <c r="T23" s="71" t="s">
        <v>197</v>
      </c>
      <c r="U23" s="72">
        <f>S23/$S$25</f>
        <v>9.953482234172413E-2</v>
      </c>
      <c r="V23" s="67"/>
      <c r="W23" s="67"/>
      <c r="X23" s="67"/>
      <c r="Y23" s="67"/>
      <c r="Z23" s="67"/>
      <c r="AA23" s="67"/>
      <c r="AB23" s="67"/>
      <c r="AC23" s="67"/>
      <c r="AD23" s="67"/>
      <c r="AE23" s="67"/>
      <c r="AF23" s="67"/>
      <c r="AG23" s="67"/>
      <c r="AH23" s="67"/>
    </row>
    <row r="24" spans="1:34" ht="12" customHeight="1" x14ac:dyDescent="0.4">
      <c r="A24" s="664"/>
      <c r="B24" s="397" t="s">
        <v>7</v>
      </c>
      <c r="C24" s="317">
        <f t="shared" ref="C24:R24" si="4">SUM(C8,C10,C15,C17,C19, C22)</f>
        <v>2748</v>
      </c>
      <c r="D24" s="398">
        <f t="shared" si="4"/>
        <v>4102</v>
      </c>
      <c r="E24" s="399">
        <f t="shared" si="4"/>
        <v>4180</v>
      </c>
      <c r="F24" s="399">
        <f t="shared" si="4"/>
        <v>3663</v>
      </c>
      <c r="G24" s="398">
        <f t="shared" si="4"/>
        <v>2889</v>
      </c>
      <c r="H24" s="398">
        <f t="shared" si="4"/>
        <v>2148</v>
      </c>
      <c r="I24" s="398">
        <f t="shared" si="4"/>
        <v>2441</v>
      </c>
      <c r="J24" s="398">
        <f t="shared" si="4"/>
        <v>2499</v>
      </c>
      <c r="K24" s="398">
        <f t="shared" si="4"/>
        <v>1984</v>
      </c>
      <c r="L24" s="398">
        <f t="shared" si="4"/>
        <v>1862</v>
      </c>
      <c r="M24" s="398">
        <f t="shared" si="4"/>
        <v>1963</v>
      </c>
      <c r="N24" s="398">
        <f t="shared" si="4"/>
        <v>1694</v>
      </c>
      <c r="O24" s="398">
        <f t="shared" si="4"/>
        <v>2042</v>
      </c>
      <c r="P24" s="398">
        <f t="shared" si="4"/>
        <v>1269</v>
      </c>
      <c r="Q24" s="398">
        <f t="shared" si="4"/>
        <v>811</v>
      </c>
      <c r="R24" s="398">
        <f t="shared" si="4"/>
        <v>635</v>
      </c>
      <c r="S24" s="400">
        <f>SUM(C24:R24,S19)</f>
        <v>37070</v>
      </c>
      <c r="T24" s="67"/>
      <c r="U24" s="67"/>
      <c r="V24" s="67"/>
      <c r="W24" s="67"/>
      <c r="X24" s="67"/>
      <c r="Y24" s="67"/>
      <c r="Z24" s="67"/>
      <c r="AA24" s="67"/>
      <c r="AB24" s="67"/>
      <c r="AC24" s="67"/>
      <c r="AD24" s="67"/>
      <c r="AE24" s="67"/>
      <c r="AF24" s="67"/>
      <c r="AG24" s="67"/>
      <c r="AH24" s="67"/>
    </row>
    <row r="25" spans="1:34" ht="12" customHeight="1" x14ac:dyDescent="0.4">
      <c r="A25" s="664"/>
      <c r="B25" s="401" t="s">
        <v>198</v>
      </c>
      <c r="C25" s="402">
        <f t="shared" ref="C25:R25" si="5">SUM(C7,C9,C11,C16,C18,C20,C21,C23)</f>
        <v>3639</v>
      </c>
      <c r="D25" s="75">
        <f t="shared" si="5"/>
        <v>5802</v>
      </c>
      <c r="E25" s="76">
        <f t="shared" si="5"/>
        <v>6689</v>
      </c>
      <c r="F25" s="76">
        <f t="shared" si="5"/>
        <v>6588</v>
      </c>
      <c r="G25" s="75">
        <f t="shared" si="5"/>
        <v>5331</v>
      </c>
      <c r="H25" s="75">
        <f t="shared" si="5"/>
        <v>3828</v>
      </c>
      <c r="I25" s="75">
        <f t="shared" si="5"/>
        <v>4376</v>
      </c>
      <c r="J25" s="75">
        <f t="shared" si="5"/>
        <v>4387</v>
      </c>
      <c r="K25" s="75">
        <f t="shared" si="5"/>
        <v>3314</v>
      </c>
      <c r="L25" s="75">
        <f t="shared" si="5"/>
        <v>3174</v>
      </c>
      <c r="M25" s="75">
        <f t="shared" si="5"/>
        <v>3110</v>
      </c>
      <c r="N25" s="75">
        <f t="shared" si="5"/>
        <v>2513</v>
      </c>
      <c r="O25" s="75">
        <f t="shared" si="5"/>
        <v>2777</v>
      </c>
      <c r="P25" s="75">
        <f t="shared" si="5"/>
        <v>1892</v>
      </c>
      <c r="Q25" s="75">
        <f t="shared" si="5"/>
        <v>1185</v>
      </c>
      <c r="R25" s="75">
        <f t="shared" si="5"/>
        <v>963</v>
      </c>
      <c r="S25" s="403">
        <f>SUM(C25:R25,S18,S20)</f>
        <v>60622</v>
      </c>
      <c r="T25" s="77"/>
      <c r="U25" s="78">
        <f>SUM(U7:U23)</f>
        <v>0.98393322556167739</v>
      </c>
      <c r="V25" s="67"/>
      <c r="W25" s="67"/>
      <c r="X25" s="67"/>
      <c r="Y25" s="67"/>
      <c r="Z25" s="67"/>
      <c r="AA25" s="67"/>
      <c r="AB25" s="67"/>
      <c r="AC25" s="67"/>
      <c r="AD25" s="67"/>
      <c r="AE25" s="67"/>
      <c r="AF25" s="67"/>
      <c r="AG25" s="67"/>
      <c r="AH25" s="67"/>
    </row>
    <row r="26" spans="1:34" ht="12" customHeight="1" x14ac:dyDescent="0.4">
      <c r="A26" s="664"/>
      <c r="B26" s="390" t="s">
        <v>199</v>
      </c>
      <c r="C26" s="314">
        <f>'By Location Entering'!C26+'By Location Entering'!C54</f>
        <v>46</v>
      </c>
      <c r="D26" s="67">
        <f>'By Location Entering'!D26+'By Location Entering'!D54</f>
        <v>78</v>
      </c>
      <c r="E26" s="67">
        <f>'By Location Entering'!E26+'By Location Entering'!E54</f>
        <v>67</v>
      </c>
      <c r="F26" s="67">
        <f>'By Location Entering'!F26+'By Location Entering'!F54</f>
        <v>105</v>
      </c>
      <c r="G26" s="67">
        <f>'By Location Entering'!G26+'By Location Entering'!G54</f>
        <v>102</v>
      </c>
      <c r="H26" s="67">
        <f>'By Location Entering'!H26+'By Location Entering'!H54</f>
        <v>80</v>
      </c>
      <c r="I26" s="67">
        <f>'By Location Entering'!I26+'By Location Entering'!I54</f>
        <v>54</v>
      </c>
      <c r="J26" s="67">
        <f>'By Location Entering'!J26+'By Location Entering'!J54</f>
        <v>52</v>
      </c>
      <c r="K26" s="67">
        <f>'By Location Entering'!K26+'By Location Entering'!K54</f>
        <v>44</v>
      </c>
      <c r="L26" s="67">
        <f>'By Location Entering'!L26+'By Location Entering'!L54</f>
        <v>30</v>
      </c>
      <c r="M26" s="67">
        <f>'By Location Entering'!M26+'By Location Entering'!M54</f>
        <v>19</v>
      </c>
      <c r="N26" s="67">
        <f>'By Location Entering'!N26+'By Location Entering'!N54</f>
        <v>11</v>
      </c>
      <c r="O26" s="67">
        <f>'By Location Entering'!O26+'By Location Entering'!O54</f>
        <v>6</v>
      </c>
      <c r="P26" s="67">
        <f>'By Location Entering'!P26+'By Location Entering'!P54</f>
        <v>5</v>
      </c>
      <c r="Q26" s="67">
        <f>'By Location Entering'!Q26+'By Location Entering'!Q54</f>
        <v>3</v>
      </c>
      <c r="R26" s="67">
        <f>'By Location Entering'!R26+'By Location Entering'!R54</f>
        <v>2</v>
      </c>
      <c r="S26" s="376">
        <f t="shared" ref="S26:S30" si="6">SUM(C26:R26)</f>
        <v>704</v>
      </c>
      <c r="T26" s="67"/>
      <c r="U26" s="67"/>
      <c r="V26" s="67"/>
      <c r="W26" s="67"/>
      <c r="X26" s="67"/>
      <c r="Y26" s="67"/>
      <c r="Z26" s="67"/>
      <c r="AA26" s="67"/>
      <c r="AB26" s="67"/>
      <c r="AC26" s="67"/>
      <c r="AD26" s="67"/>
      <c r="AE26" s="67"/>
      <c r="AF26" s="67"/>
      <c r="AG26" s="67"/>
      <c r="AH26" s="67"/>
    </row>
    <row r="27" spans="1:34" ht="12" customHeight="1" x14ac:dyDescent="0.4">
      <c r="A27" s="664"/>
      <c r="B27" s="390" t="s">
        <v>200</v>
      </c>
      <c r="C27" s="314">
        <f>'By Location Entering'!C27+'By Location Entering'!C55</f>
        <v>55</v>
      </c>
      <c r="D27" s="67">
        <f>'By Location Entering'!D27+'By Location Entering'!D55</f>
        <v>85</v>
      </c>
      <c r="E27" s="67">
        <f>'By Location Entering'!E27+'By Location Entering'!E55</f>
        <v>76</v>
      </c>
      <c r="F27" s="67">
        <f>'By Location Entering'!F27+'By Location Entering'!F55</f>
        <v>116</v>
      </c>
      <c r="G27" s="67">
        <f>'By Location Entering'!G27+'By Location Entering'!G55</f>
        <v>109</v>
      </c>
      <c r="H27" s="67">
        <f>'By Location Entering'!H27+'By Location Entering'!H55</f>
        <v>88</v>
      </c>
      <c r="I27" s="67">
        <f>'By Location Entering'!I27+'By Location Entering'!I55</f>
        <v>61</v>
      </c>
      <c r="J27" s="67">
        <f>'By Location Entering'!J27+'By Location Entering'!J55</f>
        <v>64</v>
      </c>
      <c r="K27" s="67">
        <f>'By Location Entering'!K27+'By Location Entering'!K55</f>
        <v>50</v>
      </c>
      <c r="L27" s="67">
        <f>'By Location Entering'!L27+'By Location Entering'!L55</f>
        <v>35</v>
      </c>
      <c r="M27" s="67">
        <f>'By Location Entering'!M27+'By Location Entering'!M55</f>
        <v>22</v>
      </c>
      <c r="N27" s="67">
        <f>'By Location Entering'!N27+'By Location Entering'!N55</f>
        <v>12</v>
      </c>
      <c r="O27" s="67">
        <f>'By Location Entering'!O27+'By Location Entering'!O55</f>
        <v>8</v>
      </c>
      <c r="P27" s="67">
        <f>'By Location Entering'!P27+'By Location Entering'!P55</f>
        <v>5</v>
      </c>
      <c r="Q27" s="67">
        <f>'By Location Entering'!Q27+'By Location Entering'!Q55</f>
        <v>3</v>
      </c>
      <c r="R27" s="67">
        <f>'By Location Entering'!R27+'By Location Entering'!R55</f>
        <v>2</v>
      </c>
      <c r="S27" s="376">
        <f t="shared" si="6"/>
        <v>791</v>
      </c>
      <c r="T27" s="67"/>
      <c r="U27" s="67"/>
      <c r="V27" s="67"/>
      <c r="W27" s="67"/>
      <c r="X27" s="67"/>
      <c r="Y27" s="67"/>
      <c r="Z27" s="67"/>
      <c r="AA27" s="67"/>
      <c r="AB27" s="67"/>
      <c r="AC27" s="67"/>
      <c r="AD27" s="67"/>
      <c r="AE27" s="67"/>
      <c r="AF27" s="67"/>
      <c r="AG27" s="67"/>
      <c r="AH27" s="67"/>
    </row>
    <row r="28" spans="1:34" ht="12" customHeight="1" x14ac:dyDescent="0.4">
      <c r="A28" s="664"/>
      <c r="B28" s="391" t="s">
        <v>201</v>
      </c>
      <c r="C28" s="315">
        <f>'By Location Entering'!C28+'By Location Entering'!C56</f>
        <v>46</v>
      </c>
      <c r="D28" s="392">
        <f>'By Location Entering'!D28+'By Location Entering'!D56</f>
        <v>64</v>
      </c>
      <c r="E28" s="392">
        <f>'By Location Entering'!E28+'By Location Entering'!E56</f>
        <v>78</v>
      </c>
      <c r="F28" s="392">
        <f>'By Location Entering'!F28+'By Location Entering'!F56</f>
        <v>85</v>
      </c>
      <c r="G28" s="392">
        <f>'By Location Entering'!G28+'By Location Entering'!G56</f>
        <v>69</v>
      </c>
      <c r="H28" s="392">
        <f>'By Location Entering'!H28+'By Location Entering'!H56</f>
        <v>93</v>
      </c>
      <c r="I28" s="392">
        <f>'By Location Entering'!I28+'By Location Entering'!I56</f>
        <v>87</v>
      </c>
      <c r="J28" s="392">
        <f>'By Location Entering'!J28+'By Location Entering'!J56</f>
        <v>88</v>
      </c>
      <c r="K28" s="392">
        <f>'By Location Entering'!K28+'By Location Entering'!K56</f>
        <v>65</v>
      </c>
      <c r="L28" s="392">
        <f>'By Location Entering'!L28+'By Location Entering'!L56</f>
        <v>26</v>
      </c>
      <c r="M28" s="392">
        <f>'By Location Entering'!M28+'By Location Entering'!M56</f>
        <v>29</v>
      </c>
      <c r="N28" s="392">
        <f>'By Location Entering'!N28+'By Location Entering'!N56</f>
        <v>25</v>
      </c>
      <c r="O28" s="392">
        <f>'By Location Entering'!O28+'By Location Entering'!O56</f>
        <v>13</v>
      </c>
      <c r="P28" s="392">
        <f>'By Location Entering'!P28+'By Location Entering'!P56</f>
        <v>13</v>
      </c>
      <c r="Q28" s="392">
        <f>'By Location Entering'!Q28+'By Location Entering'!Q56</f>
        <v>11</v>
      </c>
      <c r="R28" s="392">
        <f>'By Location Entering'!R28+'By Location Entering'!R56</f>
        <v>14</v>
      </c>
      <c r="S28" s="394">
        <f t="shared" si="6"/>
        <v>806</v>
      </c>
      <c r="T28" s="67"/>
      <c r="U28" s="67"/>
      <c r="V28" s="67"/>
      <c r="W28" s="67"/>
      <c r="X28" s="67"/>
      <c r="Y28" s="67"/>
      <c r="Z28" s="67"/>
      <c r="AA28" s="67"/>
      <c r="AB28" s="67"/>
      <c r="AC28" s="67"/>
      <c r="AD28" s="67"/>
      <c r="AE28" s="67"/>
      <c r="AF28" s="67"/>
      <c r="AG28" s="67"/>
      <c r="AH28" s="67"/>
    </row>
    <row r="29" spans="1:34" ht="12" customHeight="1" x14ac:dyDescent="0.4">
      <c r="A29" s="664"/>
      <c r="B29" s="391" t="s">
        <v>202</v>
      </c>
      <c r="C29" s="315">
        <f>'By Location Entering'!C29+'By Location Entering'!C57</f>
        <v>56</v>
      </c>
      <c r="D29" s="392">
        <f>'By Location Entering'!D29+'By Location Entering'!D57</f>
        <v>81</v>
      </c>
      <c r="E29" s="392">
        <f>'By Location Entering'!E29+'By Location Entering'!E57</f>
        <v>97</v>
      </c>
      <c r="F29" s="392">
        <f>'By Location Entering'!F29+'By Location Entering'!F57</f>
        <v>101</v>
      </c>
      <c r="G29" s="392">
        <f>'By Location Entering'!G29+'By Location Entering'!G57</f>
        <v>81</v>
      </c>
      <c r="H29" s="392">
        <f>'By Location Entering'!H29+'By Location Entering'!H57</f>
        <v>111</v>
      </c>
      <c r="I29" s="392">
        <f>'By Location Entering'!I29+'By Location Entering'!I57</f>
        <v>102</v>
      </c>
      <c r="J29" s="392">
        <f>'By Location Entering'!J29+'By Location Entering'!J57</f>
        <v>113</v>
      </c>
      <c r="K29" s="392">
        <f>'By Location Entering'!K29+'By Location Entering'!K57</f>
        <v>81</v>
      </c>
      <c r="L29" s="392">
        <f>'By Location Entering'!L29+'By Location Entering'!L57</f>
        <v>34</v>
      </c>
      <c r="M29" s="392">
        <f>'By Location Entering'!M29+'By Location Entering'!M57</f>
        <v>34</v>
      </c>
      <c r="N29" s="392">
        <f>'By Location Entering'!N29+'By Location Entering'!N57</f>
        <v>36</v>
      </c>
      <c r="O29" s="392">
        <f>'By Location Entering'!O29+'By Location Entering'!O57</f>
        <v>17</v>
      </c>
      <c r="P29" s="392">
        <f>'By Location Entering'!P29+'By Location Entering'!P57</f>
        <v>16</v>
      </c>
      <c r="Q29" s="392">
        <f>'By Location Entering'!Q29+'By Location Entering'!Q57</f>
        <v>12</v>
      </c>
      <c r="R29" s="392">
        <f>'By Location Entering'!R29+'By Location Entering'!R57</f>
        <v>14</v>
      </c>
      <c r="S29" s="394">
        <f t="shared" si="6"/>
        <v>986</v>
      </c>
      <c r="T29" s="67"/>
      <c r="U29" s="67"/>
      <c r="V29" s="67"/>
      <c r="W29" s="67"/>
      <c r="X29" s="67"/>
      <c r="Y29" s="67"/>
      <c r="Z29" s="67"/>
      <c r="AA29" s="67"/>
      <c r="AB29" s="67"/>
      <c r="AC29" s="67"/>
      <c r="AD29" s="67"/>
      <c r="AE29" s="67"/>
      <c r="AF29" s="67"/>
      <c r="AG29" s="67"/>
      <c r="AH29" s="67"/>
    </row>
    <row r="30" spans="1:34" ht="12" customHeight="1" x14ac:dyDescent="0.4">
      <c r="A30" s="664"/>
      <c r="B30" s="390" t="s">
        <v>203</v>
      </c>
      <c r="C30" s="314">
        <f>'By Location Entering'!C30+'By Location Entering'!C58</f>
        <v>0</v>
      </c>
      <c r="D30" s="67">
        <f>'By Location Entering'!D30+'By Location Entering'!D58</f>
        <v>0</v>
      </c>
      <c r="E30" s="67">
        <f>'By Location Entering'!E30+'By Location Entering'!E58</f>
        <v>0</v>
      </c>
      <c r="F30" s="67">
        <f>'By Location Entering'!F30+'By Location Entering'!F58</f>
        <v>0</v>
      </c>
      <c r="G30" s="67">
        <f>'By Location Entering'!G30+'By Location Entering'!G58</f>
        <v>0</v>
      </c>
      <c r="H30" s="67">
        <f>'By Location Entering'!H30+'By Location Entering'!H58</f>
        <v>0</v>
      </c>
      <c r="I30" s="67">
        <f>'By Location Entering'!I30+'By Location Entering'!I58</f>
        <v>0</v>
      </c>
      <c r="J30" s="67">
        <f>'By Location Entering'!J30+'By Location Entering'!J58</f>
        <v>0</v>
      </c>
      <c r="K30" s="67">
        <f>'By Location Entering'!K30+'By Location Entering'!K58</f>
        <v>0</v>
      </c>
      <c r="L30" s="67">
        <f>'By Location Entering'!L30+'By Location Entering'!L58</f>
        <v>0</v>
      </c>
      <c r="M30" s="67">
        <f>'By Location Entering'!M30+'By Location Entering'!M58</f>
        <v>0</v>
      </c>
      <c r="N30" s="67">
        <f>'By Location Entering'!N30+'By Location Entering'!N58</f>
        <v>0</v>
      </c>
      <c r="O30" s="67">
        <f>'By Location Entering'!O30+'By Location Entering'!O58</f>
        <v>0</v>
      </c>
      <c r="P30" s="67">
        <f>'By Location Entering'!P30+'By Location Entering'!P58</f>
        <v>0</v>
      </c>
      <c r="Q30" s="67">
        <f>'By Location Entering'!Q30+'By Location Entering'!Q58</f>
        <v>0</v>
      </c>
      <c r="R30" s="67">
        <f>'By Location Entering'!R30+'By Location Entering'!R58</f>
        <v>0</v>
      </c>
      <c r="S30" s="376">
        <f t="shared" si="6"/>
        <v>0</v>
      </c>
      <c r="T30" s="67"/>
      <c r="U30" s="67"/>
      <c r="V30" s="67"/>
      <c r="W30" s="67"/>
      <c r="X30" s="67"/>
      <c r="Y30" s="67"/>
      <c r="Z30" s="67"/>
      <c r="AA30" s="67"/>
      <c r="AB30" s="67"/>
      <c r="AC30" s="67"/>
      <c r="AD30" s="67"/>
      <c r="AE30" s="67"/>
      <c r="AF30" s="67"/>
      <c r="AG30" s="67"/>
      <c r="AH30" s="67"/>
    </row>
    <row r="31" spans="1:34" ht="12" customHeight="1" x14ac:dyDescent="0.4">
      <c r="A31" s="664"/>
      <c r="B31" s="390" t="s">
        <v>204</v>
      </c>
      <c r="C31" s="314">
        <f>'By Location Entering'!C31+'By Location Entering'!C59</f>
        <v>0</v>
      </c>
      <c r="D31" s="67">
        <f>'By Location Entering'!D31+'By Location Entering'!D59</f>
        <v>0</v>
      </c>
      <c r="E31" s="67">
        <f>'By Location Entering'!E31+'By Location Entering'!E59</f>
        <v>0</v>
      </c>
      <c r="F31" s="67">
        <f>'By Location Entering'!F31+'By Location Entering'!F59</f>
        <v>0</v>
      </c>
      <c r="G31" s="67">
        <f>'By Location Entering'!G31+'By Location Entering'!G59</f>
        <v>0</v>
      </c>
      <c r="H31" s="67">
        <f>'By Location Entering'!H31+'By Location Entering'!H59</f>
        <v>0</v>
      </c>
      <c r="I31" s="67">
        <f>'By Location Entering'!I31+'By Location Entering'!I59</f>
        <v>0</v>
      </c>
      <c r="J31" s="67">
        <f>'By Location Entering'!J31+'By Location Entering'!J59</f>
        <v>0</v>
      </c>
      <c r="K31" s="67">
        <f>'By Location Entering'!K31+'By Location Entering'!K59</f>
        <v>0</v>
      </c>
      <c r="L31" s="67">
        <f>'By Location Entering'!L31+'By Location Entering'!L59</f>
        <v>0</v>
      </c>
      <c r="M31" s="67">
        <f>'By Location Entering'!M31+'By Location Entering'!M59</f>
        <v>0</v>
      </c>
      <c r="N31" s="67">
        <f>'By Location Entering'!N31+'By Location Entering'!N59</f>
        <v>0</v>
      </c>
      <c r="O31" s="67">
        <f>'By Location Entering'!O31+'By Location Entering'!O59</f>
        <v>0</v>
      </c>
      <c r="P31" s="67">
        <f>'By Location Entering'!P31+'By Location Entering'!P59</f>
        <v>0</v>
      </c>
      <c r="Q31" s="67">
        <f>'By Location Entering'!Q31+'By Location Entering'!Q59</f>
        <v>0</v>
      </c>
      <c r="R31" s="67">
        <f>'By Location Entering'!R31+'By Location Entering'!R59</f>
        <v>0</v>
      </c>
      <c r="S31" s="376">
        <f>SUM('By Entrance Entering'!S30,'By Entrance Entering'!S58,'By Entrance Entering'!S86,'By Entrance Entering'!S114,'By Entrance Entering'!S142,'By Entrance Entering'!S170,'By Entrance Entering'!S198,'By Entrance Entering'!S226,'By Entrance Entering'!S254,'By Entrance Entering'!S282,'By Entrance Entering'!S310,'By Entrance Entering'!S338,'By Entrance Entering'!S366,'By Entrance Entering'!S394,'By Entrance Entering'!S422)</f>
        <v>0</v>
      </c>
      <c r="T31" s="67"/>
      <c r="U31" s="67"/>
      <c r="V31" s="67"/>
      <c r="W31" s="67"/>
      <c r="Y31" s="67"/>
      <c r="Z31" s="67"/>
      <c r="AA31" s="67"/>
      <c r="AB31" s="67"/>
      <c r="AC31" s="67"/>
      <c r="AD31" s="67"/>
      <c r="AE31" s="67"/>
      <c r="AF31" s="67"/>
      <c r="AG31" s="67"/>
      <c r="AH31" s="67"/>
    </row>
    <row r="32" spans="1:34" ht="12" customHeight="1" x14ac:dyDescent="0.4">
      <c r="A32" s="664"/>
      <c r="B32" s="397" t="s">
        <v>25</v>
      </c>
      <c r="C32" s="317">
        <f t="shared" ref="C32:R32" si="7">SUM(C26,C28,C30)</f>
        <v>92</v>
      </c>
      <c r="D32" s="398">
        <f t="shared" si="7"/>
        <v>142</v>
      </c>
      <c r="E32" s="398">
        <f t="shared" si="7"/>
        <v>145</v>
      </c>
      <c r="F32" s="398">
        <f t="shared" si="7"/>
        <v>190</v>
      </c>
      <c r="G32" s="398">
        <f t="shared" si="7"/>
        <v>171</v>
      </c>
      <c r="H32" s="398">
        <f t="shared" si="7"/>
        <v>173</v>
      </c>
      <c r="I32" s="398">
        <f t="shared" si="7"/>
        <v>141</v>
      </c>
      <c r="J32" s="398">
        <f t="shared" si="7"/>
        <v>140</v>
      </c>
      <c r="K32" s="398">
        <f t="shared" si="7"/>
        <v>109</v>
      </c>
      <c r="L32" s="398">
        <f t="shared" si="7"/>
        <v>56</v>
      </c>
      <c r="M32" s="398">
        <f t="shared" si="7"/>
        <v>48</v>
      </c>
      <c r="N32" s="398">
        <f t="shared" si="7"/>
        <v>36</v>
      </c>
      <c r="O32" s="398">
        <f t="shared" si="7"/>
        <v>19</v>
      </c>
      <c r="P32" s="398">
        <f t="shared" si="7"/>
        <v>18</v>
      </c>
      <c r="Q32" s="398">
        <f t="shared" si="7"/>
        <v>14</v>
      </c>
      <c r="R32" s="398">
        <f t="shared" si="7"/>
        <v>16</v>
      </c>
      <c r="S32" s="400">
        <f t="shared" ref="S32:S35" si="8">SUM(C32:R32)</f>
        <v>1510</v>
      </c>
      <c r="T32" s="67"/>
      <c r="U32" s="67"/>
      <c r="V32" s="67"/>
      <c r="W32" s="67"/>
      <c r="X32" s="67"/>
      <c r="Y32" s="67"/>
      <c r="Z32" s="67"/>
      <c r="AA32" s="67"/>
      <c r="AB32" s="67"/>
      <c r="AC32" s="67"/>
      <c r="AD32" s="67"/>
      <c r="AE32" s="67"/>
      <c r="AF32" s="67"/>
      <c r="AG32" s="67"/>
      <c r="AH32" s="67"/>
    </row>
    <row r="33" spans="1:34" ht="12" customHeight="1" x14ac:dyDescent="0.4">
      <c r="A33" s="664"/>
      <c r="B33" s="401" t="s">
        <v>205</v>
      </c>
      <c r="C33" s="402">
        <f t="shared" ref="C33:R33" si="9">SUM(C27,C29,C31)</f>
        <v>111</v>
      </c>
      <c r="D33" s="75">
        <f t="shared" si="9"/>
        <v>166</v>
      </c>
      <c r="E33" s="75">
        <f t="shared" si="9"/>
        <v>173</v>
      </c>
      <c r="F33" s="75">
        <f t="shared" si="9"/>
        <v>217</v>
      </c>
      <c r="G33" s="75">
        <f t="shared" si="9"/>
        <v>190</v>
      </c>
      <c r="H33" s="75">
        <f t="shared" si="9"/>
        <v>199</v>
      </c>
      <c r="I33" s="75">
        <f t="shared" si="9"/>
        <v>163</v>
      </c>
      <c r="J33" s="75">
        <f t="shared" si="9"/>
        <v>177</v>
      </c>
      <c r="K33" s="75">
        <f t="shared" si="9"/>
        <v>131</v>
      </c>
      <c r="L33" s="75">
        <f t="shared" si="9"/>
        <v>69</v>
      </c>
      <c r="M33" s="75">
        <f t="shared" si="9"/>
        <v>56</v>
      </c>
      <c r="N33" s="75">
        <f t="shared" si="9"/>
        <v>48</v>
      </c>
      <c r="O33" s="75">
        <f t="shared" si="9"/>
        <v>25</v>
      </c>
      <c r="P33" s="75">
        <f t="shared" si="9"/>
        <v>21</v>
      </c>
      <c r="Q33" s="75">
        <f t="shared" si="9"/>
        <v>15</v>
      </c>
      <c r="R33" s="75">
        <f t="shared" si="9"/>
        <v>16</v>
      </c>
      <c r="S33" s="404">
        <f t="shared" si="8"/>
        <v>1777</v>
      </c>
      <c r="T33" s="67"/>
      <c r="U33" s="67"/>
      <c r="V33" s="67"/>
      <c r="W33" s="67"/>
      <c r="X33" s="67"/>
      <c r="Y33" s="67"/>
      <c r="Z33" s="67"/>
      <c r="AA33" s="67"/>
      <c r="AB33" s="67"/>
      <c r="AC33" s="67"/>
      <c r="AD33" s="67"/>
      <c r="AE33" s="67"/>
      <c r="AF33" s="67"/>
      <c r="AG33" s="67"/>
      <c r="AH33" s="67"/>
    </row>
    <row r="34" spans="1:34" ht="12" customHeight="1" x14ac:dyDescent="0.4">
      <c r="A34" s="664"/>
      <c r="B34" s="397" t="s">
        <v>6</v>
      </c>
      <c r="C34" s="317">
        <f t="shared" ref="C34:R34" si="10">SUM(C24,C32)</f>
        <v>2840</v>
      </c>
      <c r="D34" s="398">
        <f t="shared" si="10"/>
        <v>4244</v>
      </c>
      <c r="E34" s="399">
        <f t="shared" si="10"/>
        <v>4325</v>
      </c>
      <c r="F34" s="399">
        <f t="shared" si="10"/>
        <v>3853</v>
      </c>
      <c r="G34" s="398">
        <f t="shared" si="10"/>
        <v>3060</v>
      </c>
      <c r="H34" s="398">
        <f t="shared" si="10"/>
        <v>2321</v>
      </c>
      <c r="I34" s="398">
        <f t="shared" si="10"/>
        <v>2582</v>
      </c>
      <c r="J34" s="398">
        <f t="shared" si="10"/>
        <v>2639</v>
      </c>
      <c r="K34" s="398">
        <f t="shared" si="10"/>
        <v>2093</v>
      </c>
      <c r="L34" s="398">
        <f t="shared" si="10"/>
        <v>1918</v>
      </c>
      <c r="M34" s="398">
        <f t="shared" si="10"/>
        <v>2011</v>
      </c>
      <c r="N34" s="398">
        <f t="shared" si="10"/>
        <v>1730</v>
      </c>
      <c r="O34" s="398">
        <f t="shared" si="10"/>
        <v>2061</v>
      </c>
      <c r="P34" s="398">
        <f t="shared" si="10"/>
        <v>1287</v>
      </c>
      <c r="Q34" s="398">
        <f t="shared" si="10"/>
        <v>825</v>
      </c>
      <c r="R34" s="398">
        <f t="shared" si="10"/>
        <v>651</v>
      </c>
      <c r="S34" s="400">
        <f t="shared" si="8"/>
        <v>38440</v>
      </c>
      <c r="T34" s="67"/>
      <c r="U34" s="67"/>
      <c r="V34" s="67"/>
      <c r="W34" s="67"/>
      <c r="X34" s="67"/>
      <c r="Y34" s="67"/>
      <c r="Z34" s="67"/>
      <c r="AA34" s="67"/>
      <c r="AB34" s="67"/>
      <c r="AC34" s="67"/>
      <c r="AD34" s="67"/>
      <c r="AE34" s="67"/>
      <c r="AF34" s="67"/>
      <c r="AG34" s="67"/>
      <c r="AH34" s="67"/>
    </row>
    <row r="35" spans="1:34" ht="12" customHeight="1" x14ac:dyDescent="0.4">
      <c r="A35" s="665"/>
      <c r="B35" s="401" t="s">
        <v>32</v>
      </c>
      <c r="C35" s="402">
        <f t="shared" ref="C35:R35" si="11">SUM(C25,C33)</f>
        <v>3750</v>
      </c>
      <c r="D35" s="75">
        <f t="shared" si="11"/>
        <v>5968</v>
      </c>
      <c r="E35" s="76">
        <f t="shared" si="11"/>
        <v>6862</v>
      </c>
      <c r="F35" s="76">
        <f t="shared" si="11"/>
        <v>6805</v>
      </c>
      <c r="G35" s="75">
        <f t="shared" si="11"/>
        <v>5521</v>
      </c>
      <c r="H35" s="75">
        <f t="shared" si="11"/>
        <v>4027</v>
      </c>
      <c r="I35" s="75">
        <f t="shared" si="11"/>
        <v>4539</v>
      </c>
      <c r="J35" s="75">
        <f t="shared" si="11"/>
        <v>4564</v>
      </c>
      <c r="K35" s="75">
        <f t="shared" si="11"/>
        <v>3445</v>
      </c>
      <c r="L35" s="75">
        <f t="shared" si="11"/>
        <v>3243</v>
      </c>
      <c r="M35" s="75">
        <f t="shared" si="11"/>
        <v>3166</v>
      </c>
      <c r="N35" s="75">
        <f t="shared" si="11"/>
        <v>2561</v>
      </c>
      <c r="O35" s="75">
        <f t="shared" si="11"/>
        <v>2802</v>
      </c>
      <c r="P35" s="75">
        <f t="shared" si="11"/>
        <v>1913</v>
      </c>
      <c r="Q35" s="75">
        <f t="shared" si="11"/>
        <v>1200</v>
      </c>
      <c r="R35" s="75">
        <f t="shared" si="11"/>
        <v>979</v>
      </c>
      <c r="S35" s="404">
        <f t="shared" si="8"/>
        <v>61345</v>
      </c>
      <c r="T35" s="67"/>
      <c r="U35" s="67"/>
      <c r="V35" s="67"/>
      <c r="W35" s="67"/>
      <c r="X35" s="67"/>
      <c r="Y35" s="67"/>
      <c r="Z35" s="67"/>
      <c r="AA35" s="67"/>
      <c r="AB35" s="67"/>
      <c r="AC35" s="67"/>
      <c r="AD35" s="67"/>
      <c r="AE35" s="67"/>
      <c r="AF35" s="67"/>
      <c r="AG35" s="67"/>
      <c r="AH35" s="67"/>
    </row>
    <row r="36" spans="1:34" ht="12" customHeight="1" x14ac:dyDescent="0.4">
      <c r="A36" s="67"/>
      <c r="B36" s="67"/>
      <c r="C36" s="67"/>
      <c r="D36" s="67"/>
      <c r="E36" s="67"/>
      <c r="F36" s="67"/>
      <c r="G36" s="67"/>
      <c r="H36" s="67"/>
      <c r="I36" s="67"/>
      <c r="J36" s="67"/>
      <c r="K36" s="67"/>
      <c r="L36" s="67"/>
      <c r="M36" s="67"/>
      <c r="N36" s="67"/>
      <c r="O36" s="67"/>
      <c r="P36" s="67"/>
      <c r="Q36" s="67"/>
      <c r="R36" s="67"/>
      <c r="S36" s="67"/>
      <c r="T36" s="67"/>
      <c r="U36" s="67"/>
      <c r="V36" s="67"/>
      <c r="W36" s="67"/>
      <c r="X36" s="67"/>
      <c r="Y36" s="67"/>
      <c r="Z36" s="67"/>
      <c r="AA36" s="67"/>
      <c r="AB36" s="67"/>
      <c r="AC36" s="67"/>
      <c r="AD36" s="67"/>
      <c r="AE36" s="67"/>
      <c r="AF36" s="67"/>
      <c r="AG36" s="67"/>
      <c r="AH36" s="67"/>
    </row>
    <row r="37" spans="1:34" ht="12" customHeight="1" x14ac:dyDescent="0.4">
      <c r="A37" s="666" t="s">
        <v>206</v>
      </c>
      <c r="B37" s="659"/>
      <c r="C37" s="659"/>
      <c r="D37" s="659"/>
      <c r="E37" s="659"/>
      <c r="F37" s="659"/>
      <c r="G37" s="659"/>
      <c r="H37" s="659"/>
      <c r="I37" s="659"/>
      <c r="J37" s="659"/>
      <c r="K37" s="659"/>
      <c r="L37" s="659"/>
      <c r="M37" s="659"/>
      <c r="N37" s="659"/>
      <c r="O37" s="659"/>
      <c r="P37" s="659"/>
      <c r="Q37" s="659"/>
      <c r="R37" s="659"/>
      <c r="S37" s="659"/>
      <c r="T37" s="67"/>
      <c r="U37" s="67"/>
      <c r="V37" s="67"/>
      <c r="W37" s="67"/>
      <c r="X37" s="67"/>
      <c r="Y37" s="67"/>
      <c r="Z37" s="67"/>
      <c r="AA37" s="67"/>
      <c r="AB37" s="67"/>
      <c r="AC37" s="67"/>
      <c r="AD37" s="67"/>
      <c r="AE37" s="67"/>
      <c r="AF37" s="67"/>
      <c r="AG37" s="67"/>
      <c r="AH37" s="67"/>
    </row>
    <row r="38" spans="1:34" ht="12" customHeight="1" x14ac:dyDescent="0.4">
      <c r="A38" s="67"/>
      <c r="B38" s="67"/>
      <c r="C38" s="67"/>
      <c r="D38" s="67"/>
      <c r="E38" s="67"/>
      <c r="F38" s="67"/>
      <c r="G38" s="67"/>
      <c r="H38" s="67"/>
      <c r="I38" s="67"/>
      <c r="J38" s="67"/>
      <c r="K38" s="67"/>
      <c r="L38" s="67"/>
      <c r="M38" s="67"/>
      <c r="N38" s="67"/>
      <c r="O38" s="67"/>
      <c r="P38" s="67"/>
      <c r="Q38" s="67"/>
      <c r="R38" s="67"/>
      <c r="S38" s="67"/>
      <c r="T38" s="67"/>
      <c r="U38" s="67"/>
      <c r="V38" s="67"/>
      <c r="W38" s="67"/>
      <c r="X38" s="67"/>
      <c r="Y38" s="67"/>
      <c r="Z38" s="67"/>
      <c r="AA38" s="67"/>
      <c r="AB38" s="67"/>
      <c r="AC38" s="67"/>
      <c r="AD38" s="67"/>
      <c r="AE38" s="67"/>
      <c r="AF38" s="67"/>
      <c r="AG38" s="67"/>
      <c r="AH38" s="67"/>
    </row>
    <row r="39" spans="1:34" ht="12" customHeight="1" x14ac:dyDescent="0.4">
      <c r="A39" s="67"/>
      <c r="B39" s="67"/>
      <c r="C39" s="67"/>
      <c r="D39" s="67"/>
      <c r="E39" s="67"/>
      <c r="F39" s="67"/>
      <c r="G39" s="67"/>
      <c r="H39" s="67"/>
      <c r="I39" s="67"/>
      <c r="J39" s="67"/>
      <c r="K39" s="67"/>
      <c r="L39" s="67"/>
      <c r="M39" s="67"/>
      <c r="N39" s="67"/>
      <c r="O39" s="67"/>
      <c r="P39" s="67"/>
      <c r="Q39" s="67"/>
      <c r="R39" s="67"/>
      <c r="S39" s="67"/>
      <c r="T39" s="67"/>
      <c r="U39" s="67"/>
      <c r="V39" s="67"/>
      <c r="W39" s="67"/>
      <c r="X39" s="67"/>
      <c r="Y39" s="67"/>
      <c r="Z39" s="67"/>
      <c r="AA39" s="67"/>
      <c r="AB39" s="67"/>
      <c r="AC39" s="67"/>
      <c r="AD39" s="67"/>
      <c r="AE39" s="67"/>
      <c r="AF39" s="67"/>
      <c r="AG39" s="67"/>
      <c r="AH39" s="67"/>
    </row>
    <row r="40" spans="1:34" ht="12" customHeight="1" x14ac:dyDescent="0.4">
      <c r="A40" s="67"/>
      <c r="B40" s="67"/>
      <c r="C40" s="67"/>
      <c r="D40" s="67"/>
      <c r="E40" s="67"/>
      <c r="F40" s="67"/>
      <c r="G40" s="67"/>
      <c r="H40" s="67"/>
      <c r="I40" s="67"/>
      <c r="J40" s="67"/>
      <c r="K40" s="67"/>
      <c r="L40" s="67"/>
      <c r="M40" s="67"/>
      <c r="N40" s="67"/>
      <c r="O40" s="67"/>
      <c r="P40" s="67"/>
      <c r="Q40" s="67"/>
      <c r="R40" s="67"/>
      <c r="S40" s="67"/>
      <c r="T40" s="67"/>
      <c r="U40" s="67"/>
      <c r="V40" s="67"/>
      <c r="W40" s="67"/>
      <c r="X40" s="67"/>
      <c r="Y40" s="67"/>
      <c r="Z40" s="67"/>
      <c r="AA40" s="67"/>
      <c r="AB40" s="67"/>
      <c r="AC40" s="67"/>
      <c r="AD40" s="67"/>
      <c r="AE40" s="67"/>
      <c r="AF40" s="67"/>
      <c r="AG40" s="67"/>
      <c r="AH40" s="67"/>
    </row>
    <row r="41" spans="1:34" ht="12" customHeight="1" x14ac:dyDescent="0.4">
      <c r="A41" s="67"/>
      <c r="B41" s="67"/>
      <c r="C41" s="67"/>
      <c r="D41" s="67"/>
      <c r="E41" s="67"/>
      <c r="F41" s="67"/>
      <c r="G41" s="67"/>
      <c r="H41" s="67"/>
      <c r="I41" s="67"/>
      <c r="J41" s="67"/>
      <c r="K41" s="67"/>
      <c r="L41" s="67"/>
      <c r="M41" s="67"/>
      <c r="N41" s="67"/>
      <c r="O41" s="67"/>
      <c r="P41" s="67"/>
      <c r="Q41" s="67"/>
      <c r="R41" s="67"/>
      <c r="S41" s="67"/>
      <c r="T41" s="67"/>
      <c r="U41" s="67"/>
      <c r="V41" s="67"/>
      <c r="W41" s="67"/>
      <c r="X41" s="67"/>
      <c r="Y41" s="67"/>
      <c r="Z41" s="67"/>
      <c r="AA41" s="67"/>
      <c r="AB41" s="67"/>
      <c r="AC41" s="67"/>
      <c r="AD41" s="67"/>
      <c r="AE41" s="67"/>
      <c r="AF41" s="67"/>
      <c r="AG41" s="67"/>
      <c r="AH41" s="67"/>
    </row>
    <row r="42" spans="1:34" ht="12" customHeight="1" x14ac:dyDescent="0.4">
      <c r="A42" s="67"/>
      <c r="B42" s="67"/>
      <c r="C42" s="67"/>
      <c r="D42" s="67"/>
      <c r="E42" s="67"/>
      <c r="F42" s="67"/>
      <c r="G42" s="67"/>
      <c r="H42" s="67"/>
      <c r="I42" s="67"/>
      <c r="J42" s="67"/>
      <c r="K42" s="67"/>
      <c r="L42" s="67"/>
      <c r="M42" s="67"/>
      <c r="N42" s="67"/>
      <c r="O42" s="67"/>
      <c r="P42" s="67"/>
      <c r="Q42" s="67"/>
      <c r="R42" s="67"/>
      <c r="S42" s="67"/>
      <c r="T42" s="67"/>
      <c r="U42" s="67"/>
      <c r="V42" s="67"/>
      <c r="W42" s="67"/>
      <c r="X42" s="67"/>
      <c r="Y42" s="67"/>
      <c r="Z42" s="67"/>
      <c r="AA42" s="67"/>
      <c r="AB42" s="67"/>
      <c r="AC42" s="67"/>
      <c r="AD42" s="67"/>
      <c r="AE42" s="67"/>
      <c r="AF42" s="67"/>
      <c r="AG42" s="67"/>
      <c r="AH42" s="67"/>
    </row>
    <row r="43" spans="1:34" ht="12" customHeight="1" x14ac:dyDescent="0.4">
      <c r="A43" s="67"/>
      <c r="B43" s="67"/>
      <c r="C43" s="67"/>
      <c r="D43" s="67"/>
      <c r="E43" s="67"/>
      <c r="F43" s="67"/>
      <c r="G43" s="67"/>
      <c r="H43" s="67"/>
      <c r="I43" s="67"/>
      <c r="J43" s="67"/>
      <c r="K43" s="67"/>
      <c r="L43" s="67"/>
      <c r="M43" s="67"/>
      <c r="N43" s="67"/>
      <c r="O43" s="67"/>
      <c r="P43" s="67"/>
      <c r="Q43" s="67"/>
      <c r="R43" s="67"/>
      <c r="S43" s="67"/>
      <c r="T43" s="67"/>
      <c r="U43" s="67"/>
      <c r="V43" s="67"/>
      <c r="W43" s="67"/>
      <c r="X43" s="67"/>
      <c r="Y43" s="67"/>
      <c r="Z43" s="67"/>
      <c r="AA43" s="67"/>
      <c r="AB43" s="67"/>
      <c r="AC43" s="67"/>
      <c r="AD43" s="67"/>
      <c r="AE43" s="67"/>
      <c r="AF43" s="67"/>
      <c r="AG43" s="67"/>
      <c r="AH43" s="67"/>
    </row>
    <row r="44" spans="1:34" ht="12" customHeight="1" x14ac:dyDescent="0.4">
      <c r="A44" s="67"/>
      <c r="B44" s="67"/>
      <c r="C44" s="67"/>
      <c r="D44" s="67"/>
      <c r="E44" s="67"/>
      <c r="F44" s="67"/>
      <c r="G44" s="67"/>
      <c r="H44" s="67"/>
      <c r="I44" s="67"/>
      <c r="J44" s="67"/>
      <c r="K44" s="67"/>
      <c r="L44" s="67"/>
      <c r="M44" s="67"/>
      <c r="N44" s="67"/>
      <c r="O44" s="67"/>
      <c r="P44" s="67"/>
      <c r="Q44" s="67"/>
      <c r="R44" s="67"/>
      <c r="S44" s="67"/>
      <c r="T44" s="67"/>
      <c r="U44" s="67"/>
      <c r="V44" s="67"/>
      <c r="W44" s="67"/>
      <c r="X44" s="67"/>
      <c r="Y44" s="67"/>
      <c r="Z44" s="67"/>
      <c r="AA44" s="67"/>
      <c r="AB44" s="67"/>
      <c r="AC44" s="67"/>
      <c r="AD44" s="67"/>
      <c r="AE44" s="67"/>
      <c r="AF44" s="67"/>
      <c r="AG44" s="67"/>
      <c r="AH44" s="67"/>
    </row>
    <row r="45" spans="1:34" ht="12" customHeight="1" x14ac:dyDescent="0.4">
      <c r="A45" s="67"/>
      <c r="B45" s="67"/>
      <c r="C45" s="67"/>
      <c r="D45" s="67"/>
      <c r="E45" s="67"/>
      <c r="F45" s="67"/>
      <c r="G45" s="67"/>
      <c r="H45" s="67"/>
      <c r="I45" s="67"/>
      <c r="J45" s="67"/>
      <c r="K45" s="67"/>
      <c r="L45" s="67"/>
      <c r="M45" s="67"/>
      <c r="N45" s="67"/>
      <c r="O45" s="67"/>
      <c r="P45" s="67"/>
      <c r="Q45" s="67"/>
      <c r="R45" s="67"/>
      <c r="S45" s="67"/>
      <c r="T45" s="67"/>
      <c r="U45" s="67"/>
      <c r="V45" s="67"/>
      <c r="W45" s="67"/>
      <c r="X45" s="67"/>
      <c r="Y45" s="67"/>
      <c r="Z45" s="67"/>
      <c r="AA45" s="67"/>
      <c r="AB45" s="67"/>
      <c r="AC45" s="67"/>
      <c r="AD45" s="67"/>
      <c r="AE45" s="67"/>
      <c r="AF45" s="67"/>
      <c r="AG45" s="67"/>
      <c r="AH45" s="67"/>
    </row>
    <row r="46" spans="1:34" ht="12" customHeight="1" x14ac:dyDescent="0.4">
      <c r="A46" s="67"/>
      <c r="B46" s="67"/>
      <c r="C46" s="67"/>
      <c r="D46" s="67"/>
      <c r="E46" s="67"/>
      <c r="F46" s="67"/>
      <c r="G46" s="67"/>
      <c r="H46" s="67"/>
      <c r="I46" s="67"/>
      <c r="J46" s="67"/>
      <c r="K46" s="67"/>
      <c r="L46" s="67"/>
      <c r="M46" s="67"/>
      <c r="N46" s="67"/>
      <c r="O46" s="67"/>
      <c r="P46" s="67"/>
      <c r="Q46" s="67"/>
      <c r="R46" s="67"/>
      <c r="S46" s="67"/>
      <c r="T46" s="67"/>
      <c r="U46" s="67"/>
      <c r="V46" s="67"/>
      <c r="W46" s="67"/>
      <c r="X46" s="67"/>
      <c r="Y46" s="67"/>
      <c r="Z46" s="67"/>
      <c r="AA46" s="67"/>
      <c r="AB46" s="67"/>
      <c r="AC46" s="67"/>
      <c r="AD46" s="67"/>
      <c r="AE46" s="67"/>
      <c r="AF46" s="67"/>
      <c r="AG46" s="67"/>
      <c r="AH46" s="67"/>
    </row>
    <row r="47" spans="1:34" ht="12" customHeight="1" x14ac:dyDescent="0.4">
      <c r="A47" s="67"/>
      <c r="B47" s="67"/>
      <c r="C47" s="67"/>
      <c r="D47" s="67"/>
      <c r="E47" s="67"/>
      <c r="F47" s="67"/>
      <c r="G47" s="67"/>
      <c r="H47" s="67"/>
      <c r="I47" s="67"/>
      <c r="J47" s="67"/>
      <c r="K47" s="67"/>
      <c r="L47" s="67"/>
      <c r="M47" s="67"/>
      <c r="N47" s="67"/>
      <c r="O47" s="67"/>
      <c r="P47" s="67"/>
      <c r="Q47" s="67"/>
      <c r="R47" s="67"/>
      <c r="S47" s="67"/>
      <c r="T47" s="67"/>
      <c r="U47" s="67"/>
      <c r="V47" s="67"/>
      <c r="W47" s="67"/>
      <c r="X47" s="67"/>
      <c r="Y47" s="67"/>
      <c r="Z47" s="67"/>
      <c r="AA47" s="67"/>
      <c r="AB47" s="67"/>
      <c r="AC47" s="67"/>
      <c r="AD47" s="67"/>
      <c r="AE47" s="67"/>
      <c r="AF47" s="67"/>
      <c r="AG47" s="67"/>
      <c r="AH47" s="67"/>
    </row>
    <row r="48" spans="1:34" ht="12" customHeight="1" x14ac:dyDescent="0.4">
      <c r="A48" s="67"/>
      <c r="B48" s="67"/>
      <c r="C48" s="67"/>
      <c r="D48" s="67"/>
      <c r="E48" s="67"/>
      <c r="F48" s="67"/>
      <c r="G48" s="67"/>
      <c r="H48" s="67"/>
      <c r="I48" s="67"/>
      <c r="J48" s="67"/>
      <c r="K48" s="67"/>
      <c r="L48" s="67"/>
      <c r="M48" s="67"/>
      <c r="N48" s="67"/>
      <c r="O48" s="67"/>
      <c r="P48" s="67"/>
      <c r="Q48" s="67"/>
      <c r="R48" s="67"/>
      <c r="S48" s="67"/>
      <c r="T48" s="67"/>
      <c r="U48" s="67"/>
      <c r="V48" s="67"/>
      <c r="W48" s="67"/>
      <c r="X48" s="67"/>
      <c r="Y48" s="67"/>
      <c r="Z48" s="67"/>
      <c r="AA48" s="67"/>
      <c r="AB48" s="67"/>
      <c r="AC48" s="67"/>
      <c r="AD48" s="67"/>
      <c r="AE48" s="67"/>
      <c r="AF48" s="67"/>
      <c r="AG48" s="67"/>
      <c r="AH48" s="67"/>
    </row>
    <row r="49" spans="1:34" ht="12" customHeight="1" x14ac:dyDescent="0.4">
      <c r="A49" s="67"/>
      <c r="B49" s="67"/>
      <c r="C49" s="67"/>
      <c r="D49" s="67"/>
      <c r="E49" s="67"/>
      <c r="F49" s="67"/>
      <c r="G49" s="67"/>
      <c r="H49" s="67"/>
      <c r="I49" s="67"/>
      <c r="J49" s="67"/>
      <c r="K49" s="67"/>
      <c r="L49" s="67"/>
      <c r="M49" s="67"/>
      <c r="N49" s="67"/>
      <c r="O49" s="67"/>
      <c r="P49" s="67"/>
      <c r="Q49" s="67"/>
      <c r="R49" s="67"/>
      <c r="S49" s="67"/>
      <c r="T49" s="67"/>
      <c r="U49" s="67"/>
      <c r="V49" s="67"/>
      <c r="W49" s="67"/>
      <c r="X49" s="67"/>
      <c r="Y49" s="67"/>
      <c r="Z49" s="67"/>
      <c r="AA49" s="67"/>
      <c r="AB49" s="67"/>
      <c r="AC49" s="67"/>
      <c r="AD49" s="67"/>
      <c r="AE49" s="67"/>
      <c r="AF49" s="67"/>
      <c r="AG49" s="67"/>
      <c r="AH49" s="67"/>
    </row>
    <row r="50" spans="1:34" ht="12" customHeight="1" x14ac:dyDescent="0.4">
      <c r="A50" s="67"/>
      <c r="B50" s="67"/>
      <c r="C50" s="67"/>
      <c r="D50" s="67"/>
      <c r="E50" s="67"/>
      <c r="F50" s="67"/>
      <c r="G50" s="67"/>
      <c r="H50" s="67"/>
      <c r="I50" s="67"/>
      <c r="J50" s="67"/>
      <c r="K50" s="67"/>
      <c r="L50" s="67"/>
      <c r="M50" s="67"/>
      <c r="N50" s="67"/>
      <c r="O50" s="67"/>
      <c r="P50" s="67"/>
      <c r="Q50" s="67"/>
      <c r="R50" s="67"/>
      <c r="S50" s="67"/>
      <c r="T50" s="67"/>
      <c r="U50" s="67"/>
      <c r="V50" s="67"/>
      <c r="W50" s="67"/>
      <c r="X50" s="67"/>
      <c r="Y50" s="67"/>
      <c r="Z50" s="67"/>
      <c r="AA50" s="67"/>
      <c r="AB50" s="67"/>
      <c r="AC50" s="67"/>
      <c r="AD50" s="67"/>
      <c r="AE50" s="67"/>
      <c r="AF50" s="67"/>
      <c r="AG50" s="67"/>
      <c r="AH50" s="67"/>
    </row>
    <row r="51" spans="1:34" ht="12" customHeight="1" x14ac:dyDescent="0.4">
      <c r="A51" s="67"/>
      <c r="B51" s="67"/>
      <c r="C51" s="67"/>
      <c r="D51" s="67"/>
      <c r="E51" s="67"/>
      <c r="F51" s="67"/>
      <c r="G51" s="67"/>
      <c r="H51" s="67"/>
      <c r="I51" s="67"/>
      <c r="J51" s="67"/>
      <c r="K51" s="67"/>
      <c r="L51" s="67"/>
      <c r="M51" s="67"/>
      <c r="N51" s="67"/>
      <c r="O51" s="67"/>
      <c r="P51" s="67"/>
      <c r="Q51" s="67"/>
      <c r="R51" s="67"/>
      <c r="S51" s="67"/>
      <c r="T51" s="67"/>
      <c r="U51" s="67"/>
      <c r="V51" s="67"/>
      <c r="W51" s="67"/>
      <c r="X51" s="67"/>
      <c r="Y51" s="67"/>
      <c r="Z51" s="67"/>
      <c r="AA51" s="67"/>
      <c r="AB51" s="67"/>
      <c r="AC51" s="67"/>
      <c r="AD51" s="67"/>
      <c r="AE51" s="67"/>
      <c r="AF51" s="67"/>
      <c r="AG51" s="67"/>
      <c r="AH51" s="67"/>
    </row>
    <row r="52" spans="1:34" ht="12" customHeight="1" x14ac:dyDescent="0.4">
      <c r="A52" s="67"/>
      <c r="B52" s="67"/>
      <c r="C52" s="67"/>
      <c r="D52" s="67"/>
      <c r="E52" s="67"/>
      <c r="F52" s="67"/>
      <c r="G52" s="67"/>
      <c r="H52" s="67"/>
      <c r="I52" s="67"/>
      <c r="J52" s="67"/>
      <c r="K52" s="67"/>
      <c r="L52" s="67"/>
      <c r="M52" s="67"/>
      <c r="N52" s="67"/>
      <c r="O52" s="67"/>
      <c r="P52" s="67"/>
      <c r="Q52" s="67"/>
      <c r="R52" s="67"/>
      <c r="S52" s="67"/>
      <c r="T52" s="67"/>
      <c r="U52" s="67"/>
      <c r="V52" s="67"/>
      <c r="W52" s="67"/>
      <c r="X52" s="67"/>
      <c r="Y52" s="67"/>
      <c r="Z52" s="67"/>
      <c r="AA52" s="67"/>
      <c r="AB52" s="67"/>
      <c r="AC52" s="67"/>
      <c r="AD52" s="67"/>
      <c r="AE52" s="67"/>
      <c r="AF52" s="67"/>
      <c r="AG52" s="67"/>
      <c r="AH52" s="67"/>
    </row>
    <row r="53" spans="1:34" ht="12" customHeight="1" x14ac:dyDescent="0.4">
      <c r="A53" s="67"/>
      <c r="B53" s="67"/>
      <c r="C53" s="67"/>
      <c r="D53" s="67"/>
      <c r="E53" s="67"/>
      <c r="F53" s="67"/>
      <c r="G53" s="67"/>
      <c r="H53" s="67"/>
      <c r="I53" s="67"/>
      <c r="J53" s="67"/>
      <c r="K53" s="67"/>
      <c r="L53" s="67"/>
      <c r="M53" s="67"/>
      <c r="N53" s="67"/>
      <c r="O53" s="67"/>
      <c r="P53" s="67"/>
      <c r="Q53" s="67"/>
      <c r="R53" s="67"/>
      <c r="S53" s="67"/>
      <c r="T53" s="67"/>
      <c r="U53" s="67"/>
      <c r="V53" s="67"/>
      <c r="W53" s="67"/>
      <c r="X53" s="67"/>
      <c r="Y53" s="67"/>
      <c r="Z53" s="67"/>
      <c r="AA53" s="67"/>
      <c r="AB53" s="67"/>
      <c r="AC53" s="67"/>
      <c r="AD53" s="67"/>
      <c r="AE53" s="67"/>
      <c r="AF53" s="67"/>
      <c r="AG53" s="67"/>
      <c r="AH53" s="67"/>
    </row>
    <row r="54" spans="1:34" ht="12" customHeight="1" x14ac:dyDescent="0.4">
      <c r="A54" s="67"/>
      <c r="B54" s="67"/>
      <c r="C54" s="67"/>
      <c r="D54" s="67"/>
      <c r="E54" s="67"/>
      <c r="F54" s="67"/>
      <c r="G54" s="67"/>
      <c r="H54" s="67"/>
      <c r="I54" s="67"/>
      <c r="J54" s="67"/>
      <c r="K54" s="67"/>
      <c r="L54" s="67"/>
      <c r="M54" s="67"/>
      <c r="N54" s="67"/>
      <c r="O54" s="67"/>
      <c r="P54" s="67"/>
      <c r="Q54" s="67"/>
      <c r="R54" s="67"/>
      <c r="S54" s="67"/>
      <c r="T54" s="67"/>
      <c r="U54" s="67"/>
      <c r="V54" s="67"/>
      <c r="W54" s="67"/>
      <c r="X54" s="67"/>
      <c r="Y54" s="67"/>
      <c r="Z54" s="67"/>
      <c r="AA54" s="67"/>
      <c r="AB54" s="67"/>
      <c r="AC54" s="67"/>
      <c r="AD54" s="67"/>
      <c r="AE54" s="67"/>
      <c r="AF54" s="67"/>
      <c r="AG54" s="67"/>
      <c r="AH54" s="67"/>
    </row>
    <row r="55" spans="1:34" ht="12" customHeight="1" x14ac:dyDescent="0.4">
      <c r="A55" s="67"/>
      <c r="B55" s="67"/>
      <c r="C55" s="67"/>
      <c r="D55" s="67"/>
      <c r="E55" s="67"/>
      <c r="F55" s="67"/>
      <c r="G55" s="67"/>
      <c r="H55" s="67"/>
      <c r="I55" s="67"/>
      <c r="J55" s="67"/>
      <c r="K55" s="67"/>
      <c r="L55" s="67"/>
      <c r="M55" s="67"/>
      <c r="N55" s="67"/>
      <c r="O55" s="67"/>
      <c r="P55" s="67"/>
      <c r="Q55" s="67"/>
      <c r="R55" s="67"/>
      <c r="S55" s="67"/>
      <c r="T55" s="67"/>
      <c r="U55" s="67"/>
      <c r="V55" s="67"/>
      <c r="W55" s="67"/>
      <c r="X55" s="67"/>
      <c r="Y55" s="67"/>
      <c r="Z55" s="67"/>
      <c r="AA55" s="67"/>
      <c r="AB55" s="67"/>
      <c r="AC55" s="67"/>
      <c r="AD55" s="67"/>
      <c r="AE55" s="67"/>
      <c r="AF55" s="67"/>
      <c r="AG55" s="67"/>
      <c r="AH55" s="67"/>
    </row>
    <row r="56" spans="1:34" ht="12" customHeight="1" x14ac:dyDescent="0.4">
      <c r="A56" s="67"/>
      <c r="B56" s="67"/>
      <c r="C56" s="67"/>
      <c r="D56" s="67"/>
      <c r="E56" s="67"/>
      <c r="F56" s="67"/>
      <c r="G56" s="67"/>
      <c r="H56" s="67"/>
      <c r="I56" s="67"/>
      <c r="J56" s="67"/>
      <c r="K56" s="67"/>
      <c r="L56" s="67"/>
      <c r="M56" s="67"/>
      <c r="N56" s="67"/>
      <c r="O56" s="67"/>
      <c r="P56" s="67"/>
      <c r="Q56" s="67"/>
      <c r="R56" s="67"/>
      <c r="S56" s="67"/>
      <c r="T56" s="67"/>
      <c r="U56" s="67"/>
      <c r="V56" s="67"/>
      <c r="W56" s="67"/>
      <c r="X56" s="67"/>
      <c r="Y56" s="67"/>
      <c r="Z56" s="67"/>
      <c r="AA56" s="67"/>
      <c r="AB56" s="67"/>
      <c r="AC56" s="67"/>
      <c r="AD56" s="67"/>
      <c r="AE56" s="67"/>
      <c r="AF56" s="67"/>
      <c r="AG56" s="67"/>
      <c r="AH56" s="67"/>
    </row>
    <row r="57" spans="1:34" ht="12" customHeight="1" x14ac:dyDescent="0.4">
      <c r="A57" s="67"/>
      <c r="B57" s="67"/>
      <c r="C57" s="67"/>
      <c r="D57" s="67"/>
      <c r="E57" s="67"/>
      <c r="F57" s="67"/>
      <c r="G57" s="67"/>
      <c r="H57" s="67"/>
      <c r="I57" s="67"/>
      <c r="J57" s="67"/>
      <c r="K57" s="67"/>
      <c r="L57" s="67"/>
      <c r="M57" s="67"/>
      <c r="N57" s="67"/>
      <c r="O57" s="67"/>
      <c r="P57" s="67"/>
      <c r="Q57" s="67"/>
      <c r="R57" s="67"/>
      <c r="S57" s="67"/>
      <c r="T57" s="67"/>
      <c r="U57" s="67"/>
      <c r="V57" s="67"/>
      <c r="W57" s="67"/>
      <c r="X57" s="67"/>
      <c r="Y57" s="67"/>
      <c r="Z57" s="67"/>
      <c r="AA57" s="67"/>
      <c r="AB57" s="67"/>
      <c r="AC57" s="67"/>
      <c r="AD57" s="67"/>
      <c r="AE57" s="67"/>
      <c r="AF57" s="67"/>
      <c r="AG57" s="67"/>
      <c r="AH57" s="67"/>
    </row>
    <row r="58" spans="1:34" ht="12" customHeight="1" x14ac:dyDescent="0.4">
      <c r="A58" s="67"/>
      <c r="B58" s="67"/>
      <c r="C58" s="67"/>
      <c r="D58" s="67"/>
      <c r="E58" s="67"/>
      <c r="F58" s="67"/>
      <c r="G58" s="67"/>
      <c r="H58" s="67"/>
      <c r="I58" s="67"/>
      <c r="J58" s="67"/>
      <c r="K58" s="67"/>
      <c r="L58" s="67"/>
      <c r="M58" s="67"/>
      <c r="N58" s="67"/>
      <c r="O58" s="67"/>
      <c r="P58" s="67"/>
      <c r="Q58" s="67"/>
      <c r="R58" s="67"/>
      <c r="S58" s="67"/>
      <c r="T58" s="67"/>
      <c r="U58" s="67"/>
      <c r="V58" s="67"/>
      <c r="W58" s="67"/>
      <c r="X58" s="67"/>
      <c r="Y58" s="67"/>
      <c r="Z58" s="67"/>
      <c r="AA58" s="67"/>
      <c r="AB58" s="67"/>
      <c r="AC58" s="67"/>
      <c r="AD58" s="67"/>
      <c r="AE58" s="67"/>
      <c r="AF58" s="67"/>
      <c r="AG58" s="67"/>
      <c r="AH58" s="67"/>
    </row>
    <row r="59" spans="1:34" ht="12" customHeight="1" x14ac:dyDescent="0.4">
      <c r="A59" s="67"/>
      <c r="B59" s="67"/>
      <c r="C59" s="67"/>
      <c r="D59" s="67"/>
      <c r="E59" s="67"/>
      <c r="F59" s="67"/>
      <c r="G59" s="67"/>
      <c r="H59" s="67"/>
      <c r="I59" s="67"/>
      <c r="J59" s="67"/>
      <c r="K59" s="67"/>
      <c r="L59" s="67"/>
      <c r="M59" s="67"/>
      <c r="N59" s="67"/>
      <c r="O59" s="67"/>
      <c r="P59" s="67"/>
      <c r="Q59" s="67"/>
      <c r="R59" s="67"/>
      <c r="S59" s="67"/>
      <c r="T59" s="67"/>
      <c r="U59" s="67"/>
      <c r="V59" s="67"/>
      <c r="W59" s="67"/>
      <c r="X59" s="67"/>
      <c r="Y59" s="67"/>
      <c r="Z59" s="67"/>
      <c r="AA59" s="67"/>
      <c r="AB59" s="67"/>
      <c r="AC59" s="67"/>
      <c r="AD59" s="67"/>
      <c r="AE59" s="67"/>
      <c r="AF59" s="67"/>
      <c r="AG59" s="67"/>
      <c r="AH59" s="67"/>
    </row>
    <row r="60" spans="1:34" ht="12" customHeight="1" x14ac:dyDescent="0.4">
      <c r="A60" s="67"/>
      <c r="B60" s="67"/>
      <c r="C60" s="67"/>
      <c r="D60" s="67"/>
      <c r="E60" s="67"/>
      <c r="F60" s="67"/>
      <c r="G60" s="67"/>
      <c r="H60" s="67"/>
      <c r="I60" s="67"/>
      <c r="J60" s="67"/>
      <c r="K60" s="67"/>
      <c r="L60" s="67"/>
      <c r="M60" s="67"/>
      <c r="N60" s="67"/>
      <c r="O60" s="67"/>
      <c r="P60" s="67"/>
      <c r="Q60" s="67"/>
      <c r="R60" s="67"/>
      <c r="S60" s="67"/>
      <c r="T60" s="67"/>
      <c r="U60" s="67"/>
      <c r="V60" s="67"/>
      <c r="W60" s="67"/>
      <c r="X60" s="67"/>
      <c r="Y60" s="67"/>
      <c r="Z60" s="67"/>
      <c r="AA60" s="67"/>
      <c r="AB60" s="67"/>
      <c r="AC60" s="67"/>
      <c r="AD60" s="67"/>
      <c r="AE60" s="67"/>
      <c r="AF60" s="67"/>
      <c r="AG60" s="67"/>
      <c r="AH60" s="67"/>
    </row>
    <row r="61" spans="1:34" ht="12" customHeight="1" x14ac:dyDescent="0.4">
      <c r="A61" s="67"/>
      <c r="B61" s="67"/>
      <c r="C61" s="67"/>
      <c r="D61" s="67"/>
      <c r="E61" s="67"/>
      <c r="F61" s="67"/>
      <c r="G61" s="67"/>
      <c r="H61" s="67"/>
      <c r="I61" s="67"/>
      <c r="J61" s="67"/>
      <c r="K61" s="67"/>
      <c r="L61" s="67"/>
      <c r="M61" s="67"/>
      <c r="N61" s="67"/>
      <c r="O61" s="67"/>
      <c r="P61" s="67"/>
      <c r="Q61" s="67"/>
      <c r="R61" s="67"/>
      <c r="S61" s="67"/>
      <c r="T61" s="67"/>
      <c r="U61" s="67"/>
      <c r="V61" s="67"/>
      <c r="W61" s="67"/>
      <c r="X61" s="67"/>
      <c r="Y61" s="67"/>
      <c r="Z61" s="67"/>
      <c r="AA61" s="67"/>
      <c r="AB61" s="67"/>
      <c r="AC61" s="67"/>
      <c r="AD61" s="67"/>
      <c r="AE61" s="67"/>
      <c r="AF61" s="67"/>
      <c r="AG61" s="67"/>
      <c r="AH61" s="67"/>
    </row>
    <row r="62" spans="1:34" ht="12" customHeight="1" x14ac:dyDescent="0.4">
      <c r="A62" s="67"/>
      <c r="B62" s="67"/>
      <c r="C62" s="67"/>
      <c r="D62" s="67"/>
      <c r="E62" s="67"/>
      <c r="F62" s="67"/>
      <c r="G62" s="67"/>
      <c r="H62" s="67"/>
      <c r="I62" s="67"/>
      <c r="J62" s="67"/>
      <c r="K62" s="67"/>
      <c r="L62" s="67"/>
      <c r="M62" s="67"/>
      <c r="N62" s="67"/>
      <c r="O62" s="67"/>
      <c r="P62" s="67"/>
      <c r="Q62" s="67"/>
      <c r="R62" s="67"/>
      <c r="S62" s="67"/>
      <c r="T62" s="67"/>
      <c r="U62" s="67"/>
      <c r="V62" s="67"/>
      <c r="W62" s="67"/>
      <c r="X62" s="67"/>
      <c r="Y62" s="67"/>
      <c r="Z62" s="67"/>
      <c r="AA62" s="67"/>
      <c r="AB62" s="67"/>
      <c r="AC62" s="67"/>
      <c r="AD62" s="67"/>
      <c r="AE62" s="67"/>
      <c r="AF62" s="67"/>
      <c r="AG62" s="67"/>
      <c r="AH62" s="67"/>
    </row>
    <row r="63" spans="1:34" ht="12" customHeight="1" x14ac:dyDescent="0.4">
      <c r="A63" s="67"/>
      <c r="B63" s="67"/>
      <c r="C63" s="67"/>
      <c r="D63" s="67"/>
      <c r="E63" s="67"/>
      <c r="F63" s="67"/>
      <c r="G63" s="67"/>
      <c r="H63" s="67"/>
      <c r="I63" s="67"/>
      <c r="J63" s="67"/>
      <c r="K63" s="67"/>
      <c r="L63" s="67"/>
      <c r="M63" s="67"/>
      <c r="N63" s="67"/>
      <c r="O63" s="67"/>
      <c r="P63" s="67"/>
      <c r="Q63" s="67"/>
      <c r="R63" s="67"/>
      <c r="S63" s="67"/>
      <c r="T63" s="67"/>
      <c r="U63" s="67"/>
      <c r="V63" s="67"/>
      <c r="W63" s="67"/>
      <c r="X63" s="67"/>
      <c r="Y63" s="67"/>
      <c r="Z63" s="67"/>
      <c r="AA63" s="67"/>
      <c r="AB63" s="67"/>
      <c r="AC63" s="67"/>
      <c r="AD63" s="67"/>
      <c r="AE63" s="67"/>
      <c r="AF63" s="67"/>
      <c r="AG63" s="67"/>
      <c r="AH63" s="67"/>
    </row>
    <row r="64" spans="1:34" ht="12" customHeight="1" x14ac:dyDescent="0.4">
      <c r="A64" s="67"/>
      <c r="B64" s="67"/>
      <c r="C64" s="67"/>
      <c r="D64" s="67"/>
      <c r="E64" s="67"/>
      <c r="F64" s="67"/>
      <c r="G64" s="67"/>
      <c r="H64" s="67"/>
      <c r="I64" s="67"/>
      <c r="J64" s="67"/>
      <c r="K64" s="67"/>
      <c r="L64" s="67"/>
      <c r="M64" s="67"/>
      <c r="N64" s="67"/>
      <c r="O64" s="67"/>
      <c r="P64" s="67"/>
      <c r="Q64" s="67"/>
      <c r="R64" s="67"/>
      <c r="S64" s="67"/>
      <c r="T64" s="67"/>
      <c r="U64" s="67"/>
      <c r="V64" s="67"/>
      <c r="W64" s="67"/>
      <c r="X64" s="67"/>
      <c r="Y64" s="67"/>
      <c r="Z64" s="67"/>
      <c r="AA64" s="67"/>
      <c r="AB64" s="67"/>
      <c r="AC64" s="67"/>
      <c r="AD64" s="67"/>
      <c r="AE64" s="67"/>
      <c r="AF64" s="67"/>
      <c r="AG64" s="67"/>
      <c r="AH64" s="67"/>
    </row>
    <row r="65" spans="1:34" ht="12" customHeight="1" x14ac:dyDescent="0.4">
      <c r="A65" s="67"/>
      <c r="B65" s="67"/>
      <c r="C65" s="67"/>
      <c r="D65" s="67"/>
      <c r="E65" s="67"/>
      <c r="F65" s="67"/>
      <c r="G65" s="67"/>
      <c r="H65" s="67"/>
      <c r="I65" s="67"/>
      <c r="J65" s="67"/>
      <c r="K65" s="67"/>
      <c r="L65" s="67"/>
      <c r="M65" s="67"/>
      <c r="N65" s="67"/>
      <c r="O65" s="67"/>
      <c r="P65" s="67"/>
      <c r="Q65" s="67"/>
      <c r="R65" s="67"/>
      <c r="S65" s="67"/>
      <c r="T65" s="67"/>
      <c r="U65" s="67"/>
      <c r="V65" s="67"/>
      <c r="W65" s="67"/>
      <c r="X65" s="67"/>
      <c r="Y65" s="67"/>
      <c r="Z65" s="67"/>
      <c r="AA65" s="67"/>
      <c r="AB65" s="67"/>
      <c r="AC65" s="67"/>
      <c r="AD65" s="67"/>
      <c r="AE65" s="67"/>
      <c r="AF65" s="67"/>
      <c r="AG65" s="67"/>
      <c r="AH65" s="67"/>
    </row>
    <row r="66" spans="1:34" ht="12" customHeight="1" x14ac:dyDescent="0.4">
      <c r="A66" s="67"/>
      <c r="B66" s="67"/>
      <c r="C66" s="67"/>
      <c r="D66" s="67"/>
      <c r="E66" s="67"/>
      <c r="F66" s="67"/>
      <c r="G66" s="67"/>
      <c r="H66" s="67"/>
      <c r="I66" s="67"/>
      <c r="J66" s="67"/>
      <c r="K66" s="67"/>
      <c r="L66" s="67"/>
      <c r="M66" s="67"/>
      <c r="N66" s="67"/>
      <c r="O66" s="67"/>
      <c r="P66" s="67"/>
      <c r="Q66" s="67"/>
      <c r="R66" s="67"/>
      <c r="S66" s="67"/>
      <c r="T66" s="67"/>
      <c r="U66" s="67"/>
      <c r="V66" s="67"/>
      <c r="W66" s="67"/>
      <c r="X66" s="67"/>
      <c r="Y66" s="67"/>
      <c r="Z66" s="67"/>
      <c r="AA66" s="67"/>
      <c r="AB66" s="67"/>
      <c r="AC66" s="67"/>
      <c r="AD66" s="67"/>
      <c r="AE66" s="67"/>
      <c r="AF66" s="67"/>
      <c r="AG66" s="67"/>
      <c r="AH66" s="67"/>
    </row>
    <row r="67" spans="1:34" ht="12" customHeight="1" x14ac:dyDescent="0.4">
      <c r="A67" s="67"/>
      <c r="B67" s="67"/>
      <c r="C67" s="67"/>
      <c r="D67" s="67"/>
      <c r="E67" s="67"/>
      <c r="F67" s="67"/>
      <c r="G67" s="67"/>
      <c r="H67" s="67"/>
      <c r="I67" s="67"/>
      <c r="J67" s="67"/>
      <c r="K67" s="67"/>
      <c r="L67" s="67"/>
      <c r="M67" s="67"/>
      <c r="N67" s="67"/>
      <c r="O67" s="67"/>
      <c r="P67" s="67"/>
      <c r="Q67" s="67"/>
      <c r="R67" s="67"/>
      <c r="S67" s="67"/>
      <c r="T67" s="67"/>
      <c r="U67" s="67"/>
      <c r="V67" s="67"/>
      <c r="W67" s="67"/>
      <c r="X67" s="67"/>
      <c r="Y67" s="67"/>
      <c r="Z67" s="67"/>
      <c r="AA67" s="67"/>
      <c r="AB67" s="67"/>
      <c r="AC67" s="67"/>
      <c r="AD67" s="67"/>
      <c r="AE67" s="67"/>
      <c r="AF67" s="67"/>
      <c r="AG67" s="67"/>
      <c r="AH67" s="67"/>
    </row>
    <row r="68" spans="1:34" ht="12" customHeight="1" x14ac:dyDescent="0.4">
      <c r="A68" s="67"/>
      <c r="B68" s="67"/>
      <c r="C68" s="67"/>
      <c r="D68" s="67"/>
      <c r="E68" s="67"/>
      <c r="F68" s="67"/>
      <c r="G68" s="67"/>
      <c r="H68" s="67"/>
      <c r="I68" s="67"/>
      <c r="J68" s="67"/>
      <c r="K68" s="67"/>
      <c r="L68" s="67"/>
      <c r="M68" s="67"/>
      <c r="N68" s="67"/>
      <c r="O68" s="67"/>
      <c r="P68" s="67"/>
      <c r="Q68" s="67"/>
      <c r="R68" s="67"/>
      <c r="S68" s="67"/>
      <c r="T68" s="67"/>
      <c r="U68" s="67"/>
      <c r="V68" s="67"/>
      <c r="W68" s="67"/>
      <c r="X68" s="67"/>
      <c r="Y68" s="67"/>
      <c r="Z68" s="67"/>
      <c r="AA68" s="67"/>
      <c r="AB68" s="67"/>
      <c r="AC68" s="67"/>
      <c r="AD68" s="67"/>
      <c r="AE68" s="67"/>
      <c r="AF68" s="67"/>
      <c r="AG68" s="67"/>
      <c r="AH68" s="67"/>
    </row>
    <row r="69" spans="1:34" ht="12" customHeight="1" x14ac:dyDescent="0.4">
      <c r="A69" s="67"/>
      <c r="B69" s="67"/>
      <c r="C69" s="67"/>
      <c r="D69" s="67"/>
      <c r="E69" s="67"/>
      <c r="F69" s="67"/>
      <c r="G69" s="67"/>
      <c r="H69" s="67"/>
      <c r="I69" s="67"/>
      <c r="J69" s="67"/>
      <c r="K69" s="67"/>
      <c r="L69" s="67"/>
      <c r="M69" s="67"/>
      <c r="N69" s="67"/>
      <c r="O69" s="67"/>
      <c r="P69" s="67"/>
      <c r="Q69" s="67"/>
      <c r="R69" s="67"/>
      <c r="S69" s="67"/>
      <c r="T69" s="67"/>
      <c r="U69" s="67"/>
      <c r="V69" s="67"/>
      <c r="W69" s="67"/>
      <c r="X69" s="67"/>
      <c r="Y69" s="67"/>
      <c r="Z69" s="67"/>
      <c r="AA69" s="67"/>
      <c r="AB69" s="67"/>
      <c r="AC69" s="67"/>
      <c r="AD69" s="67"/>
      <c r="AE69" s="67"/>
      <c r="AF69" s="67"/>
      <c r="AG69" s="67"/>
      <c r="AH69" s="67"/>
    </row>
    <row r="70" spans="1:34" ht="12" customHeight="1" x14ac:dyDescent="0.4">
      <c r="A70" s="67"/>
      <c r="B70" s="67"/>
      <c r="C70" s="67"/>
      <c r="D70" s="67"/>
      <c r="E70" s="67"/>
      <c r="F70" s="67"/>
      <c r="G70" s="67"/>
      <c r="H70" s="67"/>
      <c r="I70" s="67"/>
      <c r="J70" s="67"/>
      <c r="K70" s="67"/>
      <c r="L70" s="67"/>
      <c r="M70" s="67"/>
      <c r="N70" s="67"/>
      <c r="O70" s="67"/>
      <c r="P70" s="67"/>
      <c r="Q70" s="67"/>
      <c r="R70" s="67"/>
      <c r="S70" s="67"/>
      <c r="T70" s="67"/>
      <c r="U70" s="67"/>
      <c r="V70" s="67"/>
      <c r="W70" s="67"/>
      <c r="X70" s="67"/>
      <c r="Y70" s="67"/>
      <c r="Z70" s="67"/>
      <c r="AA70" s="67"/>
      <c r="AB70" s="67"/>
      <c r="AC70" s="67"/>
      <c r="AD70" s="67"/>
      <c r="AE70" s="67"/>
      <c r="AF70" s="67"/>
      <c r="AG70" s="67"/>
      <c r="AH70" s="67"/>
    </row>
    <row r="71" spans="1:34" ht="12" customHeight="1" x14ac:dyDescent="0.4">
      <c r="A71" s="67"/>
      <c r="B71" s="67"/>
      <c r="C71" s="67"/>
      <c r="D71" s="67"/>
      <c r="E71" s="67"/>
      <c r="F71" s="67"/>
      <c r="G71" s="67"/>
      <c r="H71" s="67"/>
      <c r="I71" s="67"/>
      <c r="J71" s="67"/>
      <c r="K71" s="67"/>
      <c r="L71" s="67"/>
      <c r="M71" s="67"/>
      <c r="N71" s="67"/>
      <c r="O71" s="67"/>
      <c r="P71" s="67"/>
      <c r="Q71" s="67"/>
      <c r="R71" s="67"/>
      <c r="S71" s="67"/>
      <c r="T71" s="67"/>
      <c r="U71" s="67"/>
      <c r="V71" s="67"/>
      <c r="W71" s="67"/>
      <c r="X71" s="67"/>
      <c r="Y71" s="67"/>
      <c r="Z71" s="67"/>
      <c r="AA71" s="67"/>
      <c r="AB71" s="67"/>
      <c r="AC71" s="67"/>
      <c r="AD71" s="67"/>
      <c r="AE71" s="67"/>
      <c r="AF71" s="67"/>
      <c r="AG71" s="67"/>
      <c r="AH71" s="67"/>
    </row>
    <row r="72" spans="1:34" ht="12" customHeight="1" x14ac:dyDescent="0.4">
      <c r="A72" s="67"/>
      <c r="B72" s="67"/>
      <c r="C72" s="67"/>
      <c r="D72" s="67"/>
      <c r="E72" s="67"/>
      <c r="F72" s="67"/>
      <c r="G72" s="67"/>
      <c r="H72" s="67"/>
      <c r="I72" s="67"/>
      <c r="J72" s="67"/>
      <c r="K72" s="67"/>
      <c r="L72" s="67"/>
      <c r="M72" s="67"/>
      <c r="N72" s="67"/>
      <c r="O72" s="67"/>
      <c r="P72" s="67"/>
      <c r="Q72" s="67"/>
      <c r="R72" s="67"/>
      <c r="S72" s="67"/>
      <c r="T72" s="67"/>
      <c r="U72" s="67"/>
      <c r="V72" s="67"/>
      <c r="W72" s="67"/>
      <c r="X72" s="67"/>
      <c r="Y72" s="67"/>
      <c r="Z72" s="67"/>
      <c r="AA72" s="67"/>
      <c r="AB72" s="67"/>
      <c r="AC72" s="67"/>
      <c r="AD72" s="67"/>
      <c r="AE72" s="67"/>
      <c r="AF72" s="67"/>
      <c r="AG72" s="67"/>
      <c r="AH72" s="67"/>
    </row>
    <row r="73" spans="1:34" ht="12" customHeight="1" x14ac:dyDescent="0.4">
      <c r="A73" s="67"/>
      <c r="B73" s="67"/>
      <c r="C73" s="67"/>
      <c r="D73" s="67"/>
      <c r="E73" s="67"/>
      <c r="F73" s="67"/>
      <c r="G73" s="67"/>
      <c r="H73" s="67"/>
      <c r="I73" s="67"/>
      <c r="J73" s="67"/>
      <c r="K73" s="67"/>
      <c r="L73" s="67"/>
      <c r="M73" s="67"/>
      <c r="N73" s="67"/>
      <c r="O73" s="67"/>
      <c r="P73" s="67"/>
      <c r="Q73" s="67"/>
      <c r="R73" s="67"/>
      <c r="S73" s="67"/>
      <c r="T73" s="67"/>
      <c r="U73" s="67"/>
      <c r="V73" s="67"/>
      <c r="W73" s="67"/>
      <c r="X73" s="67"/>
      <c r="Y73" s="67"/>
      <c r="Z73" s="67"/>
      <c r="AA73" s="67"/>
      <c r="AB73" s="67"/>
      <c r="AC73" s="67"/>
      <c r="AD73" s="67"/>
      <c r="AE73" s="67"/>
      <c r="AF73" s="67"/>
      <c r="AG73" s="67"/>
      <c r="AH73" s="67"/>
    </row>
    <row r="74" spans="1:34" ht="12" customHeight="1" x14ac:dyDescent="0.4">
      <c r="A74" s="67"/>
      <c r="B74" s="67"/>
      <c r="C74" s="67"/>
      <c r="D74" s="67"/>
      <c r="E74" s="67"/>
      <c r="F74" s="67"/>
      <c r="G74" s="67"/>
      <c r="H74" s="67"/>
      <c r="I74" s="67"/>
      <c r="J74" s="67"/>
      <c r="K74" s="67"/>
      <c r="L74" s="67"/>
      <c r="M74" s="67"/>
      <c r="N74" s="67"/>
      <c r="O74" s="67"/>
      <c r="P74" s="67"/>
      <c r="Q74" s="67"/>
      <c r="R74" s="67"/>
      <c r="S74" s="67"/>
      <c r="T74" s="67"/>
      <c r="U74" s="67"/>
      <c r="V74" s="67"/>
      <c r="W74" s="67"/>
      <c r="X74" s="67"/>
      <c r="Y74" s="67"/>
      <c r="Z74" s="67"/>
      <c r="AA74" s="67"/>
      <c r="AB74" s="67"/>
      <c r="AC74" s="67"/>
      <c r="AD74" s="67"/>
      <c r="AE74" s="67"/>
      <c r="AF74" s="67"/>
      <c r="AG74" s="67"/>
      <c r="AH74" s="67"/>
    </row>
    <row r="75" spans="1:34" ht="12" customHeight="1" x14ac:dyDescent="0.4">
      <c r="A75" s="67"/>
      <c r="B75" s="67"/>
      <c r="C75" s="67"/>
      <c r="D75" s="67"/>
      <c r="E75" s="67"/>
      <c r="F75" s="67"/>
      <c r="G75" s="67"/>
      <c r="H75" s="67"/>
      <c r="I75" s="67"/>
      <c r="J75" s="67"/>
      <c r="K75" s="67"/>
      <c r="L75" s="67"/>
      <c r="M75" s="67"/>
      <c r="N75" s="67"/>
      <c r="O75" s="67"/>
      <c r="P75" s="67"/>
      <c r="Q75" s="67"/>
      <c r="R75" s="67"/>
      <c r="S75" s="67"/>
      <c r="T75" s="67"/>
      <c r="U75" s="67"/>
      <c r="V75" s="67"/>
      <c r="W75" s="67"/>
      <c r="X75" s="67"/>
      <c r="Y75" s="67"/>
      <c r="Z75" s="67"/>
      <c r="AA75" s="67"/>
      <c r="AB75" s="67"/>
      <c r="AC75" s="67"/>
      <c r="AD75" s="67"/>
      <c r="AE75" s="67"/>
      <c r="AF75" s="67"/>
      <c r="AG75" s="67"/>
      <c r="AH75" s="67"/>
    </row>
    <row r="76" spans="1:34" ht="12" customHeight="1" x14ac:dyDescent="0.4">
      <c r="A76" s="67"/>
      <c r="B76" s="67"/>
      <c r="C76" s="67"/>
      <c r="D76" s="67"/>
      <c r="E76" s="67"/>
      <c r="F76" s="67"/>
      <c r="G76" s="67"/>
      <c r="H76" s="67"/>
      <c r="I76" s="67"/>
      <c r="J76" s="67"/>
      <c r="K76" s="67"/>
      <c r="L76" s="67"/>
      <c r="M76" s="67"/>
      <c r="N76" s="67"/>
      <c r="O76" s="67"/>
      <c r="P76" s="67"/>
      <c r="Q76" s="67"/>
      <c r="R76" s="67"/>
      <c r="S76" s="67"/>
      <c r="T76" s="67"/>
      <c r="U76" s="67"/>
      <c r="V76" s="67"/>
      <c r="W76" s="67"/>
      <c r="X76" s="67"/>
      <c r="Y76" s="67"/>
      <c r="Z76" s="67"/>
      <c r="AA76" s="67"/>
      <c r="AB76" s="67"/>
      <c r="AC76" s="67"/>
      <c r="AD76" s="67"/>
      <c r="AE76" s="67"/>
      <c r="AF76" s="67"/>
      <c r="AG76" s="67"/>
      <c r="AH76" s="67"/>
    </row>
    <row r="77" spans="1:34" ht="12" customHeight="1" x14ac:dyDescent="0.4">
      <c r="A77" s="67"/>
      <c r="B77" s="67"/>
      <c r="C77" s="67"/>
      <c r="D77" s="67"/>
      <c r="E77" s="67"/>
      <c r="F77" s="67"/>
      <c r="G77" s="67"/>
      <c r="H77" s="67"/>
      <c r="I77" s="67"/>
      <c r="J77" s="67"/>
      <c r="K77" s="67"/>
      <c r="L77" s="67"/>
      <c r="M77" s="67"/>
      <c r="N77" s="67"/>
      <c r="O77" s="67"/>
      <c r="P77" s="67"/>
      <c r="Q77" s="67"/>
      <c r="R77" s="67"/>
      <c r="S77" s="67"/>
      <c r="T77" s="67"/>
      <c r="U77" s="67"/>
      <c r="V77" s="67"/>
      <c r="W77" s="67"/>
      <c r="X77" s="67"/>
      <c r="Y77" s="67"/>
      <c r="Z77" s="67"/>
      <c r="AA77" s="67"/>
      <c r="AB77" s="67"/>
      <c r="AC77" s="67"/>
      <c r="AD77" s="67"/>
      <c r="AE77" s="67"/>
      <c r="AF77" s="67"/>
      <c r="AG77" s="67"/>
      <c r="AH77" s="67"/>
    </row>
    <row r="78" spans="1:34" ht="12" customHeight="1" x14ac:dyDescent="0.4">
      <c r="A78" s="67"/>
      <c r="B78" s="67"/>
      <c r="C78" s="67"/>
      <c r="D78" s="67"/>
      <c r="E78" s="67"/>
      <c r="F78" s="67"/>
      <c r="G78" s="67"/>
      <c r="H78" s="67"/>
      <c r="I78" s="67"/>
      <c r="J78" s="67"/>
      <c r="K78" s="67"/>
      <c r="L78" s="67"/>
      <c r="M78" s="67"/>
      <c r="N78" s="67"/>
      <c r="O78" s="67"/>
      <c r="P78" s="67"/>
      <c r="Q78" s="67"/>
      <c r="R78" s="67"/>
      <c r="S78" s="67"/>
      <c r="T78" s="67"/>
      <c r="U78" s="67"/>
      <c r="V78" s="67"/>
      <c r="W78" s="67"/>
      <c r="X78" s="67"/>
      <c r="Y78" s="67"/>
      <c r="Z78" s="67"/>
      <c r="AA78" s="67"/>
      <c r="AB78" s="67"/>
      <c r="AC78" s="67"/>
      <c r="AD78" s="67"/>
      <c r="AE78" s="67"/>
      <c r="AF78" s="67"/>
      <c r="AG78" s="67"/>
      <c r="AH78" s="67"/>
    </row>
    <row r="79" spans="1:34" ht="12" customHeight="1" x14ac:dyDescent="0.4">
      <c r="A79" s="67"/>
      <c r="B79" s="67"/>
      <c r="C79" s="67"/>
      <c r="D79" s="67"/>
      <c r="E79" s="67"/>
      <c r="F79" s="67"/>
      <c r="G79" s="67"/>
      <c r="H79" s="67"/>
      <c r="I79" s="67"/>
      <c r="J79" s="67"/>
      <c r="K79" s="67"/>
      <c r="L79" s="67"/>
      <c r="M79" s="67"/>
      <c r="N79" s="67"/>
      <c r="O79" s="67"/>
      <c r="P79" s="67"/>
      <c r="Q79" s="67"/>
      <c r="R79" s="67"/>
      <c r="S79" s="67"/>
      <c r="T79" s="67"/>
      <c r="U79" s="67"/>
      <c r="V79" s="67"/>
      <c r="W79" s="67"/>
      <c r="X79" s="67"/>
      <c r="Y79" s="67"/>
      <c r="Z79" s="67"/>
      <c r="AA79" s="67"/>
      <c r="AB79" s="67"/>
      <c r="AC79" s="67"/>
      <c r="AD79" s="67"/>
      <c r="AE79" s="67"/>
      <c r="AF79" s="67"/>
      <c r="AG79" s="67"/>
      <c r="AH79" s="67"/>
    </row>
    <row r="80" spans="1:34" ht="12" customHeight="1" x14ac:dyDescent="0.4">
      <c r="A80" s="67"/>
      <c r="B80" s="67"/>
      <c r="C80" s="67"/>
      <c r="D80" s="67"/>
      <c r="E80" s="67"/>
      <c r="F80" s="67"/>
      <c r="G80" s="67"/>
      <c r="H80" s="67"/>
      <c r="I80" s="67"/>
      <c r="J80" s="67"/>
      <c r="K80" s="67"/>
      <c r="L80" s="67"/>
      <c r="M80" s="67"/>
      <c r="N80" s="67"/>
      <c r="O80" s="67"/>
      <c r="P80" s="67"/>
      <c r="Q80" s="67"/>
      <c r="R80" s="67"/>
      <c r="S80" s="67"/>
      <c r="T80" s="67"/>
      <c r="U80" s="67"/>
      <c r="V80" s="67"/>
      <c r="W80" s="67"/>
      <c r="X80" s="67"/>
      <c r="Y80" s="67"/>
      <c r="Z80" s="67"/>
      <c r="AA80" s="67"/>
      <c r="AB80" s="67"/>
      <c r="AC80" s="67"/>
      <c r="AD80" s="67"/>
      <c r="AE80" s="67"/>
      <c r="AF80" s="67"/>
      <c r="AG80" s="67"/>
      <c r="AH80" s="67"/>
    </row>
    <row r="81" spans="1:34" ht="12" customHeight="1" x14ac:dyDescent="0.4">
      <c r="A81" s="67"/>
      <c r="B81" s="67"/>
      <c r="C81" s="67"/>
      <c r="D81" s="67"/>
      <c r="E81" s="67"/>
      <c r="F81" s="67"/>
      <c r="G81" s="67"/>
      <c r="H81" s="67"/>
      <c r="I81" s="67"/>
      <c r="J81" s="67"/>
      <c r="K81" s="67"/>
      <c r="L81" s="67"/>
      <c r="M81" s="67"/>
      <c r="N81" s="67"/>
      <c r="O81" s="67"/>
      <c r="P81" s="67"/>
      <c r="Q81" s="67"/>
      <c r="R81" s="67"/>
      <c r="S81" s="67"/>
      <c r="T81" s="67"/>
      <c r="U81" s="67"/>
      <c r="V81" s="67"/>
      <c r="W81" s="67"/>
      <c r="X81" s="67"/>
      <c r="Y81" s="67"/>
      <c r="Z81" s="67"/>
      <c r="AA81" s="67"/>
      <c r="AB81" s="67"/>
      <c r="AC81" s="67"/>
      <c r="AD81" s="67"/>
      <c r="AE81" s="67"/>
      <c r="AF81" s="67"/>
      <c r="AG81" s="67"/>
      <c r="AH81" s="67"/>
    </row>
    <row r="82" spans="1:34" ht="12" customHeight="1" x14ac:dyDescent="0.4">
      <c r="A82" s="67"/>
      <c r="B82" s="67"/>
      <c r="C82" s="67"/>
      <c r="D82" s="67"/>
      <c r="E82" s="67"/>
      <c r="F82" s="67"/>
      <c r="G82" s="67"/>
      <c r="H82" s="67"/>
      <c r="I82" s="67"/>
      <c r="J82" s="67"/>
      <c r="K82" s="67"/>
      <c r="L82" s="67"/>
      <c r="M82" s="67"/>
      <c r="N82" s="67"/>
      <c r="O82" s="67"/>
      <c r="P82" s="67"/>
      <c r="Q82" s="67"/>
      <c r="R82" s="67"/>
      <c r="S82" s="67"/>
      <c r="T82" s="67"/>
      <c r="U82" s="67"/>
      <c r="V82" s="67"/>
      <c r="W82" s="67"/>
      <c r="X82" s="67"/>
      <c r="Y82" s="67"/>
      <c r="Z82" s="67"/>
      <c r="AA82" s="67"/>
      <c r="AB82" s="67"/>
      <c r="AC82" s="67"/>
      <c r="AD82" s="67"/>
      <c r="AE82" s="67"/>
      <c r="AF82" s="67"/>
      <c r="AG82" s="67"/>
      <c r="AH82" s="67"/>
    </row>
    <row r="83" spans="1:34" ht="12" customHeight="1" x14ac:dyDescent="0.4">
      <c r="A83" s="67"/>
      <c r="B83" s="67"/>
      <c r="C83" s="67"/>
      <c r="D83" s="67"/>
      <c r="E83" s="67"/>
      <c r="F83" s="67"/>
      <c r="G83" s="67"/>
      <c r="H83" s="67"/>
      <c r="I83" s="67"/>
      <c r="J83" s="67"/>
      <c r="K83" s="67"/>
      <c r="L83" s="67"/>
      <c r="M83" s="67"/>
      <c r="N83" s="67"/>
      <c r="O83" s="67"/>
      <c r="P83" s="67"/>
      <c r="Q83" s="67"/>
      <c r="R83" s="67"/>
      <c r="S83" s="67"/>
      <c r="T83" s="67"/>
      <c r="U83" s="67"/>
      <c r="V83" s="67"/>
      <c r="W83" s="67"/>
      <c r="X83" s="67"/>
      <c r="Y83" s="67"/>
      <c r="Z83" s="67"/>
      <c r="AA83" s="67"/>
      <c r="AB83" s="67"/>
      <c r="AC83" s="67"/>
      <c r="AD83" s="67"/>
      <c r="AE83" s="67"/>
      <c r="AF83" s="67"/>
      <c r="AG83" s="67"/>
      <c r="AH83" s="67"/>
    </row>
    <row r="84" spans="1:34" ht="12" customHeight="1" x14ac:dyDescent="0.4">
      <c r="A84" s="67"/>
      <c r="B84" s="67"/>
      <c r="C84" s="67"/>
      <c r="D84" s="67"/>
      <c r="E84" s="67"/>
      <c r="F84" s="67"/>
      <c r="G84" s="67"/>
      <c r="H84" s="67"/>
      <c r="I84" s="67"/>
      <c r="J84" s="67"/>
      <c r="K84" s="67"/>
      <c r="L84" s="67"/>
      <c r="M84" s="67"/>
      <c r="N84" s="67"/>
      <c r="O84" s="67"/>
      <c r="P84" s="67"/>
      <c r="Q84" s="67"/>
      <c r="R84" s="67"/>
      <c r="S84" s="67"/>
      <c r="T84" s="67"/>
      <c r="U84" s="67"/>
      <c r="V84" s="67"/>
      <c r="W84" s="67"/>
      <c r="X84" s="67"/>
      <c r="Y84" s="67"/>
      <c r="Z84" s="67"/>
      <c r="AA84" s="67"/>
      <c r="AB84" s="67"/>
      <c r="AC84" s="67"/>
      <c r="AD84" s="67"/>
      <c r="AE84" s="67"/>
      <c r="AF84" s="67"/>
      <c r="AG84" s="67"/>
      <c r="AH84" s="67"/>
    </row>
    <row r="85" spans="1:34" ht="12" customHeight="1" x14ac:dyDescent="0.4">
      <c r="A85" s="67"/>
      <c r="B85" s="67"/>
      <c r="C85" s="67"/>
      <c r="D85" s="67"/>
      <c r="E85" s="67"/>
      <c r="F85" s="67"/>
      <c r="G85" s="67"/>
      <c r="H85" s="67"/>
      <c r="I85" s="67"/>
      <c r="J85" s="67"/>
      <c r="K85" s="67"/>
      <c r="L85" s="67"/>
      <c r="M85" s="67"/>
      <c r="N85" s="67"/>
      <c r="O85" s="67"/>
      <c r="P85" s="67"/>
      <c r="Q85" s="67"/>
      <c r="R85" s="67"/>
      <c r="S85" s="67"/>
      <c r="T85" s="67"/>
      <c r="U85" s="67"/>
      <c r="V85" s="67"/>
      <c r="W85" s="67"/>
      <c r="X85" s="67"/>
      <c r="Y85" s="67"/>
      <c r="Z85" s="67"/>
      <c r="AA85" s="67"/>
      <c r="AB85" s="67"/>
      <c r="AC85" s="67"/>
      <c r="AD85" s="67"/>
      <c r="AE85" s="67"/>
      <c r="AF85" s="67"/>
      <c r="AG85" s="67"/>
      <c r="AH85" s="67"/>
    </row>
    <row r="86" spans="1:34" ht="12" customHeight="1" x14ac:dyDescent="0.4">
      <c r="A86" s="67"/>
      <c r="B86" s="67"/>
      <c r="C86" s="67"/>
      <c r="D86" s="67"/>
      <c r="E86" s="67"/>
      <c r="F86" s="67"/>
      <c r="G86" s="67"/>
      <c r="H86" s="67"/>
      <c r="I86" s="67"/>
      <c r="J86" s="67"/>
      <c r="K86" s="67"/>
      <c r="L86" s="67"/>
      <c r="M86" s="67"/>
      <c r="N86" s="67"/>
      <c r="O86" s="67"/>
      <c r="P86" s="67"/>
      <c r="Q86" s="67"/>
      <c r="R86" s="67"/>
      <c r="S86" s="67"/>
      <c r="T86" s="67"/>
      <c r="U86" s="67"/>
      <c r="V86" s="67"/>
      <c r="W86" s="67"/>
      <c r="X86" s="67"/>
      <c r="Y86" s="67"/>
      <c r="Z86" s="67"/>
      <c r="AA86" s="67"/>
      <c r="AB86" s="67"/>
      <c r="AC86" s="67"/>
      <c r="AD86" s="67"/>
      <c r="AE86" s="67"/>
      <c r="AF86" s="67"/>
      <c r="AG86" s="67"/>
      <c r="AH86" s="67"/>
    </row>
    <row r="87" spans="1:34" ht="12" customHeight="1" x14ac:dyDescent="0.4">
      <c r="A87" s="67"/>
      <c r="B87" s="67"/>
      <c r="C87" s="67"/>
      <c r="D87" s="67"/>
      <c r="E87" s="67"/>
      <c r="F87" s="67"/>
      <c r="G87" s="67"/>
      <c r="H87" s="67"/>
      <c r="I87" s="67"/>
      <c r="J87" s="67"/>
      <c r="K87" s="67"/>
      <c r="L87" s="67"/>
      <c r="M87" s="67"/>
      <c r="N87" s="67"/>
      <c r="O87" s="67"/>
      <c r="P87" s="67"/>
      <c r="Q87" s="67"/>
      <c r="R87" s="67"/>
      <c r="S87" s="67"/>
      <c r="T87" s="67"/>
      <c r="U87" s="67"/>
      <c r="V87" s="67"/>
      <c r="W87" s="67"/>
      <c r="X87" s="67"/>
      <c r="Y87" s="67"/>
      <c r="Z87" s="67"/>
      <c r="AA87" s="67"/>
      <c r="AB87" s="67"/>
      <c r="AC87" s="67"/>
      <c r="AD87" s="67"/>
      <c r="AE87" s="67"/>
      <c r="AF87" s="67"/>
      <c r="AG87" s="67"/>
      <c r="AH87" s="67"/>
    </row>
    <row r="88" spans="1:34" ht="12" customHeight="1" x14ac:dyDescent="0.4">
      <c r="A88" s="67"/>
      <c r="B88" s="67"/>
      <c r="C88" s="67"/>
      <c r="D88" s="67"/>
      <c r="E88" s="67"/>
      <c r="F88" s="67"/>
      <c r="G88" s="67"/>
      <c r="H88" s="67"/>
      <c r="I88" s="67"/>
      <c r="J88" s="67"/>
      <c r="K88" s="67"/>
      <c r="L88" s="67"/>
      <c r="M88" s="67"/>
      <c r="N88" s="67"/>
      <c r="O88" s="67"/>
      <c r="P88" s="67"/>
      <c r="Q88" s="67"/>
      <c r="R88" s="67"/>
      <c r="S88" s="67"/>
      <c r="T88" s="67"/>
      <c r="U88" s="67"/>
      <c r="V88" s="67"/>
      <c r="W88" s="67"/>
      <c r="X88" s="67"/>
      <c r="Y88" s="67"/>
      <c r="Z88" s="67"/>
      <c r="AA88" s="67"/>
      <c r="AB88" s="67"/>
      <c r="AC88" s="67"/>
      <c r="AD88" s="67"/>
      <c r="AE88" s="67"/>
      <c r="AF88" s="67"/>
      <c r="AG88" s="67"/>
      <c r="AH88" s="67"/>
    </row>
    <row r="89" spans="1:34" ht="12" customHeight="1" x14ac:dyDescent="0.4">
      <c r="A89" s="67"/>
      <c r="B89" s="67"/>
      <c r="C89" s="67"/>
      <c r="D89" s="67"/>
      <c r="E89" s="67"/>
      <c r="F89" s="67"/>
      <c r="G89" s="67"/>
      <c r="H89" s="67"/>
      <c r="I89" s="67"/>
      <c r="J89" s="67"/>
      <c r="K89" s="67"/>
      <c r="L89" s="67"/>
      <c r="M89" s="67"/>
      <c r="N89" s="67"/>
      <c r="O89" s="67"/>
      <c r="P89" s="67"/>
      <c r="Q89" s="67"/>
      <c r="R89" s="67"/>
      <c r="S89" s="67"/>
      <c r="T89" s="67"/>
      <c r="U89" s="67"/>
      <c r="V89" s="67"/>
      <c r="W89" s="67"/>
      <c r="X89" s="67"/>
      <c r="Y89" s="67"/>
      <c r="Z89" s="67"/>
      <c r="AA89" s="67"/>
      <c r="AB89" s="67"/>
      <c r="AC89" s="67"/>
      <c r="AD89" s="67"/>
      <c r="AE89" s="67"/>
      <c r="AF89" s="67"/>
      <c r="AG89" s="67"/>
      <c r="AH89" s="67"/>
    </row>
    <row r="90" spans="1:34" ht="12" customHeight="1" x14ac:dyDescent="0.4">
      <c r="A90" s="67"/>
      <c r="B90" s="67"/>
      <c r="C90" s="67"/>
      <c r="D90" s="67"/>
      <c r="E90" s="67"/>
      <c r="F90" s="67"/>
      <c r="G90" s="67"/>
      <c r="H90" s="67"/>
      <c r="I90" s="67"/>
      <c r="J90" s="67"/>
      <c r="K90" s="67"/>
      <c r="L90" s="67"/>
      <c r="M90" s="67"/>
      <c r="N90" s="67"/>
      <c r="O90" s="67"/>
      <c r="P90" s="67"/>
      <c r="Q90" s="67"/>
      <c r="R90" s="67"/>
      <c r="S90" s="67"/>
      <c r="T90" s="67"/>
      <c r="U90" s="67"/>
      <c r="V90" s="67"/>
      <c r="W90" s="67"/>
      <c r="X90" s="67"/>
      <c r="Y90" s="67"/>
      <c r="Z90" s="67"/>
      <c r="AA90" s="67"/>
      <c r="AB90" s="67"/>
      <c r="AC90" s="67"/>
      <c r="AD90" s="67"/>
      <c r="AE90" s="67"/>
      <c r="AF90" s="67"/>
      <c r="AG90" s="67"/>
      <c r="AH90" s="67"/>
    </row>
    <row r="91" spans="1:34" ht="12" customHeight="1" x14ac:dyDescent="0.4">
      <c r="A91" s="67"/>
      <c r="B91" s="67"/>
      <c r="C91" s="67"/>
      <c r="D91" s="67"/>
      <c r="E91" s="67"/>
      <c r="F91" s="67"/>
      <c r="G91" s="67"/>
      <c r="H91" s="67"/>
      <c r="I91" s="67"/>
      <c r="J91" s="67"/>
      <c r="K91" s="67"/>
      <c r="L91" s="67"/>
      <c r="M91" s="67"/>
      <c r="N91" s="67"/>
      <c r="O91" s="67"/>
      <c r="P91" s="67"/>
      <c r="Q91" s="67"/>
      <c r="R91" s="67"/>
      <c r="S91" s="67"/>
      <c r="T91" s="67"/>
      <c r="U91" s="67"/>
      <c r="V91" s="67"/>
      <c r="W91" s="67"/>
      <c r="X91" s="67"/>
      <c r="Y91" s="67"/>
      <c r="Z91" s="67"/>
      <c r="AA91" s="67"/>
      <c r="AB91" s="67"/>
      <c r="AC91" s="67"/>
      <c r="AD91" s="67"/>
      <c r="AE91" s="67"/>
      <c r="AF91" s="67"/>
      <c r="AG91" s="67"/>
      <c r="AH91" s="67"/>
    </row>
    <row r="92" spans="1:34" ht="12" customHeight="1" x14ac:dyDescent="0.4">
      <c r="A92" s="67"/>
      <c r="B92" s="67"/>
      <c r="C92" s="67"/>
      <c r="D92" s="67"/>
      <c r="E92" s="67"/>
      <c r="F92" s="67"/>
      <c r="G92" s="67"/>
      <c r="H92" s="67"/>
      <c r="I92" s="67"/>
      <c r="J92" s="67"/>
      <c r="K92" s="67"/>
      <c r="L92" s="67"/>
      <c r="M92" s="67"/>
      <c r="N92" s="67"/>
      <c r="O92" s="67"/>
      <c r="P92" s="67"/>
      <c r="Q92" s="67"/>
      <c r="R92" s="67"/>
      <c r="S92" s="67"/>
      <c r="T92" s="67"/>
      <c r="U92" s="67"/>
      <c r="V92" s="67"/>
      <c r="W92" s="67"/>
      <c r="X92" s="67"/>
      <c r="Y92" s="67"/>
      <c r="Z92" s="67"/>
      <c r="AA92" s="67"/>
      <c r="AB92" s="67"/>
      <c r="AC92" s="67"/>
      <c r="AD92" s="67"/>
      <c r="AE92" s="67"/>
      <c r="AF92" s="67"/>
      <c r="AG92" s="67"/>
      <c r="AH92" s="67"/>
    </row>
    <row r="93" spans="1:34" ht="12" customHeight="1" x14ac:dyDescent="0.4">
      <c r="A93" s="67"/>
      <c r="B93" s="67"/>
      <c r="C93" s="67"/>
      <c r="D93" s="67"/>
      <c r="E93" s="67"/>
      <c r="F93" s="67"/>
      <c r="G93" s="67"/>
      <c r="H93" s="67"/>
      <c r="I93" s="67"/>
      <c r="J93" s="67"/>
      <c r="K93" s="67"/>
      <c r="L93" s="67"/>
      <c r="M93" s="67"/>
      <c r="N93" s="67"/>
      <c r="O93" s="67"/>
      <c r="P93" s="67"/>
      <c r="Q93" s="67"/>
      <c r="R93" s="67"/>
      <c r="S93" s="67"/>
      <c r="T93" s="67"/>
      <c r="U93" s="67"/>
      <c r="V93" s="67"/>
      <c r="W93" s="67"/>
      <c r="X93" s="67"/>
      <c r="Y93" s="67"/>
      <c r="Z93" s="67"/>
      <c r="AA93" s="67"/>
      <c r="AB93" s="67"/>
      <c r="AC93" s="67"/>
      <c r="AD93" s="67"/>
      <c r="AE93" s="67"/>
      <c r="AF93" s="67"/>
      <c r="AG93" s="67"/>
      <c r="AH93" s="67"/>
    </row>
    <row r="94" spans="1:34" ht="12" customHeight="1" x14ac:dyDescent="0.4">
      <c r="A94" s="67"/>
      <c r="B94" s="67"/>
      <c r="C94" s="67"/>
      <c r="D94" s="67"/>
      <c r="E94" s="67"/>
      <c r="F94" s="67"/>
      <c r="G94" s="67"/>
      <c r="H94" s="67"/>
      <c r="I94" s="67"/>
      <c r="J94" s="67"/>
      <c r="K94" s="67"/>
      <c r="L94" s="67"/>
      <c r="M94" s="67"/>
      <c r="N94" s="67"/>
      <c r="O94" s="67"/>
      <c r="P94" s="67"/>
      <c r="Q94" s="67"/>
      <c r="R94" s="67"/>
      <c r="S94" s="67"/>
      <c r="T94" s="67"/>
      <c r="U94" s="67"/>
      <c r="V94" s="67"/>
      <c r="W94" s="67"/>
      <c r="X94" s="67"/>
      <c r="Y94" s="67"/>
      <c r="Z94" s="67"/>
      <c r="AA94" s="67"/>
      <c r="AB94" s="67"/>
      <c r="AC94" s="67"/>
      <c r="AD94" s="67"/>
      <c r="AE94" s="67"/>
      <c r="AF94" s="67"/>
      <c r="AG94" s="67"/>
      <c r="AH94" s="67"/>
    </row>
    <row r="95" spans="1:34" ht="12" customHeight="1" x14ac:dyDescent="0.4">
      <c r="A95" s="67"/>
      <c r="B95" s="67"/>
      <c r="C95" s="67"/>
      <c r="D95" s="67"/>
      <c r="E95" s="67"/>
      <c r="F95" s="67"/>
      <c r="G95" s="67"/>
      <c r="H95" s="67"/>
      <c r="I95" s="67"/>
      <c r="J95" s="67"/>
      <c r="K95" s="67"/>
      <c r="L95" s="67"/>
      <c r="M95" s="67"/>
      <c r="N95" s="67"/>
      <c r="O95" s="67"/>
      <c r="P95" s="67"/>
      <c r="Q95" s="67"/>
      <c r="R95" s="67"/>
      <c r="S95" s="67"/>
      <c r="T95" s="67"/>
      <c r="U95" s="67"/>
      <c r="V95" s="67"/>
      <c r="W95" s="67"/>
      <c r="X95" s="67"/>
      <c r="Y95" s="67"/>
      <c r="Z95" s="67"/>
      <c r="AA95" s="67"/>
      <c r="AB95" s="67"/>
      <c r="AC95" s="67"/>
      <c r="AD95" s="67"/>
      <c r="AE95" s="67"/>
      <c r="AF95" s="67"/>
      <c r="AG95" s="67"/>
      <c r="AH95" s="67"/>
    </row>
    <row r="96" spans="1:34" ht="12" customHeight="1" x14ac:dyDescent="0.4">
      <c r="A96" s="67"/>
      <c r="B96" s="67"/>
      <c r="C96" s="67"/>
      <c r="D96" s="67"/>
      <c r="E96" s="67"/>
      <c r="F96" s="67"/>
      <c r="G96" s="67"/>
      <c r="H96" s="67"/>
      <c r="I96" s="67"/>
      <c r="J96" s="67"/>
      <c r="K96" s="67"/>
      <c r="L96" s="67"/>
      <c r="M96" s="67"/>
      <c r="N96" s="67"/>
      <c r="O96" s="67"/>
      <c r="P96" s="67"/>
      <c r="Q96" s="67"/>
      <c r="R96" s="67"/>
      <c r="S96" s="67"/>
      <c r="T96" s="67"/>
      <c r="U96" s="67"/>
      <c r="V96" s="67"/>
      <c r="W96" s="67"/>
      <c r="X96" s="67"/>
      <c r="Y96" s="67"/>
      <c r="Z96" s="67"/>
      <c r="AA96" s="67"/>
      <c r="AB96" s="67"/>
      <c r="AC96" s="67"/>
      <c r="AD96" s="67"/>
      <c r="AE96" s="67"/>
      <c r="AF96" s="67"/>
      <c r="AG96" s="67"/>
      <c r="AH96" s="67"/>
    </row>
    <row r="97" spans="1:34" ht="12" customHeight="1" x14ac:dyDescent="0.4">
      <c r="A97" s="67"/>
      <c r="B97" s="67"/>
      <c r="C97" s="67"/>
      <c r="D97" s="67"/>
      <c r="E97" s="67"/>
      <c r="F97" s="67"/>
      <c r="G97" s="67"/>
      <c r="H97" s="67"/>
      <c r="I97" s="67"/>
      <c r="J97" s="67"/>
      <c r="K97" s="67"/>
      <c r="L97" s="67"/>
      <c r="M97" s="67"/>
      <c r="N97" s="67"/>
      <c r="O97" s="67"/>
      <c r="P97" s="67"/>
      <c r="Q97" s="67"/>
      <c r="R97" s="67"/>
      <c r="S97" s="67"/>
      <c r="T97" s="67"/>
      <c r="U97" s="67"/>
      <c r="V97" s="67"/>
      <c r="W97" s="67"/>
      <c r="X97" s="67"/>
      <c r="Y97" s="67"/>
      <c r="Z97" s="67"/>
      <c r="AA97" s="67"/>
      <c r="AB97" s="67"/>
      <c r="AC97" s="67"/>
      <c r="AD97" s="67"/>
      <c r="AE97" s="67"/>
      <c r="AF97" s="67"/>
      <c r="AG97" s="67"/>
      <c r="AH97" s="67"/>
    </row>
    <row r="98" spans="1:34" ht="12" customHeight="1" x14ac:dyDescent="0.4">
      <c r="A98" s="67"/>
      <c r="B98" s="67"/>
      <c r="C98" s="67"/>
      <c r="D98" s="67"/>
      <c r="E98" s="67"/>
      <c r="F98" s="67"/>
      <c r="G98" s="67"/>
      <c r="H98" s="67"/>
      <c r="I98" s="67"/>
      <c r="J98" s="67"/>
      <c r="K98" s="67"/>
      <c r="L98" s="67"/>
      <c r="M98" s="67"/>
      <c r="N98" s="67"/>
      <c r="O98" s="67"/>
      <c r="P98" s="67"/>
      <c r="Q98" s="67"/>
      <c r="R98" s="67"/>
      <c r="S98" s="67"/>
      <c r="T98" s="67"/>
      <c r="U98" s="67"/>
      <c r="V98" s="67"/>
      <c r="W98" s="67"/>
      <c r="X98" s="67"/>
      <c r="Y98" s="67"/>
      <c r="Z98" s="67"/>
      <c r="AA98" s="67"/>
      <c r="AB98" s="67"/>
      <c r="AC98" s="67"/>
      <c r="AD98" s="67"/>
      <c r="AE98" s="67"/>
      <c r="AF98" s="67"/>
      <c r="AG98" s="67"/>
      <c r="AH98" s="67"/>
    </row>
    <row r="99" spans="1:34" ht="12" customHeight="1" x14ac:dyDescent="0.4">
      <c r="A99" s="67"/>
      <c r="B99" s="67"/>
      <c r="C99" s="67"/>
      <c r="D99" s="67"/>
      <c r="E99" s="67"/>
      <c r="F99" s="67"/>
      <c r="G99" s="67"/>
      <c r="H99" s="67"/>
      <c r="I99" s="67"/>
      <c r="J99" s="67"/>
      <c r="K99" s="67"/>
      <c r="L99" s="67"/>
      <c r="M99" s="67"/>
      <c r="N99" s="67"/>
      <c r="O99" s="67"/>
      <c r="P99" s="67"/>
      <c r="Q99" s="67"/>
      <c r="R99" s="67"/>
      <c r="S99" s="67"/>
      <c r="T99" s="67"/>
      <c r="U99" s="67"/>
      <c r="V99" s="67"/>
      <c r="W99" s="67"/>
      <c r="X99" s="67"/>
      <c r="Y99" s="67"/>
      <c r="Z99" s="67"/>
      <c r="AA99" s="67"/>
      <c r="AB99" s="67"/>
      <c r="AC99" s="67"/>
      <c r="AD99" s="67"/>
      <c r="AE99" s="67"/>
      <c r="AF99" s="67"/>
      <c r="AG99" s="67"/>
      <c r="AH99" s="67"/>
    </row>
    <row r="100" spans="1:34" ht="12" customHeight="1" x14ac:dyDescent="0.4">
      <c r="A100" s="67"/>
      <c r="B100" s="67"/>
      <c r="C100" s="67"/>
      <c r="D100" s="67"/>
      <c r="E100" s="67"/>
      <c r="F100" s="67"/>
      <c r="G100" s="67"/>
      <c r="H100" s="67"/>
      <c r="I100" s="67"/>
      <c r="J100" s="67"/>
      <c r="K100" s="67"/>
      <c r="L100" s="67"/>
      <c r="M100" s="67"/>
      <c r="N100" s="67"/>
      <c r="O100" s="67"/>
      <c r="P100" s="67"/>
      <c r="Q100" s="67"/>
      <c r="R100" s="67"/>
      <c r="S100" s="67"/>
      <c r="T100" s="67"/>
      <c r="U100" s="67"/>
      <c r="V100" s="67"/>
      <c r="W100" s="67"/>
      <c r="X100" s="67"/>
      <c r="Y100" s="67"/>
      <c r="Z100" s="67"/>
      <c r="AA100" s="67"/>
      <c r="AB100" s="67"/>
      <c r="AC100" s="67"/>
      <c r="AD100" s="67"/>
      <c r="AE100" s="67"/>
      <c r="AF100" s="67"/>
      <c r="AG100" s="67"/>
      <c r="AH100" s="67"/>
    </row>
    <row r="101" spans="1:34" ht="12" customHeight="1" x14ac:dyDescent="0.4">
      <c r="A101" s="67"/>
      <c r="B101" s="67"/>
      <c r="C101" s="67"/>
      <c r="D101" s="67"/>
      <c r="E101" s="67"/>
      <c r="F101" s="67"/>
      <c r="G101" s="67"/>
      <c r="H101" s="67"/>
      <c r="I101" s="67"/>
      <c r="J101" s="67"/>
      <c r="K101" s="67"/>
      <c r="L101" s="67"/>
      <c r="M101" s="67"/>
      <c r="N101" s="67"/>
      <c r="O101" s="67"/>
      <c r="P101" s="67"/>
      <c r="Q101" s="67"/>
      <c r="R101" s="67"/>
      <c r="S101" s="67"/>
      <c r="T101" s="67"/>
      <c r="U101" s="67"/>
      <c r="V101" s="67"/>
      <c r="W101" s="67"/>
      <c r="X101" s="67"/>
      <c r="Y101" s="67"/>
      <c r="Z101" s="67"/>
      <c r="AA101" s="67"/>
      <c r="AB101" s="67"/>
      <c r="AC101" s="67"/>
      <c r="AD101" s="67"/>
      <c r="AE101" s="67"/>
      <c r="AF101" s="67"/>
      <c r="AG101" s="67"/>
      <c r="AH101" s="67"/>
    </row>
    <row r="102" spans="1:34" ht="12" customHeight="1" x14ac:dyDescent="0.4">
      <c r="A102" s="67"/>
      <c r="B102" s="67"/>
      <c r="C102" s="67"/>
      <c r="D102" s="67"/>
      <c r="E102" s="67"/>
      <c r="F102" s="67"/>
      <c r="G102" s="67"/>
      <c r="H102" s="67"/>
      <c r="I102" s="67"/>
      <c r="J102" s="67"/>
      <c r="K102" s="67"/>
      <c r="L102" s="67"/>
      <c r="M102" s="67"/>
      <c r="N102" s="67"/>
      <c r="O102" s="67"/>
      <c r="P102" s="67"/>
      <c r="Q102" s="67"/>
      <c r="R102" s="67"/>
      <c r="S102" s="67"/>
      <c r="T102" s="67"/>
      <c r="U102" s="67"/>
      <c r="V102" s="67"/>
      <c r="W102" s="67"/>
      <c r="X102" s="67"/>
      <c r="Y102" s="67"/>
      <c r="Z102" s="67"/>
      <c r="AA102" s="67"/>
      <c r="AB102" s="67"/>
      <c r="AC102" s="67"/>
      <c r="AD102" s="67"/>
      <c r="AE102" s="67"/>
      <c r="AF102" s="67"/>
      <c r="AG102" s="67"/>
      <c r="AH102" s="67"/>
    </row>
    <row r="103" spans="1:34" ht="12" customHeight="1" x14ac:dyDescent="0.4">
      <c r="A103" s="67"/>
      <c r="B103" s="67"/>
      <c r="C103" s="67"/>
      <c r="D103" s="67"/>
      <c r="E103" s="67"/>
      <c r="F103" s="67"/>
      <c r="G103" s="67"/>
      <c r="H103" s="67"/>
      <c r="I103" s="67"/>
      <c r="J103" s="67"/>
      <c r="K103" s="67"/>
      <c r="L103" s="67"/>
      <c r="M103" s="67"/>
      <c r="N103" s="67"/>
      <c r="O103" s="67"/>
      <c r="P103" s="67"/>
      <c r="Q103" s="67"/>
      <c r="R103" s="67"/>
      <c r="S103" s="67"/>
      <c r="T103" s="67"/>
      <c r="U103" s="67"/>
      <c r="V103" s="67"/>
      <c r="W103" s="67"/>
      <c r="X103" s="67"/>
      <c r="Y103" s="67"/>
      <c r="Z103" s="67"/>
      <c r="AA103" s="67"/>
      <c r="AB103" s="67"/>
      <c r="AC103" s="67"/>
      <c r="AD103" s="67"/>
      <c r="AE103" s="67"/>
      <c r="AF103" s="67"/>
      <c r="AG103" s="67"/>
      <c r="AH103" s="67"/>
    </row>
    <row r="104" spans="1:34" ht="12" customHeight="1" x14ac:dyDescent="0.4">
      <c r="A104" s="67"/>
      <c r="B104" s="67"/>
      <c r="C104" s="67"/>
      <c r="D104" s="67"/>
      <c r="E104" s="67"/>
      <c r="F104" s="67"/>
      <c r="G104" s="67"/>
      <c r="H104" s="67"/>
      <c r="I104" s="67"/>
      <c r="J104" s="67"/>
      <c r="K104" s="67"/>
      <c r="L104" s="67"/>
      <c r="M104" s="67"/>
      <c r="N104" s="67"/>
      <c r="O104" s="67"/>
      <c r="P104" s="67"/>
      <c r="Q104" s="67"/>
      <c r="R104" s="67"/>
      <c r="S104" s="67"/>
      <c r="T104" s="67"/>
      <c r="U104" s="67"/>
      <c r="V104" s="67"/>
      <c r="W104" s="67"/>
      <c r="X104" s="67"/>
      <c r="Y104" s="67"/>
      <c r="Z104" s="67"/>
      <c r="AA104" s="67"/>
      <c r="AB104" s="67"/>
      <c r="AC104" s="67"/>
      <c r="AD104" s="67"/>
      <c r="AE104" s="67"/>
      <c r="AF104" s="67"/>
      <c r="AG104" s="67"/>
      <c r="AH104" s="67"/>
    </row>
    <row r="105" spans="1:34" ht="12" customHeight="1" x14ac:dyDescent="0.4">
      <c r="A105" s="67"/>
      <c r="B105" s="67"/>
      <c r="C105" s="67"/>
      <c r="D105" s="67"/>
      <c r="E105" s="67"/>
      <c r="F105" s="67"/>
      <c r="G105" s="67"/>
      <c r="H105" s="67"/>
      <c r="I105" s="67"/>
      <c r="J105" s="67"/>
      <c r="K105" s="67"/>
      <c r="L105" s="67"/>
      <c r="M105" s="67"/>
      <c r="N105" s="67"/>
      <c r="O105" s="67"/>
      <c r="P105" s="67"/>
      <c r="Q105" s="67"/>
      <c r="R105" s="67"/>
      <c r="S105" s="67"/>
      <c r="T105" s="67"/>
      <c r="U105" s="67"/>
      <c r="V105" s="67"/>
      <c r="W105" s="67"/>
      <c r="X105" s="67"/>
      <c r="Y105" s="67"/>
      <c r="Z105" s="67"/>
      <c r="AA105" s="67"/>
      <c r="AB105" s="67"/>
      <c r="AC105" s="67"/>
      <c r="AD105" s="67"/>
      <c r="AE105" s="67"/>
      <c r="AF105" s="67"/>
      <c r="AG105" s="67"/>
      <c r="AH105" s="67"/>
    </row>
    <row r="106" spans="1:34" ht="12" customHeight="1" x14ac:dyDescent="0.4">
      <c r="A106" s="67"/>
      <c r="B106" s="67"/>
      <c r="C106" s="67"/>
      <c r="D106" s="67"/>
      <c r="E106" s="67"/>
      <c r="F106" s="67"/>
      <c r="G106" s="67"/>
      <c r="H106" s="67"/>
      <c r="I106" s="67"/>
      <c r="J106" s="67"/>
      <c r="K106" s="67"/>
      <c r="L106" s="67"/>
      <c r="M106" s="67"/>
      <c r="N106" s="67"/>
      <c r="O106" s="67"/>
      <c r="P106" s="67"/>
      <c r="Q106" s="67"/>
      <c r="R106" s="67"/>
      <c r="S106" s="67"/>
      <c r="T106" s="67"/>
      <c r="U106" s="67"/>
      <c r="V106" s="67"/>
      <c r="W106" s="67"/>
      <c r="X106" s="67"/>
      <c r="Y106" s="67"/>
      <c r="Z106" s="67"/>
      <c r="AA106" s="67"/>
      <c r="AB106" s="67"/>
      <c r="AC106" s="67"/>
      <c r="AD106" s="67"/>
      <c r="AE106" s="67"/>
      <c r="AF106" s="67"/>
      <c r="AG106" s="67"/>
      <c r="AH106" s="67"/>
    </row>
    <row r="107" spans="1:34" ht="12" customHeight="1" x14ac:dyDescent="0.4">
      <c r="A107" s="67"/>
      <c r="B107" s="67"/>
      <c r="C107" s="67"/>
      <c r="D107" s="67"/>
      <c r="E107" s="67"/>
      <c r="F107" s="67"/>
      <c r="G107" s="67"/>
      <c r="H107" s="67"/>
      <c r="I107" s="67"/>
      <c r="J107" s="67"/>
      <c r="K107" s="67"/>
      <c r="L107" s="67"/>
      <c r="M107" s="67"/>
      <c r="N107" s="67"/>
      <c r="O107" s="67"/>
      <c r="P107" s="67"/>
      <c r="Q107" s="67"/>
      <c r="R107" s="67"/>
      <c r="S107" s="67"/>
      <c r="T107" s="67"/>
      <c r="U107" s="67"/>
      <c r="V107" s="67"/>
      <c r="W107" s="67"/>
      <c r="X107" s="67"/>
      <c r="Y107" s="67"/>
      <c r="Z107" s="67"/>
      <c r="AA107" s="67"/>
      <c r="AB107" s="67"/>
      <c r="AC107" s="67"/>
      <c r="AD107" s="67"/>
      <c r="AE107" s="67"/>
      <c r="AF107" s="67"/>
      <c r="AG107" s="67"/>
      <c r="AH107" s="67"/>
    </row>
    <row r="108" spans="1:34" ht="12" customHeight="1" x14ac:dyDescent="0.4">
      <c r="A108" s="67"/>
      <c r="B108" s="67"/>
      <c r="C108" s="67"/>
      <c r="D108" s="67"/>
      <c r="E108" s="67"/>
      <c r="F108" s="67"/>
      <c r="G108" s="67"/>
      <c r="H108" s="67"/>
      <c r="I108" s="67"/>
      <c r="J108" s="67"/>
      <c r="K108" s="67"/>
      <c r="L108" s="67"/>
      <c r="M108" s="67"/>
      <c r="N108" s="67"/>
      <c r="O108" s="67"/>
      <c r="P108" s="67"/>
      <c r="Q108" s="67"/>
      <c r="R108" s="67"/>
      <c r="S108" s="67"/>
      <c r="T108" s="67"/>
      <c r="U108" s="67"/>
      <c r="V108" s="67"/>
      <c r="W108" s="67"/>
      <c r="X108" s="67"/>
      <c r="Y108" s="67"/>
      <c r="Z108" s="67"/>
      <c r="AA108" s="67"/>
      <c r="AB108" s="67"/>
      <c r="AC108" s="67"/>
      <c r="AD108" s="67"/>
      <c r="AE108" s="67"/>
      <c r="AF108" s="67"/>
      <c r="AG108" s="67"/>
      <c r="AH108" s="67"/>
    </row>
    <row r="109" spans="1:34" ht="12" customHeight="1" x14ac:dyDescent="0.4">
      <c r="A109" s="67"/>
      <c r="B109" s="67"/>
      <c r="C109" s="67"/>
      <c r="D109" s="67"/>
      <c r="E109" s="67"/>
      <c r="F109" s="67"/>
      <c r="G109" s="67"/>
      <c r="H109" s="67"/>
      <c r="I109" s="67"/>
      <c r="J109" s="67"/>
      <c r="K109" s="67"/>
      <c r="L109" s="67"/>
      <c r="M109" s="67"/>
      <c r="N109" s="67"/>
      <c r="O109" s="67"/>
      <c r="P109" s="67"/>
      <c r="Q109" s="67"/>
      <c r="R109" s="67"/>
      <c r="S109" s="67"/>
      <c r="T109" s="67"/>
      <c r="U109" s="67"/>
      <c r="V109" s="67"/>
      <c r="W109" s="67"/>
      <c r="X109" s="67"/>
      <c r="Y109" s="67"/>
      <c r="Z109" s="67"/>
      <c r="AA109" s="67"/>
      <c r="AB109" s="67"/>
      <c r="AC109" s="67"/>
      <c r="AD109" s="67"/>
      <c r="AE109" s="67"/>
      <c r="AF109" s="67"/>
      <c r="AG109" s="67"/>
      <c r="AH109" s="67"/>
    </row>
    <row r="110" spans="1:34" ht="12" customHeight="1" x14ac:dyDescent="0.4">
      <c r="A110" s="67"/>
      <c r="B110" s="67"/>
      <c r="C110" s="67"/>
      <c r="D110" s="67"/>
      <c r="E110" s="67"/>
      <c r="F110" s="67"/>
      <c r="G110" s="67"/>
      <c r="H110" s="67"/>
      <c r="I110" s="67"/>
      <c r="J110" s="67"/>
      <c r="K110" s="67"/>
      <c r="L110" s="67"/>
      <c r="M110" s="67"/>
      <c r="N110" s="67"/>
      <c r="O110" s="67"/>
      <c r="P110" s="67"/>
      <c r="Q110" s="67"/>
      <c r="R110" s="67"/>
      <c r="S110" s="67"/>
      <c r="T110" s="67"/>
      <c r="U110" s="67"/>
      <c r="V110" s="67"/>
      <c r="W110" s="67"/>
      <c r="X110" s="67"/>
      <c r="Y110" s="67"/>
      <c r="Z110" s="67"/>
      <c r="AA110" s="67"/>
      <c r="AB110" s="67"/>
      <c r="AC110" s="67"/>
      <c r="AD110" s="67"/>
      <c r="AE110" s="67"/>
      <c r="AF110" s="67"/>
      <c r="AG110" s="67"/>
      <c r="AH110" s="67"/>
    </row>
    <row r="111" spans="1:34" ht="12" customHeight="1" x14ac:dyDescent="0.4">
      <c r="A111" s="67"/>
      <c r="B111" s="67"/>
      <c r="C111" s="67"/>
      <c r="D111" s="67"/>
      <c r="E111" s="67"/>
      <c r="F111" s="67"/>
      <c r="G111" s="67"/>
      <c r="H111" s="67"/>
      <c r="I111" s="67"/>
      <c r="J111" s="67"/>
      <c r="K111" s="67"/>
      <c r="L111" s="67"/>
      <c r="M111" s="67"/>
      <c r="N111" s="67"/>
      <c r="O111" s="67"/>
      <c r="P111" s="67"/>
      <c r="Q111" s="67"/>
      <c r="R111" s="67"/>
      <c r="S111" s="67"/>
      <c r="T111" s="67"/>
      <c r="U111" s="67"/>
      <c r="V111" s="67"/>
      <c r="W111" s="67"/>
      <c r="X111" s="67"/>
      <c r="Y111" s="67"/>
      <c r="Z111" s="67"/>
      <c r="AA111" s="67"/>
      <c r="AB111" s="67"/>
      <c r="AC111" s="67"/>
      <c r="AD111" s="67"/>
      <c r="AE111" s="67"/>
      <c r="AF111" s="67"/>
      <c r="AG111" s="67"/>
      <c r="AH111" s="67"/>
    </row>
    <row r="112" spans="1:34" ht="12" customHeight="1" x14ac:dyDescent="0.4">
      <c r="A112" s="67"/>
      <c r="B112" s="67"/>
      <c r="C112" s="67"/>
      <c r="D112" s="67"/>
      <c r="E112" s="67"/>
      <c r="F112" s="67"/>
      <c r="G112" s="67"/>
      <c r="H112" s="67"/>
      <c r="I112" s="67"/>
      <c r="J112" s="67"/>
      <c r="K112" s="67"/>
      <c r="L112" s="67"/>
      <c r="M112" s="67"/>
      <c r="N112" s="67"/>
      <c r="O112" s="67"/>
      <c r="P112" s="67"/>
      <c r="Q112" s="67"/>
      <c r="R112" s="67"/>
      <c r="S112" s="67"/>
      <c r="T112" s="67"/>
      <c r="U112" s="67"/>
      <c r="V112" s="67"/>
      <c r="W112" s="67"/>
      <c r="X112" s="67"/>
      <c r="Y112" s="67"/>
      <c r="Z112" s="67"/>
      <c r="AA112" s="67"/>
      <c r="AB112" s="67"/>
      <c r="AC112" s="67"/>
      <c r="AD112" s="67"/>
      <c r="AE112" s="67"/>
      <c r="AF112" s="67"/>
      <c r="AG112" s="67"/>
      <c r="AH112" s="67"/>
    </row>
    <row r="113" spans="1:34" ht="12" customHeight="1" x14ac:dyDescent="0.4">
      <c r="A113" s="67"/>
      <c r="B113" s="67"/>
      <c r="C113" s="67"/>
      <c r="D113" s="67"/>
      <c r="E113" s="67"/>
      <c r="F113" s="67"/>
      <c r="G113" s="67"/>
      <c r="H113" s="67"/>
      <c r="I113" s="67"/>
      <c r="J113" s="67"/>
      <c r="K113" s="67"/>
      <c r="L113" s="67"/>
      <c r="M113" s="67"/>
      <c r="N113" s="67"/>
      <c r="O113" s="67"/>
      <c r="P113" s="67"/>
      <c r="Q113" s="67"/>
      <c r="R113" s="67"/>
      <c r="S113" s="67"/>
      <c r="T113" s="67"/>
      <c r="U113" s="67"/>
      <c r="V113" s="67"/>
      <c r="W113" s="67"/>
      <c r="X113" s="67"/>
      <c r="Y113" s="67"/>
      <c r="Z113" s="67"/>
      <c r="AA113" s="67"/>
      <c r="AB113" s="67"/>
      <c r="AC113" s="67"/>
      <c r="AD113" s="67"/>
      <c r="AE113" s="67"/>
      <c r="AF113" s="67"/>
      <c r="AG113" s="67"/>
      <c r="AH113" s="67"/>
    </row>
    <row r="114" spans="1:34" ht="12" customHeight="1" x14ac:dyDescent="0.4">
      <c r="A114" s="67"/>
      <c r="B114" s="67"/>
      <c r="C114" s="67"/>
      <c r="D114" s="67"/>
      <c r="E114" s="67"/>
      <c r="F114" s="67"/>
      <c r="G114" s="67"/>
      <c r="H114" s="67"/>
      <c r="I114" s="67"/>
      <c r="J114" s="67"/>
      <c r="K114" s="67"/>
      <c r="L114" s="67"/>
      <c r="M114" s="67"/>
      <c r="N114" s="67"/>
      <c r="O114" s="67"/>
      <c r="P114" s="67"/>
      <c r="Q114" s="67"/>
      <c r="R114" s="67"/>
      <c r="S114" s="67"/>
      <c r="T114" s="67"/>
      <c r="U114" s="67"/>
      <c r="V114" s="67"/>
      <c r="W114" s="67"/>
      <c r="X114" s="67"/>
      <c r="Y114" s="67"/>
      <c r="Z114" s="67"/>
      <c r="AA114" s="67"/>
      <c r="AB114" s="67"/>
      <c r="AC114" s="67"/>
      <c r="AD114" s="67"/>
      <c r="AE114" s="67"/>
      <c r="AF114" s="67"/>
      <c r="AG114" s="67"/>
      <c r="AH114" s="67"/>
    </row>
    <row r="115" spans="1:34" ht="12" customHeight="1" x14ac:dyDescent="0.4">
      <c r="A115" s="67"/>
      <c r="B115" s="67"/>
      <c r="C115" s="67"/>
      <c r="D115" s="67"/>
      <c r="E115" s="67"/>
      <c r="F115" s="67"/>
      <c r="G115" s="67"/>
      <c r="H115" s="67"/>
      <c r="I115" s="67"/>
      <c r="J115" s="67"/>
      <c r="K115" s="67"/>
      <c r="L115" s="67"/>
      <c r="M115" s="67"/>
      <c r="N115" s="67"/>
      <c r="O115" s="67"/>
      <c r="P115" s="67"/>
      <c r="Q115" s="67"/>
      <c r="R115" s="67"/>
      <c r="S115" s="67"/>
      <c r="T115" s="67"/>
      <c r="U115" s="67"/>
      <c r="V115" s="67"/>
      <c r="W115" s="67"/>
      <c r="X115" s="67"/>
      <c r="Y115" s="67"/>
      <c r="Z115" s="67"/>
      <c r="AA115" s="67"/>
      <c r="AB115" s="67"/>
      <c r="AC115" s="67"/>
      <c r="AD115" s="67"/>
      <c r="AE115" s="67"/>
      <c r="AF115" s="67"/>
      <c r="AG115" s="67"/>
      <c r="AH115" s="67"/>
    </row>
    <row r="116" spans="1:34" ht="12" customHeight="1" x14ac:dyDescent="0.4">
      <c r="A116" s="67"/>
      <c r="B116" s="67"/>
      <c r="C116" s="67"/>
      <c r="D116" s="67"/>
      <c r="E116" s="67"/>
      <c r="F116" s="67"/>
      <c r="G116" s="67"/>
      <c r="H116" s="67"/>
      <c r="I116" s="67"/>
      <c r="J116" s="67"/>
      <c r="K116" s="67"/>
      <c r="L116" s="67"/>
      <c r="M116" s="67"/>
      <c r="N116" s="67"/>
      <c r="O116" s="67"/>
      <c r="P116" s="67"/>
      <c r="Q116" s="67"/>
      <c r="R116" s="67"/>
      <c r="S116" s="67"/>
      <c r="T116" s="67"/>
      <c r="U116" s="67"/>
      <c r="V116" s="67"/>
      <c r="W116" s="67"/>
      <c r="X116" s="67"/>
      <c r="Y116" s="67"/>
      <c r="Z116" s="67"/>
      <c r="AA116" s="67"/>
      <c r="AB116" s="67"/>
      <c r="AC116" s="67"/>
      <c r="AD116" s="67"/>
      <c r="AE116" s="67"/>
      <c r="AF116" s="67"/>
      <c r="AG116" s="67"/>
      <c r="AH116" s="67"/>
    </row>
    <row r="117" spans="1:34" ht="12" customHeight="1" x14ac:dyDescent="0.4">
      <c r="A117" s="67"/>
      <c r="B117" s="67"/>
      <c r="C117" s="67"/>
      <c r="D117" s="67"/>
      <c r="E117" s="67"/>
      <c r="F117" s="67"/>
      <c r="G117" s="67"/>
      <c r="H117" s="67"/>
      <c r="I117" s="67"/>
      <c r="J117" s="67"/>
      <c r="K117" s="67"/>
      <c r="L117" s="67"/>
      <c r="M117" s="67"/>
      <c r="N117" s="67"/>
      <c r="O117" s="67"/>
      <c r="P117" s="67"/>
      <c r="Q117" s="67"/>
      <c r="R117" s="67"/>
      <c r="S117" s="67"/>
      <c r="T117" s="67"/>
      <c r="U117" s="67"/>
      <c r="V117" s="67"/>
      <c r="W117" s="67"/>
      <c r="X117" s="67"/>
      <c r="Y117" s="67"/>
      <c r="Z117" s="67"/>
      <c r="AA117" s="67"/>
      <c r="AB117" s="67"/>
      <c r="AC117" s="67"/>
      <c r="AD117" s="67"/>
      <c r="AE117" s="67"/>
      <c r="AF117" s="67"/>
      <c r="AG117" s="67"/>
      <c r="AH117" s="67"/>
    </row>
    <row r="118" spans="1:34" ht="12" customHeight="1" x14ac:dyDescent="0.4">
      <c r="A118" s="67"/>
      <c r="B118" s="67"/>
      <c r="C118" s="67"/>
      <c r="D118" s="67"/>
      <c r="E118" s="67"/>
      <c r="F118" s="67"/>
      <c r="G118" s="67"/>
      <c r="H118" s="67"/>
      <c r="I118" s="67"/>
      <c r="J118" s="67"/>
      <c r="K118" s="67"/>
      <c r="L118" s="67"/>
      <c r="M118" s="67"/>
      <c r="N118" s="67"/>
      <c r="O118" s="67"/>
      <c r="P118" s="67"/>
      <c r="Q118" s="67"/>
      <c r="R118" s="67"/>
      <c r="S118" s="67"/>
      <c r="T118" s="67"/>
      <c r="U118" s="67"/>
      <c r="V118" s="67"/>
      <c r="W118" s="67"/>
      <c r="X118" s="67"/>
      <c r="Y118" s="67"/>
      <c r="Z118" s="67"/>
      <c r="AA118" s="67"/>
      <c r="AB118" s="67"/>
      <c r="AC118" s="67"/>
      <c r="AD118" s="67"/>
      <c r="AE118" s="67"/>
      <c r="AF118" s="67"/>
      <c r="AG118" s="67"/>
      <c r="AH118" s="67"/>
    </row>
    <row r="119" spans="1:34" ht="12" customHeight="1" x14ac:dyDescent="0.4">
      <c r="A119" s="67"/>
      <c r="B119" s="67"/>
      <c r="C119" s="67"/>
      <c r="D119" s="67"/>
      <c r="E119" s="67"/>
      <c r="F119" s="67"/>
      <c r="G119" s="67"/>
      <c r="H119" s="67"/>
      <c r="I119" s="67"/>
      <c r="J119" s="67"/>
      <c r="K119" s="67"/>
      <c r="L119" s="67"/>
      <c r="M119" s="67"/>
      <c r="N119" s="67"/>
      <c r="O119" s="67"/>
      <c r="P119" s="67"/>
      <c r="Q119" s="67"/>
      <c r="R119" s="67"/>
      <c r="S119" s="67"/>
      <c r="T119" s="67"/>
      <c r="U119" s="67"/>
      <c r="V119" s="67"/>
      <c r="W119" s="67"/>
      <c r="X119" s="67"/>
      <c r="Y119" s="67"/>
      <c r="Z119" s="67"/>
      <c r="AA119" s="67"/>
      <c r="AB119" s="67"/>
      <c r="AC119" s="67"/>
      <c r="AD119" s="67"/>
      <c r="AE119" s="67"/>
      <c r="AF119" s="67"/>
      <c r="AG119" s="67"/>
      <c r="AH119" s="67"/>
    </row>
    <row r="120" spans="1:34" ht="12" customHeight="1" x14ac:dyDescent="0.4">
      <c r="A120" s="67"/>
      <c r="B120" s="67"/>
      <c r="C120" s="67"/>
      <c r="D120" s="67"/>
      <c r="E120" s="67"/>
      <c r="F120" s="67"/>
      <c r="G120" s="67"/>
      <c r="H120" s="67"/>
      <c r="I120" s="67"/>
      <c r="J120" s="67"/>
      <c r="K120" s="67"/>
      <c r="L120" s="67"/>
      <c r="M120" s="67"/>
      <c r="N120" s="67"/>
      <c r="O120" s="67"/>
      <c r="P120" s="67"/>
      <c r="Q120" s="67"/>
      <c r="R120" s="67"/>
      <c r="S120" s="67"/>
      <c r="T120" s="67"/>
      <c r="U120" s="67"/>
      <c r="V120" s="67"/>
      <c r="W120" s="67"/>
      <c r="X120" s="67"/>
      <c r="Y120" s="67"/>
      <c r="Z120" s="67"/>
      <c r="AA120" s="67"/>
      <c r="AB120" s="67"/>
      <c r="AC120" s="67"/>
      <c r="AD120" s="67"/>
      <c r="AE120" s="67"/>
      <c r="AF120" s="67"/>
      <c r="AG120" s="67"/>
      <c r="AH120" s="67"/>
    </row>
    <row r="121" spans="1:34" ht="12" customHeight="1" x14ac:dyDescent="0.4">
      <c r="A121" s="67"/>
      <c r="B121" s="67"/>
      <c r="C121" s="67"/>
      <c r="D121" s="67"/>
      <c r="E121" s="67"/>
      <c r="F121" s="67"/>
      <c r="G121" s="67"/>
      <c r="H121" s="67"/>
      <c r="I121" s="67"/>
      <c r="J121" s="67"/>
      <c r="K121" s="67"/>
      <c r="L121" s="67"/>
      <c r="M121" s="67"/>
      <c r="N121" s="67"/>
      <c r="O121" s="67"/>
      <c r="P121" s="67"/>
      <c r="Q121" s="67"/>
      <c r="R121" s="67"/>
      <c r="S121" s="67"/>
      <c r="T121" s="67"/>
      <c r="U121" s="67"/>
      <c r="V121" s="67"/>
      <c r="W121" s="67"/>
      <c r="X121" s="67"/>
      <c r="Y121" s="67"/>
      <c r="Z121" s="67"/>
      <c r="AA121" s="67"/>
      <c r="AB121" s="67"/>
      <c r="AC121" s="67"/>
      <c r="AD121" s="67"/>
      <c r="AE121" s="67"/>
      <c r="AF121" s="67"/>
      <c r="AG121" s="67"/>
      <c r="AH121" s="67"/>
    </row>
    <row r="122" spans="1:34" ht="12" customHeight="1" x14ac:dyDescent="0.4">
      <c r="A122" s="67"/>
      <c r="B122" s="67"/>
      <c r="C122" s="67"/>
      <c r="D122" s="67"/>
      <c r="E122" s="67"/>
      <c r="F122" s="67"/>
      <c r="G122" s="67"/>
      <c r="H122" s="67"/>
      <c r="I122" s="67"/>
      <c r="J122" s="67"/>
      <c r="K122" s="67"/>
      <c r="L122" s="67"/>
      <c r="M122" s="67"/>
      <c r="N122" s="67"/>
      <c r="O122" s="67"/>
      <c r="P122" s="67"/>
      <c r="Q122" s="67"/>
      <c r="R122" s="67"/>
      <c r="S122" s="67"/>
      <c r="T122" s="67"/>
      <c r="U122" s="67"/>
      <c r="V122" s="67"/>
      <c r="W122" s="67"/>
      <c r="X122" s="67"/>
      <c r="Y122" s="67"/>
      <c r="Z122" s="67"/>
      <c r="AA122" s="67"/>
      <c r="AB122" s="67"/>
      <c r="AC122" s="67"/>
      <c r="AD122" s="67"/>
      <c r="AE122" s="67"/>
      <c r="AF122" s="67"/>
      <c r="AG122" s="67"/>
      <c r="AH122" s="67"/>
    </row>
    <row r="123" spans="1:34" ht="12" customHeight="1" x14ac:dyDescent="0.4">
      <c r="A123" s="67"/>
      <c r="B123" s="67"/>
      <c r="C123" s="67"/>
      <c r="D123" s="67"/>
      <c r="E123" s="67"/>
      <c r="F123" s="67"/>
      <c r="G123" s="67"/>
      <c r="H123" s="67"/>
      <c r="I123" s="67"/>
      <c r="J123" s="67"/>
      <c r="K123" s="67"/>
      <c r="L123" s="67"/>
      <c r="M123" s="67"/>
      <c r="N123" s="67"/>
      <c r="O123" s="67"/>
      <c r="P123" s="67"/>
      <c r="Q123" s="67"/>
      <c r="R123" s="67"/>
      <c r="S123" s="67"/>
      <c r="T123" s="67"/>
      <c r="U123" s="67"/>
      <c r="V123" s="67"/>
      <c r="W123" s="67"/>
      <c r="X123" s="67"/>
      <c r="Y123" s="67"/>
      <c r="Z123" s="67"/>
      <c r="AA123" s="67"/>
      <c r="AB123" s="67"/>
      <c r="AC123" s="67"/>
      <c r="AD123" s="67"/>
      <c r="AE123" s="67"/>
      <c r="AF123" s="67"/>
      <c r="AG123" s="67"/>
      <c r="AH123" s="67"/>
    </row>
    <row r="124" spans="1:34" ht="12" customHeight="1" x14ac:dyDescent="0.4">
      <c r="A124" s="67"/>
      <c r="B124" s="67"/>
      <c r="C124" s="67"/>
      <c r="D124" s="67"/>
      <c r="E124" s="67"/>
      <c r="F124" s="67"/>
      <c r="G124" s="67"/>
      <c r="H124" s="67"/>
      <c r="I124" s="67"/>
      <c r="J124" s="67"/>
      <c r="K124" s="67"/>
      <c r="L124" s="67"/>
      <c r="M124" s="67"/>
      <c r="N124" s="67"/>
      <c r="O124" s="67"/>
      <c r="P124" s="67"/>
      <c r="Q124" s="67"/>
      <c r="R124" s="67"/>
      <c r="S124" s="67"/>
      <c r="T124" s="67"/>
      <c r="U124" s="67"/>
      <c r="V124" s="67"/>
      <c r="W124" s="67"/>
      <c r="X124" s="67"/>
      <c r="Y124" s="67"/>
      <c r="Z124" s="67"/>
      <c r="AA124" s="67"/>
      <c r="AB124" s="67"/>
      <c r="AC124" s="67"/>
      <c r="AD124" s="67"/>
      <c r="AE124" s="67"/>
      <c r="AF124" s="67"/>
      <c r="AG124" s="67"/>
      <c r="AH124" s="67"/>
    </row>
    <row r="125" spans="1:34" ht="12" customHeight="1" x14ac:dyDescent="0.4">
      <c r="A125" s="67"/>
      <c r="B125" s="67"/>
      <c r="C125" s="67"/>
      <c r="D125" s="67"/>
      <c r="E125" s="67"/>
      <c r="F125" s="67"/>
      <c r="G125" s="67"/>
      <c r="H125" s="67"/>
      <c r="I125" s="67"/>
      <c r="J125" s="67"/>
      <c r="K125" s="67"/>
      <c r="L125" s="67"/>
      <c r="M125" s="67"/>
      <c r="N125" s="67"/>
      <c r="O125" s="67"/>
      <c r="P125" s="67"/>
      <c r="Q125" s="67"/>
      <c r="R125" s="67"/>
      <c r="S125" s="67"/>
      <c r="T125" s="67"/>
      <c r="U125" s="67"/>
      <c r="V125" s="67"/>
      <c r="W125" s="67"/>
      <c r="X125" s="67"/>
      <c r="Y125" s="67"/>
      <c r="Z125" s="67"/>
      <c r="AA125" s="67"/>
      <c r="AB125" s="67"/>
      <c r="AC125" s="67"/>
      <c r="AD125" s="67"/>
      <c r="AE125" s="67"/>
      <c r="AF125" s="67"/>
      <c r="AG125" s="67"/>
      <c r="AH125" s="67"/>
    </row>
    <row r="126" spans="1:34" ht="12" customHeight="1" x14ac:dyDescent="0.4">
      <c r="A126" s="67"/>
      <c r="B126" s="67"/>
      <c r="C126" s="67"/>
      <c r="D126" s="67"/>
      <c r="E126" s="67"/>
      <c r="F126" s="67"/>
      <c r="G126" s="67"/>
      <c r="H126" s="67"/>
      <c r="I126" s="67"/>
      <c r="J126" s="67"/>
      <c r="K126" s="67"/>
      <c r="L126" s="67"/>
      <c r="M126" s="67"/>
      <c r="N126" s="67"/>
      <c r="O126" s="67"/>
      <c r="P126" s="67"/>
      <c r="Q126" s="67"/>
      <c r="R126" s="67"/>
      <c r="S126" s="67"/>
      <c r="T126" s="67"/>
      <c r="U126" s="67"/>
      <c r="V126" s="67"/>
      <c r="W126" s="67"/>
      <c r="X126" s="67"/>
      <c r="Y126" s="67"/>
      <c r="Z126" s="67"/>
      <c r="AA126" s="67"/>
      <c r="AB126" s="67"/>
      <c r="AC126" s="67"/>
      <c r="AD126" s="67"/>
      <c r="AE126" s="67"/>
      <c r="AF126" s="67"/>
      <c r="AG126" s="67"/>
      <c r="AH126" s="67"/>
    </row>
    <row r="127" spans="1:34" ht="12" customHeight="1" x14ac:dyDescent="0.4">
      <c r="A127" s="67"/>
      <c r="B127" s="67"/>
      <c r="C127" s="67"/>
      <c r="D127" s="67"/>
      <c r="E127" s="67"/>
      <c r="F127" s="67"/>
      <c r="G127" s="67"/>
      <c r="H127" s="67"/>
      <c r="I127" s="67"/>
      <c r="J127" s="67"/>
      <c r="K127" s="67"/>
      <c r="L127" s="67"/>
      <c r="M127" s="67"/>
      <c r="N127" s="67"/>
      <c r="O127" s="67"/>
      <c r="P127" s="67"/>
      <c r="Q127" s="67"/>
      <c r="R127" s="67"/>
      <c r="S127" s="67"/>
      <c r="T127" s="67"/>
      <c r="U127" s="67"/>
      <c r="V127" s="67"/>
      <c r="W127" s="67"/>
      <c r="X127" s="67"/>
      <c r="Y127" s="67"/>
      <c r="Z127" s="67"/>
      <c r="AA127" s="67"/>
      <c r="AB127" s="67"/>
      <c r="AC127" s="67"/>
      <c r="AD127" s="67"/>
      <c r="AE127" s="67"/>
      <c r="AF127" s="67"/>
      <c r="AG127" s="67"/>
      <c r="AH127" s="67"/>
    </row>
    <row r="128" spans="1:34" ht="12" customHeight="1" x14ac:dyDescent="0.4">
      <c r="A128" s="67"/>
      <c r="B128" s="67"/>
      <c r="C128" s="67"/>
      <c r="D128" s="67"/>
      <c r="E128" s="67"/>
      <c r="F128" s="67"/>
      <c r="G128" s="67"/>
      <c r="H128" s="67"/>
      <c r="I128" s="67"/>
      <c r="J128" s="67"/>
      <c r="K128" s="67"/>
      <c r="L128" s="67"/>
      <c r="M128" s="67"/>
      <c r="N128" s="67"/>
      <c r="O128" s="67"/>
      <c r="P128" s="67"/>
      <c r="Q128" s="67"/>
      <c r="R128" s="67"/>
      <c r="S128" s="67"/>
      <c r="T128" s="67"/>
      <c r="U128" s="67"/>
      <c r="V128" s="67"/>
      <c r="W128" s="67"/>
      <c r="X128" s="67"/>
      <c r="Y128" s="67"/>
      <c r="Z128" s="67"/>
      <c r="AA128" s="67"/>
      <c r="AB128" s="67"/>
      <c r="AC128" s="67"/>
      <c r="AD128" s="67"/>
      <c r="AE128" s="67"/>
      <c r="AF128" s="67"/>
      <c r="AG128" s="67"/>
      <c r="AH128" s="67"/>
    </row>
    <row r="129" spans="1:34" ht="12" customHeight="1" x14ac:dyDescent="0.4">
      <c r="A129" s="67"/>
      <c r="B129" s="67"/>
      <c r="C129" s="67"/>
      <c r="D129" s="67"/>
      <c r="E129" s="67"/>
      <c r="F129" s="67"/>
      <c r="G129" s="67"/>
      <c r="H129" s="67"/>
      <c r="I129" s="67"/>
      <c r="J129" s="67"/>
      <c r="K129" s="67"/>
      <c r="L129" s="67"/>
      <c r="M129" s="67"/>
      <c r="N129" s="67"/>
      <c r="O129" s="67"/>
      <c r="P129" s="67"/>
      <c r="Q129" s="67"/>
      <c r="R129" s="67"/>
      <c r="S129" s="67"/>
      <c r="T129" s="67"/>
      <c r="U129" s="67"/>
      <c r="V129" s="67"/>
      <c r="W129" s="67"/>
      <c r="X129" s="67"/>
      <c r="Y129" s="67"/>
      <c r="Z129" s="67"/>
      <c r="AA129" s="67"/>
      <c r="AB129" s="67"/>
      <c r="AC129" s="67"/>
      <c r="AD129" s="67"/>
      <c r="AE129" s="67"/>
      <c r="AF129" s="67"/>
      <c r="AG129" s="67"/>
      <c r="AH129" s="67"/>
    </row>
    <row r="130" spans="1:34" ht="12" customHeight="1" x14ac:dyDescent="0.4">
      <c r="A130" s="67"/>
      <c r="B130" s="67"/>
      <c r="C130" s="67"/>
      <c r="D130" s="67"/>
      <c r="E130" s="67"/>
      <c r="F130" s="67"/>
      <c r="G130" s="67"/>
      <c r="H130" s="67"/>
      <c r="I130" s="67"/>
      <c r="J130" s="67"/>
      <c r="K130" s="67"/>
      <c r="L130" s="67"/>
      <c r="M130" s="67"/>
      <c r="N130" s="67"/>
      <c r="O130" s="67"/>
      <c r="P130" s="67"/>
      <c r="Q130" s="67"/>
      <c r="R130" s="67"/>
      <c r="S130" s="67"/>
      <c r="T130" s="67"/>
      <c r="U130" s="67"/>
      <c r="V130" s="67"/>
      <c r="W130" s="67"/>
      <c r="X130" s="67"/>
      <c r="Y130" s="67"/>
      <c r="Z130" s="67"/>
      <c r="AA130" s="67"/>
      <c r="AB130" s="67"/>
      <c r="AC130" s="67"/>
      <c r="AD130" s="67"/>
      <c r="AE130" s="67"/>
      <c r="AF130" s="67"/>
      <c r="AG130" s="67"/>
      <c r="AH130" s="67"/>
    </row>
    <row r="131" spans="1:34" ht="12" customHeight="1" x14ac:dyDescent="0.4">
      <c r="A131" s="67"/>
      <c r="B131" s="67"/>
      <c r="C131" s="67"/>
      <c r="D131" s="67"/>
      <c r="E131" s="67"/>
      <c r="F131" s="67"/>
      <c r="G131" s="67"/>
      <c r="H131" s="67"/>
      <c r="I131" s="67"/>
      <c r="J131" s="67"/>
      <c r="K131" s="67"/>
      <c r="L131" s="67"/>
      <c r="M131" s="67"/>
      <c r="N131" s="67"/>
      <c r="O131" s="67"/>
      <c r="P131" s="67"/>
      <c r="Q131" s="67"/>
      <c r="R131" s="67"/>
      <c r="S131" s="67"/>
      <c r="T131" s="67"/>
      <c r="U131" s="67"/>
      <c r="V131" s="67"/>
      <c r="W131" s="67"/>
      <c r="X131" s="67"/>
      <c r="Y131" s="67"/>
      <c r="Z131" s="67"/>
      <c r="AA131" s="67"/>
      <c r="AB131" s="67"/>
      <c r="AC131" s="67"/>
      <c r="AD131" s="67"/>
      <c r="AE131" s="67"/>
      <c r="AF131" s="67"/>
      <c r="AG131" s="67"/>
      <c r="AH131" s="67"/>
    </row>
    <row r="132" spans="1:34" ht="12" customHeight="1" x14ac:dyDescent="0.4">
      <c r="A132" s="67"/>
      <c r="B132" s="67"/>
      <c r="C132" s="67"/>
      <c r="D132" s="67"/>
      <c r="E132" s="67"/>
      <c r="F132" s="67"/>
      <c r="G132" s="67"/>
      <c r="H132" s="67"/>
      <c r="I132" s="67"/>
      <c r="J132" s="67"/>
      <c r="K132" s="67"/>
      <c r="L132" s="67"/>
      <c r="M132" s="67"/>
      <c r="N132" s="67"/>
      <c r="O132" s="67"/>
      <c r="P132" s="67"/>
      <c r="Q132" s="67"/>
      <c r="R132" s="67"/>
      <c r="S132" s="67"/>
      <c r="T132" s="67"/>
      <c r="U132" s="67"/>
      <c r="V132" s="67"/>
      <c r="W132" s="67"/>
      <c r="X132" s="67"/>
      <c r="Y132" s="67"/>
      <c r="Z132" s="67"/>
      <c r="AA132" s="67"/>
      <c r="AB132" s="67"/>
      <c r="AC132" s="67"/>
      <c r="AD132" s="67"/>
      <c r="AE132" s="67"/>
      <c r="AF132" s="67"/>
      <c r="AG132" s="67"/>
      <c r="AH132" s="67"/>
    </row>
    <row r="133" spans="1:34" ht="12" customHeight="1" x14ac:dyDescent="0.4">
      <c r="A133" s="67"/>
      <c r="B133" s="67"/>
      <c r="C133" s="67"/>
      <c r="D133" s="67"/>
      <c r="E133" s="67"/>
      <c r="F133" s="67"/>
      <c r="G133" s="67"/>
      <c r="H133" s="67"/>
      <c r="I133" s="67"/>
      <c r="J133" s="67"/>
      <c r="K133" s="67"/>
      <c r="L133" s="67"/>
      <c r="M133" s="67"/>
      <c r="N133" s="67"/>
      <c r="O133" s="67"/>
      <c r="P133" s="67"/>
      <c r="Q133" s="67"/>
      <c r="R133" s="67"/>
      <c r="S133" s="67"/>
      <c r="T133" s="67"/>
      <c r="U133" s="67"/>
      <c r="V133" s="67"/>
      <c r="W133" s="67"/>
      <c r="X133" s="67"/>
      <c r="Y133" s="67"/>
      <c r="Z133" s="67"/>
      <c r="AA133" s="67"/>
      <c r="AB133" s="67"/>
      <c r="AC133" s="67"/>
      <c r="AD133" s="67"/>
      <c r="AE133" s="67"/>
      <c r="AF133" s="67"/>
      <c r="AG133" s="67"/>
      <c r="AH133" s="67"/>
    </row>
    <row r="134" spans="1:34" ht="12" customHeight="1" x14ac:dyDescent="0.4">
      <c r="A134" s="67"/>
      <c r="B134" s="67"/>
      <c r="C134" s="67"/>
      <c r="D134" s="67"/>
      <c r="E134" s="67"/>
      <c r="F134" s="67"/>
      <c r="G134" s="67"/>
      <c r="H134" s="67"/>
      <c r="I134" s="67"/>
      <c r="J134" s="67"/>
      <c r="K134" s="67"/>
      <c r="L134" s="67"/>
      <c r="M134" s="67"/>
      <c r="N134" s="67"/>
      <c r="O134" s="67"/>
      <c r="P134" s="67"/>
      <c r="Q134" s="67"/>
      <c r="R134" s="67"/>
      <c r="S134" s="67"/>
      <c r="T134" s="67"/>
      <c r="U134" s="67"/>
      <c r="V134" s="67"/>
      <c r="W134" s="67"/>
      <c r="X134" s="67"/>
      <c r="Y134" s="67"/>
      <c r="Z134" s="67"/>
      <c r="AA134" s="67"/>
      <c r="AB134" s="67"/>
      <c r="AC134" s="67"/>
      <c r="AD134" s="67"/>
      <c r="AE134" s="67"/>
      <c r="AF134" s="67"/>
      <c r="AG134" s="67"/>
      <c r="AH134" s="67"/>
    </row>
    <row r="135" spans="1:34" ht="12" customHeight="1" x14ac:dyDescent="0.4">
      <c r="A135" s="67"/>
      <c r="B135" s="67"/>
      <c r="C135" s="67"/>
      <c r="D135" s="67"/>
      <c r="E135" s="67"/>
      <c r="F135" s="67"/>
      <c r="G135" s="67"/>
      <c r="H135" s="67"/>
      <c r="I135" s="67"/>
      <c r="J135" s="67"/>
      <c r="K135" s="67"/>
      <c r="L135" s="67"/>
      <c r="M135" s="67"/>
      <c r="N135" s="67"/>
      <c r="O135" s="67"/>
      <c r="P135" s="67"/>
      <c r="Q135" s="67"/>
      <c r="R135" s="67"/>
      <c r="S135" s="67"/>
      <c r="T135" s="67"/>
      <c r="U135" s="67"/>
      <c r="V135" s="67"/>
      <c r="W135" s="67"/>
      <c r="X135" s="67"/>
      <c r="Y135" s="67"/>
      <c r="Z135" s="67"/>
      <c r="AA135" s="67"/>
      <c r="AB135" s="67"/>
      <c r="AC135" s="67"/>
      <c r="AD135" s="67"/>
      <c r="AE135" s="67"/>
      <c r="AF135" s="67"/>
      <c r="AG135" s="67"/>
      <c r="AH135" s="67"/>
    </row>
    <row r="136" spans="1:34" ht="12" customHeight="1" x14ac:dyDescent="0.4">
      <c r="A136" s="67"/>
      <c r="B136" s="67"/>
      <c r="C136" s="67"/>
      <c r="D136" s="67"/>
      <c r="E136" s="67"/>
      <c r="F136" s="67"/>
      <c r="G136" s="67"/>
      <c r="H136" s="67"/>
      <c r="I136" s="67"/>
      <c r="J136" s="67"/>
      <c r="K136" s="67"/>
      <c r="L136" s="67"/>
      <c r="M136" s="67"/>
      <c r="N136" s="67"/>
      <c r="O136" s="67"/>
      <c r="P136" s="67"/>
      <c r="Q136" s="67"/>
      <c r="R136" s="67"/>
      <c r="S136" s="67"/>
      <c r="T136" s="67"/>
      <c r="U136" s="67"/>
      <c r="V136" s="67"/>
      <c r="W136" s="67"/>
      <c r="X136" s="67"/>
      <c r="Y136" s="67"/>
      <c r="Z136" s="67"/>
      <c r="AA136" s="67"/>
      <c r="AB136" s="67"/>
      <c r="AC136" s="67"/>
      <c r="AD136" s="67"/>
      <c r="AE136" s="67"/>
      <c r="AF136" s="67"/>
      <c r="AG136" s="67"/>
      <c r="AH136" s="67"/>
    </row>
    <row r="137" spans="1:34" ht="12" customHeight="1" x14ac:dyDescent="0.4">
      <c r="A137" s="67"/>
      <c r="B137" s="67"/>
      <c r="C137" s="67"/>
      <c r="D137" s="67"/>
      <c r="E137" s="67"/>
      <c r="F137" s="67"/>
      <c r="G137" s="67"/>
      <c r="H137" s="67"/>
      <c r="I137" s="67"/>
      <c r="J137" s="67"/>
      <c r="K137" s="67"/>
      <c r="L137" s="67"/>
      <c r="M137" s="67"/>
      <c r="N137" s="67"/>
      <c r="O137" s="67"/>
      <c r="P137" s="67"/>
      <c r="Q137" s="67"/>
      <c r="R137" s="67"/>
      <c r="S137" s="67"/>
      <c r="T137" s="67"/>
      <c r="U137" s="67"/>
      <c r="V137" s="67"/>
      <c r="W137" s="67"/>
      <c r="X137" s="67"/>
      <c r="Y137" s="67"/>
      <c r="Z137" s="67"/>
      <c r="AA137" s="67"/>
      <c r="AB137" s="67"/>
      <c r="AC137" s="67"/>
      <c r="AD137" s="67"/>
      <c r="AE137" s="67"/>
      <c r="AF137" s="67"/>
      <c r="AG137" s="67"/>
      <c r="AH137" s="67"/>
    </row>
    <row r="138" spans="1:34" ht="12" customHeight="1" x14ac:dyDescent="0.4">
      <c r="A138" s="67"/>
      <c r="B138" s="67"/>
      <c r="C138" s="67"/>
      <c r="D138" s="67"/>
      <c r="E138" s="67"/>
      <c r="F138" s="67"/>
      <c r="G138" s="67"/>
      <c r="H138" s="67"/>
      <c r="I138" s="67"/>
      <c r="J138" s="67"/>
      <c r="K138" s="67"/>
      <c r="L138" s="67"/>
      <c r="M138" s="67"/>
      <c r="N138" s="67"/>
      <c r="O138" s="67"/>
      <c r="P138" s="67"/>
      <c r="Q138" s="67"/>
      <c r="R138" s="67"/>
      <c r="S138" s="67"/>
      <c r="T138" s="67"/>
      <c r="U138" s="67"/>
      <c r="V138" s="67"/>
      <c r="W138" s="67"/>
      <c r="X138" s="67"/>
      <c r="Y138" s="67"/>
      <c r="Z138" s="67"/>
      <c r="AA138" s="67"/>
      <c r="AB138" s="67"/>
      <c r="AC138" s="67"/>
      <c r="AD138" s="67"/>
      <c r="AE138" s="67"/>
      <c r="AF138" s="67"/>
      <c r="AG138" s="67"/>
      <c r="AH138" s="67"/>
    </row>
    <row r="139" spans="1:34" ht="12" customHeight="1" x14ac:dyDescent="0.4">
      <c r="A139" s="67"/>
      <c r="B139" s="67"/>
      <c r="C139" s="67"/>
      <c r="D139" s="67"/>
      <c r="E139" s="67"/>
      <c r="F139" s="67"/>
      <c r="G139" s="67"/>
      <c r="H139" s="67"/>
      <c r="I139" s="67"/>
      <c r="J139" s="67"/>
      <c r="K139" s="67"/>
      <c r="L139" s="67"/>
      <c r="M139" s="67"/>
      <c r="N139" s="67"/>
      <c r="O139" s="67"/>
      <c r="P139" s="67"/>
      <c r="Q139" s="67"/>
      <c r="R139" s="67"/>
      <c r="S139" s="67"/>
      <c r="T139" s="67"/>
      <c r="U139" s="67"/>
      <c r="V139" s="67"/>
      <c r="W139" s="67"/>
      <c r="X139" s="67"/>
      <c r="Y139" s="67"/>
      <c r="Z139" s="67"/>
      <c r="AA139" s="67"/>
      <c r="AB139" s="67"/>
      <c r="AC139" s="67"/>
      <c r="AD139" s="67"/>
      <c r="AE139" s="67"/>
      <c r="AF139" s="67"/>
      <c r="AG139" s="67"/>
      <c r="AH139" s="67"/>
    </row>
    <row r="140" spans="1:34" ht="12" customHeight="1" x14ac:dyDescent="0.4">
      <c r="A140" s="67"/>
      <c r="B140" s="67"/>
      <c r="C140" s="67"/>
      <c r="D140" s="67"/>
      <c r="E140" s="67"/>
      <c r="F140" s="67"/>
      <c r="G140" s="67"/>
      <c r="H140" s="67"/>
      <c r="I140" s="67"/>
      <c r="J140" s="67"/>
      <c r="K140" s="67"/>
      <c r="L140" s="67"/>
      <c r="M140" s="67"/>
      <c r="N140" s="67"/>
      <c r="O140" s="67"/>
      <c r="P140" s="67"/>
      <c r="Q140" s="67"/>
      <c r="R140" s="67"/>
      <c r="S140" s="67"/>
      <c r="T140" s="67"/>
      <c r="U140" s="67"/>
      <c r="V140" s="67"/>
      <c r="W140" s="67"/>
      <c r="X140" s="67"/>
      <c r="Y140" s="67"/>
      <c r="Z140" s="67"/>
      <c r="AA140" s="67"/>
      <c r="AB140" s="67"/>
      <c r="AC140" s="67"/>
      <c r="AD140" s="67"/>
      <c r="AE140" s="67"/>
      <c r="AF140" s="67"/>
      <c r="AG140" s="67"/>
      <c r="AH140" s="67"/>
    </row>
    <row r="141" spans="1:34" ht="12" customHeight="1" x14ac:dyDescent="0.4">
      <c r="A141" s="67"/>
      <c r="B141" s="67"/>
      <c r="C141" s="67"/>
      <c r="D141" s="67"/>
      <c r="E141" s="67"/>
      <c r="F141" s="67"/>
      <c r="G141" s="67"/>
      <c r="H141" s="67"/>
      <c r="I141" s="67"/>
      <c r="J141" s="67"/>
      <c r="K141" s="67"/>
      <c r="L141" s="67"/>
      <c r="M141" s="67"/>
      <c r="N141" s="67"/>
      <c r="O141" s="67"/>
      <c r="P141" s="67"/>
      <c r="Q141" s="67"/>
      <c r="R141" s="67"/>
      <c r="S141" s="67"/>
      <c r="T141" s="67"/>
      <c r="U141" s="67"/>
      <c r="V141" s="67"/>
      <c r="W141" s="67"/>
      <c r="X141" s="67"/>
      <c r="Y141" s="67"/>
      <c r="Z141" s="67"/>
      <c r="AA141" s="67"/>
      <c r="AB141" s="67"/>
      <c r="AC141" s="67"/>
      <c r="AD141" s="67"/>
      <c r="AE141" s="67"/>
      <c r="AF141" s="67"/>
      <c r="AG141" s="67"/>
      <c r="AH141" s="67"/>
    </row>
    <row r="142" spans="1:34" ht="12" customHeight="1" x14ac:dyDescent="0.4">
      <c r="A142" s="67"/>
      <c r="B142" s="67"/>
      <c r="C142" s="67"/>
      <c r="D142" s="67"/>
      <c r="E142" s="67"/>
      <c r="F142" s="67"/>
      <c r="G142" s="67"/>
      <c r="H142" s="67"/>
      <c r="I142" s="67"/>
      <c r="J142" s="67"/>
      <c r="K142" s="67"/>
      <c r="L142" s="67"/>
      <c r="M142" s="67"/>
      <c r="N142" s="67"/>
      <c r="O142" s="67"/>
      <c r="P142" s="67"/>
      <c r="Q142" s="67"/>
      <c r="R142" s="67"/>
      <c r="S142" s="67"/>
      <c r="T142" s="67"/>
      <c r="U142" s="67"/>
      <c r="V142" s="67"/>
      <c r="W142" s="67"/>
      <c r="X142" s="67"/>
      <c r="Y142" s="67"/>
      <c r="Z142" s="67"/>
      <c r="AA142" s="67"/>
      <c r="AB142" s="67"/>
      <c r="AC142" s="67"/>
      <c r="AD142" s="67"/>
      <c r="AE142" s="67"/>
      <c r="AF142" s="67"/>
      <c r="AG142" s="67"/>
      <c r="AH142" s="67"/>
    </row>
    <row r="143" spans="1:34" ht="12" customHeight="1" x14ac:dyDescent="0.4">
      <c r="A143" s="67"/>
      <c r="B143" s="67"/>
      <c r="C143" s="67"/>
      <c r="D143" s="67"/>
      <c r="E143" s="67"/>
      <c r="F143" s="67"/>
      <c r="G143" s="67"/>
      <c r="H143" s="67"/>
      <c r="I143" s="67"/>
      <c r="J143" s="67"/>
      <c r="K143" s="67"/>
      <c r="L143" s="67"/>
      <c r="M143" s="67"/>
      <c r="N143" s="67"/>
      <c r="O143" s="67"/>
      <c r="P143" s="67"/>
      <c r="Q143" s="67"/>
      <c r="R143" s="67"/>
      <c r="S143" s="67"/>
      <c r="T143" s="67"/>
      <c r="U143" s="67"/>
      <c r="V143" s="67"/>
      <c r="W143" s="67"/>
      <c r="X143" s="67"/>
      <c r="Y143" s="67"/>
      <c r="Z143" s="67"/>
      <c r="AA143" s="67"/>
      <c r="AB143" s="67"/>
      <c r="AC143" s="67"/>
      <c r="AD143" s="67"/>
      <c r="AE143" s="67"/>
      <c r="AF143" s="67"/>
      <c r="AG143" s="67"/>
      <c r="AH143" s="67"/>
    </row>
    <row r="144" spans="1:34" ht="12" customHeight="1" x14ac:dyDescent="0.4">
      <c r="A144" s="67"/>
      <c r="B144" s="67"/>
      <c r="C144" s="67"/>
      <c r="D144" s="67"/>
      <c r="E144" s="67"/>
      <c r="F144" s="67"/>
      <c r="G144" s="67"/>
      <c r="H144" s="67"/>
      <c r="I144" s="67"/>
      <c r="J144" s="67"/>
      <c r="K144" s="67"/>
      <c r="L144" s="67"/>
      <c r="M144" s="67"/>
      <c r="N144" s="67"/>
      <c r="O144" s="67"/>
      <c r="P144" s="67"/>
      <c r="Q144" s="67"/>
      <c r="R144" s="67"/>
      <c r="S144" s="67"/>
      <c r="T144" s="67"/>
      <c r="U144" s="67"/>
      <c r="V144" s="67"/>
      <c r="W144" s="67"/>
      <c r="X144" s="67"/>
      <c r="Y144" s="67"/>
      <c r="Z144" s="67"/>
      <c r="AA144" s="67"/>
      <c r="AB144" s="67"/>
      <c r="AC144" s="67"/>
      <c r="AD144" s="67"/>
      <c r="AE144" s="67"/>
      <c r="AF144" s="67"/>
      <c r="AG144" s="67"/>
      <c r="AH144" s="67"/>
    </row>
    <row r="145" spans="1:34" ht="12" customHeight="1" x14ac:dyDescent="0.4">
      <c r="A145" s="67"/>
      <c r="B145" s="67"/>
      <c r="C145" s="67"/>
      <c r="D145" s="67"/>
      <c r="E145" s="67"/>
      <c r="F145" s="67"/>
      <c r="G145" s="67"/>
      <c r="H145" s="67"/>
      <c r="I145" s="67"/>
      <c r="J145" s="67"/>
      <c r="K145" s="67"/>
      <c r="L145" s="67"/>
      <c r="M145" s="67"/>
      <c r="N145" s="67"/>
      <c r="O145" s="67"/>
      <c r="P145" s="67"/>
      <c r="Q145" s="67"/>
      <c r="R145" s="67"/>
      <c r="S145" s="67"/>
      <c r="T145" s="67"/>
      <c r="U145" s="67"/>
      <c r="V145" s="67"/>
      <c r="W145" s="67"/>
      <c r="X145" s="67"/>
      <c r="Y145" s="67"/>
      <c r="Z145" s="67"/>
      <c r="AA145" s="67"/>
      <c r="AB145" s="67"/>
      <c r="AC145" s="67"/>
      <c r="AD145" s="67"/>
      <c r="AE145" s="67"/>
      <c r="AF145" s="67"/>
      <c r="AG145" s="67"/>
      <c r="AH145" s="67"/>
    </row>
    <row r="146" spans="1:34" ht="12" customHeight="1" x14ac:dyDescent="0.4">
      <c r="A146" s="67"/>
      <c r="B146" s="67"/>
      <c r="C146" s="67"/>
      <c r="D146" s="67"/>
      <c r="E146" s="67"/>
      <c r="F146" s="67"/>
      <c r="G146" s="67"/>
      <c r="H146" s="67"/>
      <c r="I146" s="67"/>
      <c r="J146" s="67"/>
      <c r="K146" s="67"/>
      <c r="L146" s="67"/>
      <c r="M146" s="67"/>
      <c r="N146" s="67"/>
      <c r="O146" s="67"/>
      <c r="P146" s="67"/>
      <c r="Q146" s="67"/>
      <c r="R146" s="67"/>
      <c r="S146" s="67"/>
      <c r="T146" s="67"/>
      <c r="U146" s="67"/>
      <c r="V146" s="67"/>
      <c r="W146" s="67"/>
      <c r="X146" s="67"/>
      <c r="Y146" s="67"/>
      <c r="Z146" s="67"/>
      <c r="AA146" s="67"/>
      <c r="AB146" s="67"/>
      <c r="AC146" s="67"/>
      <c r="AD146" s="67"/>
      <c r="AE146" s="67"/>
      <c r="AF146" s="67"/>
      <c r="AG146" s="67"/>
      <c r="AH146" s="67"/>
    </row>
    <row r="147" spans="1:34" ht="12" customHeight="1" x14ac:dyDescent="0.4">
      <c r="A147" s="67"/>
      <c r="B147" s="67"/>
      <c r="C147" s="67"/>
      <c r="D147" s="67"/>
      <c r="E147" s="67"/>
      <c r="F147" s="67"/>
      <c r="G147" s="67"/>
      <c r="H147" s="67"/>
      <c r="I147" s="67"/>
      <c r="J147" s="67"/>
      <c r="K147" s="67"/>
      <c r="L147" s="67"/>
      <c r="M147" s="67"/>
      <c r="N147" s="67"/>
      <c r="O147" s="67"/>
      <c r="P147" s="67"/>
      <c r="Q147" s="67"/>
      <c r="R147" s="67"/>
      <c r="S147" s="67"/>
      <c r="T147" s="67"/>
      <c r="U147" s="67"/>
      <c r="V147" s="67"/>
      <c r="W147" s="67"/>
      <c r="X147" s="67"/>
      <c r="Y147" s="67"/>
      <c r="Z147" s="67"/>
      <c r="AA147" s="67"/>
      <c r="AB147" s="67"/>
      <c r="AC147" s="67"/>
      <c r="AD147" s="67"/>
      <c r="AE147" s="67"/>
      <c r="AF147" s="67"/>
      <c r="AG147" s="67"/>
      <c r="AH147" s="67"/>
    </row>
    <row r="148" spans="1:34" ht="12" customHeight="1" x14ac:dyDescent="0.4">
      <c r="A148" s="67"/>
      <c r="B148" s="67"/>
      <c r="C148" s="67"/>
      <c r="D148" s="67"/>
      <c r="E148" s="67"/>
      <c r="F148" s="67"/>
      <c r="G148" s="67"/>
      <c r="H148" s="67"/>
      <c r="I148" s="67"/>
      <c r="J148" s="67"/>
      <c r="K148" s="67"/>
      <c r="L148" s="67"/>
      <c r="M148" s="67"/>
      <c r="N148" s="67"/>
      <c r="O148" s="67"/>
      <c r="P148" s="67"/>
      <c r="Q148" s="67"/>
      <c r="R148" s="67"/>
      <c r="S148" s="67"/>
      <c r="T148" s="67"/>
      <c r="U148" s="67"/>
      <c r="V148" s="67"/>
      <c r="W148" s="67"/>
      <c r="X148" s="67"/>
      <c r="Y148" s="67"/>
      <c r="Z148" s="67"/>
      <c r="AA148" s="67"/>
      <c r="AB148" s="67"/>
      <c r="AC148" s="67"/>
      <c r="AD148" s="67"/>
      <c r="AE148" s="67"/>
      <c r="AF148" s="67"/>
      <c r="AG148" s="67"/>
      <c r="AH148" s="67"/>
    </row>
    <row r="149" spans="1:34" ht="12" customHeight="1" x14ac:dyDescent="0.4">
      <c r="A149" s="67"/>
      <c r="B149" s="67"/>
      <c r="C149" s="67"/>
      <c r="D149" s="67"/>
      <c r="E149" s="67"/>
      <c r="F149" s="67"/>
      <c r="G149" s="67"/>
      <c r="H149" s="67"/>
      <c r="I149" s="67"/>
      <c r="J149" s="67"/>
      <c r="K149" s="67"/>
      <c r="L149" s="67"/>
      <c r="M149" s="67"/>
      <c r="N149" s="67"/>
      <c r="O149" s="67"/>
      <c r="P149" s="67"/>
      <c r="Q149" s="67"/>
      <c r="R149" s="67"/>
      <c r="S149" s="67"/>
      <c r="T149" s="67"/>
      <c r="U149" s="67"/>
      <c r="V149" s="67"/>
      <c r="W149" s="67"/>
      <c r="X149" s="67"/>
      <c r="Y149" s="67"/>
      <c r="Z149" s="67"/>
      <c r="AA149" s="67"/>
      <c r="AB149" s="67"/>
      <c r="AC149" s="67"/>
      <c r="AD149" s="67"/>
      <c r="AE149" s="67"/>
      <c r="AF149" s="67"/>
      <c r="AG149" s="67"/>
      <c r="AH149" s="67"/>
    </row>
    <row r="150" spans="1:34" ht="12" customHeight="1" x14ac:dyDescent="0.4">
      <c r="A150" s="67"/>
      <c r="B150" s="67"/>
      <c r="C150" s="67"/>
      <c r="D150" s="67"/>
      <c r="E150" s="67"/>
      <c r="F150" s="67"/>
      <c r="G150" s="67"/>
      <c r="H150" s="67"/>
      <c r="I150" s="67"/>
      <c r="J150" s="67"/>
      <c r="K150" s="67"/>
      <c r="L150" s="67"/>
      <c r="M150" s="67"/>
      <c r="N150" s="67"/>
      <c r="O150" s="67"/>
      <c r="P150" s="67"/>
      <c r="Q150" s="67"/>
      <c r="R150" s="67"/>
      <c r="S150" s="67"/>
      <c r="T150" s="67"/>
      <c r="U150" s="67"/>
      <c r="V150" s="67"/>
      <c r="W150" s="67"/>
      <c r="X150" s="67"/>
      <c r="Y150" s="67"/>
      <c r="Z150" s="67"/>
      <c r="AA150" s="67"/>
      <c r="AB150" s="67"/>
      <c r="AC150" s="67"/>
      <c r="AD150" s="67"/>
      <c r="AE150" s="67"/>
      <c r="AF150" s="67"/>
      <c r="AG150" s="67"/>
      <c r="AH150" s="67"/>
    </row>
    <row r="151" spans="1:34" ht="12" customHeight="1" x14ac:dyDescent="0.4">
      <c r="A151" s="67"/>
      <c r="B151" s="67"/>
      <c r="C151" s="67"/>
      <c r="D151" s="67"/>
      <c r="E151" s="67"/>
      <c r="F151" s="67"/>
      <c r="G151" s="67"/>
      <c r="H151" s="67"/>
      <c r="I151" s="67"/>
      <c r="J151" s="67"/>
      <c r="K151" s="67"/>
      <c r="L151" s="67"/>
      <c r="M151" s="67"/>
      <c r="N151" s="67"/>
      <c r="O151" s="67"/>
      <c r="P151" s="67"/>
      <c r="Q151" s="67"/>
      <c r="R151" s="67"/>
      <c r="S151" s="67"/>
      <c r="T151" s="67"/>
      <c r="U151" s="67"/>
      <c r="V151" s="67"/>
      <c r="W151" s="67"/>
      <c r="X151" s="67"/>
      <c r="Y151" s="67"/>
      <c r="Z151" s="67"/>
      <c r="AA151" s="67"/>
      <c r="AB151" s="67"/>
      <c r="AC151" s="67"/>
      <c r="AD151" s="67"/>
      <c r="AE151" s="67"/>
      <c r="AF151" s="67"/>
      <c r="AG151" s="67"/>
      <c r="AH151" s="67"/>
    </row>
    <row r="152" spans="1:34" ht="12" customHeight="1" x14ac:dyDescent="0.4">
      <c r="A152" s="67"/>
      <c r="B152" s="67"/>
      <c r="C152" s="67"/>
      <c r="D152" s="67"/>
      <c r="E152" s="67"/>
      <c r="F152" s="67"/>
      <c r="G152" s="67"/>
      <c r="H152" s="67"/>
      <c r="I152" s="67"/>
      <c r="J152" s="67"/>
      <c r="K152" s="67"/>
      <c r="L152" s="67"/>
      <c r="M152" s="67"/>
      <c r="N152" s="67"/>
      <c r="O152" s="67"/>
      <c r="P152" s="67"/>
      <c r="Q152" s="67"/>
      <c r="R152" s="67"/>
      <c r="S152" s="67"/>
      <c r="T152" s="67"/>
      <c r="U152" s="67"/>
      <c r="V152" s="67"/>
      <c r="W152" s="67"/>
      <c r="X152" s="67"/>
      <c r="Y152" s="67"/>
      <c r="Z152" s="67"/>
      <c r="AA152" s="67"/>
      <c r="AB152" s="67"/>
      <c r="AC152" s="67"/>
      <c r="AD152" s="67"/>
      <c r="AE152" s="67"/>
      <c r="AF152" s="67"/>
      <c r="AG152" s="67"/>
      <c r="AH152" s="67"/>
    </row>
    <row r="153" spans="1:34" ht="12" customHeight="1" x14ac:dyDescent="0.4">
      <c r="A153" s="67"/>
      <c r="B153" s="67"/>
      <c r="C153" s="67"/>
      <c r="D153" s="67"/>
      <c r="E153" s="67"/>
      <c r="F153" s="67"/>
      <c r="G153" s="67"/>
      <c r="H153" s="67"/>
      <c r="I153" s="67"/>
      <c r="J153" s="67"/>
      <c r="K153" s="67"/>
      <c r="L153" s="67"/>
      <c r="M153" s="67"/>
      <c r="N153" s="67"/>
      <c r="O153" s="67"/>
      <c r="P153" s="67"/>
      <c r="Q153" s="67"/>
      <c r="R153" s="67"/>
      <c r="S153" s="67"/>
      <c r="T153" s="67"/>
      <c r="U153" s="67"/>
      <c r="V153" s="67"/>
      <c r="W153" s="67"/>
      <c r="X153" s="67"/>
      <c r="Y153" s="67"/>
      <c r="Z153" s="67"/>
      <c r="AA153" s="67"/>
      <c r="AB153" s="67"/>
      <c r="AC153" s="67"/>
      <c r="AD153" s="67"/>
      <c r="AE153" s="67"/>
      <c r="AF153" s="67"/>
      <c r="AG153" s="67"/>
      <c r="AH153" s="67"/>
    </row>
    <row r="154" spans="1:34" ht="12" customHeight="1" x14ac:dyDescent="0.4">
      <c r="A154" s="67"/>
      <c r="B154" s="67"/>
      <c r="C154" s="67"/>
      <c r="D154" s="67"/>
      <c r="E154" s="67"/>
      <c r="F154" s="67"/>
      <c r="G154" s="67"/>
      <c r="H154" s="67"/>
      <c r="I154" s="67"/>
      <c r="J154" s="67"/>
      <c r="K154" s="67"/>
      <c r="L154" s="67"/>
      <c r="M154" s="67"/>
      <c r="N154" s="67"/>
      <c r="O154" s="67"/>
      <c r="P154" s="67"/>
      <c r="Q154" s="67"/>
      <c r="R154" s="67"/>
      <c r="S154" s="67"/>
      <c r="T154" s="67"/>
      <c r="U154" s="67"/>
      <c r="V154" s="67"/>
      <c r="W154" s="67"/>
      <c r="X154" s="67"/>
      <c r="Y154" s="67"/>
      <c r="Z154" s="67"/>
      <c r="AA154" s="67"/>
      <c r="AB154" s="67"/>
      <c r="AC154" s="67"/>
      <c r="AD154" s="67"/>
      <c r="AE154" s="67"/>
      <c r="AF154" s="67"/>
      <c r="AG154" s="67"/>
      <c r="AH154" s="67"/>
    </row>
    <row r="155" spans="1:34" ht="12" customHeight="1" x14ac:dyDescent="0.4">
      <c r="A155" s="67"/>
      <c r="B155" s="67"/>
      <c r="C155" s="67"/>
      <c r="D155" s="67"/>
      <c r="E155" s="67"/>
      <c r="F155" s="67"/>
      <c r="G155" s="67"/>
      <c r="H155" s="67"/>
      <c r="I155" s="67"/>
      <c r="J155" s="67"/>
      <c r="K155" s="67"/>
      <c r="L155" s="67"/>
      <c r="M155" s="67"/>
      <c r="N155" s="67"/>
      <c r="O155" s="67"/>
      <c r="P155" s="67"/>
      <c r="Q155" s="67"/>
      <c r="R155" s="67"/>
      <c r="S155" s="67"/>
      <c r="T155" s="67"/>
      <c r="U155" s="67"/>
      <c r="V155" s="67"/>
      <c r="W155" s="67"/>
      <c r="X155" s="67"/>
      <c r="Y155" s="67"/>
      <c r="Z155" s="67"/>
      <c r="AA155" s="67"/>
      <c r="AB155" s="67"/>
      <c r="AC155" s="67"/>
      <c r="AD155" s="67"/>
      <c r="AE155" s="67"/>
      <c r="AF155" s="67"/>
      <c r="AG155" s="67"/>
      <c r="AH155" s="67"/>
    </row>
    <row r="156" spans="1:34" ht="12" customHeight="1" x14ac:dyDescent="0.4">
      <c r="A156" s="67"/>
      <c r="B156" s="67"/>
      <c r="C156" s="67"/>
      <c r="D156" s="67"/>
      <c r="E156" s="67"/>
      <c r="F156" s="67"/>
      <c r="G156" s="67"/>
      <c r="H156" s="67"/>
      <c r="I156" s="67"/>
      <c r="J156" s="67"/>
      <c r="K156" s="67"/>
      <c r="L156" s="67"/>
      <c r="M156" s="67"/>
      <c r="N156" s="67"/>
      <c r="O156" s="67"/>
      <c r="P156" s="67"/>
      <c r="Q156" s="67"/>
      <c r="R156" s="67"/>
      <c r="S156" s="67"/>
      <c r="T156" s="67"/>
      <c r="U156" s="67"/>
      <c r="V156" s="67"/>
      <c r="W156" s="67"/>
      <c r="X156" s="67"/>
      <c r="Y156" s="67"/>
      <c r="Z156" s="67"/>
      <c r="AA156" s="67"/>
      <c r="AB156" s="67"/>
      <c r="AC156" s="67"/>
      <c r="AD156" s="67"/>
      <c r="AE156" s="67"/>
      <c r="AF156" s="67"/>
      <c r="AG156" s="67"/>
      <c r="AH156" s="67"/>
    </row>
    <row r="157" spans="1:34" ht="12" customHeight="1" x14ac:dyDescent="0.4">
      <c r="A157" s="67"/>
      <c r="B157" s="67"/>
      <c r="C157" s="67"/>
      <c r="D157" s="67"/>
      <c r="E157" s="67"/>
      <c r="F157" s="67"/>
      <c r="G157" s="67"/>
      <c r="H157" s="67"/>
      <c r="I157" s="67"/>
      <c r="J157" s="67"/>
      <c r="K157" s="67"/>
      <c r="L157" s="67"/>
      <c r="M157" s="67"/>
      <c r="N157" s="67"/>
      <c r="O157" s="67"/>
      <c r="P157" s="67"/>
      <c r="Q157" s="67"/>
      <c r="R157" s="67"/>
      <c r="S157" s="67"/>
      <c r="T157" s="67"/>
      <c r="U157" s="67"/>
      <c r="V157" s="67"/>
      <c r="W157" s="67"/>
      <c r="X157" s="67"/>
      <c r="Y157" s="67"/>
      <c r="Z157" s="67"/>
      <c r="AA157" s="67"/>
      <c r="AB157" s="67"/>
      <c r="AC157" s="67"/>
      <c r="AD157" s="67"/>
      <c r="AE157" s="67"/>
      <c r="AF157" s="67"/>
      <c r="AG157" s="67"/>
      <c r="AH157" s="67"/>
    </row>
    <row r="158" spans="1:34" ht="12" customHeight="1" x14ac:dyDescent="0.4">
      <c r="A158" s="67"/>
      <c r="B158" s="67"/>
      <c r="C158" s="67"/>
      <c r="D158" s="67"/>
      <c r="E158" s="67"/>
      <c r="F158" s="67"/>
      <c r="G158" s="67"/>
      <c r="H158" s="67"/>
      <c r="I158" s="67"/>
      <c r="J158" s="67"/>
      <c r="K158" s="67"/>
      <c r="L158" s="67"/>
      <c r="M158" s="67"/>
      <c r="N158" s="67"/>
      <c r="O158" s="67"/>
      <c r="P158" s="67"/>
      <c r="Q158" s="67"/>
      <c r="R158" s="67"/>
      <c r="S158" s="67"/>
      <c r="T158" s="67"/>
      <c r="U158" s="67"/>
      <c r="V158" s="67"/>
      <c r="W158" s="67"/>
      <c r="X158" s="67"/>
      <c r="Y158" s="67"/>
      <c r="Z158" s="67"/>
      <c r="AA158" s="67"/>
      <c r="AB158" s="67"/>
      <c r="AC158" s="67"/>
      <c r="AD158" s="67"/>
      <c r="AE158" s="67"/>
      <c r="AF158" s="67"/>
      <c r="AG158" s="67"/>
      <c r="AH158" s="67"/>
    </row>
    <row r="159" spans="1:34" ht="12" customHeight="1" x14ac:dyDescent="0.4">
      <c r="A159" s="67"/>
      <c r="B159" s="67"/>
      <c r="C159" s="67"/>
      <c r="D159" s="67"/>
      <c r="E159" s="67"/>
      <c r="F159" s="67"/>
      <c r="G159" s="67"/>
      <c r="H159" s="67"/>
      <c r="I159" s="67"/>
      <c r="J159" s="67"/>
      <c r="K159" s="67"/>
      <c r="L159" s="67"/>
      <c r="M159" s="67"/>
      <c r="N159" s="67"/>
      <c r="O159" s="67"/>
      <c r="P159" s="67"/>
      <c r="Q159" s="67"/>
      <c r="R159" s="67"/>
      <c r="S159" s="67"/>
      <c r="T159" s="67"/>
      <c r="U159" s="67"/>
      <c r="V159" s="67"/>
      <c r="W159" s="67"/>
      <c r="X159" s="67"/>
      <c r="Y159" s="67"/>
      <c r="Z159" s="67"/>
      <c r="AA159" s="67"/>
      <c r="AB159" s="67"/>
      <c r="AC159" s="67"/>
      <c r="AD159" s="67"/>
      <c r="AE159" s="67"/>
      <c r="AF159" s="67"/>
      <c r="AG159" s="67"/>
      <c r="AH159" s="67"/>
    </row>
    <row r="160" spans="1:34" ht="12" customHeight="1" x14ac:dyDescent="0.4">
      <c r="A160" s="67"/>
      <c r="B160" s="67"/>
      <c r="C160" s="67"/>
      <c r="D160" s="67"/>
      <c r="E160" s="67"/>
      <c r="F160" s="67"/>
      <c r="G160" s="67"/>
      <c r="H160" s="67"/>
      <c r="I160" s="67"/>
      <c r="J160" s="67"/>
      <c r="K160" s="67"/>
      <c r="L160" s="67"/>
      <c r="M160" s="67"/>
      <c r="N160" s="67"/>
      <c r="O160" s="67"/>
      <c r="P160" s="67"/>
      <c r="Q160" s="67"/>
      <c r="R160" s="67"/>
      <c r="S160" s="67"/>
      <c r="T160" s="67"/>
      <c r="U160" s="67"/>
      <c r="V160" s="67"/>
      <c r="W160" s="67"/>
      <c r="X160" s="67"/>
      <c r="Y160" s="67"/>
      <c r="Z160" s="67"/>
      <c r="AA160" s="67"/>
      <c r="AB160" s="67"/>
      <c r="AC160" s="67"/>
      <c r="AD160" s="67"/>
      <c r="AE160" s="67"/>
      <c r="AF160" s="67"/>
      <c r="AG160" s="67"/>
      <c r="AH160" s="67"/>
    </row>
    <row r="161" spans="1:34" ht="12" customHeight="1" x14ac:dyDescent="0.4">
      <c r="A161" s="67"/>
      <c r="B161" s="67"/>
      <c r="C161" s="67"/>
      <c r="D161" s="67"/>
      <c r="E161" s="67"/>
      <c r="F161" s="67"/>
      <c r="G161" s="67"/>
      <c r="H161" s="67"/>
      <c r="I161" s="67"/>
      <c r="J161" s="67"/>
      <c r="K161" s="67"/>
      <c r="L161" s="67"/>
      <c r="M161" s="67"/>
      <c r="N161" s="67"/>
      <c r="O161" s="67"/>
      <c r="P161" s="67"/>
      <c r="Q161" s="67"/>
      <c r="R161" s="67"/>
      <c r="S161" s="67"/>
      <c r="T161" s="67"/>
      <c r="U161" s="67"/>
      <c r="V161" s="67"/>
      <c r="W161" s="67"/>
      <c r="X161" s="67"/>
      <c r="Y161" s="67"/>
      <c r="Z161" s="67"/>
      <c r="AA161" s="67"/>
      <c r="AB161" s="67"/>
      <c r="AC161" s="67"/>
      <c r="AD161" s="67"/>
      <c r="AE161" s="67"/>
      <c r="AF161" s="67"/>
      <c r="AG161" s="67"/>
      <c r="AH161" s="67"/>
    </row>
    <row r="162" spans="1:34" ht="12" customHeight="1" x14ac:dyDescent="0.4">
      <c r="A162" s="67"/>
      <c r="B162" s="67"/>
      <c r="C162" s="67"/>
      <c r="D162" s="67"/>
      <c r="E162" s="67"/>
      <c r="F162" s="67"/>
      <c r="G162" s="67"/>
      <c r="H162" s="67"/>
      <c r="I162" s="67"/>
      <c r="J162" s="67"/>
      <c r="K162" s="67"/>
      <c r="L162" s="67"/>
      <c r="M162" s="67"/>
      <c r="N162" s="67"/>
      <c r="O162" s="67"/>
      <c r="P162" s="67"/>
      <c r="Q162" s="67"/>
      <c r="R162" s="67"/>
      <c r="S162" s="67"/>
      <c r="T162" s="67"/>
      <c r="U162" s="67"/>
      <c r="V162" s="67"/>
      <c r="W162" s="67"/>
      <c r="X162" s="67"/>
      <c r="Y162" s="67"/>
      <c r="Z162" s="67"/>
      <c r="AA162" s="67"/>
      <c r="AB162" s="67"/>
      <c r="AC162" s="67"/>
      <c r="AD162" s="67"/>
      <c r="AE162" s="67"/>
      <c r="AF162" s="67"/>
      <c r="AG162" s="67"/>
      <c r="AH162" s="67"/>
    </row>
    <row r="163" spans="1:34" ht="12" customHeight="1" x14ac:dyDescent="0.4">
      <c r="A163" s="67"/>
      <c r="B163" s="67"/>
      <c r="C163" s="67"/>
      <c r="D163" s="67"/>
      <c r="E163" s="67"/>
      <c r="F163" s="67"/>
      <c r="G163" s="67"/>
      <c r="H163" s="67"/>
      <c r="I163" s="67"/>
      <c r="J163" s="67"/>
      <c r="K163" s="67"/>
      <c r="L163" s="67"/>
      <c r="M163" s="67"/>
      <c r="N163" s="67"/>
      <c r="O163" s="67"/>
      <c r="P163" s="67"/>
      <c r="Q163" s="67"/>
      <c r="R163" s="67"/>
      <c r="S163" s="67"/>
      <c r="T163" s="67"/>
      <c r="U163" s="67"/>
      <c r="V163" s="67"/>
      <c r="W163" s="67"/>
      <c r="X163" s="67"/>
      <c r="Y163" s="67"/>
      <c r="Z163" s="67"/>
      <c r="AA163" s="67"/>
      <c r="AB163" s="67"/>
      <c r="AC163" s="67"/>
      <c r="AD163" s="67"/>
      <c r="AE163" s="67"/>
      <c r="AF163" s="67"/>
      <c r="AG163" s="67"/>
      <c r="AH163" s="67"/>
    </row>
    <row r="164" spans="1:34" ht="12" customHeight="1" x14ac:dyDescent="0.4">
      <c r="A164" s="67"/>
      <c r="B164" s="67"/>
      <c r="C164" s="67"/>
      <c r="D164" s="67"/>
      <c r="E164" s="67"/>
      <c r="F164" s="67"/>
      <c r="G164" s="67"/>
      <c r="H164" s="67"/>
      <c r="I164" s="67"/>
      <c r="J164" s="67"/>
      <c r="K164" s="67"/>
      <c r="L164" s="67"/>
      <c r="M164" s="67"/>
      <c r="N164" s="67"/>
      <c r="O164" s="67"/>
      <c r="P164" s="67"/>
      <c r="Q164" s="67"/>
      <c r="R164" s="67"/>
      <c r="S164" s="67"/>
      <c r="T164" s="67"/>
      <c r="U164" s="67"/>
      <c r="V164" s="67"/>
      <c r="W164" s="67"/>
      <c r="X164" s="67"/>
      <c r="Y164" s="67"/>
      <c r="Z164" s="67"/>
      <c r="AA164" s="67"/>
      <c r="AB164" s="67"/>
      <c r="AC164" s="67"/>
      <c r="AD164" s="67"/>
      <c r="AE164" s="67"/>
      <c r="AF164" s="67"/>
      <c r="AG164" s="67"/>
      <c r="AH164" s="67"/>
    </row>
    <row r="165" spans="1:34" ht="12" customHeight="1" x14ac:dyDescent="0.4">
      <c r="A165" s="67"/>
      <c r="B165" s="67"/>
      <c r="C165" s="67"/>
      <c r="D165" s="67"/>
      <c r="E165" s="67"/>
      <c r="F165" s="67"/>
      <c r="G165" s="67"/>
      <c r="H165" s="67"/>
      <c r="I165" s="67"/>
      <c r="J165" s="67"/>
      <c r="K165" s="67"/>
      <c r="L165" s="67"/>
      <c r="M165" s="67"/>
      <c r="N165" s="67"/>
      <c r="O165" s="67"/>
      <c r="P165" s="67"/>
      <c r="Q165" s="67"/>
      <c r="R165" s="67"/>
      <c r="S165" s="67"/>
      <c r="T165" s="67"/>
      <c r="U165" s="67"/>
      <c r="V165" s="67"/>
      <c r="W165" s="67"/>
      <c r="X165" s="67"/>
      <c r="Y165" s="67"/>
      <c r="Z165" s="67"/>
      <c r="AA165" s="67"/>
      <c r="AB165" s="67"/>
      <c r="AC165" s="67"/>
      <c r="AD165" s="67"/>
      <c r="AE165" s="67"/>
      <c r="AF165" s="67"/>
      <c r="AG165" s="67"/>
      <c r="AH165" s="67"/>
    </row>
    <row r="166" spans="1:34" ht="12" customHeight="1" x14ac:dyDescent="0.4">
      <c r="A166" s="67"/>
      <c r="B166" s="67"/>
      <c r="C166" s="67"/>
      <c r="D166" s="67"/>
      <c r="E166" s="67"/>
      <c r="F166" s="67"/>
      <c r="G166" s="67"/>
      <c r="H166" s="67"/>
      <c r="I166" s="67"/>
      <c r="J166" s="67"/>
      <c r="K166" s="67"/>
      <c r="L166" s="67"/>
      <c r="M166" s="67"/>
      <c r="N166" s="67"/>
      <c r="O166" s="67"/>
      <c r="P166" s="67"/>
      <c r="Q166" s="67"/>
      <c r="R166" s="67"/>
      <c r="S166" s="67"/>
      <c r="T166" s="67"/>
      <c r="U166" s="67"/>
      <c r="V166" s="67"/>
      <c r="W166" s="67"/>
      <c r="X166" s="67"/>
      <c r="Y166" s="67"/>
      <c r="Z166" s="67"/>
      <c r="AA166" s="67"/>
      <c r="AB166" s="67"/>
      <c r="AC166" s="67"/>
      <c r="AD166" s="67"/>
      <c r="AE166" s="67"/>
      <c r="AF166" s="67"/>
      <c r="AG166" s="67"/>
      <c r="AH166" s="67"/>
    </row>
    <row r="167" spans="1:34" ht="12" customHeight="1" x14ac:dyDescent="0.4">
      <c r="A167" s="67"/>
      <c r="B167" s="67"/>
      <c r="C167" s="67"/>
      <c r="D167" s="67"/>
      <c r="E167" s="67"/>
      <c r="F167" s="67"/>
      <c r="G167" s="67"/>
      <c r="H167" s="67"/>
      <c r="I167" s="67"/>
      <c r="J167" s="67"/>
      <c r="K167" s="67"/>
      <c r="L167" s="67"/>
      <c r="M167" s="67"/>
      <c r="N167" s="67"/>
      <c r="O167" s="67"/>
      <c r="P167" s="67"/>
      <c r="Q167" s="67"/>
      <c r="R167" s="67"/>
      <c r="S167" s="67"/>
      <c r="T167" s="67"/>
      <c r="U167" s="67"/>
      <c r="V167" s="67"/>
      <c r="W167" s="67"/>
      <c r="X167" s="67"/>
      <c r="Y167" s="67"/>
      <c r="Z167" s="67"/>
      <c r="AA167" s="67"/>
      <c r="AB167" s="67"/>
      <c r="AC167" s="67"/>
      <c r="AD167" s="67"/>
      <c r="AE167" s="67"/>
      <c r="AF167" s="67"/>
      <c r="AG167" s="67"/>
      <c r="AH167" s="67"/>
    </row>
    <row r="168" spans="1:34" ht="12" customHeight="1" x14ac:dyDescent="0.4">
      <c r="A168" s="67"/>
      <c r="B168" s="67"/>
      <c r="C168" s="67"/>
      <c r="D168" s="67"/>
      <c r="E168" s="67"/>
      <c r="F168" s="67"/>
      <c r="G168" s="67"/>
      <c r="H168" s="67"/>
      <c r="I168" s="67"/>
      <c r="J168" s="67"/>
      <c r="K168" s="67"/>
      <c r="L168" s="67"/>
      <c r="M168" s="67"/>
      <c r="N168" s="67"/>
      <c r="O168" s="67"/>
      <c r="P168" s="67"/>
      <c r="Q168" s="67"/>
      <c r="R168" s="67"/>
      <c r="S168" s="67"/>
      <c r="T168" s="67"/>
      <c r="U168" s="67"/>
      <c r="V168" s="67"/>
      <c r="W168" s="67"/>
      <c r="X168" s="67"/>
      <c r="Y168" s="67"/>
      <c r="Z168" s="67"/>
      <c r="AA168" s="67"/>
      <c r="AB168" s="67"/>
      <c r="AC168" s="67"/>
      <c r="AD168" s="67"/>
      <c r="AE168" s="67"/>
      <c r="AF168" s="67"/>
      <c r="AG168" s="67"/>
      <c r="AH168" s="67"/>
    </row>
    <row r="169" spans="1:34" ht="12" customHeight="1" x14ac:dyDescent="0.4">
      <c r="A169" s="67"/>
      <c r="B169" s="67"/>
      <c r="C169" s="67"/>
      <c r="D169" s="67"/>
      <c r="E169" s="67"/>
      <c r="F169" s="67"/>
      <c r="G169" s="67"/>
      <c r="H169" s="67"/>
      <c r="I169" s="67"/>
      <c r="J169" s="67"/>
      <c r="K169" s="67"/>
      <c r="L169" s="67"/>
      <c r="M169" s="67"/>
      <c r="N169" s="67"/>
      <c r="O169" s="67"/>
      <c r="P169" s="67"/>
      <c r="Q169" s="67"/>
      <c r="R169" s="67"/>
      <c r="S169" s="67"/>
      <c r="T169" s="67"/>
      <c r="U169" s="67"/>
      <c r="V169" s="67"/>
      <c r="W169" s="67"/>
      <c r="X169" s="67"/>
      <c r="Y169" s="67"/>
      <c r="Z169" s="67"/>
      <c r="AA169" s="67"/>
      <c r="AB169" s="67"/>
      <c r="AC169" s="67"/>
      <c r="AD169" s="67"/>
      <c r="AE169" s="67"/>
      <c r="AF169" s="67"/>
      <c r="AG169" s="67"/>
      <c r="AH169" s="67"/>
    </row>
    <row r="170" spans="1:34" ht="12" customHeight="1" x14ac:dyDescent="0.4">
      <c r="A170" s="67"/>
      <c r="B170" s="67"/>
      <c r="C170" s="67"/>
      <c r="D170" s="67"/>
      <c r="E170" s="67"/>
      <c r="F170" s="67"/>
      <c r="G170" s="67"/>
      <c r="H170" s="67"/>
      <c r="I170" s="67"/>
      <c r="J170" s="67"/>
      <c r="K170" s="67"/>
      <c r="L170" s="67"/>
      <c r="M170" s="67"/>
      <c r="N170" s="67"/>
      <c r="O170" s="67"/>
      <c r="P170" s="67"/>
      <c r="Q170" s="67"/>
      <c r="R170" s="67"/>
      <c r="S170" s="67"/>
      <c r="T170" s="67"/>
      <c r="U170" s="67"/>
      <c r="V170" s="67"/>
      <c r="W170" s="67"/>
      <c r="X170" s="67"/>
      <c r="Y170" s="67"/>
      <c r="Z170" s="67"/>
      <c r="AA170" s="67"/>
      <c r="AB170" s="67"/>
      <c r="AC170" s="67"/>
      <c r="AD170" s="67"/>
      <c r="AE170" s="67"/>
      <c r="AF170" s="67"/>
      <c r="AG170" s="67"/>
      <c r="AH170" s="67"/>
    </row>
    <row r="171" spans="1:34" ht="12" customHeight="1" x14ac:dyDescent="0.4">
      <c r="A171" s="67"/>
      <c r="B171" s="67"/>
      <c r="C171" s="67"/>
      <c r="D171" s="67"/>
      <c r="E171" s="67"/>
      <c r="F171" s="67"/>
      <c r="G171" s="67"/>
      <c r="H171" s="67"/>
      <c r="I171" s="67"/>
      <c r="J171" s="67"/>
      <c r="K171" s="67"/>
      <c r="L171" s="67"/>
      <c r="M171" s="67"/>
      <c r="N171" s="67"/>
      <c r="O171" s="67"/>
      <c r="P171" s="67"/>
      <c r="Q171" s="67"/>
      <c r="R171" s="67"/>
      <c r="S171" s="67"/>
      <c r="T171" s="67"/>
      <c r="U171" s="67"/>
      <c r="V171" s="67"/>
      <c r="W171" s="67"/>
      <c r="X171" s="67"/>
      <c r="Y171" s="67"/>
      <c r="Z171" s="67"/>
      <c r="AA171" s="67"/>
      <c r="AB171" s="67"/>
      <c r="AC171" s="67"/>
      <c r="AD171" s="67"/>
      <c r="AE171" s="67"/>
      <c r="AF171" s="67"/>
      <c r="AG171" s="67"/>
      <c r="AH171" s="67"/>
    </row>
    <row r="172" spans="1:34" ht="12" customHeight="1" x14ac:dyDescent="0.4">
      <c r="A172" s="67"/>
      <c r="B172" s="67"/>
      <c r="C172" s="67"/>
      <c r="D172" s="67"/>
      <c r="E172" s="67"/>
      <c r="F172" s="67"/>
      <c r="G172" s="67"/>
      <c r="H172" s="67"/>
      <c r="I172" s="67"/>
      <c r="J172" s="67"/>
      <c r="K172" s="67"/>
      <c r="L172" s="67"/>
      <c r="M172" s="67"/>
      <c r="N172" s="67"/>
      <c r="O172" s="67"/>
      <c r="P172" s="67"/>
      <c r="Q172" s="67"/>
      <c r="R172" s="67"/>
      <c r="S172" s="67"/>
      <c r="T172" s="67"/>
      <c r="U172" s="67"/>
      <c r="V172" s="67"/>
      <c r="W172" s="67"/>
      <c r="X172" s="67"/>
      <c r="Y172" s="67"/>
      <c r="Z172" s="67"/>
      <c r="AA172" s="67"/>
      <c r="AB172" s="67"/>
      <c r="AC172" s="67"/>
      <c r="AD172" s="67"/>
      <c r="AE172" s="67"/>
      <c r="AF172" s="67"/>
      <c r="AG172" s="67"/>
      <c r="AH172" s="67"/>
    </row>
    <row r="173" spans="1:34" ht="12" customHeight="1" x14ac:dyDescent="0.4">
      <c r="A173" s="67"/>
      <c r="B173" s="67"/>
      <c r="C173" s="67"/>
      <c r="D173" s="67"/>
      <c r="E173" s="67"/>
      <c r="F173" s="67"/>
      <c r="G173" s="67"/>
      <c r="H173" s="67"/>
      <c r="I173" s="67"/>
      <c r="J173" s="67"/>
      <c r="K173" s="67"/>
      <c r="L173" s="67"/>
      <c r="M173" s="67"/>
      <c r="N173" s="67"/>
      <c r="O173" s="67"/>
      <c r="P173" s="67"/>
      <c r="Q173" s="67"/>
      <c r="R173" s="67"/>
      <c r="S173" s="67"/>
      <c r="T173" s="67"/>
      <c r="U173" s="67"/>
      <c r="V173" s="67"/>
      <c r="W173" s="67"/>
      <c r="X173" s="67"/>
      <c r="Y173" s="67"/>
      <c r="Z173" s="67"/>
      <c r="AA173" s="67"/>
      <c r="AB173" s="67"/>
      <c r="AC173" s="67"/>
      <c r="AD173" s="67"/>
      <c r="AE173" s="67"/>
      <c r="AF173" s="67"/>
      <c r="AG173" s="67"/>
      <c r="AH173" s="67"/>
    </row>
    <row r="174" spans="1:34" ht="12" customHeight="1" x14ac:dyDescent="0.4">
      <c r="A174" s="67"/>
      <c r="B174" s="67"/>
      <c r="C174" s="67"/>
      <c r="D174" s="67"/>
      <c r="E174" s="67"/>
      <c r="F174" s="67"/>
      <c r="G174" s="67"/>
      <c r="H174" s="67"/>
      <c r="I174" s="67"/>
      <c r="J174" s="67"/>
      <c r="K174" s="67"/>
      <c r="L174" s="67"/>
      <c r="M174" s="67"/>
      <c r="N174" s="67"/>
      <c r="O174" s="67"/>
      <c r="P174" s="67"/>
      <c r="Q174" s="67"/>
      <c r="R174" s="67"/>
      <c r="S174" s="67"/>
      <c r="T174" s="67"/>
      <c r="U174" s="67"/>
      <c r="V174" s="67"/>
      <c r="W174" s="67"/>
      <c r="X174" s="67"/>
      <c r="Y174" s="67"/>
      <c r="Z174" s="67"/>
      <c r="AA174" s="67"/>
      <c r="AB174" s="67"/>
      <c r="AC174" s="67"/>
      <c r="AD174" s="67"/>
      <c r="AE174" s="67"/>
      <c r="AF174" s="67"/>
      <c r="AG174" s="67"/>
      <c r="AH174" s="67"/>
    </row>
    <row r="175" spans="1:34" ht="12" customHeight="1" x14ac:dyDescent="0.4">
      <c r="A175" s="67"/>
      <c r="B175" s="67"/>
      <c r="C175" s="67"/>
      <c r="D175" s="67"/>
      <c r="E175" s="67"/>
      <c r="F175" s="67"/>
      <c r="G175" s="67"/>
      <c r="H175" s="67"/>
      <c r="I175" s="67"/>
      <c r="J175" s="67"/>
      <c r="K175" s="67"/>
      <c r="L175" s="67"/>
      <c r="M175" s="67"/>
      <c r="N175" s="67"/>
      <c r="O175" s="67"/>
      <c r="P175" s="67"/>
      <c r="Q175" s="67"/>
      <c r="R175" s="67"/>
      <c r="S175" s="67"/>
      <c r="T175" s="67"/>
      <c r="U175" s="67"/>
      <c r="V175" s="67"/>
      <c r="W175" s="67"/>
      <c r="X175" s="67"/>
      <c r="Y175" s="67"/>
      <c r="Z175" s="67"/>
      <c r="AA175" s="67"/>
      <c r="AB175" s="67"/>
      <c r="AC175" s="67"/>
      <c r="AD175" s="67"/>
      <c r="AE175" s="67"/>
      <c r="AF175" s="67"/>
      <c r="AG175" s="67"/>
      <c r="AH175" s="67"/>
    </row>
    <row r="176" spans="1:34" ht="12" customHeight="1" x14ac:dyDescent="0.4">
      <c r="A176" s="67"/>
      <c r="B176" s="67"/>
      <c r="C176" s="67"/>
      <c r="D176" s="67"/>
      <c r="E176" s="67"/>
      <c r="F176" s="67"/>
      <c r="G176" s="67"/>
      <c r="H176" s="67"/>
      <c r="I176" s="67"/>
      <c r="J176" s="67"/>
      <c r="K176" s="67"/>
      <c r="L176" s="67"/>
      <c r="M176" s="67"/>
      <c r="N176" s="67"/>
      <c r="O176" s="67"/>
      <c r="P176" s="67"/>
      <c r="Q176" s="67"/>
      <c r="R176" s="67"/>
      <c r="S176" s="67"/>
      <c r="T176" s="67"/>
      <c r="U176" s="67"/>
      <c r="V176" s="67"/>
      <c r="W176" s="67"/>
      <c r="X176" s="67"/>
      <c r="Y176" s="67"/>
      <c r="Z176" s="67"/>
      <c r="AA176" s="67"/>
      <c r="AB176" s="67"/>
      <c r="AC176" s="67"/>
      <c r="AD176" s="67"/>
      <c r="AE176" s="67"/>
      <c r="AF176" s="67"/>
      <c r="AG176" s="67"/>
      <c r="AH176" s="67"/>
    </row>
    <row r="177" spans="1:34" ht="12" customHeight="1" x14ac:dyDescent="0.4">
      <c r="A177" s="67"/>
      <c r="B177" s="67"/>
      <c r="C177" s="67"/>
      <c r="D177" s="67"/>
      <c r="E177" s="67"/>
      <c r="F177" s="67"/>
      <c r="G177" s="67"/>
      <c r="H177" s="67"/>
      <c r="I177" s="67"/>
      <c r="J177" s="67"/>
      <c r="K177" s="67"/>
      <c r="L177" s="67"/>
      <c r="M177" s="67"/>
      <c r="N177" s="67"/>
      <c r="O177" s="67"/>
      <c r="P177" s="67"/>
      <c r="Q177" s="67"/>
      <c r="R177" s="67"/>
      <c r="S177" s="67"/>
      <c r="T177" s="67"/>
      <c r="U177" s="67"/>
      <c r="V177" s="67"/>
      <c r="W177" s="67"/>
      <c r="X177" s="67"/>
      <c r="Y177" s="67"/>
      <c r="Z177" s="67"/>
      <c r="AA177" s="67"/>
      <c r="AB177" s="67"/>
      <c r="AC177" s="67"/>
      <c r="AD177" s="67"/>
      <c r="AE177" s="67"/>
      <c r="AF177" s="67"/>
      <c r="AG177" s="67"/>
      <c r="AH177" s="67"/>
    </row>
    <row r="178" spans="1:34" ht="12" customHeight="1" x14ac:dyDescent="0.4">
      <c r="A178" s="67"/>
      <c r="B178" s="67"/>
      <c r="C178" s="67"/>
      <c r="D178" s="67"/>
      <c r="E178" s="67"/>
      <c r="F178" s="67"/>
      <c r="G178" s="67"/>
      <c r="H178" s="67"/>
      <c r="I178" s="67"/>
      <c r="J178" s="67"/>
      <c r="K178" s="67"/>
      <c r="L178" s="67"/>
      <c r="M178" s="67"/>
      <c r="N178" s="67"/>
      <c r="O178" s="67"/>
      <c r="P178" s="67"/>
      <c r="Q178" s="67"/>
      <c r="R178" s="67"/>
      <c r="S178" s="67"/>
      <c r="T178" s="67"/>
      <c r="U178" s="67"/>
      <c r="V178" s="67"/>
      <c r="W178" s="67"/>
      <c r="X178" s="67"/>
      <c r="Y178" s="67"/>
      <c r="Z178" s="67"/>
      <c r="AA178" s="67"/>
      <c r="AB178" s="67"/>
      <c r="AC178" s="67"/>
      <c r="AD178" s="67"/>
      <c r="AE178" s="67"/>
      <c r="AF178" s="67"/>
      <c r="AG178" s="67"/>
      <c r="AH178" s="67"/>
    </row>
    <row r="179" spans="1:34" ht="12" customHeight="1" x14ac:dyDescent="0.4">
      <c r="A179" s="67"/>
      <c r="B179" s="67"/>
      <c r="C179" s="67"/>
      <c r="D179" s="67"/>
      <c r="E179" s="67"/>
      <c r="F179" s="67"/>
      <c r="G179" s="67"/>
      <c r="H179" s="67"/>
      <c r="I179" s="67"/>
      <c r="J179" s="67"/>
      <c r="K179" s="67"/>
      <c r="L179" s="67"/>
      <c r="M179" s="67"/>
      <c r="N179" s="67"/>
      <c r="O179" s="67"/>
      <c r="P179" s="67"/>
      <c r="Q179" s="67"/>
      <c r="R179" s="67"/>
      <c r="S179" s="67"/>
      <c r="T179" s="67"/>
      <c r="U179" s="67"/>
      <c r="V179" s="67"/>
      <c r="W179" s="67"/>
      <c r="X179" s="67"/>
      <c r="Y179" s="67"/>
      <c r="Z179" s="67"/>
      <c r="AA179" s="67"/>
      <c r="AB179" s="67"/>
      <c r="AC179" s="67"/>
      <c r="AD179" s="67"/>
      <c r="AE179" s="67"/>
      <c r="AF179" s="67"/>
      <c r="AG179" s="67"/>
      <c r="AH179" s="67"/>
    </row>
    <row r="180" spans="1:34" ht="12" customHeight="1" x14ac:dyDescent="0.4">
      <c r="A180" s="67"/>
      <c r="B180" s="67"/>
      <c r="C180" s="67"/>
      <c r="D180" s="67"/>
      <c r="E180" s="67"/>
      <c r="F180" s="67"/>
      <c r="G180" s="67"/>
      <c r="H180" s="67"/>
      <c r="I180" s="67"/>
      <c r="J180" s="67"/>
      <c r="K180" s="67"/>
      <c r="L180" s="67"/>
      <c r="M180" s="67"/>
      <c r="N180" s="67"/>
      <c r="O180" s="67"/>
      <c r="P180" s="67"/>
      <c r="Q180" s="67"/>
      <c r="R180" s="67"/>
      <c r="S180" s="67"/>
      <c r="T180" s="67"/>
      <c r="U180" s="67"/>
      <c r="V180" s="67"/>
      <c r="W180" s="67"/>
      <c r="X180" s="67"/>
      <c r="Y180" s="67"/>
      <c r="Z180" s="67"/>
      <c r="AA180" s="67"/>
      <c r="AB180" s="67"/>
      <c r="AC180" s="67"/>
      <c r="AD180" s="67"/>
      <c r="AE180" s="67"/>
      <c r="AF180" s="67"/>
      <c r="AG180" s="67"/>
      <c r="AH180" s="67"/>
    </row>
    <row r="181" spans="1:34" ht="12" customHeight="1" x14ac:dyDescent="0.4">
      <c r="A181" s="67"/>
      <c r="B181" s="67"/>
      <c r="C181" s="67"/>
      <c r="D181" s="67"/>
      <c r="E181" s="67"/>
      <c r="F181" s="67"/>
      <c r="G181" s="67"/>
      <c r="H181" s="67"/>
      <c r="I181" s="67"/>
      <c r="J181" s="67"/>
      <c r="K181" s="67"/>
      <c r="L181" s="67"/>
      <c r="M181" s="67"/>
      <c r="N181" s="67"/>
      <c r="O181" s="67"/>
      <c r="P181" s="67"/>
      <c r="Q181" s="67"/>
      <c r="R181" s="67"/>
      <c r="S181" s="67"/>
      <c r="T181" s="67"/>
      <c r="U181" s="67"/>
      <c r="V181" s="67"/>
      <c r="W181" s="67"/>
      <c r="X181" s="67"/>
      <c r="Y181" s="67"/>
      <c r="Z181" s="67"/>
      <c r="AA181" s="67"/>
      <c r="AB181" s="67"/>
      <c r="AC181" s="67"/>
      <c r="AD181" s="67"/>
      <c r="AE181" s="67"/>
      <c r="AF181" s="67"/>
      <c r="AG181" s="67"/>
      <c r="AH181" s="67"/>
    </row>
    <row r="182" spans="1:34" ht="12" customHeight="1" x14ac:dyDescent="0.4">
      <c r="A182" s="67"/>
      <c r="B182" s="67"/>
      <c r="C182" s="67"/>
      <c r="D182" s="67"/>
      <c r="E182" s="67"/>
      <c r="F182" s="67"/>
      <c r="G182" s="67"/>
      <c r="H182" s="67"/>
      <c r="I182" s="67"/>
      <c r="J182" s="67"/>
      <c r="K182" s="67"/>
      <c r="L182" s="67"/>
      <c r="M182" s="67"/>
      <c r="N182" s="67"/>
      <c r="O182" s="67"/>
      <c r="P182" s="67"/>
      <c r="Q182" s="67"/>
      <c r="R182" s="67"/>
      <c r="S182" s="67"/>
      <c r="T182" s="67"/>
      <c r="U182" s="67"/>
      <c r="V182" s="67"/>
      <c r="W182" s="67"/>
      <c r="X182" s="67"/>
      <c r="Y182" s="67"/>
      <c r="Z182" s="67"/>
      <c r="AA182" s="67"/>
      <c r="AB182" s="67"/>
      <c r="AC182" s="67"/>
      <c r="AD182" s="67"/>
      <c r="AE182" s="67"/>
      <c r="AF182" s="67"/>
      <c r="AG182" s="67"/>
      <c r="AH182" s="67"/>
    </row>
    <row r="183" spans="1:34" ht="12" customHeight="1" x14ac:dyDescent="0.4">
      <c r="A183" s="67"/>
      <c r="B183" s="67"/>
      <c r="C183" s="67"/>
      <c r="D183" s="67"/>
      <c r="E183" s="67"/>
      <c r="F183" s="67"/>
      <c r="G183" s="67"/>
      <c r="H183" s="67"/>
      <c r="I183" s="67"/>
      <c r="J183" s="67"/>
      <c r="K183" s="67"/>
      <c r="L183" s="67"/>
      <c r="M183" s="67"/>
      <c r="N183" s="67"/>
      <c r="O183" s="67"/>
      <c r="P183" s="67"/>
      <c r="Q183" s="67"/>
      <c r="R183" s="67"/>
      <c r="S183" s="67"/>
      <c r="T183" s="67"/>
      <c r="U183" s="67"/>
      <c r="V183" s="67"/>
      <c r="W183" s="67"/>
      <c r="X183" s="67"/>
      <c r="Y183" s="67"/>
      <c r="Z183" s="67"/>
      <c r="AA183" s="67"/>
      <c r="AB183" s="67"/>
      <c r="AC183" s="67"/>
      <c r="AD183" s="67"/>
      <c r="AE183" s="67"/>
      <c r="AF183" s="67"/>
      <c r="AG183" s="67"/>
      <c r="AH183" s="67"/>
    </row>
    <row r="184" spans="1:34" ht="12" customHeight="1" x14ac:dyDescent="0.4">
      <c r="A184" s="67"/>
      <c r="B184" s="67"/>
      <c r="C184" s="67"/>
      <c r="D184" s="67"/>
      <c r="E184" s="67"/>
      <c r="F184" s="67"/>
      <c r="G184" s="67"/>
      <c r="H184" s="67"/>
      <c r="I184" s="67"/>
      <c r="J184" s="67"/>
      <c r="K184" s="67"/>
      <c r="L184" s="67"/>
      <c r="M184" s="67"/>
      <c r="N184" s="67"/>
      <c r="O184" s="67"/>
      <c r="P184" s="67"/>
      <c r="Q184" s="67"/>
      <c r="R184" s="67"/>
      <c r="S184" s="67"/>
      <c r="T184" s="67"/>
      <c r="U184" s="67"/>
      <c r="V184" s="67"/>
      <c r="W184" s="67"/>
      <c r="X184" s="67"/>
      <c r="Y184" s="67"/>
      <c r="Z184" s="67"/>
      <c r="AA184" s="67"/>
      <c r="AB184" s="67"/>
      <c r="AC184" s="67"/>
      <c r="AD184" s="67"/>
      <c r="AE184" s="67"/>
      <c r="AF184" s="67"/>
      <c r="AG184" s="67"/>
      <c r="AH184" s="67"/>
    </row>
    <row r="185" spans="1:34" ht="12" customHeight="1" x14ac:dyDescent="0.4">
      <c r="A185" s="67"/>
      <c r="B185" s="67"/>
      <c r="C185" s="67"/>
      <c r="D185" s="67"/>
      <c r="E185" s="67"/>
      <c r="F185" s="67"/>
      <c r="G185" s="67"/>
      <c r="H185" s="67"/>
      <c r="I185" s="67"/>
      <c r="J185" s="67"/>
      <c r="K185" s="67"/>
      <c r="L185" s="67"/>
      <c r="M185" s="67"/>
      <c r="N185" s="67"/>
      <c r="O185" s="67"/>
      <c r="P185" s="67"/>
      <c r="Q185" s="67"/>
      <c r="R185" s="67"/>
      <c r="S185" s="67"/>
      <c r="T185" s="67"/>
      <c r="U185" s="67"/>
      <c r="V185" s="67"/>
      <c r="W185" s="67"/>
      <c r="X185" s="67"/>
      <c r="Y185" s="67"/>
      <c r="Z185" s="67"/>
      <c r="AA185" s="67"/>
      <c r="AB185" s="67"/>
      <c r="AC185" s="67"/>
      <c r="AD185" s="67"/>
      <c r="AE185" s="67"/>
      <c r="AF185" s="67"/>
      <c r="AG185" s="67"/>
      <c r="AH185" s="67"/>
    </row>
    <row r="186" spans="1:34" ht="12" customHeight="1" x14ac:dyDescent="0.4">
      <c r="A186" s="67"/>
      <c r="B186" s="67"/>
      <c r="C186" s="67"/>
      <c r="D186" s="67"/>
      <c r="E186" s="67"/>
      <c r="F186" s="67"/>
      <c r="G186" s="67"/>
      <c r="H186" s="67"/>
      <c r="I186" s="67"/>
      <c r="J186" s="67"/>
      <c r="K186" s="67"/>
      <c r="L186" s="67"/>
      <c r="M186" s="67"/>
      <c r="N186" s="67"/>
      <c r="O186" s="67"/>
      <c r="P186" s="67"/>
      <c r="Q186" s="67"/>
      <c r="R186" s="67"/>
      <c r="S186" s="67"/>
      <c r="T186" s="67"/>
      <c r="U186" s="67"/>
      <c r="V186" s="67"/>
      <c r="W186" s="67"/>
      <c r="X186" s="67"/>
      <c r="Y186" s="67"/>
      <c r="Z186" s="67"/>
      <c r="AA186" s="67"/>
      <c r="AB186" s="67"/>
      <c r="AC186" s="67"/>
      <c r="AD186" s="67"/>
      <c r="AE186" s="67"/>
      <c r="AF186" s="67"/>
      <c r="AG186" s="67"/>
      <c r="AH186" s="67"/>
    </row>
    <row r="187" spans="1:34" ht="12" customHeight="1" x14ac:dyDescent="0.4">
      <c r="A187" s="67"/>
      <c r="B187" s="67"/>
      <c r="C187" s="67"/>
      <c r="D187" s="67"/>
      <c r="E187" s="67"/>
      <c r="F187" s="67"/>
      <c r="G187" s="67"/>
      <c r="H187" s="67"/>
      <c r="I187" s="67"/>
      <c r="J187" s="67"/>
      <c r="K187" s="67"/>
      <c r="L187" s="67"/>
      <c r="M187" s="67"/>
      <c r="N187" s="67"/>
      <c r="O187" s="67"/>
      <c r="P187" s="67"/>
      <c r="Q187" s="67"/>
      <c r="R187" s="67"/>
      <c r="S187" s="67"/>
      <c r="T187" s="67"/>
      <c r="U187" s="67"/>
      <c r="V187" s="67"/>
      <c r="W187" s="67"/>
      <c r="X187" s="67"/>
      <c r="Y187" s="67"/>
      <c r="Z187" s="67"/>
      <c r="AA187" s="67"/>
      <c r="AB187" s="67"/>
      <c r="AC187" s="67"/>
      <c r="AD187" s="67"/>
      <c r="AE187" s="67"/>
      <c r="AF187" s="67"/>
      <c r="AG187" s="67"/>
      <c r="AH187" s="67"/>
    </row>
    <row r="188" spans="1:34" ht="12" customHeight="1" x14ac:dyDescent="0.4">
      <c r="A188" s="67"/>
      <c r="B188" s="67"/>
      <c r="C188" s="67"/>
      <c r="D188" s="67"/>
      <c r="E188" s="67"/>
      <c r="F188" s="67"/>
      <c r="G188" s="67"/>
      <c r="H188" s="67"/>
      <c r="I188" s="67"/>
      <c r="J188" s="67"/>
      <c r="K188" s="67"/>
      <c r="L188" s="67"/>
      <c r="M188" s="67"/>
      <c r="N188" s="67"/>
      <c r="O188" s="67"/>
      <c r="P188" s="67"/>
      <c r="Q188" s="67"/>
      <c r="R188" s="67"/>
      <c r="S188" s="67"/>
      <c r="T188" s="67"/>
      <c r="U188" s="67"/>
      <c r="V188" s="67"/>
      <c r="W188" s="67"/>
      <c r="X188" s="67"/>
      <c r="Y188" s="67"/>
      <c r="Z188" s="67"/>
      <c r="AA188" s="67"/>
      <c r="AB188" s="67"/>
      <c r="AC188" s="67"/>
      <c r="AD188" s="67"/>
      <c r="AE188" s="67"/>
      <c r="AF188" s="67"/>
      <c r="AG188" s="67"/>
      <c r="AH188" s="67"/>
    </row>
    <row r="189" spans="1:34" ht="12" customHeight="1" x14ac:dyDescent="0.4">
      <c r="A189" s="67"/>
      <c r="B189" s="67"/>
      <c r="C189" s="67"/>
      <c r="D189" s="67"/>
      <c r="E189" s="67"/>
      <c r="F189" s="67"/>
      <c r="G189" s="67"/>
      <c r="H189" s="67"/>
      <c r="I189" s="67"/>
      <c r="J189" s="67"/>
      <c r="K189" s="67"/>
      <c r="L189" s="67"/>
      <c r="M189" s="67"/>
      <c r="N189" s="67"/>
      <c r="O189" s="67"/>
      <c r="P189" s="67"/>
      <c r="Q189" s="67"/>
      <c r="R189" s="67"/>
      <c r="S189" s="67"/>
      <c r="T189" s="67"/>
      <c r="U189" s="67"/>
      <c r="V189" s="67"/>
      <c r="W189" s="67"/>
      <c r="X189" s="67"/>
      <c r="Y189" s="67"/>
      <c r="Z189" s="67"/>
      <c r="AA189" s="67"/>
      <c r="AB189" s="67"/>
      <c r="AC189" s="67"/>
      <c r="AD189" s="67"/>
      <c r="AE189" s="67"/>
      <c r="AF189" s="67"/>
      <c r="AG189" s="67"/>
      <c r="AH189" s="67"/>
    </row>
    <row r="190" spans="1:34" ht="12" customHeight="1" x14ac:dyDescent="0.4">
      <c r="A190" s="67"/>
      <c r="B190" s="67"/>
      <c r="C190" s="67"/>
      <c r="D190" s="67"/>
      <c r="E190" s="67"/>
      <c r="F190" s="67"/>
      <c r="G190" s="67"/>
      <c r="H190" s="67"/>
      <c r="I190" s="67"/>
      <c r="J190" s="67"/>
      <c r="K190" s="67"/>
      <c r="L190" s="67"/>
      <c r="M190" s="67"/>
      <c r="N190" s="67"/>
      <c r="O190" s="67"/>
      <c r="P190" s="67"/>
      <c r="Q190" s="67"/>
      <c r="R190" s="67"/>
      <c r="S190" s="67"/>
      <c r="T190" s="67"/>
      <c r="U190" s="67"/>
      <c r="V190" s="67"/>
      <c r="W190" s="67"/>
      <c r="X190" s="67"/>
      <c r="Y190" s="67"/>
      <c r="Z190" s="67"/>
      <c r="AA190" s="67"/>
      <c r="AB190" s="67"/>
      <c r="AC190" s="67"/>
      <c r="AD190" s="67"/>
      <c r="AE190" s="67"/>
      <c r="AF190" s="67"/>
      <c r="AG190" s="67"/>
      <c r="AH190" s="67"/>
    </row>
    <row r="191" spans="1:34" ht="12" customHeight="1" x14ac:dyDescent="0.4">
      <c r="A191" s="67"/>
      <c r="B191" s="67"/>
      <c r="C191" s="67"/>
      <c r="D191" s="67"/>
      <c r="E191" s="67"/>
      <c r="F191" s="67"/>
      <c r="G191" s="67"/>
      <c r="H191" s="67"/>
      <c r="I191" s="67"/>
      <c r="J191" s="67"/>
      <c r="K191" s="67"/>
      <c r="L191" s="67"/>
      <c r="M191" s="67"/>
      <c r="N191" s="67"/>
      <c r="O191" s="67"/>
      <c r="P191" s="67"/>
      <c r="Q191" s="67"/>
      <c r="R191" s="67"/>
      <c r="S191" s="67"/>
      <c r="T191" s="67"/>
      <c r="U191" s="67"/>
      <c r="V191" s="67"/>
      <c r="W191" s="67"/>
      <c r="X191" s="67"/>
      <c r="Y191" s="67"/>
      <c r="Z191" s="67"/>
      <c r="AA191" s="67"/>
      <c r="AB191" s="67"/>
      <c r="AC191" s="67"/>
      <c r="AD191" s="67"/>
      <c r="AE191" s="67"/>
      <c r="AF191" s="67"/>
      <c r="AG191" s="67"/>
      <c r="AH191" s="67"/>
    </row>
    <row r="192" spans="1:34" ht="12" customHeight="1" x14ac:dyDescent="0.4">
      <c r="A192" s="67"/>
      <c r="B192" s="67"/>
      <c r="C192" s="67"/>
      <c r="D192" s="67"/>
      <c r="E192" s="67"/>
      <c r="F192" s="67"/>
      <c r="G192" s="67"/>
      <c r="H192" s="67"/>
      <c r="I192" s="67"/>
      <c r="J192" s="67"/>
      <c r="K192" s="67"/>
      <c r="L192" s="67"/>
      <c r="M192" s="67"/>
      <c r="N192" s="67"/>
      <c r="O192" s="67"/>
      <c r="P192" s="67"/>
      <c r="Q192" s="67"/>
      <c r="R192" s="67"/>
      <c r="S192" s="67"/>
      <c r="T192" s="67"/>
      <c r="U192" s="67"/>
      <c r="V192" s="67"/>
      <c r="W192" s="67"/>
      <c r="X192" s="67"/>
      <c r="Y192" s="67"/>
      <c r="Z192" s="67"/>
      <c r="AA192" s="67"/>
      <c r="AB192" s="67"/>
      <c r="AC192" s="67"/>
      <c r="AD192" s="67"/>
      <c r="AE192" s="67"/>
      <c r="AF192" s="67"/>
      <c r="AG192" s="67"/>
      <c r="AH192" s="67"/>
    </row>
    <row r="193" spans="1:34" ht="12" customHeight="1" x14ac:dyDescent="0.4">
      <c r="A193" s="67"/>
      <c r="B193" s="67"/>
      <c r="C193" s="67"/>
      <c r="D193" s="67"/>
      <c r="E193" s="67"/>
      <c r="F193" s="67"/>
      <c r="G193" s="67"/>
      <c r="H193" s="67"/>
      <c r="I193" s="67"/>
      <c r="J193" s="67"/>
      <c r="K193" s="67"/>
      <c r="L193" s="67"/>
      <c r="M193" s="67"/>
      <c r="N193" s="67"/>
      <c r="O193" s="67"/>
      <c r="P193" s="67"/>
      <c r="Q193" s="67"/>
      <c r="R193" s="67"/>
      <c r="S193" s="67"/>
      <c r="T193" s="67"/>
      <c r="U193" s="67"/>
      <c r="V193" s="67"/>
      <c r="W193" s="67"/>
      <c r="X193" s="67"/>
      <c r="Y193" s="67"/>
      <c r="Z193" s="67"/>
      <c r="AA193" s="67"/>
      <c r="AB193" s="67"/>
      <c r="AC193" s="67"/>
      <c r="AD193" s="67"/>
      <c r="AE193" s="67"/>
      <c r="AF193" s="67"/>
      <c r="AG193" s="67"/>
      <c r="AH193" s="67"/>
    </row>
    <row r="194" spans="1:34" ht="12" customHeight="1" x14ac:dyDescent="0.4">
      <c r="A194" s="67"/>
      <c r="B194" s="67"/>
      <c r="C194" s="67"/>
      <c r="D194" s="67"/>
      <c r="E194" s="67"/>
      <c r="F194" s="67"/>
      <c r="G194" s="67"/>
      <c r="H194" s="67"/>
      <c r="I194" s="67"/>
      <c r="J194" s="67"/>
      <c r="K194" s="67"/>
      <c r="L194" s="67"/>
      <c r="M194" s="67"/>
      <c r="N194" s="67"/>
      <c r="O194" s="67"/>
      <c r="P194" s="67"/>
      <c r="Q194" s="67"/>
      <c r="R194" s="67"/>
      <c r="S194" s="67"/>
      <c r="T194" s="67"/>
      <c r="U194" s="67"/>
      <c r="V194" s="67"/>
      <c r="W194" s="67"/>
      <c r="X194" s="67"/>
      <c r="Y194" s="67"/>
      <c r="Z194" s="67"/>
      <c r="AA194" s="67"/>
      <c r="AB194" s="67"/>
      <c r="AC194" s="67"/>
      <c r="AD194" s="67"/>
      <c r="AE194" s="67"/>
      <c r="AF194" s="67"/>
      <c r="AG194" s="67"/>
      <c r="AH194" s="67"/>
    </row>
    <row r="195" spans="1:34" ht="12" customHeight="1" x14ac:dyDescent="0.4">
      <c r="A195" s="67"/>
      <c r="B195" s="67"/>
      <c r="C195" s="67"/>
      <c r="D195" s="67"/>
      <c r="E195" s="67"/>
      <c r="F195" s="67"/>
      <c r="G195" s="67"/>
      <c r="H195" s="67"/>
      <c r="I195" s="67"/>
      <c r="J195" s="67"/>
      <c r="K195" s="67"/>
      <c r="L195" s="67"/>
      <c r="M195" s="67"/>
      <c r="N195" s="67"/>
      <c r="O195" s="67"/>
      <c r="P195" s="67"/>
      <c r="Q195" s="67"/>
      <c r="R195" s="67"/>
      <c r="S195" s="67"/>
      <c r="T195" s="67"/>
      <c r="U195" s="67"/>
      <c r="V195" s="67"/>
      <c r="W195" s="67"/>
      <c r="X195" s="67"/>
      <c r="Y195" s="67"/>
      <c r="Z195" s="67"/>
      <c r="AA195" s="67"/>
      <c r="AB195" s="67"/>
      <c r="AC195" s="67"/>
      <c r="AD195" s="67"/>
      <c r="AE195" s="67"/>
      <c r="AF195" s="67"/>
      <c r="AG195" s="67"/>
      <c r="AH195" s="67"/>
    </row>
    <row r="196" spans="1:34" ht="12" customHeight="1" x14ac:dyDescent="0.4">
      <c r="A196" s="67"/>
      <c r="B196" s="67"/>
      <c r="C196" s="67"/>
      <c r="D196" s="67"/>
      <c r="E196" s="67"/>
      <c r="F196" s="67"/>
      <c r="G196" s="67"/>
      <c r="H196" s="67"/>
      <c r="I196" s="67"/>
      <c r="J196" s="67"/>
      <c r="K196" s="67"/>
      <c r="L196" s="67"/>
      <c r="M196" s="67"/>
      <c r="N196" s="67"/>
      <c r="O196" s="67"/>
      <c r="P196" s="67"/>
      <c r="Q196" s="67"/>
      <c r="R196" s="67"/>
      <c r="S196" s="67"/>
      <c r="T196" s="67"/>
      <c r="U196" s="67"/>
      <c r="V196" s="67"/>
      <c r="W196" s="67"/>
      <c r="X196" s="67"/>
      <c r="Y196" s="67"/>
      <c r="Z196" s="67"/>
      <c r="AA196" s="67"/>
      <c r="AB196" s="67"/>
      <c r="AC196" s="67"/>
      <c r="AD196" s="67"/>
      <c r="AE196" s="67"/>
      <c r="AF196" s="67"/>
      <c r="AG196" s="67"/>
      <c r="AH196" s="67"/>
    </row>
    <row r="197" spans="1:34" ht="12" customHeight="1" x14ac:dyDescent="0.4">
      <c r="A197" s="67"/>
      <c r="B197" s="67"/>
      <c r="C197" s="67"/>
      <c r="D197" s="67"/>
      <c r="E197" s="67"/>
      <c r="F197" s="67"/>
      <c r="G197" s="67"/>
      <c r="H197" s="67"/>
      <c r="I197" s="67"/>
      <c r="J197" s="67"/>
      <c r="K197" s="67"/>
      <c r="L197" s="67"/>
      <c r="M197" s="67"/>
      <c r="N197" s="67"/>
      <c r="O197" s="67"/>
      <c r="P197" s="67"/>
      <c r="Q197" s="67"/>
      <c r="R197" s="67"/>
      <c r="S197" s="67"/>
      <c r="T197" s="67"/>
      <c r="U197" s="67"/>
      <c r="V197" s="67"/>
      <c r="W197" s="67"/>
      <c r="X197" s="67"/>
      <c r="Y197" s="67"/>
      <c r="Z197" s="67"/>
      <c r="AA197" s="67"/>
      <c r="AB197" s="67"/>
      <c r="AC197" s="67"/>
      <c r="AD197" s="67"/>
      <c r="AE197" s="67"/>
      <c r="AF197" s="67"/>
      <c r="AG197" s="67"/>
      <c r="AH197" s="67"/>
    </row>
    <row r="198" spans="1:34" ht="12" customHeight="1" x14ac:dyDescent="0.4">
      <c r="A198" s="67"/>
      <c r="B198" s="67"/>
      <c r="C198" s="67"/>
      <c r="D198" s="67"/>
      <c r="E198" s="67"/>
      <c r="F198" s="67"/>
      <c r="G198" s="67"/>
      <c r="H198" s="67"/>
      <c r="I198" s="67"/>
      <c r="J198" s="67"/>
      <c r="K198" s="67"/>
      <c r="L198" s="67"/>
      <c r="M198" s="67"/>
      <c r="N198" s="67"/>
      <c r="O198" s="67"/>
      <c r="P198" s="67"/>
      <c r="Q198" s="67"/>
      <c r="R198" s="67"/>
      <c r="S198" s="67"/>
      <c r="T198" s="67"/>
      <c r="U198" s="67"/>
      <c r="V198" s="67"/>
      <c r="W198" s="67"/>
      <c r="X198" s="67"/>
      <c r="Y198" s="67"/>
      <c r="Z198" s="67"/>
      <c r="AA198" s="67"/>
      <c r="AB198" s="67"/>
      <c r="AC198" s="67"/>
      <c r="AD198" s="67"/>
      <c r="AE198" s="67"/>
      <c r="AF198" s="67"/>
      <c r="AG198" s="67"/>
      <c r="AH198" s="67"/>
    </row>
    <row r="199" spans="1:34" ht="12" customHeight="1" x14ac:dyDescent="0.4">
      <c r="A199" s="67"/>
      <c r="B199" s="67"/>
      <c r="C199" s="67"/>
      <c r="D199" s="67"/>
      <c r="E199" s="67"/>
      <c r="F199" s="67"/>
      <c r="G199" s="67"/>
      <c r="H199" s="67"/>
      <c r="I199" s="67"/>
      <c r="J199" s="67"/>
      <c r="K199" s="67"/>
      <c r="L199" s="67"/>
      <c r="M199" s="67"/>
      <c r="N199" s="67"/>
      <c r="O199" s="67"/>
      <c r="P199" s="67"/>
      <c r="Q199" s="67"/>
      <c r="R199" s="67"/>
      <c r="S199" s="67"/>
      <c r="T199" s="67"/>
      <c r="U199" s="67"/>
      <c r="V199" s="67"/>
      <c r="W199" s="67"/>
      <c r="X199" s="67"/>
      <c r="Y199" s="67"/>
      <c r="Z199" s="67"/>
      <c r="AA199" s="67"/>
      <c r="AB199" s="67"/>
      <c r="AC199" s="67"/>
      <c r="AD199" s="67"/>
      <c r="AE199" s="67"/>
      <c r="AF199" s="67"/>
      <c r="AG199" s="67"/>
      <c r="AH199" s="67"/>
    </row>
    <row r="200" spans="1:34" ht="12" customHeight="1" x14ac:dyDescent="0.4">
      <c r="A200" s="67"/>
      <c r="B200" s="67"/>
      <c r="C200" s="67"/>
      <c r="D200" s="67"/>
      <c r="E200" s="67"/>
      <c r="F200" s="67"/>
      <c r="G200" s="67"/>
      <c r="H200" s="67"/>
      <c r="I200" s="67"/>
      <c r="J200" s="67"/>
      <c r="K200" s="67"/>
      <c r="L200" s="67"/>
      <c r="M200" s="67"/>
      <c r="N200" s="67"/>
      <c r="O200" s="67"/>
      <c r="P200" s="67"/>
      <c r="Q200" s="67"/>
      <c r="R200" s="67"/>
      <c r="S200" s="67"/>
      <c r="T200" s="67"/>
      <c r="U200" s="67"/>
      <c r="V200" s="67"/>
      <c r="W200" s="67"/>
      <c r="X200" s="67"/>
      <c r="Y200" s="67"/>
      <c r="Z200" s="67"/>
      <c r="AA200" s="67"/>
      <c r="AB200" s="67"/>
      <c r="AC200" s="67"/>
      <c r="AD200" s="67"/>
      <c r="AE200" s="67"/>
      <c r="AF200" s="67"/>
      <c r="AG200" s="67"/>
      <c r="AH200" s="67"/>
    </row>
    <row r="201" spans="1:34" ht="12" customHeight="1" x14ac:dyDescent="0.4">
      <c r="A201" s="67"/>
      <c r="B201" s="67"/>
      <c r="C201" s="67"/>
      <c r="D201" s="67"/>
      <c r="E201" s="67"/>
      <c r="F201" s="67"/>
      <c r="G201" s="67"/>
      <c r="H201" s="67"/>
      <c r="I201" s="67"/>
      <c r="J201" s="67"/>
      <c r="K201" s="67"/>
      <c r="L201" s="67"/>
      <c r="M201" s="67"/>
      <c r="N201" s="67"/>
      <c r="O201" s="67"/>
      <c r="P201" s="67"/>
      <c r="Q201" s="67"/>
      <c r="R201" s="67"/>
      <c r="S201" s="67"/>
      <c r="T201" s="67"/>
      <c r="U201" s="67"/>
      <c r="V201" s="67"/>
      <c r="W201" s="67"/>
      <c r="X201" s="67"/>
      <c r="Y201" s="67"/>
      <c r="Z201" s="67"/>
      <c r="AA201" s="67"/>
      <c r="AB201" s="67"/>
      <c r="AC201" s="67"/>
      <c r="AD201" s="67"/>
      <c r="AE201" s="67"/>
      <c r="AF201" s="67"/>
      <c r="AG201" s="67"/>
      <c r="AH201" s="67"/>
    </row>
    <row r="202" spans="1:34" ht="12" customHeight="1" x14ac:dyDescent="0.4">
      <c r="A202" s="67"/>
      <c r="B202" s="67"/>
      <c r="C202" s="67"/>
      <c r="D202" s="67"/>
      <c r="E202" s="67"/>
      <c r="F202" s="67"/>
      <c r="G202" s="67"/>
      <c r="H202" s="67"/>
      <c r="I202" s="67"/>
      <c r="J202" s="67"/>
      <c r="K202" s="67"/>
      <c r="L202" s="67"/>
      <c r="M202" s="67"/>
      <c r="N202" s="67"/>
      <c r="O202" s="67"/>
      <c r="P202" s="67"/>
      <c r="Q202" s="67"/>
      <c r="R202" s="67"/>
      <c r="S202" s="67"/>
      <c r="T202" s="67"/>
      <c r="U202" s="67"/>
      <c r="V202" s="67"/>
      <c r="W202" s="67"/>
      <c r="X202" s="67"/>
      <c r="Y202" s="67"/>
      <c r="Z202" s="67"/>
      <c r="AA202" s="67"/>
      <c r="AB202" s="67"/>
      <c r="AC202" s="67"/>
      <c r="AD202" s="67"/>
      <c r="AE202" s="67"/>
      <c r="AF202" s="67"/>
      <c r="AG202" s="67"/>
      <c r="AH202" s="67"/>
    </row>
    <row r="203" spans="1:34" ht="12" customHeight="1" x14ac:dyDescent="0.4">
      <c r="A203" s="67"/>
      <c r="B203" s="67"/>
      <c r="C203" s="67"/>
      <c r="D203" s="67"/>
      <c r="E203" s="67"/>
      <c r="F203" s="67"/>
      <c r="G203" s="67"/>
      <c r="H203" s="67"/>
      <c r="I203" s="67"/>
      <c r="J203" s="67"/>
      <c r="K203" s="67"/>
      <c r="L203" s="67"/>
      <c r="M203" s="67"/>
      <c r="N203" s="67"/>
      <c r="O203" s="67"/>
      <c r="P203" s="67"/>
      <c r="Q203" s="67"/>
      <c r="R203" s="67"/>
      <c r="S203" s="67"/>
      <c r="T203" s="67"/>
      <c r="U203" s="67"/>
      <c r="V203" s="67"/>
      <c r="W203" s="67"/>
      <c r="X203" s="67"/>
      <c r="Y203" s="67"/>
      <c r="Z203" s="67"/>
      <c r="AA203" s="67"/>
      <c r="AB203" s="67"/>
      <c r="AC203" s="67"/>
      <c r="AD203" s="67"/>
      <c r="AE203" s="67"/>
      <c r="AF203" s="67"/>
      <c r="AG203" s="67"/>
      <c r="AH203" s="67"/>
    </row>
    <row r="204" spans="1:34" ht="12" customHeight="1" x14ac:dyDescent="0.4">
      <c r="A204" s="67"/>
      <c r="B204" s="67"/>
      <c r="C204" s="67"/>
      <c r="D204" s="67"/>
      <c r="E204" s="67"/>
      <c r="F204" s="67"/>
      <c r="G204" s="67"/>
      <c r="H204" s="67"/>
      <c r="I204" s="67"/>
      <c r="J204" s="67"/>
      <c r="K204" s="67"/>
      <c r="L204" s="67"/>
      <c r="M204" s="67"/>
      <c r="N204" s="67"/>
      <c r="O204" s="67"/>
      <c r="P204" s="67"/>
      <c r="Q204" s="67"/>
      <c r="R204" s="67"/>
      <c r="S204" s="67"/>
      <c r="T204" s="67"/>
      <c r="U204" s="67"/>
      <c r="V204" s="67"/>
      <c r="W204" s="67"/>
      <c r="X204" s="67"/>
      <c r="Y204" s="67"/>
      <c r="Z204" s="67"/>
      <c r="AA204" s="67"/>
      <c r="AB204" s="67"/>
      <c r="AC204" s="67"/>
      <c r="AD204" s="67"/>
      <c r="AE204" s="67"/>
      <c r="AF204" s="67"/>
      <c r="AG204" s="67"/>
      <c r="AH204" s="67"/>
    </row>
    <row r="205" spans="1:34" ht="12" customHeight="1" x14ac:dyDescent="0.4">
      <c r="A205" s="67"/>
      <c r="B205" s="67"/>
      <c r="C205" s="67"/>
      <c r="D205" s="67"/>
      <c r="E205" s="67"/>
      <c r="F205" s="67"/>
      <c r="G205" s="67"/>
      <c r="H205" s="67"/>
      <c r="I205" s="67"/>
      <c r="J205" s="67"/>
      <c r="K205" s="67"/>
      <c r="L205" s="67"/>
      <c r="M205" s="67"/>
      <c r="N205" s="67"/>
      <c r="O205" s="67"/>
      <c r="P205" s="67"/>
      <c r="Q205" s="67"/>
      <c r="R205" s="67"/>
      <c r="S205" s="67"/>
      <c r="T205" s="67"/>
      <c r="U205" s="67"/>
      <c r="V205" s="67"/>
      <c r="W205" s="67"/>
      <c r="X205" s="67"/>
      <c r="Y205" s="67"/>
      <c r="Z205" s="67"/>
      <c r="AA205" s="67"/>
      <c r="AB205" s="67"/>
      <c r="AC205" s="67"/>
      <c r="AD205" s="67"/>
      <c r="AE205" s="67"/>
      <c r="AF205" s="67"/>
      <c r="AG205" s="67"/>
      <c r="AH205" s="67"/>
    </row>
    <row r="206" spans="1:34" ht="12" customHeight="1" x14ac:dyDescent="0.4">
      <c r="A206" s="67"/>
      <c r="B206" s="67"/>
      <c r="C206" s="67"/>
      <c r="D206" s="67"/>
      <c r="E206" s="67"/>
      <c r="F206" s="67"/>
      <c r="G206" s="67"/>
      <c r="H206" s="67"/>
      <c r="I206" s="67"/>
      <c r="J206" s="67"/>
      <c r="K206" s="67"/>
      <c r="L206" s="67"/>
      <c r="M206" s="67"/>
      <c r="N206" s="67"/>
      <c r="O206" s="67"/>
      <c r="P206" s="67"/>
      <c r="Q206" s="67"/>
      <c r="R206" s="67"/>
      <c r="S206" s="67"/>
      <c r="T206" s="67"/>
      <c r="U206" s="67"/>
      <c r="V206" s="67"/>
      <c r="W206" s="67"/>
      <c r="X206" s="67"/>
      <c r="Y206" s="67"/>
      <c r="Z206" s="67"/>
      <c r="AA206" s="67"/>
      <c r="AB206" s="67"/>
      <c r="AC206" s="67"/>
      <c r="AD206" s="67"/>
      <c r="AE206" s="67"/>
      <c r="AF206" s="67"/>
      <c r="AG206" s="67"/>
      <c r="AH206" s="67"/>
    </row>
    <row r="207" spans="1:34" ht="12" customHeight="1" x14ac:dyDescent="0.4">
      <c r="A207" s="67"/>
      <c r="B207" s="67"/>
      <c r="C207" s="67"/>
      <c r="D207" s="67"/>
      <c r="E207" s="67"/>
      <c r="F207" s="67"/>
      <c r="G207" s="67"/>
      <c r="H207" s="67"/>
      <c r="I207" s="67"/>
      <c r="J207" s="67"/>
      <c r="K207" s="67"/>
      <c r="L207" s="67"/>
      <c r="M207" s="67"/>
      <c r="N207" s="67"/>
      <c r="O207" s="67"/>
      <c r="P207" s="67"/>
      <c r="Q207" s="67"/>
      <c r="R207" s="67"/>
      <c r="S207" s="67"/>
      <c r="T207" s="67"/>
      <c r="U207" s="67"/>
      <c r="V207" s="67"/>
      <c r="W207" s="67"/>
      <c r="X207" s="67"/>
      <c r="Y207" s="67"/>
      <c r="Z207" s="67"/>
      <c r="AA207" s="67"/>
      <c r="AB207" s="67"/>
      <c r="AC207" s="67"/>
      <c r="AD207" s="67"/>
      <c r="AE207" s="67"/>
      <c r="AF207" s="67"/>
      <c r="AG207" s="67"/>
      <c r="AH207" s="67"/>
    </row>
    <row r="208" spans="1:34" ht="12" customHeight="1" x14ac:dyDescent="0.4">
      <c r="A208" s="67"/>
      <c r="B208" s="67"/>
      <c r="C208" s="67"/>
      <c r="D208" s="67"/>
      <c r="E208" s="67"/>
      <c r="F208" s="67"/>
      <c r="G208" s="67"/>
      <c r="H208" s="67"/>
      <c r="I208" s="67"/>
      <c r="J208" s="67"/>
      <c r="K208" s="67"/>
      <c r="L208" s="67"/>
      <c r="M208" s="67"/>
      <c r="N208" s="67"/>
      <c r="O208" s="67"/>
      <c r="P208" s="67"/>
      <c r="Q208" s="67"/>
      <c r="R208" s="67"/>
      <c r="S208" s="67"/>
      <c r="T208" s="67"/>
      <c r="U208" s="67"/>
      <c r="V208" s="67"/>
      <c r="W208" s="67"/>
      <c r="X208" s="67"/>
      <c r="Y208" s="67"/>
      <c r="Z208" s="67"/>
      <c r="AA208" s="67"/>
      <c r="AB208" s="67"/>
      <c r="AC208" s="67"/>
      <c r="AD208" s="67"/>
      <c r="AE208" s="67"/>
      <c r="AF208" s="67"/>
      <c r="AG208" s="67"/>
      <c r="AH208" s="67"/>
    </row>
    <row r="209" spans="1:34" ht="12" customHeight="1" x14ac:dyDescent="0.4">
      <c r="A209" s="67"/>
      <c r="B209" s="67"/>
      <c r="C209" s="67"/>
      <c r="D209" s="67"/>
      <c r="E209" s="67"/>
      <c r="F209" s="67"/>
      <c r="G209" s="67"/>
      <c r="H209" s="67"/>
      <c r="I209" s="67"/>
      <c r="J209" s="67"/>
      <c r="K209" s="67"/>
      <c r="L209" s="67"/>
      <c r="M209" s="67"/>
      <c r="N209" s="67"/>
      <c r="O209" s="67"/>
      <c r="P209" s="67"/>
      <c r="Q209" s="67"/>
      <c r="R209" s="67"/>
      <c r="S209" s="67"/>
      <c r="T209" s="67"/>
      <c r="U209" s="67"/>
      <c r="V209" s="67"/>
      <c r="W209" s="67"/>
      <c r="X209" s="67"/>
      <c r="Y209" s="67"/>
      <c r="Z209" s="67"/>
      <c r="AA209" s="67"/>
      <c r="AB209" s="67"/>
      <c r="AC209" s="67"/>
      <c r="AD209" s="67"/>
      <c r="AE209" s="67"/>
      <c r="AF209" s="67"/>
      <c r="AG209" s="67"/>
      <c r="AH209" s="67"/>
    </row>
    <row r="210" spans="1:34" ht="12" customHeight="1" x14ac:dyDescent="0.4">
      <c r="A210" s="67"/>
      <c r="B210" s="67"/>
      <c r="C210" s="67"/>
      <c r="D210" s="67"/>
      <c r="E210" s="67"/>
      <c r="F210" s="67"/>
      <c r="G210" s="67"/>
      <c r="H210" s="67"/>
      <c r="I210" s="67"/>
      <c r="J210" s="67"/>
      <c r="K210" s="67"/>
      <c r="L210" s="67"/>
      <c r="M210" s="67"/>
      <c r="N210" s="67"/>
      <c r="O210" s="67"/>
      <c r="P210" s="67"/>
      <c r="Q210" s="67"/>
      <c r="R210" s="67"/>
      <c r="S210" s="67"/>
      <c r="T210" s="67"/>
      <c r="U210" s="67"/>
      <c r="V210" s="67"/>
      <c r="W210" s="67"/>
      <c r="X210" s="67"/>
      <c r="Y210" s="67"/>
      <c r="Z210" s="67"/>
      <c r="AA210" s="67"/>
      <c r="AB210" s="67"/>
      <c r="AC210" s="67"/>
      <c r="AD210" s="67"/>
      <c r="AE210" s="67"/>
      <c r="AF210" s="67"/>
      <c r="AG210" s="67"/>
      <c r="AH210" s="67"/>
    </row>
    <row r="211" spans="1:34" ht="12" customHeight="1" x14ac:dyDescent="0.4">
      <c r="A211" s="67"/>
      <c r="B211" s="67"/>
      <c r="C211" s="67"/>
      <c r="D211" s="67"/>
      <c r="E211" s="67"/>
      <c r="F211" s="67"/>
      <c r="G211" s="67"/>
      <c r="H211" s="67"/>
      <c r="I211" s="67"/>
      <c r="J211" s="67"/>
      <c r="K211" s="67"/>
      <c r="L211" s="67"/>
      <c r="M211" s="67"/>
      <c r="N211" s="67"/>
      <c r="O211" s="67"/>
      <c r="P211" s="67"/>
      <c r="Q211" s="67"/>
      <c r="R211" s="67"/>
      <c r="S211" s="67"/>
      <c r="T211" s="67"/>
      <c r="U211" s="67"/>
      <c r="V211" s="67"/>
      <c r="W211" s="67"/>
      <c r="X211" s="67"/>
      <c r="Y211" s="67"/>
      <c r="Z211" s="67"/>
      <c r="AA211" s="67"/>
      <c r="AB211" s="67"/>
      <c r="AC211" s="67"/>
      <c r="AD211" s="67"/>
      <c r="AE211" s="67"/>
      <c r="AF211" s="67"/>
      <c r="AG211" s="67"/>
      <c r="AH211" s="67"/>
    </row>
    <row r="212" spans="1:34" ht="12" customHeight="1" x14ac:dyDescent="0.4">
      <c r="A212" s="67"/>
      <c r="B212" s="67"/>
      <c r="C212" s="67"/>
      <c r="D212" s="67"/>
      <c r="E212" s="67"/>
      <c r="F212" s="67"/>
      <c r="G212" s="67"/>
      <c r="H212" s="67"/>
      <c r="I212" s="67"/>
      <c r="J212" s="67"/>
      <c r="K212" s="67"/>
      <c r="L212" s="67"/>
      <c r="M212" s="67"/>
      <c r="N212" s="67"/>
      <c r="O212" s="67"/>
      <c r="P212" s="67"/>
      <c r="Q212" s="67"/>
      <c r="R212" s="67"/>
      <c r="S212" s="67"/>
      <c r="T212" s="67"/>
      <c r="U212" s="67"/>
      <c r="V212" s="67"/>
      <c r="W212" s="67"/>
      <c r="X212" s="67"/>
      <c r="Y212" s="67"/>
      <c r="Z212" s="67"/>
      <c r="AA212" s="67"/>
      <c r="AB212" s="67"/>
      <c r="AC212" s="67"/>
      <c r="AD212" s="67"/>
      <c r="AE212" s="67"/>
      <c r="AF212" s="67"/>
      <c r="AG212" s="67"/>
      <c r="AH212" s="67"/>
    </row>
    <row r="213" spans="1:34" ht="12" customHeight="1" x14ac:dyDescent="0.4">
      <c r="A213" s="67"/>
      <c r="B213" s="67"/>
      <c r="C213" s="67"/>
      <c r="D213" s="67"/>
      <c r="E213" s="67"/>
      <c r="F213" s="67"/>
      <c r="G213" s="67"/>
      <c r="H213" s="67"/>
      <c r="I213" s="67"/>
      <c r="J213" s="67"/>
      <c r="K213" s="67"/>
      <c r="L213" s="67"/>
      <c r="M213" s="67"/>
      <c r="N213" s="67"/>
      <c r="O213" s="67"/>
      <c r="P213" s="67"/>
      <c r="Q213" s="67"/>
      <c r="R213" s="67"/>
      <c r="S213" s="67"/>
      <c r="T213" s="67"/>
      <c r="U213" s="67"/>
      <c r="V213" s="67"/>
      <c r="W213" s="67"/>
      <c r="X213" s="67"/>
      <c r="Y213" s="67"/>
      <c r="Z213" s="67"/>
      <c r="AA213" s="67"/>
      <c r="AB213" s="67"/>
      <c r="AC213" s="67"/>
      <c r="AD213" s="67"/>
      <c r="AE213" s="67"/>
      <c r="AF213" s="67"/>
      <c r="AG213" s="67"/>
      <c r="AH213" s="67"/>
    </row>
    <row r="214" spans="1:34" ht="12" customHeight="1" x14ac:dyDescent="0.4">
      <c r="A214" s="67"/>
      <c r="B214" s="67"/>
      <c r="C214" s="67"/>
      <c r="D214" s="67"/>
      <c r="E214" s="67"/>
      <c r="F214" s="67"/>
      <c r="G214" s="67"/>
      <c r="H214" s="67"/>
      <c r="I214" s="67"/>
      <c r="J214" s="67"/>
      <c r="K214" s="67"/>
      <c r="L214" s="67"/>
      <c r="M214" s="67"/>
      <c r="N214" s="67"/>
      <c r="O214" s="67"/>
      <c r="P214" s="67"/>
      <c r="Q214" s="67"/>
      <c r="R214" s="67"/>
      <c r="S214" s="67"/>
      <c r="T214" s="67"/>
      <c r="U214" s="67"/>
      <c r="V214" s="67"/>
      <c r="W214" s="67"/>
      <c r="X214" s="67"/>
      <c r="Y214" s="67"/>
      <c r="Z214" s="67"/>
      <c r="AA214" s="67"/>
      <c r="AB214" s="67"/>
      <c r="AC214" s="67"/>
      <c r="AD214" s="67"/>
      <c r="AE214" s="67"/>
      <c r="AF214" s="67"/>
      <c r="AG214" s="67"/>
      <c r="AH214" s="67"/>
    </row>
    <row r="215" spans="1:34" ht="12" customHeight="1" x14ac:dyDescent="0.4">
      <c r="A215" s="67"/>
      <c r="B215" s="67"/>
      <c r="C215" s="67"/>
      <c r="D215" s="67"/>
      <c r="E215" s="67"/>
      <c r="F215" s="67"/>
      <c r="G215" s="67"/>
      <c r="H215" s="67"/>
      <c r="I215" s="67"/>
      <c r="J215" s="67"/>
      <c r="K215" s="67"/>
      <c r="L215" s="67"/>
      <c r="M215" s="67"/>
      <c r="N215" s="67"/>
      <c r="O215" s="67"/>
      <c r="P215" s="67"/>
      <c r="Q215" s="67"/>
      <c r="R215" s="67"/>
      <c r="S215" s="67"/>
      <c r="T215" s="67"/>
      <c r="U215" s="67"/>
      <c r="V215" s="67"/>
      <c r="W215" s="67"/>
      <c r="X215" s="67"/>
      <c r="Y215" s="67"/>
      <c r="Z215" s="67"/>
      <c r="AA215" s="67"/>
      <c r="AB215" s="67"/>
      <c r="AC215" s="67"/>
      <c r="AD215" s="67"/>
      <c r="AE215" s="67"/>
      <c r="AF215" s="67"/>
      <c r="AG215" s="67"/>
      <c r="AH215" s="67"/>
    </row>
    <row r="216" spans="1:34" ht="12" customHeight="1" x14ac:dyDescent="0.4">
      <c r="A216" s="67"/>
      <c r="B216" s="67"/>
      <c r="C216" s="67"/>
      <c r="D216" s="67"/>
      <c r="E216" s="67"/>
      <c r="F216" s="67"/>
      <c r="G216" s="67"/>
      <c r="H216" s="67"/>
      <c r="I216" s="67"/>
      <c r="J216" s="67"/>
      <c r="K216" s="67"/>
      <c r="L216" s="67"/>
      <c r="M216" s="67"/>
      <c r="N216" s="67"/>
      <c r="O216" s="67"/>
      <c r="P216" s="67"/>
      <c r="Q216" s="67"/>
      <c r="R216" s="67"/>
      <c r="S216" s="67"/>
      <c r="T216" s="67"/>
      <c r="U216" s="67"/>
      <c r="V216" s="67"/>
      <c r="W216" s="67"/>
      <c r="X216" s="67"/>
      <c r="Y216" s="67"/>
      <c r="Z216" s="67"/>
      <c r="AA216" s="67"/>
      <c r="AB216" s="67"/>
      <c r="AC216" s="67"/>
      <c r="AD216" s="67"/>
      <c r="AE216" s="67"/>
      <c r="AF216" s="67"/>
      <c r="AG216" s="67"/>
      <c r="AH216" s="67"/>
    </row>
    <row r="217" spans="1:34" ht="12" customHeight="1" x14ac:dyDescent="0.4">
      <c r="A217" s="67"/>
      <c r="B217" s="67"/>
      <c r="C217" s="67"/>
      <c r="D217" s="67"/>
      <c r="E217" s="67"/>
      <c r="F217" s="67"/>
      <c r="G217" s="67"/>
      <c r="H217" s="67"/>
      <c r="I217" s="67"/>
      <c r="J217" s="67"/>
      <c r="K217" s="67"/>
      <c r="L217" s="67"/>
      <c r="M217" s="67"/>
      <c r="N217" s="67"/>
      <c r="O217" s="67"/>
      <c r="P217" s="67"/>
      <c r="Q217" s="67"/>
      <c r="R217" s="67"/>
      <c r="S217" s="67"/>
      <c r="T217" s="67"/>
      <c r="U217" s="67"/>
      <c r="V217" s="67"/>
      <c r="W217" s="67"/>
      <c r="X217" s="67"/>
      <c r="Y217" s="67"/>
      <c r="Z217" s="67"/>
      <c r="AA217" s="67"/>
      <c r="AB217" s="67"/>
      <c r="AC217" s="67"/>
      <c r="AD217" s="67"/>
      <c r="AE217" s="67"/>
      <c r="AF217" s="67"/>
      <c r="AG217" s="67"/>
      <c r="AH217" s="67"/>
    </row>
    <row r="218" spans="1:34" ht="12" customHeight="1" x14ac:dyDescent="0.4">
      <c r="A218" s="67"/>
      <c r="B218" s="67"/>
      <c r="C218" s="67"/>
      <c r="D218" s="67"/>
      <c r="E218" s="67"/>
      <c r="F218" s="67"/>
      <c r="G218" s="67"/>
      <c r="H218" s="67"/>
      <c r="I218" s="67"/>
      <c r="J218" s="67"/>
      <c r="K218" s="67"/>
      <c r="L218" s="67"/>
      <c r="M218" s="67"/>
      <c r="N218" s="67"/>
      <c r="O218" s="67"/>
      <c r="P218" s="67"/>
      <c r="Q218" s="67"/>
      <c r="R218" s="67"/>
      <c r="S218" s="67"/>
      <c r="T218" s="67"/>
      <c r="U218" s="67"/>
      <c r="V218" s="67"/>
      <c r="W218" s="67"/>
      <c r="X218" s="67"/>
      <c r="Y218" s="67"/>
      <c r="Z218" s="67"/>
      <c r="AA218" s="67"/>
      <c r="AB218" s="67"/>
      <c r="AC218" s="67"/>
      <c r="AD218" s="67"/>
      <c r="AE218" s="67"/>
      <c r="AF218" s="67"/>
      <c r="AG218" s="67"/>
      <c r="AH218" s="67"/>
    </row>
    <row r="219" spans="1:34" ht="12" customHeight="1" x14ac:dyDescent="0.4">
      <c r="A219" s="67"/>
      <c r="B219" s="67"/>
      <c r="C219" s="67"/>
      <c r="D219" s="67"/>
      <c r="E219" s="67"/>
      <c r="F219" s="67"/>
      <c r="G219" s="67"/>
      <c r="H219" s="67"/>
      <c r="I219" s="67"/>
      <c r="J219" s="67"/>
      <c r="K219" s="67"/>
      <c r="L219" s="67"/>
      <c r="M219" s="67"/>
      <c r="N219" s="67"/>
      <c r="O219" s="67"/>
      <c r="P219" s="67"/>
      <c r="Q219" s="67"/>
      <c r="R219" s="67"/>
      <c r="S219" s="67"/>
      <c r="T219" s="67"/>
      <c r="U219" s="67"/>
      <c r="V219" s="67"/>
      <c r="W219" s="67"/>
      <c r="X219" s="67"/>
      <c r="Y219" s="67"/>
      <c r="Z219" s="67"/>
      <c r="AA219" s="67"/>
      <c r="AB219" s="67"/>
      <c r="AC219" s="67"/>
      <c r="AD219" s="67"/>
      <c r="AE219" s="67"/>
      <c r="AF219" s="67"/>
      <c r="AG219" s="67"/>
      <c r="AH219" s="67"/>
    </row>
    <row r="220" spans="1:34" ht="12" customHeight="1" x14ac:dyDescent="0.4">
      <c r="A220" s="67"/>
      <c r="B220" s="67"/>
      <c r="C220" s="67"/>
      <c r="D220" s="67"/>
      <c r="E220" s="67"/>
      <c r="F220" s="67"/>
      <c r="G220" s="67"/>
      <c r="H220" s="67"/>
      <c r="I220" s="67"/>
      <c r="J220" s="67"/>
      <c r="K220" s="67"/>
      <c r="L220" s="67"/>
      <c r="M220" s="67"/>
      <c r="N220" s="67"/>
      <c r="O220" s="67"/>
      <c r="P220" s="67"/>
      <c r="Q220" s="67"/>
      <c r="R220" s="67"/>
      <c r="S220" s="67"/>
      <c r="T220" s="67"/>
      <c r="U220" s="67"/>
      <c r="V220" s="67"/>
      <c r="W220" s="67"/>
      <c r="X220" s="67"/>
      <c r="Y220" s="67"/>
      <c r="Z220" s="67"/>
      <c r="AA220" s="67"/>
      <c r="AB220" s="67"/>
      <c r="AC220" s="67"/>
      <c r="AD220" s="67"/>
      <c r="AE220" s="67"/>
      <c r="AF220" s="67"/>
      <c r="AG220" s="67"/>
      <c r="AH220" s="67"/>
    </row>
    <row r="221" spans="1:34" ht="12" customHeight="1" x14ac:dyDescent="0.4">
      <c r="A221" s="67"/>
      <c r="B221" s="67"/>
      <c r="C221" s="67"/>
      <c r="D221" s="67"/>
      <c r="E221" s="67"/>
      <c r="F221" s="67"/>
      <c r="G221" s="67"/>
      <c r="H221" s="67"/>
      <c r="I221" s="67"/>
      <c r="J221" s="67"/>
      <c r="K221" s="67"/>
      <c r="L221" s="67"/>
      <c r="M221" s="67"/>
      <c r="N221" s="67"/>
      <c r="O221" s="67"/>
      <c r="P221" s="67"/>
      <c r="Q221" s="67"/>
      <c r="R221" s="67"/>
      <c r="S221" s="67"/>
      <c r="T221" s="67"/>
      <c r="U221" s="67"/>
      <c r="V221" s="67"/>
      <c r="W221" s="67"/>
      <c r="X221" s="67"/>
      <c r="Y221" s="67"/>
      <c r="Z221" s="67"/>
      <c r="AA221" s="67"/>
      <c r="AB221" s="67"/>
      <c r="AC221" s="67"/>
      <c r="AD221" s="67"/>
      <c r="AE221" s="67"/>
      <c r="AF221" s="67"/>
      <c r="AG221" s="67"/>
      <c r="AH221" s="67"/>
    </row>
    <row r="222" spans="1:34" ht="12" customHeight="1" x14ac:dyDescent="0.4">
      <c r="A222" s="67"/>
      <c r="B222" s="67"/>
      <c r="C222" s="67"/>
      <c r="D222" s="67"/>
      <c r="E222" s="67"/>
      <c r="F222" s="67"/>
      <c r="G222" s="67"/>
      <c r="H222" s="67"/>
      <c r="I222" s="67"/>
      <c r="J222" s="67"/>
      <c r="K222" s="67"/>
      <c r="L222" s="67"/>
      <c r="M222" s="67"/>
      <c r="N222" s="67"/>
      <c r="O222" s="67"/>
      <c r="P222" s="67"/>
      <c r="Q222" s="67"/>
      <c r="R222" s="67"/>
      <c r="S222" s="67"/>
      <c r="T222" s="67"/>
      <c r="U222" s="67"/>
      <c r="V222" s="67"/>
      <c r="W222" s="67"/>
      <c r="X222" s="67"/>
      <c r="Y222" s="67"/>
      <c r="Z222" s="67"/>
      <c r="AA222" s="67"/>
      <c r="AB222" s="67"/>
      <c r="AC222" s="67"/>
      <c r="AD222" s="67"/>
      <c r="AE222" s="67"/>
      <c r="AF222" s="67"/>
      <c r="AG222" s="67"/>
      <c r="AH222" s="67"/>
    </row>
    <row r="223" spans="1:34" ht="12" customHeight="1" x14ac:dyDescent="0.4">
      <c r="A223" s="67"/>
      <c r="B223" s="67"/>
      <c r="C223" s="67"/>
      <c r="D223" s="67"/>
      <c r="E223" s="67"/>
      <c r="F223" s="67"/>
      <c r="G223" s="67"/>
      <c r="H223" s="67"/>
      <c r="I223" s="67"/>
      <c r="J223" s="67"/>
      <c r="K223" s="67"/>
      <c r="L223" s="67"/>
      <c r="M223" s="67"/>
      <c r="N223" s="67"/>
      <c r="O223" s="67"/>
      <c r="P223" s="67"/>
      <c r="Q223" s="67"/>
      <c r="R223" s="67"/>
      <c r="S223" s="67"/>
      <c r="T223" s="67"/>
      <c r="U223" s="67"/>
      <c r="V223" s="67"/>
      <c r="W223" s="67"/>
      <c r="X223" s="67"/>
      <c r="Y223" s="67"/>
      <c r="Z223" s="67"/>
      <c r="AA223" s="67"/>
      <c r="AB223" s="67"/>
      <c r="AC223" s="67"/>
      <c r="AD223" s="67"/>
      <c r="AE223" s="67"/>
      <c r="AF223" s="67"/>
      <c r="AG223" s="67"/>
      <c r="AH223" s="67"/>
    </row>
    <row r="224" spans="1:34" ht="12" customHeight="1" x14ac:dyDescent="0.4">
      <c r="A224" s="67"/>
      <c r="B224" s="67"/>
      <c r="C224" s="67"/>
      <c r="D224" s="67"/>
      <c r="E224" s="67"/>
      <c r="F224" s="67"/>
      <c r="G224" s="67"/>
      <c r="H224" s="67"/>
      <c r="I224" s="67"/>
      <c r="J224" s="67"/>
      <c r="K224" s="67"/>
      <c r="L224" s="67"/>
      <c r="M224" s="67"/>
      <c r="N224" s="67"/>
      <c r="O224" s="67"/>
      <c r="P224" s="67"/>
      <c r="Q224" s="67"/>
      <c r="R224" s="67"/>
      <c r="S224" s="67"/>
      <c r="T224" s="67"/>
      <c r="U224" s="67"/>
      <c r="V224" s="67"/>
      <c r="W224" s="67"/>
      <c r="X224" s="67"/>
      <c r="Y224" s="67"/>
      <c r="Z224" s="67"/>
      <c r="AA224" s="67"/>
      <c r="AB224" s="67"/>
      <c r="AC224" s="67"/>
      <c r="AD224" s="67"/>
      <c r="AE224" s="67"/>
      <c r="AF224" s="67"/>
      <c r="AG224" s="67"/>
      <c r="AH224" s="67"/>
    </row>
    <row r="225" spans="1:34" ht="12" customHeight="1" x14ac:dyDescent="0.4">
      <c r="A225" s="67"/>
      <c r="B225" s="67"/>
      <c r="C225" s="67"/>
      <c r="D225" s="67"/>
      <c r="E225" s="67"/>
      <c r="F225" s="67"/>
      <c r="G225" s="67"/>
      <c r="H225" s="67"/>
      <c r="I225" s="67"/>
      <c r="J225" s="67"/>
      <c r="K225" s="67"/>
      <c r="L225" s="67"/>
      <c r="M225" s="67"/>
      <c r="N225" s="67"/>
      <c r="O225" s="67"/>
      <c r="P225" s="67"/>
      <c r="Q225" s="67"/>
      <c r="R225" s="67"/>
      <c r="S225" s="67"/>
      <c r="T225" s="67"/>
      <c r="U225" s="67"/>
      <c r="V225" s="67"/>
      <c r="W225" s="67"/>
      <c r="X225" s="67"/>
      <c r="Y225" s="67"/>
      <c r="Z225" s="67"/>
      <c r="AA225" s="67"/>
      <c r="AB225" s="67"/>
      <c r="AC225" s="67"/>
      <c r="AD225" s="67"/>
      <c r="AE225" s="67"/>
      <c r="AF225" s="67"/>
      <c r="AG225" s="67"/>
      <c r="AH225" s="67"/>
    </row>
    <row r="226" spans="1:34" ht="12" customHeight="1" x14ac:dyDescent="0.4">
      <c r="A226" s="67"/>
      <c r="B226" s="67"/>
      <c r="C226" s="67"/>
      <c r="D226" s="67"/>
      <c r="E226" s="67"/>
      <c r="F226" s="67"/>
      <c r="G226" s="67"/>
      <c r="H226" s="67"/>
      <c r="I226" s="67"/>
      <c r="J226" s="67"/>
      <c r="K226" s="67"/>
      <c r="L226" s="67"/>
      <c r="M226" s="67"/>
      <c r="N226" s="67"/>
      <c r="O226" s="67"/>
      <c r="P226" s="67"/>
      <c r="Q226" s="67"/>
      <c r="R226" s="67"/>
      <c r="S226" s="67"/>
      <c r="T226" s="67"/>
      <c r="U226" s="67"/>
      <c r="V226" s="67"/>
      <c r="W226" s="67"/>
      <c r="X226" s="67"/>
      <c r="Y226" s="67"/>
      <c r="Z226" s="67"/>
      <c r="AA226" s="67"/>
      <c r="AB226" s="67"/>
      <c r="AC226" s="67"/>
      <c r="AD226" s="67"/>
      <c r="AE226" s="67"/>
      <c r="AF226" s="67"/>
      <c r="AG226" s="67"/>
      <c r="AH226" s="67"/>
    </row>
    <row r="227" spans="1:34" ht="12" customHeight="1" x14ac:dyDescent="0.4">
      <c r="A227" s="67"/>
      <c r="B227" s="67"/>
      <c r="C227" s="67"/>
      <c r="D227" s="67"/>
      <c r="E227" s="67"/>
      <c r="F227" s="67"/>
      <c r="G227" s="67"/>
      <c r="H227" s="67"/>
      <c r="I227" s="67"/>
      <c r="J227" s="67"/>
      <c r="K227" s="67"/>
      <c r="L227" s="67"/>
      <c r="M227" s="67"/>
      <c r="N227" s="67"/>
      <c r="O227" s="67"/>
      <c r="P227" s="67"/>
      <c r="Q227" s="67"/>
      <c r="R227" s="67"/>
      <c r="S227" s="67"/>
      <c r="T227" s="67"/>
      <c r="U227" s="67"/>
      <c r="V227" s="67"/>
      <c r="W227" s="67"/>
      <c r="X227" s="67"/>
      <c r="Y227" s="67"/>
      <c r="Z227" s="67"/>
      <c r="AA227" s="67"/>
      <c r="AB227" s="67"/>
      <c r="AC227" s="67"/>
      <c r="AD227" s="67"/>
      <c r="AE227" s="67"/>
      <c r="AF227" s="67"/>
      <c r="AG227" s="67"/>
      <c r="AH227" s="67"/>
    </row>
    <row r="228" spans="1:34" ht="12" customHeight="1" x14ac:dyDescent="0.4">
      <c r="A228" s="67"/>
      <c r="B228" s="67"/>
      <c r="C228" s="67"/>
      <c r="D228" s="67"/>
      <c r="E228" s="67"/>
      <c r="F228" s="67"/>
      <c r="G228" s="67"/>
      <c r="H228" s="67"/>
      <c r="I228" s="67"/>
      <c r="J228" s="67"/>
      <c r="K228" s="67"/>
      <c r="L228" s="67"/>
      <c r="M228" s="67"/>
      <c r="N228" s="67"/>
      <c r="O228" s="67"/>
      <c r="P228" s="67"/>
      <c r="Q228" s="67"/>
      <c r="R228" s="67"/>
      <c r="S228" s="67"/>
      <c r="T228" s="67"/>
      <c r="U228" s="67"/>
      <c r="V228" s="67"/>
      <c r="W228" s="67"/>
      <c r="X228" s="67"/>
      <c r="Y228" s="67"/>
      <c r="Z228" s="67"/>
      <c r="AA228" s="67"/>
      <c r="AB228" s="67"/>
      <c r="AC228" s="67"/>
      <c r="AD228" s="67"/>
      <c r="AE228" s="67"/>
      <c r="AF228" s="67"/>
      <c r="AG228" s="67"/>
      <c r="AH228" s="67"/>
    </row>
    <row r="229" spans="1:34" ht="12" customHeight="1" x14ac:dyDescent="0.4">
      <c r="A229" s="67"/>
      <c r="B229" s="67"/>
      <c r="C229" s="67"/>
      <c r="D229" s="67"/>
      <c r="E229" s="67"/>
      <c r="F229" s="67"/>
      <c r="G229" s="67"/>
      <c r="H229" s="67"/>
      <c r="I229" s="67"/>
      <c r="J229" s="67"/>
      <c r="K229" s="67"/>
      <c r="L229" s="67"/>
      <c r="M229" s="67"/>
      <c r="N229" s="67"/>
      <c r="O229" s="67"/>
      <c r="P229" s="67"/>
      <c r="Q229" s="67"/>
      <c r="R229" s="67"/>
      <c r="S229" s="67"/>
      <c r="T229" s="67"/>
      <c r="U229" s="67"/>
      <c r="V229" s="67"/>
      <c r="W229" s="67"/>
      <c r="X229" s="67"/>
      <c r="Y229" s="67"/>
      <c r="Z229" s="67"/>
      <c r="AA229" s="67"/>
      <c r="AB229" s="67"/>
      <c r="AC229" s="67"/>
      <c r="AD229" s="67"/>
      <c r="AE229" s="67"/>
      <c r="AF229" s="67"/>
      <c r="AG229" s="67"/>
      <c r="AH229" s="67"/>
    </row>
    <row r="230" spans="1:34" ht="12" customHeight="1" x14ac:dyDescent="0.4">
      <c r="A230" s="67"/>
      <c r="B230" s="67"/>
      <c r="C230" s="67"/>
      <c r="D230" s="67"/>
      <c r="E230" s="67"/>
      <c r="F230" s="67"/>
      <c r="G230" s="67"/>
      <c r="H230" s="67"/>
      <c r="I230" s="67"/>
      <c r="J230" s="67"/>
      <c r="K230" s="67"/>
      <c r="L230" s="67"/>
      <c r="M230" s="67"/>
      <c r="N230" s="67"/>
      <c r="O230" s="67"/>
      <c r="P230" s="67"/>
      <c r="Q230" s="67"/>
      <c r="R230" s="67"/>
      <c r="S230" s="67"/>
      <c r="T230" s="67"/>
      <c r="U230" s="67"/>
      <c r="V230" s="67"/>
      <c r="W230" s="67"/>
      <c r="X230" s="67"/>
      <c r="Y230" s="67"/>
      <c r="Z230" s="67"/>
      <c r="AA230" s="67"/>
      <c r="AB230" s="67"/>
      <c r="AC230" s="67"/>
      <c r="AD230" s="67"/>
      <c r="AE230" s="67"/>
      <c r="AF230" s="67"/>
      <c r="AG230" s="67"/>
      <c r="AH230" s="67"/>
    </row>
    <row r="231" spans="1:34" ht="12" customHeight="1" x14ac:dyDescent="0.4">
      <c r="A231" s="67"/>
      <c r="B231" s="67"/>
      <c r="C231" s="67"/>
      <c r="D231" s="67"/>
      <c r="E231" s="67"/>
      <c r="F231" s="67"/>
      <c r="G231" s="67"/>
      <c r="H231" s="67"/>
      <c r="I231" s="67"/>
      <c r="J231" s="67"/>
      <c r="K231" s="67"/>
      <c r="L231" s="67"/>
      <c r="M231" s="67"/>
      <c r="N231" s="67"/>
      <c r="O231" s="67"/>
      <c r="P231" s="67"/>
      <c r="Q231" s="67"/>
      <c r="R231" s="67"/>
      <c r="S231" s="67"/>
      <c r="T231" s="67"/>
      <c r="U231" s="67"/>
      <c r="V231" s="67"/>
      <c r="W231" s="67"/>
      <c r="X231" s="67"/>
      <c r="Y231" s="67"/>
      <c r="Z231" s="67"/>
      <c r="AA231" s="67"/>
      <c r="AB231" s="67"/>
      <c r="AC231" s="67"/>
      <c r="AD231" s="67"/>
      <c r="AE231" s="67"/>
      <c r="AF231" s="67"/>
      <c r="AG231" s="67"/>
      <c r="AH231" s="67"/>
    </row>
    <row r="232" spans="1:34" ht="12" customHeight="1" x14ac:dyDescent="0.4">
      <c r="A232" s="67"/>
      <c r="B232" s="67"/>
      <c r="C232" s="67"/>
      <c r="D232" s="67"/>
      <c r="E232" s="67"/>
      <c r="F232" s="67"/>
      <c r="G232" s="67"/>
      <c r="H232" s="67"/>
      <c r="I232" s="67"/>
      <c r="J232" s="67"/>
      <c r="K232" s="67"/>
      <c r="L232" s="67"/>
      <c r="M232" s="67"/>
      <c r="N232" s="67"/>
      <c r="O232" s="67"/>
      <c r="P232" s="67"/>
      <c r="Q232" s="67"/>
      <c r="R232" s="67"/>
      <c r="S232" s="67"/>
      <c r="T232" s="67"/>
      <c r="U232" s="67"/>
      <c r="V232" s="67"/>
      <c r="W232" s="67"/>
      <c r="X232" s="67"/>
      <c r="Y232" s="67"/>
      <c r="Z232" s="67"/>
      <c r="AA232" s="67"/>
      <c r="AB232" s="67"/>
      <c r="AC232" s="67"/>
      <c r="AD232" s="67"/>
      <c r="AE232" s="67"/>
      <c r="AF232" s="67"/>
      <c r="AG232" s="67"/>
      <c r="AH232" s="67"/>
    </row>
    <row r="233" spans="1:34" ht="12" customHeight="1" x14ac:dyDescent="0.4">
      <c r="A233" s="67"/>
      <c r="B233" s="67"/>
      <c r="C233" s="67"/>
      <c r="D233" s="67"/>
      <c r="E233" s="67"/>
      <c r="F233" s="67"/>
      <c r="G233" s="67"/>
      <c r="H233" s="67"/>
      <c r="I233" s="67"/>
      <c r="J233" s="67"/>
      <c r="K233" s="67"/>
      <c r="L233" s="67"/>
      <c r="M233" s="67"/>
      <c r="N233" s="67"/>
      <c r="O233" s="67"/>
      <c r="P233" s="67"/>
      <c r="Q233" s="67"/>
      <c r="R233" s="67"/>
      <c r="S233" s="67"/>
      <c r="T233" s="67"/>
      <c r="U233" s="67"/>
      <c r="V233" s="67"/>
      <c r="W233" s="67"/>
      <c r="X233" s="67"/>
      <c r="Y233" s="67"/>
      <c r="Z233" s="67"/>
      <c r="AA233" s="67"/>
      <c r="AB233" s="67"/>
      <c r="AC233" s="67"/>
      <c r="AD233" s="67"/>
      <c r="AE233" s="67"/>
      <c r="AF233" s="67"/>
      <c r="AG233" s="67"/>
      <c r="AH233" s="67"/>
    </row>
    <row r="234" spans="1:34" ht="12" customHeight="1" x14ac:dyDescent="0.4">
      <c r="A234" s="67"/>
      <c r="B234" s="67"/>
      <c r="C234" s="67"/>
      <c r="D234" s="67"/>
      <c r="E234" s="67"/>
      <c r="F234" s="67"/>
      <c r="G234" s="67"/>
      <c r="H234" s="67"/>
      <c r="I234" s="67"/>
      <c r="J234" s="67"/>
      <c r="K234" s="67"/>
      <c r="L234" s="67"/>
      <c r="M234" s="67"/>
      <c r="N234" s="67"/>
      <c r="O234" s="67"/>
      <c r="P234" s="67"/>
      <c r="Q234" s="67"/>
      <c r="R234" s="67"/>
      <c r="S234" s="67"/>
      <c r="T234" s="67"/>
      <c r="U234" s="67"/>
      <c r="V234" s="67"/>
      <c r="W234" s="67"/>
      <c r="X234" s="67"/>
      <c r="Y234" s="67"/>
      <c r="Z234" s="67"/>
      <c r="AA234" s="67"/>
      <c r="AB234" s="67"/>
      <c r="AC234" s="67"/>
      <c r="AD234" s="67"/>
      <c r="AE234" s="67"/>
      <c r="AF234" s="67"/>
      <c r="AG234" s="67"/>
      <c r="AH234" s="67"/>
    </row>
    <row r="235" spans="1:34" ht="12" customHeight="1" x14ac:dyDescent="0.4">
      <c r="A235" s="67"/>
      <c r="B235" s="67"/>
      <c r="C235" s="67"/>
      <c r="D235" s="67"/>
      <c r="E235" s="67"/>
      <c r="F235" s="67"/>
      <c r="G235" s="67"/>
      <c r="H235" s="67"/>
      <c r="I235" s="67"/>
      <c r="J235" s="67"/>
      <c r="K235" s="67"/>
      <c r="L235" s="67"/>
      <c r="M235" s="67"/>
      <c r="N235" s="67"/>
      <c r="O235" s="67"/>
      <c r="P235" s="67"/>
      <c r="Q235" s="67"/>
      <c r="R235" s="67"/>
      <c r="S235" s="67"/>
      <c r="T235" s="67"/>
      <c r="U235" s="67"/>
      <c r="V235" s="67"/>
      <c r="W235" s="67"/>
      <c r="X235" s="67"/>
      <c r="Y235" s="67"/>
      <c r="Z235" s="67"/>
      <c r="AA235" s="67"/>
      <c r="AB235" s="67"/>
      <c r="AC235" s="67"/>
      <c r="AD235" s="67"/>
      <c r="AE235" s="67"/>
      <c r="AF235" s="67"/>
      <c r="AG235" s="67"/>
      <c r="AH235" s="67"/>
    </row>
    <row r="236" spans="1:34" ht="12" customHeight="1" x14ac:dyDescent="0.4">
      <c r="A236" s="67"/>
      <c r="B236" s="67"/>
      <c r="C236" s="67"/>
      <c r="D236" s="67"/>
      <c r="E236" s="67"/>
      <c r="F236" s="67"/>
      <c r="G236" s="67"/>
      <c r="H236" s="67"/>
      <c r="I236" s="67"/>
      <c r="J236" s="67"/>
      <c r="K236" s="67"/>
      <c r="L236" s="67"/>
      <c r="M236" s="67"/>
      <c r="N236" s="67"/>
      <c r="O236" s="67"/>
      <c r="P236" s="67"/>
      <c r="Q236" s="67"/>
      <c r="R236" s="67"/>
      <c r="S236" s="67"/>
      <c r="T236" s="67"/>
      <c r="U236" s="67"/>
      <c r="V236" s="67"/>
      <c r="W236" s="67"/>
      <c r="X236" s="67"/>
      <c r="Y236" s="67"/>
      <c r="Z236" s="67"/>
      <c r="AA236" s="67"/>
      <c r="AB236" s="67"/>
      <c r="AC236" s="67"/>
      <c r="AD236" s="67"/>
      <c r="AE236" s="67"/>
      <c r="AF236" s="67"/>
      <c r="AG236" s="67"/>
      <c r="AH236" s="67"/>
    </row>
    <row r="237" spans="1:34" ht="12" customHeight="1" x14ac:dyDescent="0.4">
      <c r="A237" s="67"/>
      <c r="B237" s="67"/>
      <c r="C237" s="67"/>
      <c r="D237" s="67"/>
      <c r="E237" s="67"/>
      <c r="F237" s="67"/>
      <c r="G237" s="67"/>
      <c r="H237" s="67"/>
      <c r="I237" s="67"/>
      <c r="J237" s="67"/>
      <c r="K237" s="67"/>
      <c r="L237" s="67"/>
      <c r="M237" s="67"/>
      <c r="N237" s="67"/>
      <c r="O237" s="67"/>
      <c r="P237" s="67"/>
      <c r="Q237" s="67"/>
      <c r="R237" s="67"/>
      <c r="S237" s="67"/>
      <c r="T237" s="67"/>
      <c r="U237" s="67"/>
      <c r="V237" s="67"/>
      <c r="W237" s="67"/>
      <c r="X237" s="67"/>
      <c r="Y237" s="67"/>
      <c r="Z237" s="67"/>
      <c r="AA237" s="67"/>
      <c r="AB237" s="67"/>
      <c r="AC237" s="67"/>
      <c r="AD237" s="67"/>
      <c r="AE237" s="67"/>
      <c r="AF237" s="67"/>
      <c r="AG237" s="67"/>
      <c r="AH237" s="67"/>
    </row>
    <row r="238" spans="1:34" ht="15.75" customHeight="1" x14ac:dyDescent="0.4">
      <c r="A238" s="80"/>
      <c r="B238" s="80"/>
      <c r="C238" s="80"/>
      <c r="D238" s="80"/>
      <c r="E238" s="80"/>
      <c r="F238" s="80"/>
      <c r="G238" s="80"/>
      <c r="H238" s="80"/>
      <c r="I238" s="80"/>
      <c r="J238" s="80"/>
      <c r="K238" s="80"/>
      <c r="L238" s="80"/>
      <c r="M238" s="80"/>
      <c r="N238" s="80"/>
      <c r="O238" s="80"/>
      <c r="P238" s="80"/>
      <c r="Q238" s="80"/>
      <c r="R238" s="80"/>
      <c r="S238" s="80"/>
      <c r="T238" s="80"/>
      <c r="U238" s="80"/>
      <c r="V238" s="80"/>
      <c r="W238" s="80"/>
      <c r="X238" s="80"/>
      <c r="Y238" s="80"/>
      <c r="Z238" s="80"/>
      <c r="AA238" s="80"/>
      <c r="AB238" s="80"/>
      <c r="AC238" s="80"/>
      <c r="AD238" s="80"/>
      <c r="AE238" s="80"/>
      <c r="AF238" s="80"/>
      <c r="AG238" s="80"/>
      <c r="AH238" s="80"/>
    </row>
    <row r="239" spans="1:34" ht="15.75" customHeight="1" x14ac:dyDescent="0.4">
      <c r="A239" s="80"/>
      <c r="B239" s="80"/>
      <c r="C239" s="80"/>
      <c r="D239" s="80"/>
      <c r="E239" s="80"/>
      <c r="F239" s="80"/>
      <c r="G239" s="80"/>
      <c r="H239" s="80"/>
      <c r="I239" s="80"/>
      <c r="J239" s="80"/>
      <c r="K239" s="80"/>
      <c r="L239" s="80"/>
      <c r="M239" s="80"/>
      <c r="N239" s="80"/>
      <c r="O239" s="80"/>
      <c r="P239" s="80"/>
      <c r="Q239" s="80"/>
      <c r="R239" s="80"/>
      <c r="S239" s="80"/>
      <c r="T239" s="80"/>
      <c r="U239" s="80"/>
      <c r="V239" s="80"/>
      <c r="W239" s="80"/>
      <c r="X239" s="80"/>
      <c r="Y239" s="80"/>
      <c r="Z239" s="80"/>
      <c r="AA239" s="80"/>
      <c r="AB239" s="80"/>
      <c r="AC239" s="80"/>
      <c r="AD239" s="80"/>
      <c r="AE239" s="80"/>
      <c r="AF239" s="80"/>
      <c r="AG239" s="80"/>
      <c r="AH239" s="80"/>
    </row>
    <row r="240" spans="1:34" ht="15.75" customHeight="1" x14ac:dyDescent="0.4">
      <c r="A240" s="80"/>
      <c r="B240" s="80"/>
      <c r="C240" s="80"/>
      <c r="D240" s="80"/>
      <c r="E240" s="80"/>
      <c r="F240" s="80"/>
      <c r="G240" s="80"/>
      <c r="H240" s="80"/>
      <c r="I240" s="80"/>
      <c r="J240" s="80"/>
      <c r="K240" s="80"/>
      <c r="L240" s="80"/>
      <c r="M240" s="80"/>
      <c r="N240" s="80"/>
      <c r="O240" s="80"/>
      <c r="P240" s="80"/>
      <c r="Q240" s="80"/>
      <c r="R240" s="80"/>
      <c r="S240" s="80"/>
      <c r="T240" s="80"/>
      <c r="U240" s="80"/>
      <c r="V240" s="80"/>
      <c r="W240" s="80"/>
      <c r="X240" s="80"/>
      <c r="Y240" s="80"/>
      <c r="Z240" s="80"/>
      <c r="AA240" s="80"/>
      <c r="AB240" s="80"/>
      <c r="AC240" s="80"/>
      <c r="AD240" s="80"/>
      <c r="AE240" s="80"/>
      <c r="AF240" s="80"/>
      <c r="AG240" s="80"/>
      <c r="AH240" s="80"/>
    </row>
    <row r="241" spans="1:34" ht="15.75" customHeight="1" x14ac:dyDescent="0.4">
      <c r="A241" s="80"/>
      <c r="B241" s="80"/>
      <c r="C241" s="80"/>
      <c r="D241" s="80"/>
      <c r="E241" s="80"/>
      <c r="F241" s="80"/>
      <c r="G241" s="80"/>
      <c r="H241" s="80"/>
      <c r="I241" s="80"/>
      <c r="J241" s="80"/>
      <c r="K241" s="80"/>
      <c r="L241" s="80"/>
      <c r="M241" s="80"/>
      <c r="N241" s="80"/>
      <c r="O241" s="80"/>
      <c r="P241" s="80"/>
      <c r="Q241" s="80"/>
      <c r="R241" s="80"/>
      <c r="S241" s="80"/>
      <c r="T241" s="80"/>
      <c r="U241" s="80"/>
      <c r="V241" s="80"/>
      <c r="W241" s="80"/>
      <c r="X241" s="80"/>
      <c r="Y241" s="80"/>
      <c r="Z241" s="80"/>
      <c r="AA241" s="80"/>
      <c r="AB241" s="80"/>
      <c r="AC241" s="80"/>
      <c r="AD241" s="80"/>
      <c r="AE241" s="80"/>
      <c r="AF241" s="80"/>
      <c r="AG241" s="80"/>
      <c r="AH241" s="80"/>
    </row>
    <row r="242" spans="1:34" ht="15.75" customHeight="1" x14ac:dyDescent="0.4">
      <c r="A242" s="80"/>
      <c r="B242" s="80"/>
      <c r="C242" s="80"/>
      <c r="D242" s="80"/>
      <c r="E242" s="80"/>
      <c r="F242" s="80"/>
      <c r="G242" s="80"/>
      <c r="H242" s="80"/>
      <c r="I242" s="80"/>
      <c r="J242" s="80"/>
      <c r="K242" s="80"/>
      <c r="L242" s="80"/>
      <c r="M242" s="80"/>
      <c r="N242" s="80"/>
      <c r="O242" s="80"/>
      <c r="P242" s="80"/>
      <c r="Q242" s="80"/>
      <c r="R242" s="80"/>
      <c r="S242" s="80"/>
      <c r="T242" s="80"/>
      <c r="U242" s="80"/>
      <c r="V242" s="80"/>
      <c r="W242" s="80"/>
      <c r="X242" s="80"/>
      <c r="Y242" s="80"/>
      <c r="Z242" s="80"/>
      <c r="AA242" s="80"/>
      <c r="AB242" s="80"/>
      <c r="AC242" s="80"/>
      <c r="AD242" s="80"/>
      <c r="AE242" s="80"/>
      <c r="AF242" s="80"/>
      <c r="AG242" s="80"/>
      <c r="AH242" s="80"/>
    </row>
    <row r="243" spans="1:34" ht="15.75" customHeight="1" x14ac:dyDescent="0.4">
      <c r="A243" s="80"/>
      <c r="B243" s="80"/>
      <c r="C243" s="80"/>
      <c r="D243" s="80"/>
      <c r="E243" s="80"/>
      <c r="F243" s="80"/>
      <c r="G243" s="80"/>
      <c r="H243" s="80"/>
      <c r="I243" s="80"/>
      <c r="J243" s="80"/>
      <c r="K243" s="80"/>
      <c r="L243" s="80"/>
      <c r="M243" s="80"/>
      <c r="N243" s="80"/>
      <c r="O243" s="80"/>
      <c r="P243" s="80"/>
      <c r="Q243" s="80"/>
      <c r="R243" s="80"/>
      <c r="S243" s="80"/>
      <c r="T243" s="80"/>
      <c r="U243" s="80"/>
      <c r="V243" s="80"/>
      <c r="W243" s="80"/>
      <c r="X243" s="80"/>
      <c r="Y243" s="80"/>
      <c r="Z243" s="80"/>
      <c r="AA243" s="80"/>
      <c r="AB243" s="80"/>
      <c r="AC243" s="80"/>
      <c r="AD243" s="80"/>
      <c r="AE243" s="80"/>
      <c r="AF243" s="80"/>
      <c r="AG243" s="80"/>
      <c r="AH243" s="80"/>
    </row>
    <row r="244" spans="1:34" ht="15.75" customHeight="1" x14ac:dyDescent="0.4">
      <c r="A244" s="80"/>
      <c r="B244" s="80"/>
      <c r="C244" s="80"/>
      <c r="D244" s="80"/>
      <c r="E244" s="80"/>
      <c r="F244" s="80"/>
      <c r="G244" s="80"/>
      <c r="H244" s="80"/>
      <c r="I244" s="80"/>
      <c r="J244" s="80"/>
      <c r="K244" s="80"/>
      <c r="L244" s="80"/>
      <c r="M244" s="80"/>
      <c r="N244" s="80"/>
      <c r="O244" s="80"/>
      <c r="P244" s="80"/>
      <c r="Q244" s="80"/>
      <c r="R244" s="80"/>
      <c r="S244" s="80"/>
      <c r="T244" s="80"/>
      <c r="U244" s="80"/>
      <c r="V244" s="80"/>
      <c r="W244" s="80"/>
      <c r="X244" s="80"/>
      <c r="Y244" s="80"/>
      <c r="Z244" s="80"/>
      <c r="AA244" s="80"/>
      <c r="AB244" s="80"/>
      <c r="AC244" s="80"/>
      <c r="AD244" s="80"/>
      <c r="AE244" s="80"/>
      <c r="AF244" s="80"/>
      <c r="AG244" s="80"/>
      <c r="AH244" s="80"/>
    </row>
    <row r="245" spans="1:34" ht="15.75" customHeight="1" x14ac:dyDescent="0.4">
      <c r="A245" s="80"/>
      <c r="B245" s="80"/>
      <c r="C245" s="80"/>
      <c r="D245" s="80"/>
      <c r="E245" s="80"/>
      <c r="F245" s="80"/>
      <c r="G245" s="80"/>
      <c r="H245" s="80"/>
      <c r="I245" s="80"/>
      <c r="J245" s="80"/>
      <c r="K245" s="80"/>
      <c r="L245" s="80"/>
      <c r="M245" s="80"/>
      <c r="N245" s="80"/>
      <c r="O245" s="80"/>
      <c r="P245" s="80"/>
      <c r="Q245" s="80"/>
      <c r="R245" s="80"/>
      <c r="S245" s="80"/>
      <c r="T245" s="80"/>
      <c r="U245" s="80"/>
      <c r="V245" s="80"/>
      <c r="W245" s="80"/>
      <c r="X245" s="80"/>
      <c r="Y245" s="80"/>
      <c r="Z245" s="80"/>
      <c r="AA245" s="80"/>
      <c r="AB245" s="80"/>
      <c r="AC245" s="80"/>
      <c r="AD245" s="80"/>
      <c r="AE245" s="80"/>
      <c r="AF245" s="80"/>
      <c r="AG245" s="80"/>
      <c r="AH245" s="80"/>
    </row>
    <row r="246" spans="1:34" ht="15.75" customHeight="1" x14ac:dyDescent="0.4"/>
    <row r="247" spans="1:34" ht="15.75" customHeight="1" x14ac:dyDescent="0.4"/>
    <row r="248" spans="1:34" ht="15.75" customHeight="1" x14ac:dyDescent="0.4"/>
    <row r="249" spans="1:34" ht="15.75" customHeight="1" x14ac:dyDescent="0.4"/>
    <row r="250" spans="1:34" ht="15.75" customHeight="1" x14ac:dyDescent="0.4"/>
    <row r="251" spans="1:34" ht="15.75" customHeight="1" x14ac:dyDescent="0.4"/>
    <row r="252" spans="1:34" ht="15.75" customHeight="1" x14ac:dyDescent="0.4"/>
    <row r="253" spans="1:34" ht="15.75" customHeight="1" x14ac:dyDescent="0.4"/>
    <row r="254" spans="1:34" ht="15.75" customHeight="1" x14ac:dyDescent="0.4"/>
    <row r="255" spans="1:34" ht="15.75" customHeight="1" x14ac:dyDescent="0.4"/>
    <row r="256" spans="1:34" ht="15.75" customHeight="1" x14ac:dyDescent="0.4"/>
    <row r="257" ht="15.75" customHeight="1" x14ac:dyDescent="0.4"/>
    <row r="258" ht="15.75" customHeight="1" x14ac:dyDescent="0.4"/>
    <row r="259" ht="15.75" customHeight="1" x14ac:dyDescent="0.4"/>
    <row r="260" ht="15.75" customHeight="1" x14ac:dyDescent="0.4"/>
    <row r="261" ht="15.75" customHeight="1" x14ac:dyDescent="0.4"/>
    <row r="262" ht="15.75" customHeight="1" x14ac:dyDescent="0.4"/>
    <row r="263" ht="15.75" customHeight="1" x14ac:dyDescent="0.4"/>
    <row r="264" ht="15.75" customHeight="1" x14ac:dyDescent="0.4"/>
    <row r="265" ht="15.75" customHeight="1" x14ac:dyDescent="0.4"/>
    <row r="266" ht="15.75" customHeight="1" x14ac:dyDescent="0.4"/>
    <row r="267" ht="15.75" customHeight="1" x14ac:dyDescent="0.4"/>
    <row r="268" ht="15.75" customHeight="1" x14ac:dyDescent="0.4"/>
    <row r="269" ht="15.75" customHeight="1" x14ac:dyDescent="0.4"/>
    <row r="270" ht="15.75" customHeight="1" x14ac:dyDescent="0.4"/>
    <row r="271" ht="15.75" customHeight="1" x14ac:dyDescent="0.4"/>
    <row r="272" ht="15.75" customHeight="1" x14ac:dyDescent="0.4"/>
    <row r="273" ht="15.75" customHeight="1" x14ac:dyDescent="0.4"/>
    <row r="274" ht="15.75" customHeight="1" x14ac:dyDescent="0.4"/>
    <row r="275" ht="15.75" customHeight="1" x14ac:dyDescent="0.4"/>
    <row r="276" ht="15.75" customHeight="1" x14ac:dyDescent="0.4"/>
    <row r="277" ht="15.75" customHeight="1" x14ac:dyDescent="0.4"/>
    <row r="278" ht="15.75" customHeight="1" x14ac:dyDescent="0.4"/>
    <row r="279" ht="15.75" customHeight="1" x14ac:dyDescent="0.4"/>
    <row r="280" ht="15.75" customHeight="1" x14ac:dyDescent="0.4"/>
    <row r="281" ht="15.75" customHeight="1" x14ac:dyDescent="0.4"/>
    <row r="282" ht="15.75" customHeight="1" x14ac:dyDescent="0.4"/>
    <row r="283" ht="15.75" customHeight="1" x14ac:dyDescent="0.4"/>
    <row r="284" ht="15.75" customHeight="1" x14ac:dyDescent="0.4"/>
    <row r="285" ht="15.75" customHeight="1" x14ac:dyDescent="0.4"/>
    <row r="286" ht="15.75" customHeight="1" x14ac:dyDescent="0.4"/>
    <row r="287" ht="15.75" customHeight="1" x14ac:dyDescent="0.4"/>
    <row r="288" ht="15.75" customHeight="1" x14ac:dyDescent="0.4"/>
    <row r="289" ht="15.75" customHeight="1" x14ac:dyDescent="0.4"/>
    <row r="290" ht="15.75" customHeight="1" x14ac:dyDescent="0.4"/>
    <row r="291" ht="15.75" customHeight="1" x14ac:dyDescent="0.4"/>
    <row r="292" ht="15.75" customHeight="1" x14ac:dyDescent="0.4"/>
    <row r="293" ht="15.75" customHeight="1" x14ac:dyDescent="0.4"/>
    <row r="294" ht="15.75" customHeight="1" x14ac:dyDescent="0.4"/>
    <row r="295" ht="15.75" customHeight="1" x14ac:dyDescent="0.4"/>
    <row r="296" ht="15.75" customHeight="1" x14ac:dyDescent="0.4"/>
    <row r="297" ht="15.75" customHeight="1" x14ac:dyDescent="0.4"/>
    <row r="298" ht="15.75" customHeight="1" x14ac:dyDescent="0.4"/>
    <row r="299" ht="15.75" customHeight="1" x14ac:dyDescent="0.4"/>
    <row r="300" ht="15.75" customHeight="1" x14ac:dyDescent="0.4"/>
    <row r="301" ht="15.75" customHeight="1" x14ac:dyDescent="0.4"/>
    <row r="302" ht="15.75" customHeight="1" x14ac:dyDescent="0.4"/>
    <row r="303" ht="15.75" customHeight="1" x14ac:dyDescent="0.4"/>
    <row r="304" ht="15.75" customHeight="1" x14ac:dyDescent="0.4"/>
    <row r="305" ht="15.75" customHeight="1" x14ac:dyDescent="0.4"/>
    <row r="306" ht="15.75" customHeight="1" x14ac:dyDescent="0.4"/>
    <row r="307" ht="15.75" customHeight="1" x14ac:dyDescent="0.4"/>
    <row r="308" ht="15.75" customHeight="1" x14ac:dyDescent="0.4"/>
    <row r="309" ht="15.75" customHeight="1" x14ac:dyDescent="0.4"/>
    <row r="310" ht="15.75" customHeight="1" x14ac:dyDescent="0.4"/>
    <row r="311" ht="15.75" customHeight="1" x14ac:dyDescent="0.4"/>
    <row r="312" ht="15.75" customHeight="1" x14ac:dyDescent="0.4"/>
    <row r="313" ht="15.75" customHeight="1" x14ac:dyDescent="0.4"/>
    <row r="314" ht="15.75" customHeight="1" x14ac:dyDescent="0.4"/>
    <row r="315" ht="15.75" customHeight="1" x14ac:dyDescent="0.4"/>
    <row r="316" ht="15.75" customHeight="1" x14ac:dyDescent="0.4"/>
    <row r="317" ht="15.75" customHeight="1" x14ac:dyDescent="0.4"/>
    <row r="318" ht="15.75" customHeight="1" x14ac:dyDescent="0.4"/>
    <row r="319" ht="15.75" customHeight="1" x14ac:dyDescent="0.4"/>
    <row r="320" ht="15.75" customHeight="1" x14ac:dyDescent="0.4"/>
    <row r="321" ht="15.75" customHeight="1" x14ac:dyDescent="0.4"/>
    <row r="322" ht="15.75" customHeight="1" x14ac:dyDescent="0.4"/>
    <row r="323" ht="15.75" customHeight="1" x14ac:dyDescent="0.4"/>
    <row r="324" ht="15.75" customHeight="1" x14ac:dyDescent="0.4"/>
    <row r="325" ht="15.75" customHeight="1" x14ac:dyDescent="0.4"/>
    <row r="326" ht="15.75" customHeight="1" x14ac:dyDescent="0.4"/>
    <row r="327" ht="15.75" customHeight="1" x14ac:dyDescent="0.4"/>
    <row r="328" ht="15.75" customHeight="1" x14ac:dyDescent="0.4"/>
    <row r="329" ht="15.75" customHeight="1" x14ac:dyDescent="0.4"/>
    <row r="330" ht="15.75" customHeight="1" x14ac:dyDescent="0.4"/>
    <row r="331" ht="15.75" customHeight="1" x14ac:dyDescent="0.4"/>
    <row r="332" ht="15.75" customHeight="1" x14ac:dyDescent="0.4"/>
    <row r="333" ht="15.75" customHeight="1" x14ac:dyDescent="0.4"/>
    <row r="334" ht="15.75" customHeight="1" x14ac:dyDescent="0.4"/>
    <row r="335" ht="15.75" customHeight="1" x14ac:dyDescent="0.4"/>
    <row r="336" ht="15.75" customHeight="1" x14ac:dyDescent="0.4"/>
    <row r="337" ht="15.75" customHeight="1" x14ac:dyDescent="0.4"/>
    <row r="338" ht="15.75" customHeight="1" x14ac:dyDescent="0.4"/>
    <row r="339" ht="15.75" customHeight="1" x14ac:dyDescent="0.4"/>
    <row r="340" ht="15.75" customHeight="1" x14ac:dyDescent="0.4"/>
    <row r="341" ht="15.75" customHeight="1" x14ac:dyDescent="0.4"/>
    <row r="342" ht="15.75" customHeight="1" x14ac:dyDescent="0.4"/>
    <row r="343" ht="15.75" customHeight="1" x14ac:dyDescent="0.4"/>
    <row r="344" ht="15.75" customHeight="1" x14ac:dyDescent="0.4"/>
    <row r="345" ht="15.75" customHeight="1" x14ac:dyDescent="0.4"/>
    <row r="346" ht="15.75" customHeight="1" x14ac:dyDescent="0.4"/>
    <row r="347" ht="15.75" customHeight="1" x14ac:dyDescent="0.4"/>
    <row r="348" ht="15.75" customHeight="1" x14ac:dyDescent="0.4"/>
    <row r="349" ht="15.75" customHeight="1" x14ac:dyDescent="0.4"/>
    <row r="350" ht="15.75" customHeight="1" x14ac:dyDescent="0.4"/>
    <row r="351" ht="15.75" customHeight="1" x14ac:dyDescent="0.4"/>
    <row r="352" ht="15.75" customHeight="1" x14ac:dyDescent="0.4"/>
    <row r="353" ht="15.75" customHeight="1" x14ac:dyDescent="0.4"/>
    <row r="354" ht="15.75" customHeight="1" x14ac:dyDescent="0.4"/>
    <row r="355" ht="15.75" customHeight="1" x14ac:dyDescent="0.4"/>
    <row r="356" ht="15.75" customHeight="1" x14ac:dyDescent="0.4"/>
    <row r="357" ht="15.75" customHeight="1" x14ac:dyDescent="0.4"/>
    <row r="358" ht="15.75" customHeight="1" x14ac:dyDescent="0.4"/>
    <row r="359" ht="15.75" customHeight="1" x14ac:dyDescent="0.4"/>
    <row r="360" ht="15.75" customHeight="1" x14ac:dyDescent="0.4"/>
    <row r="361" ht="15.75" customHeight="1" x14ac:dyDescent="0.4"/>
    <row r="362" ht="15.75" customHeight="1" x14ac:dyDescent="0.4"/>
    <row r="363" ht="15.75" customHeight="1" x14ac:dyDescent="0.4"/>
    <row r="364" ht="15.75" customHeight="1" x14ac:dyDescent="0.4"/>
    <row r="365" ht="15.75" customHeight="1" x14ac:dyDescent="0.4"/>
    <row r="366" ht="15.75" customHeight="1" x14ac:dyDescent="0.4"/>
    <row r="367" ht="15.75" customHeight="1" x14ac:dyDescent="0.4"/>
    <row r="368" ht="15.75" customHeight="1" x14ac:dyDescent="0.4"/>
    <row r="369" ht="15.75" customHeight="1" x14ac:dyDescent="0.4"/>
    <row r="370" ht="15.75" customHeight="1" x14ac:dyDescent="0.4"/>
    <row r="371" ht="15.75" customHeight="1" x14ac:dyDescent="0.4"/>
    <row r="372" ht="15.75" customHeight="1" x14ac:dyDescent="0.4"/>
    <row r="373" ht="15.75" customHeight="1" x14ac:dyDescent="0.4"/>
    <row r="374" ht="15.75" customHeight="1" x14ac:dyDescent="0.4"/>
    <row r="375" ht="15.75" customHeight="1" x14ac:dyDescent="0.4"/>
    <row r="376" ht="15.75" customHeight="1" x14ac:dyDescent="0.4"/>
    <row r="377" ht="15.75" customHeight="1" x14ac:dyDescent="0.4"/>
    <row r="378" ht="15.75" customHeight="1" x14ac:dyDescent="0.4"/>
    <row r="379" ht="15.75" customHeight="1" x14ac:dyDescent="0.4"/>
    <row r="380" ht="15.75" customHeight="1" x14ac:dyDescent="0.4"/>
    <row r="381" ht="15.75" customHeight="1" x14ac:dyDescent="0.4"/>
    <row r="382" ht="15.75" customHeight="1" x14ac:dyDescent="0.4"/>
    <row r="383" ht="15.75" customHeight="1" x14ac:dyDescent="0.4"/>
    <row r="384" ht="15.75" customHeight="1" x14ac:dyDescent="0.4"/>
    <row r="385" ht="15.75" customHeight="1" x14ac:dyDescent="0.4"/>
    <row r="386" ht="15.75" customHeight="1" x14ac:dyDescent="0.4"/>
    <row r="387" ht="15.75" customHeight="1" x14ac:dyDescent="0.4"/>
    <row r="388" ht="15.75" customHeight="1" x14ac:dyDescent="0.4"/>
    <row r="389" ht="15.75" customHeight="1" x14ac:dyDescent="0.4"/>
    <row r="390" ht="15.75" customHeight="1" x14ac:dyDescent="0.4"/>
    <row r="391" ht="15.75" customHeight="1" x14ac:dyDescent="0.4"/>
    <row r="392" ht="15.75" customHeight="1" x14ac:dyDescent="0.4"/>
    <row r="393" ht="15.75" customHeight="1" x14ac:dyDescent="0.4"/>
    <row r="394" ht="15.75" customHeight="1" x14ac:dyDescent="0.4"/>
    <row r="395" ht="15.75" customHeight="1" x14ac:dyDescent="0.4"/>
    <row r="396" ht="15.75" customHeight="1" x14ac:dyDescent="0.4"/>
    <row r="397" ht="15.75" customHeight="1" x14ac:dyDescent="0.4"/>
    <row r="398" ht="15.75" customHeight="1" x14ac:dyDescent="0.4"/>
    <row r="399" ht="15.75" customHeight="1" x14ac:dyDescent="0.4"/>
    <row r="400" ht="15.75" customHeight="1" x14ac:dyDescent="0.4"/>
    <row r="401" ht="15.75" customHeight="1" x14ac:dyDescent="0.4"/>
    <row r="402" ht="15.75" customHeight="1" x14ac:dyDescent="0.4"/>
    <row r="403" ht="15.75" customHeight="1" x14ac:dyDescent="0.4"/>
    <row r="404" ht="15.75" customHeight="1" x14ac:dyDescent="0.4"/>
    <row r="405" ht="15.75" customHeight="1" x14ac:dyDescent="0.4"/>
    <row r="406" ht="15.75" customHeight="1" x14ac:dyDescent="0.4"/>
    <row r="407" ht="15.75" customHeight="1" x14ac:dyDescent="0.4"/>
    <row r="408" ht="15.75" customHeight="1" x14ac:dyDescent="0.4"/>
    <row r="409" ht="15.75" customHeight="1" x14ac:dyDescent="0.4"/>
    <row r="410" ht="15.75" customHeight="1" x14ac:dyDescent="0.4"/>
    <row r="411" ht="15.75" customHeight="1" x14ac:dyDescent="0.4"/>
    <row r="412" ht="15.75" customHeight="1" x14ac:dyDescent="0.4"/>
    <row r="413" ht="15.75" customHeight="1" x14ac:dyDescent="0.4"/>
    <row r="414" ht="15.75" customHeight="1" x14ac:dyDescent="0.4"/>
    <row r="415" ht="15.75" customHeight="1" x14ac:dyDescent="0.4"/>
    <row r="416" ht="15.75" customHeight="1" x14ac:dyDescent="0.4"/>
    <row r="417" ht="15.75" customHeight="1" x14ac:dyDescent="0.4"/>
    <row r="418" ht="15.75" customHeight="1" x14ac:dyDescent="0.4"/>
    <row r="419" ht="15.75" customHeight="1" x14ac:dyDescent="0.4"/>
    <row r="420" ht="15.75" customHeight="1" x14ac:dyDescent="0.4"/>
    <row r="421" ht="15.75" customHeight="1" x14ac:dyDescent="0.4"/>
    <row r="422" ht="15.75" customHeight="1" x14ac:dyDescent="0.4"/>
    <row r="423" ht="15.75" customHeight="1" x14ac:dyDescent="0.4"/>
    <row r="424" ht="15.75" customHeight="1" x14ac:dyDescent="0.4"/>
    <row r="425" ht="15.75" customHeight="1" x14ac:dyDescent="0.4"/>
    <row r="426" ht="15.75" customHeight="1" x14ac:dyDescent="0.4"/>
    <row r="427" ht="15.75" customHeight="1" x14ac:dyDescent="0.4"/>
    <row r="428" ht="15.75" customHeight="1" x14ac:dyDescent="0.4"/>
    <row r="429" ht="15.75" customHeight="1" x14ac:dyDescent="0.4"/>
    <row r="430" ht="15.75" customHeight="1" x14ac:dyDescent="0.4"/>
    <row r="431" ht="15.75" customHeight="1" x14ac:dyDescent="0.4"/>
    <row r="432" ht="15.75" customHeight="1" x14ac:dyDescent="0.4"/>
    <row r="433" ht="15.75" customHeight="1" x14ac:dyDescent="0.4"/>
    <row r="434" ht="15.75" customHeight="1" x14ac:dyDescent="0.4"/>
    <row r="435" ht="15.75" customHeight="1" x14ac:dyDescent="0.4"/>
    <row r="436" ht="15.75" customHeight="1" x14ac:dyDescent="0.4"/>
    <row r="437" ht="15.75" customHeight="1" x14ac:dyDescent="0.4"/>
    <row r="438" ht="15.75" customHeight="1" x14ac:dyDescent="0.4"/>
    <row r="439" ht="15.75" customHeight="1" x14ac:dyDescent="0.4"/>
    <row r="440" ht="15.75" customHeight="1" x14ac:dyDescent="0.4"/>
    <row r="441" ht="15.75" customHeight="1" x14ac:dyDescent="0.4"/>
    <row r="442" ht="15.75" customHeight="1" x14ac:dyDescent="0.4"/>
    <row r="443" ht="15.75" customHeight="1" x14ac:dyDescent="0.4"/>
    <row r="444" ht="15.75" customHeight="1" x14ac:dyDescent="0.4"/>
    <row r="445" ht="15.75" customHeight="1" x14ac:dyDescent="0.4"/>
    <row r="446" ht="15.75" customHeight="1" x14ac:dyDescent="0.4"/>
    <row r="447" ht="15.75" customHeight="1" x14ac:dyDescent="0.4"/>
    <row r="448" ht="15.75" customHeight="1" x14ac:dyDescent="0.4"/>
    <row r="449" ht="15.75" customHeight="1" x14ac:dyDescent="0.4"/>
    <row r="450" ht="15.75" customHeight="1" x14ac:dyDescent="0.4"/>
    <row r="451" ht="15.75" customHeight="1" x14ac:dyDescent="0.4"/>
    <row r="452" ht="15.75" customHeight="1" x14ac:dyDescent="0.4"/>
    <row r="453" ht="15.75" customHeight="1" x14ac:dyDescent="0.4"/>
    <row r="454" ht="15.75" customHeight="1" x14ac:dyDescent="0.4"/>
    <row r="455" ht="15.75" customHeight="1" x14ac:dyDescent="0.4"/>
    <row r="456" ht="15.75" customHeight="1" x14ac:dyDescent="0.4"/>
    <row r="457" ht="15.75" customHeight="1" x14ac:dyDescent="0.4"/>
    <row r="458" ht="15.75" customHeight="1" x14ac:dyDescent="0.4"/>
    <row r="459" ht="15.75" customHeight="1" x14ac:dyDescent="0.4"/>
    <row r="460" ht="15.75" customHeight="1" x14ac:dyDescent="0.4"/>
    <row r="461" ht="15.75" customHeight="1" x14ac:dyDescent="0.4"/>
    <row r="462" ht="15.75" customHeight="1" x14ac:dyDescent="0.4"/>
    <row r="463" ht="15.75" customHeight="1" x14ac:dyDescent="0.4"/>
    <row r="464" ht="15.75" customHeight="1" x14ac:dyDescent="0.4"/>
    <row r="465" ht="15.75" customHeight="1" x14ac:dyDescent="0.4"/>
    <row r="466" ht="15.75" customHeight="1" x14ac:dyDescent="0.4"/>
    <row r="467" ht="15.75" customHeight="1" x14ac:dyDescent="0.4"/>
    <row r="468" ht="15.75" customHeight="1" x14ac:dyDescent="0.4"/>
    <row r="469" ht="15.75" customHeight="1" x14ac:dyDescent="0.4"/>
    <row r="470" ht="15.75" customHeight="1" x14ac:dyDescent="0.4"/>
    <row r="471" ht="15.75" customHeight="1" x14ac:dyDescent="0.4"/>
    <row r="472" ht="15.75" customHeight="1" x14ac:dyDescent="0.4"/>
    <row r="473" ht="15.75" customHeight="1" x14ac:dyDescent="0.4"/>
    <row r="474" ht="15.75" customHeight="1" x14ac:dyDescent="0.4"/>
    <row r="475" ht="15.75" customHeight="1" x14ac:dyDescent="0.4"/>
    <row r="476" ht="15.75" customHeight="1" x14ac:dyDescent="0.4"/>
    <row r="477" ht="15.75" customHeight="1" x14ac:dyDescent="0.4"/>
    <row r="478" ht="15.75" customHeight="1" x14ac:dyDescent="0.4"/>
    <row r="479" ht="15.75" customHeight="1" x14ac:dyDescent="0.4"/>
    <row r="480" ht="15.75" customHeight="1" x14ac:dyDescent="0.4"/>
    <row r="481" ht="15.75" customHeight="1" x14ac:dyDescent="0.4"/>
    <row r="482" ht="15.75" customHeight="1" x14ac:dyDescent="0.4"/>
    <row r="483" ht="15.75" customHeight="1" x14ac:dyDescent="0.4"/>
    <row r="484" ht="15.75" customHeight="1" x14ac:dyDescent="0.4"/>
    <row r="485" ht="15.75" customHeight="1" x14ac:dyDescent="0.4"/>
    <row r="486" ht="15.75" customHeight="1" x14ac:dyDescent="0.4"/>
    <row r="487" ht="15.75" customHeight="1" x14ac:dyDescent="0.4"/>
    <row r="488" ht="15.75" customHeight="1" x14ac:dyDescent="0.4"/>
    <row r="489" ht="15.75" customHeight="1" x14ac:dyDescent="0.4"/>
    <row r="490" ht="15.75" customHeight="1" x14ac:dyDescent="0.4"/>
    <row r="491" ht="15.75" customHeight="1" x14ac:dyDescent="0.4"/>
    <row r="492" ht="15.75" customHeight="1" x14ac:dyDescent="0.4"/>
    <row r="493" ht="15.75" customHeight="1" x14ac:dyDescent="0.4"/>
    <row r="494" ht="15.75" customHeight="1" x14ac:dyDescent="0.4"/>
    <row r="495" ht="15.75" customHeight="1" x14ac:dyDescent="0.4"/>
    <row r="496" ht="15.75" customHeight="1" x14ac:dyDescent="0.4"/>
    <row r="497" ht="15.75" customHeight="1" x14ac:dyDescent="0.4"/>
    <row r="498" ht="15.75" customHeight="1" x14ac:dyDescent="0.4"/>
    <row r="499" ht="15.75" customHeight="1" x14ac:dyDescent="0.4"/>
    <row r="500" ht="15.75" customHeight="1" x14ac:dyDescent="0.4"/>
    <row r="501" ht="15.75" customHeight="1" x14ac:dyDescent="0.4"/>
    <row r="502" ht="15.75" customHeight="1" x14ac:dyDescent="0.4"/>
    <row r="503" ht="15.75" customHeight="1" x14ac:dyDescent="0.4"/>
    <row r="504" ht="15.75" customHeight="1" x14ac:dyDescent="0.4"/>
    <row r="505" ht="15.75" customHeight="1" x14ac:dyDescent="0.4"/>
    <row r="506" ht="15.75" customHeight="1" x14ac:dyDescent="0.4"/>
    <row r="507" ht="15.75" customHeight="1" x14ac:dyDescent="0.4"/>
    <row r="508" ht="15.75" customHeight="1" x14ac:dyDescent="0.4"/>
    <row r="509" ht="15.75" customHeight="1" x14ac:dyDescent="0.4"/>
    <row r="510" ht="15.75" customHeight="1" x14ac:dyDescent="0.4"/>
    <row r="511" ht="15.75" customHeight="1" x14ac:dyDescent="0.4"/>
    <row r="512" ht="15.75" customHeight="1" x14ac:dyDescent="0.4"/>
    <row r="513" ht="15.75" customHeight="1" x14ac:dyDescent="0.4"/>
    <row r="514" ht="15.75" customHeight="1" x14ac:dyDescent="0.4"/>
    <row r="515" ht="15.75" customHeight="1" x14ac:dyDescent="0.4"/>
    <row r="516" ht="15.75" customHeight="1" x14ac:dyDescent="0.4"/>
    <row r="517" ht="15.75" customHeight="1" x14ac:dyDescent="0.4"/>
    <row r="518" ht="15.75" customHeight="1" x14ac:dyDescent="0.4"/>
    <row r="519" ht="15.75" customHeight="1" x14ac:dyDescent="0.4"/>
    <row r="520" ht="15.75" customHeight="1" x14ac:dyDescent="0.4"/>
    <row r="521" ht="15.75" customHeight="1" x14ac:dyDescent="0.4"/>
    <row r="522" ht="15.75" customHeight="1" x14ac:dyDescent="0.4"/>
    <row r="523" ht="15.75" customHeight="1" x14ac:dyDescent="0.4"/>
    <row r="524" ht="15.75" customHeight="1" x14ac:dyDescent="0.4"/>
    <row r="525" ht="15.75" customHeight="1" x14ac:dyDescent="0.4"/>
    <row r="526" ht="15.75" customHeight="1" x14ac:dyDescent="0.4"/>
    <row r="527" ht="15.75" customHeight="1" x14ac:dyDescent="0.4"/>
    <row r="528" ht="15.75" customHeight="1" x14ac:dyDescent="0.4"/>
    <row r="529" ht="15.75" customHeight="1" x14ac:dyDescent="0.4"/>
    <row r="530" ht="15.75" customHeight="1" x14ac:dyDescent="0.4"/>
    <row r="531" ht="15.75" customHeight="1" x14ac:dyDescent="0.4"/>
    <row r="532" ht="15.75" customHeight="1" x14ac:dyDescent="0.4"/>
    <row r="533" ht="15.75" customHeight="1" x14ac:dyDescent="0.4"/>
    <row r="534" ht="15.75" customHeight="1" x14ac:dyDescent="0.4"/>
    <row r="535" ht="15.75" customHeight="1" x14ac:dyDescent="0.4"/>
    <row r="536" ht="15.75" customHeight="1" x14ac:dyDescent="0.4"/>
    <row r="537" ht="15.75" customHeight="1" x14ac:dyDescent="0.4"/>
    <row r="538" ht="15.75" customHeight="1" x14ac:dyDescent="0.4"/>
    <row r="539" ht="15.75" customHeight="1" x14ac:dyDescent="0.4"/>
    <row r="540" ht="15.75" customHeight="1" x14ac:dyDescent="0.4"/>
    <row r="541" ht="15.75" customHeight="1" x14ac:dyDescent="0.4"/>
    <row r="542" ht="15.75" customHeight="1" x14ac:dyDescent="0.4"/>
    <row r="543" ht="15.75" customHeight="1" x14ac:dyDescent="0.4"/>
    <row r="544" ht="15.75" customHeight="1" x14ac:dyDescent="0.4"/>
    <row r="545" ht="15.75" customHeight="1" x14ac:dyDescent="0.4"/>
    <row r="546" ht="15.75" customHeight="1" x14ac:dyDescent="0.4"/>
    <row r="547" ht="15.75" customHeight="1" x14ac:dyDescent="0.4"/>
    <row r="548" ht="15.75" customHeight="1" x14ac:dyDescent="0.4"/>
    <row r="549" ht="15.75" customHeight="1" x14ac:dyDescent="0.4"/>
    <row r="550" ht="15.75" customHeight="1" x14ac:dyDescent="0.4"/>
    <row r="551" ht="15.75" customHeight="1" x14ac:dyDescent="0.4"/>
    <row r="552" ht="15.75" customHeight="1" x14ac:dyDescent="0.4"/>
    <row r="553" ht="15.75" customHeight="1" x14ac:dyDescent="0.4"/>
    <row r="554" ht="15.75" customHeight="1" x14ac:dyDescent="0.4"/>
    <row r="555" ht="15.75" customHeight="1" x14ac:dyDescent="0.4"/>
    <row r="556" ht="15.75" customHeight="1" x14ac:dyDescent="0.4"/>
    <row r="557" ht="15.75" customHeight="1" x14ac:dyDescent="0.4"/>
    <row r="558" ht="15.75" customHeight="1" x14ac:dyDescent="0.4"/>
    <row r="559" ht="15.75" customHeight="1" x14ac:dyDescent="0.4"/>
    <row r="560" ht="15.75" customHeight="1" x14ac:dyDescent="0.4"/>
    <row r="561" ht="15.75" customHeight="1" x14ac:dyDescent="0.4"/>
    <row r="562" ht="15.75" customHeight="1" x14ac:dyDescent="0.4"/>
    <row r="563" ht="15.75" customHeight="1" x14ac:dyDescent="0.4"/>
    <row r="564" ht="15.75" customHeight="1" x14ac:dyDescent="0.4"/>
    <row r="565" ht="15.75" customHeight="1" x14ac:dyDescent="0.4"/>
    <row r="566" ht="15.75" customHeight="1" x14ac:dyDescent="0.4"/>
    <row r="567" ht="15.75" customHeight="1" x14ac:dyDescent="0.4"/>
    <row r="568" ht="15.75" customHeight="1" x14ac:dyDescent="0.4"/>
    <row r="569" ht="15.75" customHeight="1" x14ac:dyDescent="0.4"/>
    <row r="570" ht="15.75" customHeight="1" x14ac:dyDescent="0.4"/>
    <row r="571" ht="15.75" customHeight="1" x14ac:dyDescent="0.4"/>
    <row r="572" ht="15.75" customHeight="1" x14ac:dyDescent="0.4"/>
    <row r="573" ht="15.75" customHeight="1" x14ac:dyDescent="0.4"/>
    <row r="574" ht="15.75" customHeight="1" x14ac:dyDescent="0.4"/>
    <row r="575" ht="15.75" customHeight="1" x14ac:dyDescent="0.4"/>
    <row r="576" ht="15.75" customHeight="1" x14ac:dyDescent="0.4"/>
    <row r="577" ht="15.75" customHeight="1" x14ac:dyDescent="0.4"/>
    <row r="578" ht="15.75" customHeight="1" x14ac:dyDescent="0.4"/>
    <row r="579" ht="15.75" customHeight="1" x14ac:dyDescent="0.4"/>
    <row r="580" ht="15.75" customHeight="1" x14ac:dyDescent="0.4"/>
    <row r="581" ht="15.75" customHeight="1" x14ac:dyDescent="0.4"/>
    <row r="582" ht="15.75" customHeight="1" x14ac:dyDescent="0.4"/>
    <row r="583" ht="15.75" customHeight="1" x14ac:dyDescent="0.4"/>
    <row r="584" ht="15.75" customHeight="1" x14ac:dyDescent="0.4"/>
    <row r="585" ht="15.75" customHeight="1" x14ac:dyDescent="0.4"/>
    <row r="586" ht="15.75" customHeight="1" x14ac:dyDescent="0.4"/>
    <row r="587" ht="15.75" customHeight="1" x14ac:dyDescent="0.4"/>
    <row r="588" ht="15.75" customHeight="1" x14ac:dyDescent="0.4"/>
    <row r="589" ht="15.75" customHeight="1" x14ac:dyDescent="0.4"/>
    <row r="590" ht="15.75" customHeight="1" x14ac:dyDescent="0.4"/>
    <row r="591" ht="15.75" customHeight="1" x14ac:dyDescent="0.4"/>
    <row r="592" ht="15.75" customHeight="1" x14ac:dyDescent="0.4"/>
    <row r="593" ht="15.75" customHeight="1" x14ac:dyDescent="0.4"/>
    <row r="594" ht="15.75" customHeight="1" x14ac:dyDescent="0.4"/>
    <row r="595" ht="15.75" customHeight="1" x14ac:dyDescent="0.4"/>
    <row r="596" ht="15.75" customHeight="1" x14ac:dyDescent="0.4"/>
    <row r="597" ht="15.75" customHeight="1" x14ac:dyDescent="0.4"/>
    <row r="598" ht="15.75" customHeight="1" x14ac:dyDescent="0.4"/>
    <row r="599" ht="15.75" customHeight="1" x14ac:dyDescent="0.4"/>
    <row r="600" ht="15.75" customHeight="1" x14ac:dyDescent="0.4"/>
    <row r="601" ht="15.75" customHeight="1" x14ac:dyDescent="0.4"/>
    <row r="602" ht="15.75" customHeight="1" x14ac:dyDescent="0.4"/>
    <row r="603" ht="15.75" customHeight="1" x14ac:dyDescent="0.4"/>
    <row r="604" ht="15.75" customHeight="1" x14ac:dyDescent="0.4"/>
    <row r="605" ht="15.75" customHeight="1" x14ac:dyDescent="0.4"/>
    <row r="606" ht="15.75" customHeight="1" x14ac:dyDescent="0.4"/>
    <row r="607" ht="15.75" customHeight="1" x14ac:dyDescent="0.4"/>
    <row r="608" ht="15.75" customHeight="1" x14ac:dyDescent="0.4"/>
    <row r="609" ht="15.75" customHeight="1" x14ac:dyDescent="0.4"/>
    <row r="610" ht="15.75" customHeight="1" x14ac:dyDescent="0.4"/>
    <row r="611" ht="15.75" customHeight="1" x14ac:dyDescent="0.4"/>
    <row r="612" ht="15.75" customHeight="1" x14ac:dyDescent="0.4"/>
    <row r="613" ht="15.75" customHeight="1" x14ac:dyDescent="0.4"/>
    <row r="614" ht="15.75" customHeight="1" x14ac:dyDescent="0.4"/>
    <row r="615" ht="15.75" customHeight="1" x14ac:dyDescent="0.4"/>
    <row r="616" ht="15.75" customHeight="1" x14ac:dyDescent="0.4"/>
    <row r="617" ht="15.75" customHeight="1" x14ac:dyDescent="0.4"/>
    <row r="618" ht="15.75" customHeight="1" x14ac:dyDescent="0.4"/>
    <row r="619" ht="15.75" customHeight="1" x14ac:dyDescent="0.4"/>
    <row r="620" ht="15.75" customHeight="1" x14ac:dyDescent="0.4"/>
    <row r="621" ht="15.75" customHeight="1" x14ac:dyDescent="0.4"/>
    <row r="622" ht="15.75" customHeight="1" x14ac:dyDescent="0.4"/>
    <row r="623" ht="15.75" customHeight="1" x14ac:dyDescent="0.4"/>
    <row r="624" ht="15.75" customHeight="1" x14ac:dyDescent="0.4"/>
    <row r="625" ht="15.75" customHeight="1" x14ac:dyDescent="0.4"/>
    <row r="626" ht="15.75" customHeight="1" x14ac:dyDescent="0.4"/>
    <row r="627" ht="15.75" customHeight="1" x14ac:dyDescent="0.4"/>
    <row r="628" ht="15.75" customHeight="1" x14ac:dyDescent="0.4"/>
    <row r="629" ht="15.75" customHeight="1" x14ac:dyDescent="0.4"/>
    <row r="630" ht="15.75" customHeight="1" x14ac:dyDescent="0.4"/>
    <row r="631" ht="15.75" customHeight="1" x14ac:dyDescent="0.4"/>
    <row r="632" ht="15.75" customHeight="1" x14ac:dyDescent="0.4"/>
    <row r="633" ht="15.75" customHeight="1" x14ac:dyDescent="0.4"/>
    <row r="634" ht="15.75" customHeight="1" x14ac:dyDescent="0.4"/>
    <row r="635" ht="15.75" customHeight="1" x14ac:dyDescent="0.4"/>
    <row r="636" ht="15.75" customHeight="1" x14ac:dyDescent="0.4"/>
    <row r="637" ht="15.75" customHeight="1" x14ac:dyDescent="0.4"/>
    <row r="638" ht="15.75" customHeight="1" x14ac:dyDescent="0.4"/>
    <row r="639" ht="15.75" customHeight="1" x14ac:dyDescent="0.4"/>
    <row r="640" ht="15.75" customHeight="1" x14ac:dyDescent="0.4"/>
    <row r="641" ht="15.75" customHeight="1" x14ac:dyDescent="0.4"/>
    <row r="642" ht="15.75" customHeight="1" x14ac:dyDescent="0.4"/>
    <row r="643" ht="15.75" customHeight="1" x14ac:dyDescent="0.4"/>
    <row r="644" ht="15.75" customHeight="1" x14ac:dyDescent="0.4"/>
    <row r="645" ht="15.75" customHeight="1" x14ac:dyDescent="0.4"/>
    <row r="646" ht="15.75" customHeight="1" x14ac:dyDescent="0.4"/>
    <row r="647" ht="15.75" customHeight="1" x14ac:dyDescent="0.4"/>
    <row r="648" ht="15.75" customHeight="1" x14ac:dyDescent="0.4"/>
    <row r="649" ht="15.75" customHeight="1" x14ac:dyDescent="0.4"/>
    <row r="650" ht="15.75" customHeight="1" x14ac:dyDescent="0.4"/>
    <row r="651" ht="15.75" customHeight="1" x14ac:dyDescent="0.4"/>
    <row r="652" ht="15.75" customHeight="1" x14ac:dyDescent="0.4"/>
    <row r="653" ht="15.75" customHeight="1" x14ac:dyDescent="0.4"/>
    <row r="654" ht="15.75" customHeight="1" x14ac:dyDescent="0.4"/>
    <row r="655" ht="15.75" customHeight="1" x14ac:dyDescent="0.4"/>
    <row r="656" ht="15.75" customHeight="1" x14ac:dyDescent="0.4"/>
    <row r="657" ht="15.75" customHeight="1" x14ac:dyDescent="0.4"/>
    <row r="658" ht="15.75" customHeight="1" x14ac:dyDescent="0.4"/>
    <row r="659" ht="15.75" customHeight="1" x14ac:dyDescent="0.4"/>
    <row r="660" ht="15.75" customHeight="1" x14ac:dyDescent="0.4"/>
    <row r="661" ht="15.75" customHeight="1" x14ac:dyDescent="0.4"/>
    <row r="662" ht="15.75" customHeight="1" x14ac:dyDescent="0.4"/>
    <row r="663" ht="15.75" customHeight="1" x14ac:dyDescent="0.4"/>
    <row r="664" ht="15.75" customHeight="1" x14ac:dyDescent="0.4"/>
    <row r="665" ht="15.75" customHeight="1" x14ac:dyDescent="0.4"/>
    <row r="666" ht="15.75" customHeight="1" x14ac:dyDescent="0.4"/>
    <row r="667" ht="15.75" customHeight="1" x14ac:dyDescent="0.4"/>
    <row r="668" ht="15.75" customHeight="1" x14ac:dyDescent="0.4"/>
    <row r="669" ht="15.75" customHeight="1" x14ac:dyDescent="0.4"/>
    <row r="670" ht="15.75" customHeight="1" x14ac:dyDescent="0.4"/>
    <row r="671" ht="15.75" customHeight="1" x14ac:dyDescent="0.4"/>
    <row r="672" ht="15.75" customHeight="1" x14ac:dyDescent="0.4"/>
    <row r="673" ht="15.75" customHeight="1" x14ac:dyDescent="0.4"/>
    <row r="674" ht="15.75" customHeight="1" x14ac:dyDescent="0.4"/>
    <row r="675" ht="15.75" customHeight="1" x14ac:dyDescent="0.4"/>
    <row r="676" ht="15.75" customHeight="1" x14ac:dyDescent="0.4"/>
    <row r="677" ht="15.75" customHeight="1" x14ac:dyDescent="0.4"/>
    <row r="678" ht="15.75" customHeight="1" x14ac:dyDescent="0.4"/>
    <row r="679" ht="15.75" customHeight="1" x14ac:dyDescent="0.4"/>
    <row r="680" ht="15.75" customHeight="1" x14ac:dyDescent="0.4"/>
    <row r="681" ht="15.75" customHeight="1" x14ac:dyDescent="0.4"/>
    <row r="682" ht="15.75" customHeight="1" x14ac:dyDescent="0.4"/>
    <row r="683" ht="15.75" customHeight="1" x14ac:dyDescent="0.4"/>
    <row r="684" ht="15.75" customHeight="1" x14ac:dyDescent="0.4"/>
    <row r="685" ht="15.75" customHeight="1" x14ac:dyDescent="0.4"/>
    <row r="686" ht="15.75" customHeight="1" x14ac:dyDescent="0.4"/>
    <row r="687" ht="15.75" customHeight="1" x14ac:dyDescent="0.4"/>
    <row r="688" ht="15.75" customHeight="1" x14ac:dyDescent="0.4"/>
    <row r="689" ht="15.75" customHeight="1" x14ac:dyDescent="0.4"/>
    <row r="690" ht="15.75" customHeight="1" x14ac:dyDescent="0.4"/>
    <row r="691" ht="15.75" customHeight="1" x14ac:dyDescent="0.4"/>
    <row r="692" ht="15.75" customHeight="1" x14ac:dyDescent="0.4"/>
    <row r="693" ht="15.75" customHeight="1" x14ac:dyDescent="0.4"/>
    <row r="694" ht="15.75" customHeight="1" x14ac:dyDescent="0.4"/>
    <row r="695" ht="15.75" customHeight="1" x14ac:dyDescent="0.4"/>
    <row r="696" ht="15.75" customHeight="1" x14ac:dyDescent="0.4"/>
    <row r="697" ht="15.75" customHeight="1" x14ac:dyDescent="0.4"/>
    <row r="698" ht="15.75" customHeight="1" x14ac:dyDescent="0.4"/>
    <row r="699" ht="15.75" customHeight="1" x14ac:dyDescent="0.4"/>
    <row r="700" ht="15.75" customHeight="1" x14ac:dyDescent="0.4"/>
    <row r="701" ht="15.75" customHeight="1" x14ac:dyDescent="0.4"/>
    <row r="702" ht="15.75" customHeight="1" x14ac:dyDescent="0.4"/>
    <row r="703" ht="15.75" customHeight="1" x14ac:dyDescent="0.4"/>
    <row r="704" ht="15.75" customHeight="1" x14ac:dyDescent="0.4"/>
    <row r="705" ht="15.75" customHeight="1" x14ac:dyDescent="0.4"/>
    <row r="706" ht="15.75" customHeight="1" x14ac:dyDescent="0.4"/>
    <row r="707" ht="15.75" customHeight="1" x14ac:dyDescent="0.4"/>
    <row r="708" ht="15.75" customHeight="1" x14ac:dyDescent="0.4"/>
    <row r="709" ht="15.75" customHeight="1" x14ac:dyDescent="0.4"/>
    <row r="710" ht="15.75" customHeight="1" x14ac:dyDescent="0.4"/>
    <row r="711" ht="15.75" customHeight="1" x14ac:dyDescent="0.4"/>
    <row r="712" ht="15.75" customHeight="1" x14ac:dyDescent="0.4"/>
    <row r="713" ht="15.75" customHeight="1" x14ac:dyDescent="0.4"/>
    <row r="714" ht="15.75" customHeight="1" x14ac:dyDescent="0.4"/>
    <row r="715" ht="15.75" customHeight="1" x14ac:dyDescent="0.4"/>
    <row r="716" ht="15.75" customHeight="1" x14ac:dyDescent="0.4"/>
    <row r="717" ht="15.75" customHeight="1" x14ac:dyDescent="0.4"/>
    <row r="718" ht="15.75" customHeight="1" x14ac:dyDescent="0.4"/>
    <row r="719" ht="15.75" customHeight="1" x14ac:dyDescent="0.4"/>
    <row r="720" ht="15.75" customHeight="1" x14ac:dyDescent="0.4"/>
    <row r="721" ht="15.75" customHeight="1" x14ac:dyDescent="0.4"/>
    <row r="722" ht="15.75" customHeight="1" x14ac:dyDescent="0.4"/>
    <row r="723" ht="15.75" customHeight="1" x14ac:dyDescent="0.4"/>
    <row r="724" ht="15.75" customHeight="1" x14ac:dyDescent="0.4"/>
    <row r="725" ht="15.75" customHeight="1" x14ac:dyDescent="0.4"/>
    <row r="726" ht="15.75" customHeight="1" x14ac:dyDescent="0.4"/>
    <row r="727" ht="15.75" customHeight="1" x14ac:dyDescent="0.4"/>
    <row r="728" ht="15.75" customHeight="1" x14ac:dyDescent="0.4"/>
    <row r="729" ht="15.75" customHeight="1" x14ac:dyDescent="0.4"/>
    <row r="730" ht="15.75" customHeight="1" x14ac:dyDescent="0.4"/>
    <row r="731" ht="15.75" customHeight="1" x14ac:dyDescent="0.4"/>
    <row r="732" ht="15.75" customHeight="1" x14ac:dyDescent="0.4"/>
    <row r="733" ht="15.75" customHeight="1" x14ac:dyDescent="0.4"/>
    <row r="734" ht="15.75" customHeight="1" x14ac:dyDescent="0.4"/>
    <row r="735" ht="15.75" customHeight="1" x14ac:dyDescent="0.4"/>
    <row r="736" ht="15.75" customHeight="1" x14ac:dyDescent="0.4"/>
    <row r="737" ht="15.75" customHeight="1" x14ac:dyDescent="0.4"/>
    <row r="738" ht="15.75" customHeight="1" x14ac:dyDescent="0.4"/>
    <row r="739" ht="15.75" customHeight="1" x14ac:dyDescent="0.4"/>
    <row r="740" ht="15.75" customHeight="1" x14ac:dyDescent="0.4"/>
    <row r="741" ht="15.75" customHeight="1" x14ac:dyDescent="0.4"/>
    <row r="742" ht="15.75" customHeight="1" x14ac:dyDescent="0.4"/>
    <row r="743" ht="15.75" customHeight="1" x14ac:dyDescent="0.4"/>
    <row r="744" ht="15.75" customHeight="1" x14ac:dyDescent="0.4"/>
    <row r="745" ht="15.75" customHeight="1" x14ac:dyDescent="0.4"/>
    <row r="746" ht="15.75" customHeight="1" x14ac:dyDescent="0.4"/>
    <row r="747" ht="15.75" customHeight="1" x14ac:dyDescent="0.4"/>
    <row r="748" ht="15.75" customHeight="1" x14ac:dyDescent="0.4"/>
    <row r="749" ht="15.75" customHeight="1" x14ac:dyDescent="0.4"/>
    <row r="750" ht="15.75" customHeight="1" x14ac:dyDescent="0.4"/>
    <row r="751" ht="15.75" customHeight="1" x14ac:dyDescent="0.4"/>
    <row r="752" ht="15.75" customHeight="1" x14ac:dyDescent="0.4"/>
    <row r="753" ht="15.75" customHeight="1" x14ac:dyDescent="0.4"/>
    <row r="754" ht="15.75" customHeight="1" x14ac:dyDescent="0.4"/>
    <row r="755" ht="15.75" customHeight="1" x14ac:dyDescent="0.4"/>
    <row r="756" ht="15.75" customHeight="1" x14ac:dyDescent="0.4"/>
    <row r="757" ht="15.75" customHeight="1" x14ac:dyDescent="0.4"/>
    <row r="758" ht="15.75" customHeight="1" x14ac:dyDescent="0.4"/>
    <row r="759" ht="15.75" customHeight="1" x14ac:dyDescent="0.4"/>
    <row r="760" ht="15.75" customHeight="1" x14ac:dyDescent="0.4"/>
    <row r="761" ht="15.75" customHeight="1" x14ac:dyDescent="0.4"/>
    <row r="762" ht="15.75" customHeight="1" x14ac:dyDescent="0.4"/>
    <row r="763" ht="15.75" customHeight="1" x14ac:dyDescent="0.4"/>
    <row r="764" ht="15.75" customHeight="1" x14ac:dyDescent="0.4"/>
    <row r="765" ht="15.75" customHeight="1" x14ac:dyDescent="0.4"/>
    <row r="766" ht="15.75" customHeight="1" x14ac:dyDescent="0.4"/>
    <row r="767" ht="15.75" customHeight="1" x14ac:dyDescent="0.4"/>
    <row r="768" ht="15.75" customHeight="1" x14ac:dyDescent="0.4"/>
    <row r="769" ht="15.75" customHeight="1" x14ac:dyDescent="0.4"/>
    <row r="770" ht="15.75" customHeight="1" x14ac:dyDescent="0.4"/>
    <row r="771" ht="15.75" customHeight="1" x14ac:dyDescent="0.4"/>
    <row r="772" ht="15.75" customHeight="1" x14ac:dyDescent="0.4"/>
    <row r="773" ht="15.75" customHeight="1" x14ac:dyDescent="0.4"/>
    <row r="774" ht="15.75" customHeight="1" x14ac:dyDescent="0.4"/>
    <row r="775" ht="15.75" customHeight="1" x14ac:dyDescent="0.4"/>
    <row r="776" ht="15.75" customHeight="1" x14ac:dyDescent="0.4"/>
    <row r="777" ht="15.75" customHeight="1" x14ac:dyDescent="0.4"/>
    <row r="778" ht="15.75" customHeight="1" x14ac:dyDescent="0.4"/>
    <row r="779" ht="15.75" customHeight="1" x14ac:dyDescent="0.4"/>
    <row r="780" ht="15.75" customHeight="1" x14ac:dyDescent="0.4"/>
    <row r="781" ht="15.75" customHeight="1" x14ac:dyDescent="0.4"/>
    <row r="782" ht="15.75" customHeight="1" x14ac:dyDescent="0.4"/>
    <row r="783" ht="15.75" customHeight="1" x14ac:dyDescent="0.4"/>
    <row r="784" ht="15.75" customHeight="1" x14ac:dyDescent="0.4"/>
    <row r="785" ht="15.75" customHeight="1" x14ac:dyDescent="0.4"/>
    <row r="786" ht="15.75" customHeight="1" x14ac:dyDescent="0.4"/>
    <row r="787" ht="15.75" customHeight="1" x14ac:dyDescent="0.4"/>
    <row r="788" ht="15.75" customHeight="1" x14ac:dyDescent="0.4"/>
    <row r="789" ht="15.75" customHeight="1" x14ac:dyDescent="0.4"/>
    <row r="790" ht="15.75" customHeight="1" x14ac:dyDescent="0.4"/>
    <row r="791" ht="15.75" customHeight="1" x14ac:dyDescent="0.4"/>
    <row r="792" ht="15.75" customHeight="1" x14ac:dyDescent="0.4"/>
    <row r="793" ht="15.75" customHeight="1" x14ac:dyDescent="0.4"/>
    <row r="794" ht="15.75" customHeight="1" x14ac:dyDescent="0.4"/>
    <row r="795" ht="15.75" customHeight="1" x14ac:dyDescent="0.4"/>
    <row r="796" ht="15.75" customHeight="1" x14ac:dyDescent="0.4"/>
    <row r="797" ht="15.75" customHeight="1" x14ac:dyDescent="0.4"/>
    <row r="798" ht="15.75" customHeight="1" x14ac:dyDescent="0.4"/>
    <row r="799" ht="15.75" customHeight="1" x14ac:dyDescent="0.4"/>
    <row r="800" ht="15.75" customHeight="1" x14ac:dyDescent="0.4"/>
    <row r="801" ht="15.75" customHeight="1" x14ac:dyDescent="0.4"/>
    <row r="802" ht="15.75" customHeight="1" x14ac:dyDescent="0.4"/>
    <row r="803" ht="15.75" customHeight="1" x14ac:dyDescent="0.4"/>
    <row r="804" ht="15.75" customHeight="1" x14ac:dyDescent="0.4"/>
    <row r="805" ht="15.75" customHeight="1" x14ac:dyDescent="0.4"/>
    <row r="806" ht="15.75" customHeight="1" x14ac:dyDescent="0.4"/>
    <row r="807" ht="15.75" customHeight="1" x14ac:dyDescent="0.4"/>
    <row r="808" ht="15.75" customHeight="1" x14ac:dyDescent="0.4"/>
    <row r="809" ht="15.75" customHeight="1" x14ac:dyDescent="0.4"/>
    <row r="810" ht="15.75" customHeight="1" x14ac:dyDescent="0.4"/>
    <row r="811" ht="15.75" customHeight="1" x14ac:dyDescent="0.4"/>
    <row r="812" ht="15.75" customHeight="1" x14ac:dyDescent="0.4"/>
    <row r="813" ht="15.75" customHeight="1" x14ac:dyDescent="0.4"/>
    <row r="814" ht="15.75" customHeight="1" x14ac:dyDescent="0.4"/>
    <row r="815" ht="15.75" customHeight="1" x14ac:dyDescent="0.4"/>
    <row r="816" ht="15.75" customHeight="1" x14ac:dyDescent="0.4"/>
    <row r="817" ht="15.75" customHeight="1" x14ac:dyDescent="0.4"/>
    <row r="818" ht="15.75" customHeight="1" x14ac:dyDescent="0.4"/>
    <row r="819" ht="15.75" customHeight="1" x14ac:dyDescent="0.4"/>
    <row r="820" ht="15.75" customHeight="1" x14ac:dyDescent="0.4"/>
    <row r="821" ht="15.75" customHeight="1" x14ac:dyDescent="0.4"/>
    <row r="822" ht="15.75" customHeight="1" x14ac:dyDescent="0.4"/>
    <row r="823" ht="15.75" customHeight="1" x14ac:dyDescent="0.4"/>
    <row r="824" ht="15.75" customHeight="1" x14ac:dyDescent="0.4"/>
    <row r="825" ht="15.75" customHeight="1" x14ac:dyDescent="0.4"/>
    <row r="826" ht="15.75" customHeight="1" x14ac:dyDescent="0.4"/>
    <row r="827" ht="15.75" customHeight="1" x14ac:dyDescent="0.4"/>
    <row r="828" ht="15.75" customHeight="1" x14ac:dyDescent="0.4"/>
    <row r="829" ht="15.75" customHeight="1" x14ac:dyDescent="0.4"/>
    <row r="830" ht="15.75" customHeight="1" x14ac:dyDescent="0.4"/>
    <row r="831" ht="15.75" customHeight="1" x14ac:dyDescent="0.4"/>
    <row r="832" ht="15.75" customHeight="1" x14ac:dyDescent="0.4"/>
    <row r="833" ht="15.75" customHeight="1" x14ac:dyDescent="0.4"/>
    <row r="834" ht="15.75" customHeight="1" x14ac:dyDescent="0.4"/>
    <row r="835" ht="15.75" customHeight="1" x14ac:dyDescent="0.4"/>
    <row r="836" ht="15.75" customHeight="1" x14ac:dyDescent="0.4"/>
    <row r="837" ht="15.75" customHeight="1" x14ac:dyDescent="0.4"/>
    <row r="838" ht="15.75" customHeight="1" x14ac:dyDescent="0.4"/>
    <row r="839" ht="15.75" customHeight="1" x14ac:dyDescent="0.4"/>
    <row r="840" ht="15.75" customHeight="1" x14ac:dyDescent="0.4"/>
    <row r="841" ht="15.75" customHeight="1" x14ac:dyDescent="0.4"/>
    <row r="842" ht="15.75" customHeight="1" x14ac:dyDescent="0.4"/>
    <row r="843" ht="15.75" customHeight="1" x14ac:dyDescent="0.4"/>
    <row r="844" ht="15.75" customHeight="1" x14ac:dyDescent="0.4"/>
    <row r="845" ht="15.75" customHeight="1" x14ac:dyDescent="0.4"/>
    <row r="846" ht="15.75" customHeight="1" x14ac:dyDescent="0.4"/>
    <row r="847" ht="15.75" customHeight="1" x14ac:dyDescent="0.4"/>
    <row r="848" ht="15.75" customHeight="1" x14ac:dyDescent="0.4"/>
    <row r="849" ht="15.75" customHeight="1" x14ac:dyDescent="0.4"/>
    <row r="850" ht="15.75" customHeight="1" x14ac:dyDescent="0.4"/>
    <row r="851" ht="15.75" customHeight="1" x14ac:dyDescent="0.4"/>
    <row r="852" ht="15.75" customHeight="1" x14ac:dyDescent="0.4"/>
    <row r="853" ht="15.75" customHeight="1" x14ac:dyDescent="0.4"/>
    <row r="854" ht="15.75" customHeight="1" x14ac:dyDescent="0.4"/>
    <row r="855" ht="15.75" customHeight="1" x14ac:dyDescent="0.4"/>
    <row r="856" ht="15.75" customHeight="1" x14ac:dyDescent="0.4"/>
    <row r="857" ht="15.75" customHeight="1" x14ac:dyDescent="0.4"/>
    <row r="858" ht="15.75" customHeight="1" x14ac:dyDescent="0.4"/>
    <row r="859" ht="15.75" customHeight="1" x14ac:dyDescent="0.4"/>
    <row r="860" ht="15.75" customHeight="1" x14ac:dyDescent="0.4"/>
    <row r="861" ht="15.75" customHeight="1" x14ac:dyDescent="0.4"/>
    <row r="862" ht="15.75" customHeight="1" x14ac:dyDescent="0.4"/>
    <row r="863" ht="15.75" customHeight="1" x14ac:dyDescent="0.4"/>
    <row r="864" ht="15.75" customHeight="1" x14ac:dyDescent="0.4"/>
    <row r="865" ht="15.75" customHeight="1" x14ac:dyDescent="0.4"/>
    <row r="866" ht="15.75" customHeight="1" x14ac:dyDescent="0.4"/>
    <row r="867" ht="15.75" customHeight="1" x14ac:dyDescent="0.4"/>
    <row r="868" ht="15.75" customHeight="1" x14ac:dyDescent="0.4"/>
    <row r="869" ht="15.75" customHeight="1" x14ac:dyDescent="0.4"/>
    <row r="870" ht="15.75" customHeight="1" x14ac:dyDescent="0.4"/>
    <row r="871" ht="15.75" customHeight="1" x14ac:dyDescent="0.4"/>
    <row r="872" ht="15.75" customHeight="1" x14ac:dyDescent="0.4"/>
    <row r="873" ht="15.75" customHeight="1" x14ac:dyDescent="0.4"/>
    <row r="874" ht="15.75" customHeight="1" x14ac:dyDescent="0.4"/>
    <row r="875" ht="15.75" customHeight="1" x14ac:dyDescent="0.4"/>
    <row r="876" ht="15.75" customHeight="1" x14ac:dyDescent="0.4"/>
    <row r="877" ht="15.75" customHeight="1" x14ac:dyDescent="0.4"/>
    <row r="878" ht="15.75" customHeight="1" x14ac:dyDescent="0.4"/>
    <row r="879" ht="15.75" customHeight="1" x14ac:dyDescent="0.4"/>
    <row r="880" ht="15.75" customHeight="1" x14ac:dyDescent="0.4"/>
    <row r="881" ht="15.75" customHeight="1" x14ac:dyDescent="0.4"/>
    <row r="882" ht="15.75" customHeight="1" x14ac:dyDescent="0.4"/>
    <row r="883" ht="15.75" customHeight="1" x14ac:dyDescent="0.4"/>
    <row r="884" ht="15.75" customHeight="1" x14ac:dyDescent="0.4"/>
    <row r="885" ht="15.75" customHeight="1" x14ac:dyDescent="0.4"/>
    <row r="886" ht="15.75" customHeight="1" x14ac:dyDescent="0.4"/>
    <row r="887" ht="15.75" customHeight="1" x14ac:dyDescent="0.4"/>
    <row r="888" ht="15.75" customHeight="1" x14ac:dyDescent="0.4"/>
    <row r="889" ht="15.75" customHeight="1" x14ac:dyDescent="0.4"/>
    <row r="890" ht="15.75" customHeight="1" x14ac:dyDescent="0.4"/>
    <row r="891" ht="15.75" customHeight="1" x14ac:dyDescent="0.4"/>
    <row r="892" ht="15.75" customHeight="1" x14ac:dyDescent="0.4"/>
    <row r="893" ht="15.75" customHeight="1" x14ac:dyDescent="0.4"/>
    <row r="894" ht="15.75" customHeight="1" x14ac:dyDescent="0.4"/>
    <row r="895" ht="15.75" customHeight="1" x14ac:dyDescent="0.4"/>
    <row r="896" ht="15.75" customHeight="1" x14ac:dyDescent="0.4"/>
    <row r="897" ht="15.75" customHeight="1" x14ac:dyDescent="0.4"/>
    <row r="898" ht="15.75" customHeight="1" x14ac:dyDescent="0.4"/>
    <row r="899" ht="15.75" customHeight="1" x14ac:dyDescent="0.4"/>
    <row r="900" ht="15.75" customHeight="1" x14ac:dyDescent="0.4"/>
    <row r="901" ht="15.75" customHeight="1" x14ac:dyDescent="0.4"/>
    <row r="902" ht="15.75" customHeight="1" x14ac:dyDescent="0.4"/>
    <row r="903" ht="15.75" customHeight="1" x14ac:dyDescent="0.4"/>
    <row r="904" ht="15.75" customHeight="1" x14ac:dyDescent="0.4"/>
    <row r="905" ht="15.75" customHeight="1" x14ac:dyDescent="0.4"/>
    <row r="906" ht="15.75" customHeight="1" x14ac:dyDescent="0.4"/>
    <row r="907" ht="15.75" customHeight="1" x14ac:dyDescent="0.4"/>
    <row r="908" ht="15.75" customHeight="1" x14ac:dyDescent="0.4"/>
    <row r="909" ht="15.75" customHeight="1" x14ac:dyDescent="0.4"/>
    <row r="910" ht="15.75" customHeight="1" x14ac:dyDescent="0.4"/>
    <row r="911" ht="15.75" customHeight="1" x14ac:dyDescent="0.4"/>
    <row r="912" ht="15.75" customHeight="1" x14ac:dyDescent="0.4"/>
    <row r="913" ht="15.75" customHeight="1" x14ac:dyDescent="0.4"/>
    <row r="914" ht="15.75" customHeight="1" x14ac:dyDescent="0.4"/>
    <row r="915" ht="15.75" customHeight="1" x14ac:dyDescent="0.4"/>
    <row r="916" ht="15.75" customHeight="1" x14ac:dyDescent="0.4"/>
    <row r="917" ht="15.75" customHeight="1" x14ac:dyDescent="0.4"/>
    <row r="918" ht="15.75" customHeight="1" x14ac:dyDescent="0.4"/>
    <row r="919" ht="15.75" customHeight="1" x14ac:dyDescent="0.4"/>
    <row r="920" ht="15.75" customHeight="1" x14ac:dyDescent="0.4"/>
    <row r="921" ht="15.75" customHeight="1" x14ac:dyDescent="0.4"/>
    <row r="922" ht="15.75" customHeight="1" x14ac:dyDescent="0.4"/>
    <row r="923" ht="15.75" customHeight="1" x14ac:dyDescent="0.4"/>
    <row r="924" ht="15.75" customHeight="1" x14ac:dyDescent="0.4"/>
    <row r="925" ht="15.75" customHeight="1" x14ac:dyDescent="0.4"/>
    <row r="926" ht="15.75" customHeight="1" x14ac:dyDescent="0.4"/>
    <row r="927" ht="15.75" customHeight="1" x14ac:dyDescent="0.4"/>
    <row r="928" ht="15.75" customHeight="1" x14ac:dyDescent="0.4"/>
    <row r="929" ht="15.75" customHeight="1" x14ac:dyDescent="0.4"/>
    <row r="930" ht="15.75" customHeight="1" x14ac:dyDescent="0.4"/>
    <row r="931" ht="15.75" customHeight="1" x14ac:dyDescent="0.4"/>
    <row r="932" ht="15.75" customHeight="1" x14ac:dyDescent="0.4"/>
    <row r="933" ht="15.75" customHeight="1" x14ac:dyDescent="0.4"/>
    <row r="934" ht="15.75" customHeight="1" x14ac:dyDescent="0.4"/>
    <row r="935" ht="15.75" customHeight="1" x14ac:dyDescent="0.4"/>
    <row r="936" ht="15.75" customHeight="1" x14ac:dyDescent="0.4"/>
    <row r="937" ht="15.75" customHeight="1" x14ac:dyDescent="0.4"/>
    <row r="938" ht="15.75" customHeight="1" x14ac:dyDescent="0.4"/>
    <row r="939" ht="15.75" customHeight="1" x14ac:dyDescent="0.4"/>
    <row r="940" ht="15.75" customHeight="1" x14ac:dyDescent="0.4"/>
    <row r="941" ht="15.75" customHeight="1" x14ac:dyDescent="0.4"/>
    <row r="942" ht="15.75" customHeight="1" x14ac:dyDescent="0.4"/>
    <row r="943" ht="15.75" customHeight="1" x14ac:dyDescent="0.4"/>
    <row r="944" ht="15.75" customHeight="1" x14ac:dyDescent="0.4"/>
    <row r="945" ht="15.75" customHeight="1" x14ac:dyDescent="0.4"/>
    <row r="946" ht="15.75" customHeight="1" x14ac:dyDescent="0.4"/>
    <row r="947" ht="15.75" customHeight="1" x14ac:dyDescent="0.4"/>
    <row r="948" ht="15.75" customHeight="1" x14ac:dyDescent="0.4"/>
    <row r="949" ht="15.75" customHeight="1" x14ac:dyDescent="0.4"/>
    <row r="950" ht="15.75" customHeight="1" x14ac:dyDescent="0.4"/>
    <row r="951" ht="15.75" customHeight="1" x14ac:dyDescent="0.4"/>
    <row r="952" ht="15.75" customHeight="1" x14ac:dyDescent="0.4"/>
    <row r="953" ht="15.75" customHeight="1" x14ac:dyDescent="0.4"/>
    <row r="954" ht="15.75" customHeight="1" x14ac:dyDescent="0.4"/>
    <row r="955" ht="15.75" customHeight="1" x14ac:dyDescent="0.4"/>
    <row r="956" ht="15.75" customHeight="1" x14ac:dyDescent="0.4"/>
    <row r="957" ht="15.75" customHeight="1" x14ac:dyDescent="0.4"/>
    <row r="958" ht="15.75" customHeight="1" x14ac:dyDescent="0.4"/>
    <row r="959" ht="15.75" customHeight="1" x14ac:dyDescent="0.4"/>
    <row r="960" ht="15.75" customHeight="1" x14ac:dyDescent="0.4"/>
    <row r="961" ht="15.75" customHeight="1" x14ac:dyDescent="0.4"/>
    <row r="962" ht="15.75" customHeight="1" x14ac:dyDescent="0.4"/>
    <row r="963" ht="15.75" customHeight="1" x14ac:dyDescent="0.4"/>
    <row r="964" ht="15.75" customHeight="1" x14ac:dyDescent="0.4"/>
    <row r="965" ht="15.75" customHeight="1" x14ac:dyDescent="0.4"/>
    <row r="966" ht="15.75" customHeight="1" x14ac:dyDescent="0.4"/>
    <row r="967" ht="15.75" customHeight="1" x14ac:dyDescent="0.4"/>
    <row r="968" ht="15.75" customHeight="1" x14ac:dyDescent="0.4"/>
    <row r="969" ht="15.75" customHeight="1" x14ac:dyDescent="0.4"/>
    <row r="970" ht="15.75" customHeight="1" x14ac:dyDescent="0.4"/>
    <row r="971" ht="15.75" customHeight="1" x14ac:dyDescent="0.4"/>
    <row r="972" ht="15.75" customHeight="1" x14ac:dyDescent="0.4"/>
    <row r="973" ht="15.75" customHeight="1" x14ac:dyDescent="0.4"/>
  </sheetData>
  <mergeCells count="4">
    <mergeCell ref="A1:S1"/>
    <mergeCell ref="A2:S2"/>
    <mergeCell ref="A7:A35"/>
    <mergeCell ref="A37:S37"/>
  </mergeCells>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A974"/>
  <sheetViews>
    <sheetView showGridLines="0" workbookViewId="0">
      <pane ySplit="6" topLeftCell="A7" activePane="bottomLeft" state="frozen"/>
      <selection pane="bottomLeft" activeCell="A7" sqref="A7:A36"/>
    </sheetView>
  </sheetViews>
  <sheetFormatPr defaultColWidth="14.453125" defaultRowHeight="15" customHeight="1" x14ac:dyDescent="0.4"/>
  <cols>
    <col min="1" max="1" width="3.1796875" customWidth="1"/>
    <col min="2" max="2" width="25.453125" customWidth="1"/>
    <col min="3" max="3" width="6" customWidth="1"/>
    <col min="4" max="18" width="5.453125" customWidth="1"/>
    <col min="19" max="19" width="6" customWidth="1"/>
    <col min="20" max="20" width="15.26953125" customWidth="1"/>
    <col min="21" max="21" width="5.54296875" customWidth="1"/>
    <col min="22" max="22" width="9.26953125" customWidth="1"/>
    <col min="23" max="23" width="9" customWidth="1"/>
    <col min="24" max="24" width="9.26953125" customWidth="1"/>
    <col min="25" max="25" width="8" customWidth="1"/>
    <col min="26" max="26" width="18.81640625" customWidth="1"/>
    <col min="27" max="27" width="8" customWidth="1"/>
  </cols>
  <sheetData>
    <row r="1" spans="1:27" ht="14.25" customHeight="1" x14ac:dyDescent="0.4">
      <c r="A1" s="660" t="str">
        <f>Key!A1</f>
        <v>University of California San Diego: Survey of Pedestrian and Vehicular Traffic, Winter 2023</v>
      </c>
      <c r="B1" s="659"/>
      <c r="C1" s="659"/>
      <c r="D1" s="659"/>
      <c r="E1" s="659"/>
      <c r="F1" s="659"/>
      <c r="G1" s="659"/>
      <c r="H1" s="659"/>
      <c r="I1" s="659"/>
      <c r="J1" s="659"/>
      <c r="K1" s="659"/>
      <c r="L1" s="659"/>
      <c r="M1" s="659"/>
      <c r="N1" s="659"/>
      <c r="O1" s="659"/>
      <c r="P1" s="659"/>
      <c r="Q1" s="659"/>
      <c r="R1" s="659"/>
      <c r="S1" s="659"/>
      <c r="T1" s="67"/>
      <c r="U1" s="67"/>
      <c r="V1" s="67"/>
      <c r="W1" s="67"/>
      <c r="X1" s="67"/>
      <c r="Y1" s="67"/>
      <c r="Z1" s="67"/>
      <c r="AA1" s="67"/>
    </row>
    <row r="2" spans="1:27" ht="14.25" customHeight="1" x14ac:dyDescent="0.4">
      <c r="A2" s="660" t="s">
        <v>207</v>
      </c>
      <c r="B2" s="659"/>
      <c r="C2" s="659"/>
      <c r="D2" s="659"/>
      <c r="E2" s="659"/>
      <c r="F2" s="659"/>
      <c r="G2" s="659"/>
      <c r="H2" s="659"/>
      <c r="I2" s="659"/>
      <c r="J2" s="659"/>
      <c r="K2" s="659"/>
      <c r="L2" s="659"/>
      <c r="M2" s="659"/>
      <c r="N2" s="659"/>
      <c r="O2" s="659"/>
      <c r="P2" s="659"/>
      <c r="Q2" s="659"/>
      <c r="R2" s="659"/>
      <c r="S2" s="659"/>
      <c r="T2" s="67"/>
      <c r="U2" s="67"/>
      <c r="V2" s="67"/>
      <c r="W2" s="67"/>
      <c r="X2" s="67"/>
      <c r="Y2" s="67"/>
      <c r="Z2" s="67"/>
      <c r="AA2" s="67"/>
    </row>
    <row r="3" spans="1:27" ht="12" customHeight="1" x14ac:dyDescent="0.4">
      <c r="A3" s="67"/>
      <c r="B3" s="67"/>
      <c r="C3" s="67"/>
      <c r="D3" s="67"/>
      <c r="E3" s="67"/>
      <c r="F3" s="67"/>
      <c r="G3" s="67"/>
      <c r="H3" s="67"/>
      <c r="I3" s="67"/>
      <c r="J3" s="67"/>
      <c r="K3" s="67"/>
      <c r="L3" s="67"/>
      <c r="M3" s="67"/>
      <c r="N3" s="67"/>
      <c r="O3" s="67"/>
      <c r="P3" s="67"/>
      <c r="Q3" s="67"/>
      <c r="R3" s="67"/>
      <c r="S3" s="67"/>
      <c r="T3" s="67"/>
      <c r="U3" s="67"/>
      <c r="V3" s="67"/>
      <c r="W3" s="67"/>
      <c r="X3" s="67"/>
      <c r="Y3" s="67"/>
      <c r="Z3" s="67"/>
      <c r="AA3" s="67"/>
    </row>
    <row r="4" spans="1:27" ht="12" customHeight="1" x14ac:dyDescent="0.4">
      <c r="A4" s="68"/>
      <c r="B4" s="383" t="s">
        <v>3</v>
      </c>
      <c r="C4" s="302" t="s">
        <v>159</v>
      </c>
      <c r="D4" s="384" t="s">
        <v>160</v>
      </c>
      <c r="E4" s="384" t="s">
        <v>161</v>
      </c>
      <c r="F4" s="384" t="s">
        <v>162</v>
      </c>
      <c r="G4" s="384" t="s">
        <v>163</v>
      </c>
      <c r="H4" s="384" t="s">
        <v>164</v>
      </c>
      <c r="I4" s="384" t="s">
        <v>165</v>
      </c>
      <c r="J4" s="384" t="s">
        <v>166</v>
      </c>
      <c r="K4" s="384" t="s">
        <v>167</v>
      </c>
      <c r="L4" s="384" t="s">
        <v>168</v>
      </c>
      <c r="M4" s="384" t="s">
        <v>169</v>
      </c>
      <c r="N4" s="384" t="s">
        <v>170</v>
      </c>
      <c r="O4" s="384" t="s">
        <v>171</v>
      </c>
      <c r="P4" s="384" t="s">
        <v>172</v>
      </c>
      <c r="Q4" s="384" t="s">
        <v>173</v>
      </c>
      <c r="R4" s="384" t="s">
        <v>174</v>
      </c>
      <c r="S4" s="383" t="s">
        <v>175</v>
      </c>
      <c r="T4" s="67"/>
      <c r="U4" s="67"/>
      <c r="V4" s="67"/>
      <c r="W4" s="67"/>
      <c r="X4" s="67"/>
      <c r="Y4" s="67"/>
      <c r="Z4" s="67"/>
      <c r="AA4" s="67"/>
    </row>
    <row r="5" spans="1:27" ht="12" customHeight="1" x14ac:dyDescent="0.4">
      <c r="A5" s="68"/>
      <c r="B5" s="385"/>
      <c r="C5" s="386" t="s">
        <v>176</v>
      </c>
      <c r="D5" s="387" t="s">
        <v>176</v>
      </c>
      <c r="E5" s="387" t="s">
        <v>176</v>
      </c>
      <c r="F5" s="387" t="s">
        <v>176</v>
      </c>
      <c r="G5" s="387" t="s">
        <v>176</v>
      </c>
      <c r="H5" s="387" t="s">
        <v>176</v>
      </c>
      <c r="I5" s="387" t="s">
        <v>176</v>
      </c>
      <c r="J5" s="387" t="s">
        <v>176</v>
      </c>
      <c r="K5" s="387" t="s">
        <v>176</v>
      </c>
      <c r="L5" s="387" t="s">
        <v>176</v>
      </c>
      <c r="M5" s="387" t="s">
        <v>176</v>
      </c>
      <c r="N5" s="387" t="s">
        <v>176</v>
      </c>
      <c r="O5" s="387" t="s">
        <v>176</v>
      </c>
      <c r="P5" s="387" t="s">
        <v>176</v>
      </c>
      <c r="Q5" s="387" t="s">
        <v>176</v>
      </c>
      <c r="R5" s="387" t="s">
        <v>176</v>
      </c>
      <c r="S5" s="385"/>
      <c r="T5" s="67"/>
      <c r="U5" s="67"/>
      <c r="V5" s="67"/>
      <c r="W5" s="67"/>
      <c r="X5" s="67"/>
      <c r="Y5" s="67"/>
      <c r="Z5" s="67"/>
      <c r="AA5" s="67"/>
    </row>
    <row r="6" spans="1:27" ht="12" customHeight="1" x14ac:dyDescent="0.4">
      <c r="A6" s="68"/>
      <c r="B6" s="388"/>
      <c r="C6" s="389" t="s">
        <v>160</v>
      </c>
      <c r="D6" s="69" t="s">
        <v>161</v>
      </c>
      <c r="E6" s="69" t="s">
        <v>162</v>
      </c>
      <c r="F6" s="69" t="s">
        <v>163</v>
      </c>
      <c r="G6" s="69" t="s">
        <v>164</v>
      </c>
      <c r="H6" s="69" t="s">
        <v>165</v>
      </c>
      <c r="I6" s="69" t="s">
        <v>166</v>
      </c>
      <c r="J6" s="69" t="s">
        <v>167</v>
      </c>
      <c r="K6" s="69" t="s">
        <v>168</v>
      </c>
      <c r="L6" s="69" t="s">
        <v>169</v>
      </c>
      <c r="M6" s="69" t="s">
        <v>170</v>
      </c>
      <c r="N6" s="69" t="s">
        <v>171</v>
      </c>
      <c r="O6" s="69" t="s">
        <v>172</v>
      </c>
      <c r="P6" s="69" t="s">
        <v>173</v>
      </c>
      <c r="Q6" s="69" t="s">
        <v>174</v>
      </c>
      <c r="R6" s="69" t="s">
        <v>177</v>
      </c>
      <c r="S6" s="388"/>
      <c r="T6" s="67"/>
      <c r="U6" s="81" t="s">
        <v>208</v>
      </c>
      <c r="V6" s="67"/>
      <c r="W6" s="67"/>
      <c r="X6" s="67"/>
      <c r="Y6" s="67"/>
      <c r="Z6" s="67"/>
      <c r="AA6" s="67"/>
    </row>
    <row r="7" spans="1:27" ht="12" customHeight="1" x14ac:dyDescent="0.4">
      <c r="A7" s="663" t="s">
        <v>178</v>
      </c>
      <c r="B7" s="390" t="s">
        <v>179</v>
      </c>
      <c r="C7" s="314">
        <f>'By Location Entering'!C7+'By Location Entering'!C36</f>
        <v>325</v>
      </c>
      <c r="D7" s="67">
        <f>'By Location Entering'!D7+'By Location Entering'!D36</f>
        <v>316</v>
      </c>
      <c r="E7" s="70">
        <f>'By Location Entering'!E7+'By Location Entering'!E36</f>
        <v>345</v>
      </c>
      <c r="F7" s="70">
        <f>'By Location Entering'!F7+'By Location Entering'!F36</f>
        <v>449</v>
      </c>
      <c r="G7" s="67">
        <f>'By Location Entering'!G7+'By Location Entering'!G36</f>
        <v>391</v>
      </c>
      <c r="H7" s="67">
        <f>'By Location Entering'!H7+'By Location Entering'!H36</f>
        <v>324</v>
      </c>
      <c r="I7" s="67">
        <f>'By Location Entering'!I7+'By Location Entering'!I36</f>
        <v>392</v>
      </c>
      <c r="J7" s="67">
        <f>'By Location Entering'!J7+'By Location Entering'!J36</f>
        <v>339</v>
      </c>
      <c r="K7" s="67">
        <f>'By Location Entering'!K7+'By Location Entering'!K36</f>
        <v>210</v>
      </c>
      <c r="L7" s="67">
        <f>'By Location Entering'!L7+'By Location Entering'!L36</f>
        <v>229</v>
      </c>
      <c r="M7" s="67">
        <f>'By Location Entering'!M7+'By Location Entering'!M36</f>
        <v>226</v>
      </c>
      <c r="N7" s="67">
        <f>'By Location Entering'!N7+'By Location Entering'!N36</f>
        <v>150</v>
      </c>
      <c r="O7" s="67">
        <f>'By Location Entering'!O7+'By Location Entering'!O36</f>
        <v>142</v>
      </c>
      <c r="P7" s="67">
        <f>'By Location Entering'!P7+'By Location Entering'!P36</f>
        <v>91</v>
      </c>
      <c r="Q7" s="67">
        <f>'By Location Entering'!Q7+'By Location Entering'!Q36</f>
        <v>62</v>
      </c>
      <c r="R7" s="67">
        <f>'By Location Entering'!R7+'By Location Entering'!R36</f>
        <v>20</v>
      </c>
      <c r="S7" s="376">
        <f t="shared" ref="S7:S16" si="0">SUM(C7:R7)</f>
        <v>4011</v>
      </c>
      <c r="T7" s="82" t="s">
        <v>180</v>
      </c>
      <c r="U7" s="72">
        <f>S7/$S$26</f>
        <v>6.6164098842004554E-2</v>
      </c>
      <c r="V7" s="67"/>
      <c r="W7" s="67"/>
      <c r="X7" s="67"/>
      <c r="Y7" s="67"/>
      <c r="Z7" s="67"/>
      <c r="AA7" s="67"/>
    </row>
    <row r="8" spans="1:27" ht="12" customHeight="1" x14ac:dyDescent="0.4">
      <c r="A8" s="664"/>
      <c r="B8" s="391" t="s">
        <v>181</v>
      </c>
      <c r="C8" s="315">
        <f>'By Location Entering'!C8+'By Location Entering'!C37</f>
        <v>22</v>
      </c>
      <c r="D8" s="392">
        <f>'By Location Entering'!D8+'By Location Entering'!D37</f>
        <v>49</v>
      </c>
      <c r="E8" s="393">
        <f>'By Location Entering'!E8+'By Location Entering'!E37</f>
        <v>38</v>
      </c>
      <c r="F8" s="393">
        <f>'By Location Entering'!F8+'By Location Entering'!F37</f>
        <v>59</v>
      </c>
      <c r="G8" s="392">
        <f>'By Location Entering'!G8+'By Location Entering'!G37</f>
        <v>44</v>
      </c>
      <c r="H8" s="392">
        <f>'By Location Entering'!H8+'By Location Entering'!H37</f>
        <v>42</v>
      </c>
      <c r="I8" s="392">
        <f>'By Location Entering'!I8+'By Location Entering'!I37</f>
        <v>40</v>
      </c>
      <c r="J8" s="392">
        <f>'By Location Entering'!J8+'By Location Entering'!J37</f>
        <v>41</v>
      </c>
      <c r="K8" s="392">
        <f>'By Location Entering'!K8+'By Location Entering'!K37</f>
        <v>16</v>
      </c>
      <c r="L8" s="392">
        <f>'By Location Entering'!L8+'By Location Entering'!L37</f>
        <v>17</v>
      </c>
      <c r="M8" s="392">
        <f>'By Location Entering'!M8+'By Location Entering'!M37</f>
        <v>26</v>
      </c>
      <c r="N8" s="392">
        <f>'By Location Entering'!N8+'By Location Entering'!N37</f>
        <v>29</v>
      </c>
      <c r="O8" s="392">
        <f>'By Location Entering'!O8+'By Location Entering'!O37</f>
        <v>16</v>
      </c>
      <c r="P8" s="392">
        <f>'By Location Entering'!P8+'By Location Entering'!P37</f>
        <v>3</v>
      </c>
      <c r="Q8" s="392">
        <f>'By Location Entering'!Q8+'By Location Entering'!Q37</f>
        <v>2</v>
      </c>
      <c r="R8" s="392">
        <f>'By Location Entering'!R8+'By Location Entering'!R37</f>
        <v>2</v>
      </c>
      <c r="S8" s="394">
        <f t="shared" si="0"/>
        <v>446</v>
      </c>
      <c r="T8" s="67"/>
      <c r="U8" s="67"/>
      <c r="V8" s="67"/>
      <c r="W8" s="67"/>
      <c r="X8" s="67"/>
      <c r="Y8" s="67"/>
      <c r="Z8" s="67"/>
      <c r="AA8" s="67"/>
    </row>
    <row r="9" spans="1:27" ht="12" customHeight="1" x14ac:dyDescent="0.4">
      <c r="A9" s="664"/>
      <c r="B9" s="391" t="s">
        <v>182</v>
      </c>
      <c r="C9" s="315">
        <f>'By Location Entering'!C9+'By Location Entering'!C38</f>
        <v>23</v>
      </c>
      <c r="D9" s="392">
        <f>'By Location Entering'!D9+'By Location Entering'!D38</f>
        <v>49</v>
      </c>
      <c r="E9" s="393">
        <f>'By Location Entering'!E9+'By Location Entering'!E38</f>
        <v>39</v>
      </c>
      <c r="F9" s="393">
        <f>'By Location Entering'!F9+'By Location Entering'!F38</f>
        <v>61</v>
      </c>
      <c r="G9" s="392">
        <f>'By Location Entering'!G9+'By Location Entering'!G38</f>
        <v>45</v>
      </c>
      <c r="H9" s="392">
        <f>'By Location Entering'!H9+'By Location Entering'!H38</f>
        <v>46</v>
      </c>
      <c r="I9" s="392">
        <f>'By Location Entering'!I9+'By Location Entering'!I38</f>
        <v>41</v>
      </c>
      <c r="J9" s="392">
        <f>'By Location Entering'!J9+'By Location Entering'!J38</f>
        <v>42</v>
      </c>
      <c r="K9" s="392">
        <f>'By Location Entering'!K9+'By Location Entering'!K38</f>
        <v>16</v>
      </c>
      <c r="L9" s="392">
        <f>'By Location Entering'!L9+'By Location Entering'!L38</f>
        <v>17</v>
      </c>
      <c r="M9" s="392">
        <f>'By Location Entering'!M9+'By Location Entering'!M38</f>
        <v>26</v>
      </c>
      <c r="N9" s="392">
        <f>'By Location Entering'!N9+'By Location Entering'!N38</f>
        <v>29</v>
      </c>
      <c r="O9" s="392">
        <f>'By Location Entering'!O9+'By Location Entering'!O38</f>
        <v>17</v>
      </c>
      <c r="P9" s="392">
        <f>'By Location Entering'!P9+'By Location Entering'!P38</f>
        <v>3</v>
      </c>
      <c r="Q9" s="392">
        <f>'By Location Entering'!Q9+'By Location Entering'!Q38</f>
        <v>2</v>
      </c>
      <c r="R9" s="392">
        <f>'By Location Entering'!R9+'By Location Entering'!R38</f>
        <v>2</v>
      </c>
      <c r="S9" s="394">
        <f t="shared" si="0"/>
        <v>458</v>
      </c>
      <c r="T9" s="82" t="s">
        <v>183</v>
      </c>
      <c r="U9" s="72">
        <f>S9/$S$26</f>
        <v>7.555013031572696E-3</v>
      </c>
      <c r="V9" s="67"/>
      <c r="W9" s="67"/>
      <c r="X9" s="67"/>
      <c r="Y9" s="67"/>
      <c r="Z9" s="67"/>
      <c r="AA9" s="67"/>
    </row>
    <row r="10" spans="1:27" ht="12" customHeight="1" x14ac:dyDescent="0.4">
      <c r="A10" s="664"/>
      <c r="B10" s="390" t="s">
        <v>184</v>
      </c>
      <c r="C10" s="314">
        <f>'By Location Entering'!C10+'By Location Entering'!C39</f>
        <v>9</v>
      </c>
      <c r="D10" s="67">
        <f>'By Location Entering'!D10+'By Location Entering'!D39</f>
        <v>9</v>
      </c>
      <c r="E10" s="67">
        <f>'By Location Entering'!E10+'By Location Entering'!E39</f>
        <v>11</v>
      </c>
      <c r="F10" s="67">
        <f>'By Location Entering'!F10+'By Location Entering'!F39</f>
        <v>24</v>
      </c>
      <c r="G10" s="67">
        <f>'By Location Entering'!G10+'By Location Entering'!G39</f>
        <v>18</v>
      </c>
      <c r="H10" s="67">
        <f>'By Location Entering'!H10+'By Location Entering'!H39</f>
        <v>6</v>
      </c>
      <c r="I10" s="67">
        <f>'By Location Entering'!I10+'By Location Entering'!I39</f>
        <v>15</v>
      </c>
      <c r="J10" s="67">
        <f>'By Location Entering'!J10+'By Location Entering'!J39</f>
        <v>10</v>
      </c>
      <c r="K10" s="67">
        <f>'By Location Entering'!K10+'By Location Entering'!K39</f>
        <v>4</v>
      </c>
      <c r="L10" s="67">
        <f>'By Location Entering'!L10+'By Location Entering'!L39</f>
        <v>9</v>
      </c>
      <c r="M10" s="67">
        <f>'By Location Entering'!M10+'By Location Entering'!M39</f>
        <v>3</v>
      </c>
      <c r="N10" s="67">
        <f>'By Location Entering'!N10+'By Location Entering'!N39</f>
        <v>2</v>
      </c>
      <c r="O10" s="67">
        <f>'By Location Entering'!O10+'By Location Entering'!O39</f>
        <v>1</v>
      </c>
      <c r="P10" s="67">
        <f>'By Location Entering'!P10+'By Location Entering'!P39</f>
        <v>0</v>
      </c>
      <c r="Q10" s="67">
        <f>'By Location Entering'!Q10+'By Location Entering'!Q39</f>
        <v>3</v>
      </c>
      <c r="R10" s="67">
        <f>'By Location Entering'!R10+'By Location Entering'!R39</f>
        <v>1</v>
      </c>
      <c r="S10" s="376">
        <f t="shared" si="0"/>
        <v>125</v>
      </c>
      <c r="T10" s="67"/>
      <c r="U10" s="67"/>
      <c r="V10" s="67"/>
      <c r="W10" s="67"/>
      <c r="X10" s="67"/>
      <c r="Y10" s="67"/>
      <c r="Z10" s="67"/>
      <c r="AA10" s="67"/>
    </row>
    <row r="11" spans="1:27" ht="12" customHeight="1" x14ac:dyDescent="0.4">
      <c r="A11" s="664"/>
      <c r="B11" s="390" t="s">
        <v>185</v>
      </c>
      <c r="C11" s="314">
        <f>'By Location Entering'!C11+'By Location Entering'!C40</f>
        <v>10</v>
      </c>
      <c r="D11" s="67">
        <f>'By Location Entering'!D11+'By Location Entering'!D40</f>
        <v>11</v>
      </c>
      <c r="E11" s="67">
        <f>'By Location Entering'!E11+'By Location Entering'!E40</f>
        <v>11</v>
      </c>
      <c r="F11" s="67">
        <f>'By Location Entering'!F11+'By Location Entering'!F40</f>
        <v>24</v>
      </c>
      <c r="G11" s="67">
        <f>'By Location Entering'!G11+'By Location Entering'!G40</f>
        <v>18</v>
      </c>
      <c r="H11" s="67">
        <f>'By Location Entering'!H11+'By Location Entering'!H40</f>
        <v>6</v>
      </c>
      <c r="I11" s="67">
        <f>'By Location Entering'!I11+'By Location Entering'!I40</f>
        <v>15</v>
      </c>
      <c r="J11" s="67">
        <f>'By Location Entering'!J11+'By Location Entering'!J40</f>
        <v>10</v>
      </c>
      <c r="K11" s="67">
        <f>'By Location Entering'!K11+'By Location Entering'!K40</f>
        <v>4</v>
      </c>
      <c r="L11" s="67">
        <f>'By Location Entering'!L11+'By Location Entering'!L40</f>
        <v>9</v>
      </c>
      <c r="M11" s="67">
        <f>'By Location Entering'!M11+'By Location Entering'!M40</f>
        <v>3</v>
      </c>
      <c r="N11" s="67">
        <f>'By Location Entering'!N11+'By Location Entering'!N40</f>
        <v>2</v>
      </c>
      <c r="O11" s="67">
        <f>'By Location Entering'!O11+'By Location Entering'!O40</f>
        <v>1</v>
      </c>
      <c r="P11" s="67">
        <f>'By Location Entering'!P11+'By Location Entering'!P40</f>
        <v>0</v>
      </c>
      <c r="Q11" s="67">
        <f>'By Location Entering'!Q11+'By Location Entering'!Q40</f>
        <v>3</v>
      </c>
      <c r="R11" s="67">
        <f>'By Location Entering'!R11+'By Location Entering'!R40</f>
        <v>2</v>
      </c>
      <c r="S11" s="376">
        <f t="shared" si="0"/>
        <v>129</v>
      </c>
      <c r="T11" s="82" t="s">
        <v>186</v>
      </c>
      <c r="U11" s="72">
        <f t="shared" ref="U11:U12" si="1">S11/$S$26</f>
        <v>2.127940351687506E-3</v>
      </c>
      <c r="V11" s="67"/>
      <c r="W11" s="67"/>
      <c r="X11" s="67"/>
      <c r="Y11" s="67"/>
      <c r="Z11" s="67"/>
      <c r="AA11" s="67"/>
    </row>
    <row r="12" spans="1:27" ht="12" customHeight="1" x14ac:dyDescent="0.4">
      <c r="A12" s="664"/>
      <c r="B12" s="391" t="s">
        <v>11</v>
      </c>
      <c r="C12" s="315">
        <f>'By Location Entering'!C12+'By Location Entering'!C41</f>
        <v>2200</v>
      </c>
      <c r="D12" s="392">
        <f>'By Location Entering'!D12+'By Location Entering'!D41</f>
        <v>3327</v>
      </c>
      <c r="E12" s="392">
        <f>'By Location Entering'!E12+'By Location Entering'!E41</f>
        <v>3220</v>
      </c>
      <c r="F12" s="392">
        <f>'By Location Entering'!F12+'By Location Entering'!F41</f>
        <v>2698</v>
      </c>
      <c r="G12" s="392">
        <f>'By Location Entering'!G12+'By Location Entering'!G41</f>
        <v>2053</v>
      </c>
      <c r="H12" s="392">
        <f>'By Location Entering'!H12+'By Location Entering'!H41</f>
        <v>1535</v>
      </c>
      <c r="I12" s="392">
        <f>'By Location Entering'!I12+'By Location Entering'!I41</f>
        <v>1682</v>
      </c>
      <c r="J12" s="392">
        <f>'By Location Entering'!J12+'By Location Entering'!J41</f>
        <v>1742</v>
      </c>
      <c r="K12" s="392">
        <f>'By Location Entering'!K12+'By Location Entering'!K41</f>
        <v>1274</v>
      </c>
      <c r="L12" s="392">
        <f>'By Location Entering'!L12+'By Location Entering'!L41</f>
        <v>1255</v>
      </c>
      <c r="M12" s="392">
        <f>'By Location Entering'!M12+'By Location Entering'!M41</f>
        <v>1336</v>
      </c>
      <c r="N12" s="392">
        <f>'By Location Entering'!N12+'By Location Entering'!N41</f>
        <v>1214</v>
      </c>
      <c r="O12" s="392">
        <f>'By Location Entering'!O12+'By Location Entering'!O41</f>
        <v>1532</v>
      </c>
      <c r="P12" s="392">
        <f>'By Location Entering'!P12+'By Location Entering'!P41</f>
        <v>798</v>
      </c>
      <c r="Q12" s="392">
        <f>'By Location Entering'!Q12+'By Location Entering'!Q41</f>
        <v>534</v>
      </c>
      <c r="R12" s="392">
        <f>'By Location Entering'!R12+'By Location Entering'!R41</f>
        <v>373</v>
      </c>
      <c r="S12" s="394">
        <f t="shared" si="0"/>
        <v>26773</v>
      </c>
      <c r="T12" s="82" t="s">
        <v>187</v>
      </c>
      <c r="U12" s="72">
        <f t="shared" si="1"/>
        <v>0.44163834911418298</v>
      </c>
      <c r="V12" s="67"/>
      <c r="W12" s="83">
        <f>S12/S15</f>
        <v>0.74950309341843735</v>
      </c>
      <c r="X12" s="67" t="s">
        <v>209</v>
      </c>
      <c r="Y12" s="67"/>
      <c r="Z12" s="67"/>
      <c r="AA12" s="67"/>
    </row>
    <row r="13" spans="1:27" ht="12" customHeight="1" x14ac:dyDescent="0.4">
      <c r="A13" s="664"/>
      <c r="B13" s="391" t="s">
        <v>188</v>
      </c>
      <c r="C13" s="315">
        <f>'By Location Entering'!C13+'By Location Entering'!C42</f>
        <v>486</v>
      </c>
      <c r="D13" s="392">
        <f>'By Location Entering'!D13+'By Location Entering'!D42</f>
        <v>670</v>
      </c>
      <c r="E13" s="392">
        <f>'By Location Entering'!E13+'By Location Entering'!E42</f>
        <v>862</v>
      </c>
      <c r="F13" s="392">
        <f>'By Location Entering'!F13+'By Location Entering'!F42</f>
        <v>833</v>
      </c>
      <c r="G13" s="392">
        <f>'By Location Entering'!G13+'By Location Entering'!G42</f>
        <v>729</v>
      </c>
      <c r="H13" s="392">
        <f>'By Location Entering'!H13+'By Location Entering'!H42</f>
        <v>520</v>
      </c>
      <c r="I13" s="392">
        <f>'By Location Entering'!I13+'By Location Entering'!I42</f>
        <v>664</v>
      </c>
      <c r="J13" s="392">
        <f>'By Location Entering'!J13+'By Location Entering'!J42</f>
        <v>666</v>
      </c>
      <c r="K13" s="392">
        <f>'By Location Entering'!K13+'By Location Entering'!K42</f>
        <v>651</v>
      </c>
      <c r="L13" s="392">
        <f>'By Location Entering'!L13+'By Location Entering'!L42</f>
        <v>534</v>
      </c>
      <c r="M13" s="392">
        <f>'By Location Entering'!M13+'By Location Entering'!M42</f>
        <v>551</v>
      </c>
      <c r="N13" s="392">
        <f>'By Location Entering'!N13+'By Location Entering'!N42</f>
        <v>405</v>
      </c>
      <c r="O13" s="392">
        <f>'By Location Entering'!O13+'By Location Entering'!O42</f>
        <v>452</v>
      </c>
      <c r="P13" s="392">
        <f>'By Location Entering'!P13+'By Location Entering'!P42</f>
        <v>439</v>
      </c>
      <c r="Q13" s="392">
        <f>'By Location Entering'!Q13+'By Location Entering'!Q42</f>
        <v>249</v>
      </c>
      <c r="R13" s="392">
        <f>'By Location Entering'!R13+'By Location Entering'!R42</f>
        <v>237</v>
      </c>
      <c r="S13" s="394">
        <f t="shared" si="0"/>
        <v>8948</v>
      </c>
      <c r="T13" s="67"/>
      <c r="U13" s="67"/>
      <c r="V13" s="67"/>
      <c r="Y13" s="67"/>
      <c r="Z13" s="67"/>
      <c r="AA13" s="67"/>
    </row>
    <row r="14" spans="1:27" ht="12" customHeight="1" x14ac:dyDescent="0.4">
      <c r="A14" s="664"/>
      <c r="B14" s="391" t="s">
        <v>42</v>
      </c>
      <c r="C14" s="315">
        <f>'By Location Entering'!C14+'By Location Entering'!C43</f>
        <v>955</v>
      </c>
      <c r="D14" s="392">
        <f>'By Location Entering'!D14+'By Location Entering'!D43</f>
        <v>1345</v>
      </c>
      <c r="E14" s="392">
        <f>'By Location Entering'!E14+'By Location Entering'!E43</f>
        <v>1748</v>
      </c>
      <c r="F14" s="392">
        <f>'By Location Entering'!F14+'By Location Entering'!F43</f>
        <v>1702</v>
      </c>
      <c r="G14" s="392">
        <f>'By Location Entering'!G14+'By Location Entering'!G43</f>
        <v>1476</v>
      </c>
      <c r="H14" s="392">
        <f>'By Location Entering'!H14+'By Location Entering'!H43</f>
        <v>1043</v>
      </c>
      <c r="I14" s="392">
        <f>'By Location Entering'!I14+'By Location Entering'!I43</f>
        <v>1349</v>
      </c>
      <c r="J14" s="392">
        <f>'By Location Entering'!J14+'By Location Entering'!J43</f>
        <v>1365</v>
      </c>
      <c r="K14" s="392">
        <f>'By Location Entering'!K14+'By Location Entering'!K43</f>
        <v>1316</v>
      </c>
      <c r="L14" s="392">
        <f>'By Location Entering'!L14+'By Location Entering'!L43</f>
        <v>1080</v>
      </c>
      <c r="M14" s="392">
        <f>'By Location Entering'!M14+'By Location Entering'!M43</f>
        <v>1071</v>
      </c>
      <c r="N14" s="392">
        <f>'By Location Entering'!N14+'By Location Entering'!N43</f>
        <v>768</v>
      </c>
      <c r="O14" s="392">
        <f>'By Location Entering'!O14+'By Location Entering'!O43</f>
        <v>857</v>
      </c>
      <c r="P14" s="392">
        <f>'By Location Entering'!P14+'By Location Entering'!P43</f>
        <v>843</v>
      </c>
      <c r="Q14" s="392">
        <f>'By Location Entering'!Q14+'By Location Entering'!Q43</f>
        <v>492</v>
      </c>
      <c r="R14" s="392">
        <f>'By Location Entering'!R14+'By Location Entering'!R43</f>
        <v>491</v>
      </c>
      <c r="S14" s="394">
        <f t="shared" si="0"/>
        <v>17901</v>
      </c>
      <c r="T14" s="82" t="s">
        <v>42</v>
      </c>
      <c r="U14" s="72">
        <f>S14/$S$26</f>
        <v>0.29528883903533371</v>
      </c>
      <c r="V14" s="67"/>
      <c r="W14" s="83">
        <f>S13/S15</f>
        <v>0.25049690658156265</v>
      </c>
      <c r="X14" s="67" t="s">
        <v>210</v>
      </c>
      <c r="Z14" s="67"/>
      <c r="AA14" s="67"/>
    </row>
    <row r="15" spans="1:27" ht="12" customHeight="1" x14ac:dyDescent="0.4">
      <c r="A15" s="664"/>
      <c r="B15" s="391" t="s">
        <v>189</v>
      </c>
      <c r="C15" s="315">
        <f>'By Location Entering'!C15+'By Location Entering'!C44</f>
        <v>2686</v>
      </c>
      <c r="D15" s="392">
        <f>'By Location Entering'!D15+'By Location Entering'!D44</f>
        <v>3997</v>
      </c>
      <c r="E15" s="392">
        <f>'By Location Entering'!E15+'By Location Entering'!E44</f>
        <v>4082</v>
      </c>
      <c r="F15" s="392">
        <f>'By Location Entering'!F15+'By Location Entering'!F44</f>
        <v>3531</v>
      </c>
      <c r="G15" s="392">
        <f>'By Location Entering'!G15+'By Location Entering'!G44</f>
        <v>2782</v>
      </c>
      <c r="H15" s="392">
        <f>'By Location Entering'!H15+'By Location Entering'!H44</f>
        <v>2055</v>
      </c>
      <c r="I15" s="392">
        <f>'By Location Entering'!I15+'By Location Entering'!I44</f>
        <v>2346</v>
      </c>
      <c r="J15" s="392">
        <f>'By Location Entering'!J15+'By Location Entering'!J44</f>
        <v>2408</v>
      </c>
      <c r="K15" s="392">
        <f>'By Location Entering'!K15+'By Location Entering'!K44</f>
        <v>1925</v>
      </c>
      <c r="L15" s="392">
        <f>'By Location Entering'!L15+'By Location Entering'!L44</f>
        <v>1789</v>
      </c>
      <c r="M15" s="392">
        <f>'By Location Entering'!M15+'By Location Entering'!M44</f>
        <v>1887</v>
      </c>
      <c r="N15" s="392">
        <f>'By Location Entering'!N15+'By Location Entering'!N44</f>
        <v>1619</v>
      </c>
      <c r="O15" s="392">
        <f>'By Location Entering'!O15+'By Location Entering'!O44</f>
        <v>1984</v>
      </c>
      <c r="P15" s="392">
        <f>'By Location Entering'!P15+'By Location Entering'!P44</f>
        <v>1237</v>
      </c>
      <c r="Q15" s="392">
        <f>'By Location Entering'!Q15+'By Location Entering'!Q44</f>
        <v>783</v>
      </c>
      <c r="R15" s="392">
        <f>'By Location Entering'!R15+'By Location Entering'!R44</f>
        <v>610</v>
      </c>
      <c r="S15" s="394">
        <f t="shared" si="0"/>
        <v>35721</v>
      </c>
      <c r="T15" s="67"/>
      <c r="U15" s="67"/>
      <c r="V15" s="67"/>
      <c r="W15" s="67"/>
      <c r="X15" s="67"/>
      <c r="Y15" s="67"/>
      <c r="Z15" s="67"/>
      <c r="AA15" s="67"/>
    </row>
    <row r="16" spans="1:27" ht="12" customHeight="1" x14ac:dyDescent="0.4">
      <c r="A16" s="664"/>
      <c r="B16" s="391" t="s">
        <v>190</v>
      </c>
      <c r="C16" s="315">
        <f>'By Location Entering'!C16+'By Location Entering'!C45</f>
        <v>3155</v>
      </c>
      <c r="D16" s="392">
        <f>'By Location Entering'!D16+'By Location Entering'!D45</f>
        <v>4672</v>
      </c>
      <c r="E16" s="392">
        <f>'By Location Entering'!E16+'By Location Entering'!E45</f>
        <v>4968</v>
      </c>
      <c r="F16" s="392">
        <f>'By Location Entering'!F16+'By Location Entering'!F45</f>
        <v>4400</v>
      </c>
      <c r="G16" s="392">
        <f>'By Location Entering'!G16+'By Location Entering'!G45</f>
        <v>3529</v>
      </c>
      <c r="H16" s="392">
        <f>'By Location Entering'!H16+'By Location Entering'!H45</f>
        <v>2578</v>
      </c>
      <c r="I16" s="392">
        <f>'By Location Entering'!I16+'By Location Entering'!I45</f>
        <v>3031</v>
      </c>
      <c r="J16" s="392">
        <f>'By Location Entering'!J16+'By Location Entering'!J45</f>
        <v>3107</v>
      </c>
      <c r="K16" s="392">
        <f>'By Location Entering'!K16+'By Location Entering'!K45</f>
        <v>2590</v>
      </c>
      <c r="L16" s="392">
        <f>'By Location Entering'!L16+'By Location Entering'!L45</f>
        <v>2335</v>
      </c>
      <c r="M16" s="392">
        <f>'By Location Entering'!M16+'By Location Entering'!M45</f>
        <v>2407</v>
      </c>
      <c r="N16" s="392">
        <f>'By Location Entering'!N16+'By Location Entering'!N45</f>
        <v>1982</v>
      </c>
      <c r="O16" s="392">
        <f>'By Location Entering'!O16+'By Location Entering'!O45</f>
        <v>2389</v>
      </c>
      <c r="P16" s="392">
        <f>'By Location Entering'!P16+'By Location Entering'!P45</f>
        <v>1641</v>
      </c>
      <c r="Q16" s="392">
        <f>'By Location Entering'!Q16+'By Location Entering'!Q45</f>
        <v>1026</v>
      </c>
      <c r="R16" s="392">
        <f>'By Location Entering'!R16+'By Location Entering'!R45</f>
        <v>864</v>
      </c>
      <c r="S16" s="394">
        <f t="shared" si="0"/>
        <v>44674</v>
      </c>
      <c r="T16" s="84"/>
      <c r="U16" s="72"/>
      <c r="V16" s="67"/>
      <c r="W16" s="67" t="s">
        <v>211</v>
      </c>
      <c r="X16" s="67"/>
      <c r="Y16" s="67" t="s">
        <v>212</v>
      </c>
      <c r="Z16" s="67"/>
      <c r="AA16" s="67"/>
    </row>
    <row r="17" spans="1:27" ht="12" customHeight="1" x14ac:dyDescent="0.4">
      <c r="A17" s="664"/>
      <c r="B17" s="405" t="s">
        <v>213</v>
      </c>
      <c r="C17" s="406"/>
      <c r="D17" s="85"/>
      <c r="E17" s="85"/>
      <c r="F17" s="85"/>
      <c r="G17" s="85"/>
      <c r="H17" s="85"/>
      <c r="I17" s="85"/>
      <c r="J17" s="85"/>
      <c r="K17" s="85"/>
      <c r="L17" s="85"/>
      <c r="M17" s="85"/>
      <c r="N17" s="85"/>
      <c r="O17" s="85"/>
      <c r="P17" s="85"/>
      <c r="Q17" s="85"/>
      <c r="R17" s="85"/>
      <c r="S17" s="407"/>
      <c r="T17" s="85" t="s">
        <v>214</v>
      </c>
      <c r="U17" s="86">
        <f>456/34259</f>
        <v>1.3310370997402142E-2</v>
      </c>
      <c r="V17" s="87" t="s">
        <v>215</v>
      </c>
      <c r="W17" s="88">
        <f>U17*W12</f>
        <v>9.9761642370999569E-3</v>
      </c>
      <c r="Y17" s="88">
        <f>U17*W14</f>
        <v>3.3342067603021851E-3</v>
      </c>
      <c r="Z17" s="67"/>
      <c r="AA17" s="67"/>
    </row>
    <row r="18" spans="1:27" ht="12" customHeight="1" x14ac:dyDescent="0.4">
      <c r="A18" s="664"/>
      <c r="B18" s="390" t="s">
        <v>191</v>
      </c>
      <c r="C18" s="395">
        <f>'By Location Entering'!C17+'By Location Entering'!C46</f>
        <v>0</v>
      </c>
      <c r="D18" s="73">
        <f>'By Location Entering'!D17+'By Location Entering'!D46</f>
        <v>0</v>
      </c>
      <c r="E18" s="73">
        <f>'By Location Entering'!E17+'By Location Entering'!E46</f>
        <v>0</v>
      </c>
      <c r="F18" s="73">
        <f>'By Location Entering'!F17+'By Location Entering'!F46</f>
        <v>0</v>
      </c>
      <c r="G18" s="73">
        <f>'By Location Entering'!G17+'By Location Entering'!G46</f>
        <v>0</v>
      </c>
      <c r="H18" s="73">
        <f>'By Location Entering'!H17+'By Location Entering'!H46</f>
        <v>0</v>
      </c>
      <c r="I18" s="73">
        <f>'By Location Entering'!I17+'By Location Entering'!I46</f>
        <v>0</v>
      </c>
      <c r="J18" s="73">
        <f>'By Location Entering'!J17+'By Location Entering'!J46</f>
        <v>0</v>
      </c>
      <c r="K18" s="73">
        <f>'By Location Entering'!K17+'By Location Entering'!K46</f>
        <v>0</v>
      </c>
      <c r="L18" s="73">
        <f>'By Location Entering'!L17+'By Location Entering'!L46</f>
        <v>0</v>
      </c>
      <c r="M18" s="73">
        <f>'By Location Entering'!M17+'By Location Entering'!M46</f>
        <v>0</v>
      </c>
      <c r="N18" s="73">
        <f>'By Location Entering'!N17+'By Location Entering'!N46</f>
        <v>0</v>
      </c>
      <c r="O18" s="73">
        <f>'By Location Entering'!O17+'By Location Entering'!O46</f>
        <v>0</v>
      </c>
      <c r="P18" s="73">
        <f>'By Location Entering'!P17+'By Location Entering'!P46</f>
        <v>0</v>
      </c>
      <c r="Q18" s="73">
        <f>'By Location Entering'!Q17+'By Location Entering'!Q46</f>
        <v>0</v>
      </c>
      <c r="R18" s="73">
        <f>'By Location Entering'!R17+'By Location Entering'!R46</f>
        <v>0</v>
      </c>
      <c r="S18" s="376">
        <v>7</v>
      </c>
      <c r="T18" s="67"/>
      <c r="U18" s="74"/>
      <c r="V18" s="67"/>
      <c r="W18" s="89"/>
      <c r="X18" s="67"/>
      <c r="Y18" s="89"/>
      <c r="Z18" s="67"/>
      <c r="AA18" s="67"/>
    </row>
    <row r="19" spans="1:27" ht="12" customHeight="1" x14ac:dyDescent="0.4">
      <c r="A19" s="664"/>
      <c r="B19" s="390" t="s">
        <v>192</v>
      </c>
      <c r="C19" s="395">
        <f>'By Location Entering'!C18+'By Location Entering'!C47</f>
        <v>0</v>
      </c>
      <c r="D19" s="73">
        <f>'By Location Entering'!D18+'By Location Entering'!D47</f>
        <v>0</v>
      </c>
      <c r="E19" s="73">
        <f>'By Location Entering'!E18+'By Location Entering'!E47</f>
        <v>0</v>
      </c>
      <c r="F19" s="73">
        <f>'By Location Entering'!F18+'By Location Entering'!F47</f>
        <v>0</v>
      </c>
      <c r="G19" s="73">
        <f>'By Location Entering'!G18+'By Location Entering'!G47</f>
        <v>0</v>
      </c>
      <c r="H19" s="73">
        <f>'By Location Entering'!H18+'By Location Entering'!H47</f>
        <v>0</v>
      </c>
      <c r="I19" s="73">
        <f>'By Location Entering'!I18+'By Location Entering'!I47</f>
        <v>0</v>
      </c>
      <c r="J19" s="73">
        <f>'By Location Entering'!J18+'By Location Entering'!J47</f>
        <v>0</v>
      </c>
      <c r="K19" s="73">
        <f>'By Location Entering'!K18+'By Location Entering'!K47</f>
        <v>0</v>
      </c>
      <c r="L19" s="73">
        <f>'By Location Entering'!L18+'By Location Entering'!L47</f>
        <v>0</v>
      </c>
      <c r="M19" s="73">
        <f>'By Location Entering'!M18+'By Location Entering'!M47</f>
        <v>0</v>
      </c>
      <c r="N19" s="73">
        <f>'By Location Entering'!N18+'By Location Entering'!N47</f>
        <v>0</v>
      </c>
      <c r="O19" s="73">
        <f>'By Location Entering'!O18+'By Location Entering'!O47</f>
        <v>0</v>
      </c>
      <c r="P19" s="73">
        <f>'By Location Entering'!P18+'By Location Entering'!P47</f>
        <v>0</v>
      </c>
      <c r="Q19" s="73">
        <f>'By Location Entering'!Q18+'By Location Entering'!Q47</f>
        <v>0</v>
      </c>
      <c r="R19" s="73">
        <f>'By Location Entering'!R18+'By Location Entering'!R47</f>
        <v>0</v>
      </c>
      <c r="S19" s="376">
        <v>50</v>
      </c>
      <c r="T19" s="82" t="s">
        <v>192</v>
      </c>
      <c r="U19" s="72">
        <f>S19/$S$26</f>
        <v>8.2478308204942102E-4</v>
      </c>
      <c r="V19" s="67"/>
      <c r="W19" s="67"/>
      <c r="X19" s="67"/>
      <c r="Y19" s="67"/>
      <c r="Z19" s="67"/>
      <c r="AA19" s="67"/>
    </row>
    <row r="20" spans="1:27" ht="12" customHeight="1" x14ac:dyDescent="0.4">
      <c r="A20" s="664"/>
      <c r="B20" s="391" t="s">
        <v>193</v>
      </c>
      <c r="C20" s="315">
        <f>'By Location Entering'!C19+'By Location Entering'!C48</f>
        <v>2</v>
      </c>
      <c r="D20" s="392">
        <f>'By Location Entering'!D19+'By Location Entering'!D48</f>
        <v>6</v>
      </c>
      <c r="E20" s="392">
        <f>'By Location Entering'!E19+'By Location Entering'!E48</f>
        <v>6</v>
      </c>
      <c r="F20" s="392">
        <f>'By Location Entering'!F19+'By Location Entering'!F48</f>
        <v>6</v>
      </c>
      <c r="G20" s="392">
        <f>'By Location Entering'!G19+'By Location Entering'!G48</f>
        <v>5</v>
      </c>
      <c r="H20" s="392">
        <f>'By Location Entering'!H19+'By Location Entering'!H48</f>
        <v>6</v>
      </c>
      <c r="I20" s="392">
        <f>'By Location Entering'!I19+'By Location Entering'!I48</f>
        <v>6</v>
      </c>
      <c r="J20" s="392">
        <f>'By Location Entering'!J19+'By Location Entering'!J48</f>
        <v>6</v>
      </c>
      <c r="K20" s="392">
        <f>'By Location Entering'!K19+'By Location Entering'!K48</f>
        <v>5</v>
      </c>
      <c r="L20" s="392">
        <f>'By Location Entering'!L19+'By Location Entering'!L48</f>
        <v>6</v>
      </c>
      <c r="M20" s="392">
        <f>'By Location Entering'!M19+'By Location Entering'!M48</f>
        <v>6</v>
      </c>
      <c r="N20" s="392">
        <f>'By Location Entering'!N19+'By Location Entering'!N48</f>
        <v>4</v>
      </c>
      <c r="O20" s="392">
        <f>'By Location Entering'!O19+'By Location Entering'!O48</f>
        <v>4</v>
      </c>
      <c r="P20" s="392">
        <f>'By Location Entering'!P19+'By Location Entering'!P48</f>
        <v>4</v>
      </c>
      <c r="Q20" s="392">
        <f>'By Location Entering'!Q19+'By Location Entering'!Q48</f>
        <v>4</v>
      </c>
      <c r="R20" s="392">
        <f>'By Location Entering'!R19+'By Location Entering'!R48</f>
        <v>4</v>
      </c>
      <c r="S20" s="394">
        <f>'By Location Entering'!S19+'By Location Entering'!S48</f>
        <v>140</v>
      </c>
      <c r="T20" s="67"/>
      <c r="U20" s="67"/>
      <c r="V20" s="67"/>
      <c r="W20" s="67"/>
      <c r="X20" s="67"/>
      <c r="Y20" s="67"/>
      <c r="Z20" s="67"/>
      <c r="AA20" s="67"/>
    </row>
    <row r="21" spans="1:27" ht="12" customHeight="1" x14ac:dyDescent="0.4">
      <c r="A21" s="664"/>
      <c r="B21" s="391" t="s">
        <v>194</v>
      </c>
      <c r="C21" s="315">
        <f>'By Location Entering'!C20+'By Location Entering'!C49</f>
        <v>4</v>
      </c>
      <c r="D21" s="392">
        <f>'By Location Entering'!D20+'By Location Entering'!D49</f>
        <v>87</v>
      </c>
      <c r="E21" s="392">
        <f>'By Location Entering'!E20+'By Location Entering'!E49</f>
        <v>145</v>
      </c>
      <c r="F21" s="392">
        <f>'By Location Entering'!F20+'By Location Entering'!F49</f>
        <v>180</v>
      </c>
      <c r="G21" s="392">
        <f>'By Location Entering'!G20+'By Location Entering'!G49</f>
        <v>141</v>
      </c>
      <c r="H21" s="392">
        <f>'By Location Entering'!H20+'By Location Entering'!H49</f>
        <v>91</v>
      </c>
      <c r="I21" s="392">
        <f>'By Location Entering'!I20+'By Location Entering'!I49</f>
        <v>59</v>
      </c>
      <c r="J21" s="392">
        <f>'By Location Entering'!J20+'By Location Entering'!J49</f>
        <v>34</v>
      </c>
      <c r="K21" s="392">
        <f>'By Location Entering'!K20+'By Location Entering'!K49</f>
        <v>58</v>
      </c>
      <c r="L21" s="392">
        <f>'By Location Entering'!L20+'By Location Entering'!L49</f>
        <v>77</v>
      </c>
      <c r="M21" s="392">
        <f>'By Location Entering'!M20+'By Location Entering'!M49</f>
        <v>30</v>
      </c>
      <c r="N21" s="392">
        <f>'By Location Entering'!N20+'By Location Entering'!N49</f>
        <v>31</v>
      </c>
      <c r="O21" s="392">
        <f>'By Location Entering'!O20+'By Location Entering'!O49</f>
        <v>24</v>
      </c>
      <c r="P21" s="392">
        <f>'By Location Entering'!P20+'By Location Entering'!P49</f>
        <v>8</v>
      </c>
      <c r="Q21" s="392">
        <f>'By Location Entering'!Q20+'By Location Entering'!Q49</f>
        <v>4</v>
      </c>
      <c r="R21" s="392">
        <f>'By Location Entering'!R20+'By Location Entering'!R49</f>
        <v>1</v>
      </c>
      <c r="S21" s="394">
        <f>'By Location Entering'!S20+'By Location Entering'!S49</f>
        <v>1004</v>
      </c>
      <c r="T21" s="82" t="s">
        <v>194</v>
      </c>
      <c r="U21" s="72">
        <f t="shared" ref="U21:U22" si="2">S21/$S$26</f>
        <v>1.6561644287552375E-2</v>
      </c>
      <c r="V21" s="67"/>
      <c r="W21" s="67"/>
      <c r="X21" s="67"/>
      <c r="Y21" s="67"/>
      <c r="Z21" s="67"/>
      <c r="AA21" s="67"/>
    </row>
    <row r="22" spans="1:27" ht="12" customHeight="1" x14ac:dyDescent="0.4">
      <c r="A22" s="664"/>
      <c r="B22" s="390" t="s">
        <v>195</v>
      </c>
      <c r="C22" s="316">
        <f>SUM('Trolley Voigt'!B6,'Trolley Voigt'!B13, 'Trolley Central Campus'!B6,'Trolley Central Campus'!B13)</f>
        <v>63</v>
      </c>
      <c r="D22" s="70">
        <f>SUM('Trolley Voigt'!C6,'Trolley Voigt'!C13, 'Trolley Central Campus'!C6,'Trolley Central Campus'!C13)</f>
        <v>295</v>
      </c>
      <c r="E22" s="70">
        <f>SUM('Trolley Voigt'!D6,'Trolley Voigt'!D13, 'Trolley Central Campus'!D6,'Trolley Central Campus'!D13)</f>
        <v>589</v>
      </c>
      <c r="F22" s="70">
        <f>SUM('Trolley Voigt'!E6,'Trolley Voigt'!E13, 'Trolley Central Campus'!E6,'Trolley Central Campus'!E13)</f>
        <v>475</v>
      </c>
      <c r="G22" s="70">
        <f>SUM('Trolley Voigt'!F6,'Trolley Voigt'!F13, 'Trolley Central Campus'!F6,'Trolley Central Campus'!F13)</f>
        <v>339</v>
      </c>
      <c r="H22" s="70">
        <f>SUM('Trolley Voigt'!G6,'Trolley Voigt'!G13, 'Trolley Central Campus'!G6,'Trolley Central Campus'!G13)</f>
        <v>226</v>
      </c>
      <c r="I22" s="70">
        <f>SUM('Trolley Voigt'!H6,'Trolley Voigt'!H13, 'Trolley Central Campus'!H6,'Trolley Central Campus'!H13)</f>
        <v>229</v>
      </c>
      <c r="J22" s="70">
        <f>SUM('Trolley Voigt'!I6,'Trolley Voigt'!I13, 'Trolley Central Campus'!I6,'Trolley Central Campus'!I13)</f>
        <v>263</v>
      </c>
      <c r="K22" s="70">
        <f>SUM('Trolley Voigt'!J6,'Trolley Voigt'!J13, 'Trolley Central Campus'!J6,'Trolley Central Campus'!J13)</f>
        <v>143</v>
      </c>
      <c r="L22" s="70">
        <f>SUM('Trolley Voigt'!K6,'Trolley Voigt'!K13, 'Trolley Central Campus'!K6,'Trolley Central Campus'!K13)</f>
        <v>170</v>
      </c>
      <c r="M22" s="70">
        <f>SUM('Trolley Voigt'!L6,'Trolley Voigt'!L13, 'Trolley Central Campus'!L6,'Trolley Central Campus'!L13)</f>
        <v>143</v>
      </c>
      <c r="N22" s="70">
        <f>SUM('Trolley Voigt'!M6,'Trolley Voigt'!M13, 'Trolley Central Campus'!M6,'Trolley Central Campus'!M13)</f>
        <v>122</v>
      </c>
      <c r="O22" s="70">
        <f>SUM('Trolley Voigt'!N6,'Trolley Voigt'!N13, 'Trolley Central Campus'!N6,'Trolley Central Campus'!N13)</f>
        <v>76</v>
      </c>
      <c r="P22" s="70">
        <f>SUM('Trolley Voigt'!O6,'Trolley Voigt'!O13, 'Trolley Central Campus'!O6,'Trolley Central Campus'!O13)</f>
        <v>71</v>
      </c>
      <c r="Q22" s="70">
        <f>SUM('Trolley Voigt'!P6,'Trolley Voigt'!P13, 'Trolley Central Campus'!P6,'Trolley Central Campus'!P13)</f>
        <v>41</v>
      </c>
      <c r="R22" s="70">
        <f>SUM('Trolley Voigt'!Q6,'Trolley Voigt'!Q13, 'Trolley Central Campus'!Q6,'Trolley Central Campus'!Q13)</f>
        <v>43</v>
      </c>
      <c r="S22" s="396">
        <f t="shared" ref="S22:S24" si="3">SUM(C22:R22)</f>
        <v>3288</v>
      </c>
      <c r="T22" s="82" t="s">
        <v>195</v>
      </c>
      <c r="U22" s="72">
        <f t="shared" si="2"/>
        <v>5.4237735475569926E-2</v>
      </c>
      <c r="V22" s="67"/>
      <c r="W22" s="67"/>
      <c r="X22" s="67"/>
      <c r="Y22" s="67"/>
      <c r="Z22" s="67"/>
      <c r="AA22" s="67"/>
    </row>
    <row r="23" spans="1:27" ht="12" customHeight="1" x14ac:dyDescent="0.4">
      <c r="A23" s="664"/>
      <c r="B23" s="390" t="s">
        <v>196</v>
      </c>
      <c r="C23" s="316">
        <f>'By Location Entering'!C22+'By Location Entering'!C50</f>
        <v>29</v>
      </c>
      <c r="D23" s="70">
        <f>'By Location Entering'!D22+'By Location Entering'!D50</f>
        <v>41</v>
      </c>
      <c r="E23" s="70">
        <f>'By Location Entering'!E22+'By Location Entering'!E50</f>
        <v>43</v>
      </c>
      <c r="F23" s="70">
        <f>'By Location Entering'!F22+'By Location Entering'!F50</f>
        <v>43</v>
      </c>
      <c r="G23" s="70">
        <f>'By Location Entering'!G22+'By Location Entering'!G50</f>
        <v>40</v>
      </c>
      <c r="H23" s="70">
        <f>'By Location Entering'!H22+'By Location Entering'!H50</f>
        <v>39</v>
      </c>
      <c r="I23" s="70">
        <f>'By Location Entering'!I22+'By Location Entering'!I50</f>
        <v>34</v>
      </c>
      <c r="J23" s="70">
        <f>'By Location Entering'!J22+'By Location Entering'!J50</f>
        <v>34</v>
      </c>
      <c r="K23" s="70">
        <f>'By Location Entering'!K22+'By Location Entering'!K50</f>
        <v>34</v>
      </c>
      <c r="L23" s="70">
        <f>'By Location Entering'!L22+'By Location Entering'!L50</f>
        <v>41</v>
      </c>
      <c r="M23" s="70">
        <f>'By Location Entering'!M22+'By Location Entering'!M50</f>
        <v>41</v>
      </c>
      <c r="N23" s="70">
        <f>'By Location Entering'!N22+'By Location Entering'!N50</f>
        <v>40</v>
      </c>
      <c r="O23" s="70">
        <f>'By Location Entering'!O22+'By Location Entering'!O50</f>
        <v>37</v>
      </c>
      <c r="P23" s="70">
        <f>'By Location Entering'!P22+'By Location Entering'!P50</f>
        <v>25</v>
      </c>
      <c r="Q23" s="70">
        <f>'By Location Entering'!Q22+'By Location Entering'!Q50</f>
        <v>19</v>
      </c>
      <c r="R23" s="70">
        <f>'By Location Entering'!R22+'By Location Entering'!R50</f>
        <v>18</v>
      </c>
      <c r="S23" s="396">
        <f t="shared" si="3"/>
        <v>558</v>
      </c>
      <c r="T23" s="67"/>
      <c r="U23" s="67"/>
      <c r="V23" s="67"/>
      <c r="W23" s="67"/>
      <c r="X23" s="67"/>
      <c r="Y23" s="67"/>
      <c r="Z23" s="67"/>
      <c r="AA23" s="67"/>
    </row>
    <row r="24" spans="1:27" ht="12" customHeight="1" x14ac:dyDescent="0.4">
      <c r="A24" s="664"/>
      <c r="B24" s="390" t="s">
        <v>197</v>
      </c>
      <c r="C24" s="316">
        <f>'By Location Entering'!C23+'By Location Entering'!C51</f>
        <v>59</v>
      </c>
      <c r="D24" s="70">
        <f>'By Location Entering'!D23+'By Location Entering'!D51</f>
        <v>372</v>
      </c>
      <c r="E24" s="70">
        <f>'By Location Entering'!E23+'By Location Entering'!E51</f>
        <v>592</v>
      </c>
      <c r="F24" s="70">
        <f>'By Location Entering'!F23+'By Location Entering'!F51</f>
        <v>999</v>
      </c>
      <c r="G24" s="70">
        <f>'By Location Entering'!G23+'By Location Entering'!G51</f>
        <v>868</v>
      </c>
      <c r="H24" s="70">
        <f>'By Location Entering'!H23+'By Location Entering'!H51</f>
        <v>557</v>
      </c>
      <c r="I24" s="70">
        <f>'By Location Entering'!I23+'By Location Entering'!I51</f>
        <v>609</v>
      </c>
      <c r="J24" s="70">
        <f>'By Location Entering'!J23+'By Location Entering'!J51</f>
        <v>592</v>
      </c>
      <c r="K24" s="70">
        <f>'By Location Entering'!K23+'By Location Entering'!K51</f>
        <v>293</v>
      </c>
      <c r="L24" s="70">
        <f>'By Location Entering'!L23+'By Location Entering'!L51</f>
        <v>337</v>
      </c>
      <c r="M24" s="70">
        <f>'By Location Entering'!M23+'By Location Entering'!M51</f>
        <v>275</v>
      </c>
      <c r="N24" s="70">
        <f>'By Location Entering'!N23+'By Location Entering'!N51</f>
        <v>197</v>
      </c>
      <c r="O24" s="70">
        <f>'By Location Entering'!O23+'By Location Entering'!O51</f>
        <v>128</v>
      </c>
      <c r="P24" s="70">
        <f>'By Location Entering'!P23+'By Location Entering'!P51</f>
        <v>78</v>
      </c>
      <c r="Q24" s="70">
        <f>'By Location Entering'!Q23+'By Location Entering'!Q51</f>
        <v>47</v>
      </c>
      <c r="R24" s="70">
        <f>'By Location Entering'!R23+'By Location Entering'!R51</f>
        <v>31</v>
      </c>
      <c r="S24" s="396">
        <f t="shared" si="3"/>
        <v>6034</v>
      </c>
      <c r="T24" s="82" t="s">
        <v>197</v>
      </c>
      <c r="U24" s="72">
        <f>S24/$S$26</f>
        <v>9.953482234172413E-2</v>
      </c>
      <c r="V24" s="67"/>
      <c r="W24" s="67"/>
      <c r="X24" s="67"/>
      <c r="Y24" s="67"/>
      <c r="Z24" s="67"/>
      <c r="AA24" s="67"/>
    </row>
    <row r="25" spans="1:27" ht="12" customHeight="1" x14ac:dyDescent="0.4">
      <c r="A25" s="664"/>
      <c r="B25" s="397" t="s">
        <v>7</v>
      </c>
      <c r="C25" s="317">
        <f t="shared" ref="C25:R25" si="4">SUM(C8,C10,C15,C18,C20, C23)</f>
        <v>2748</v>
      </c>
      <c r="D25" s="398">
        <f t="shared" si="4"/>
        <v>4102</v>
      </c>
      <c r="E25" s="399">
        <f t="shared" si="4"/>
        <v>4180</v>
      </c>
      <c r="F25" s="399">
        <f t="shared" si="4"/>
        <v>3663</v>
      </c>
      <c r="G25" s="398">
        <f t="shared" si="4"/>
        <v>2889</v>
      </c>
      <c r="H25" s="398">
        <f t="shared" si="4"/>
        <v>2148</v>
      </c>
      <c r="I25" s="398">
        <f t="shared" si="4"/>
        <v>2441</v>
      </c>
      <c r="J25" s="398">
        <f t="shared" si="4"/>
        <v>2499</v>
      </c>
      <c r="K25" s="398">
        <f t="shared" si="4"/>
        <v>1984</v>
      </c>
      <c r="L25" s="398">
        <f t="shared" si="4"/>
        <v>1862</v>
      </c>
      <c r="M25" s="398">
        <f t="shared" si="4"/>
        <v>1963</v>
      </c>
      <c r="N25" s="398">
        <f t="shared" si="4"/>
        <v>1694</v>
      </c>
      <c r="O25" s="398">
        <f t="shared" si="4"/>
        <v>2042</v>
      </c>
      <c r="P25" s="398">
        <f t="shared" si="4"/>
        <v>1269</v>
      </c>
      <c r="Q25" s="398">
        <f t="shared" si="4"/>
        <v>811</v>
      </c>
      <c r="R25" s="398">
        <f t="shared" si="4"/>
        <v>635</v>
      </c>
      <c r="S25" s="400">
        <f>SUM(C25:R25,S20)</f>
        <v>37070</v>
      </c>
      <c r="T25" s="67"/>
      <c r="U25" s="67"/>
      <c r="V25" s="67"/>
      <c r="W25" s="67"/>
      <c r="X25" s="67"/>
      <c r="Y25" s="67"/>
      <c r="Z25" s="67"/>
      <c r="AA25" s="67"/>
    </row>
    <row r="26" spans="1:27" ht="12" customHeight="1" x14ac:dyDescent="0.4">
      <c r="A26" s="664"/>
      <c r="B26" s="401" t="s">
        <v>198</v>
      </c>
      <c r="C26" s="402">
        <f t="shared" ref="C26:R26" si="5">SUM(C7,C9,C11,C16,C19,C21,C22,C24)</f>
        <v>3639</v>
      </c>
      <c r="D26" s="75">
        <f t="shared" si="5"/>
        <v>5802</v>
      </c>
      <c r="E26" s="76">
        <f t="shared" si="5"/>
        <v>6689</v>
      </c>
      <c r="F26" s="76">
        <f t="shared" si="5"/>
        <v>6588</v>
      </c>
      <c r="G26" s="75">
        <f t="shared" si="5"/>
        <v>5331</v>
      </c>
      <c r="H26" s="75">
        <f t="shared" si="5"/>
        <v>3828</v>
      </c>
      <c r="I26" s="75">
        <f t="shared" si="5"/>
        <v>4376</v>
      </c>
      <c r="J26" s="75">
        <f t="shared" si="5"/>
        <v>4387</v>
      </c>
      <c r="K26" s="75">
        <f t="shared" si="5"/>
        <v>3314</v>
      </c>
      <c r="L26" s="75">
        <f t="shared" si="5"/>
        <v>3174</v>
      </c>
      <c r="M26" s="75">
        <f t="shared" si="5"/>
        <v>3110</v>
      </c>
      <c r="N26" s="75">
        <f t="shared" si="5"/>
        <v>2513</v>
      </c>
      <c r="O26" s="75">
        <f t="shared" si="5"/>
        <v>2777</v>
      </c>
      <c r="P26" s="75">
        <f t="shared" si="5"/>
        <v>1892</v>
      </c>
      <c r="Q26" s="75">
        <f t="shared" si="5"/>
        <v>1185</v>
      </c>
      <c r="R26" s="75">
        <f t="shared" si="5"/>
        <v>963</v>
      </c>
      <c r="S26" s="408">
        <f>SUM(C26:R26,S19,S21)</f>
        <v>60622</v>
      </c>
      <c r="T26" s="77"/>
      <c r="U26" s="78">
        <f>S26/$S$26</f>
        <v>1</v>
      </c>
      <c r="V26" s="67"/>
      <c r="W26" s="67"/>
      <c r="X26" s="67"/>
      <c r="Y26" s="67"/>
      <c r="Z26" s="67"/>
      <c r="AA26" s="67"/>
    </row>
    <row r="27" spans="1:27" ht="12" customHeight="1" x14ac:dyDescent="0.4">
      <c r="A27" s="664"/>
      <c r="B27" s="390" t="s">
        <v>199</v>
      </c>
      <c r="C27" s="314">
        <f>'By Location Entering'!C26+'By Location Entering'!C54</f>
        <v>46</v>
      </c>
      <c r="D27" s="67">
        <f>'By Location Entering'!D26+'By Location Entering'!D54</f>
        <v>78</v>
      </c>
      <c r="E27" s="67">
        <f>'By Location Entering'!E26+'By Location Entering'!E54</f>
        <v>67</v>
      </c>
      <c r="F27" s="67">
        <f>'By Location Entering'!F26+'By Location Entering'!F54</f>
        <v>105</v>
      </c>
      <c r="G27" s="67">
        <f>'By Location Entering'!G26+'By Location Entering'!G54</f>
        <v>102</v>
      </c>
      <c r="H27" s="67">
        <f>'By Location Entering'!H26+'By Location Entering'!H54</f>
        <v>80</v>
      </c>
      <c r="I27" s="67">
        <f>'By Location Entering'!I26+'By Location Entering'!I54</f>
        <v>54</v>
      </c>
      <c r="J27" s="67">
        <f>'By Location Entering'!J26+'By Location Entering'!J54</f>
        <v>52</v>
      </c>
      <c r="K27" s="67">
        <f>'By Location Entering'!K26+'By Location Entering'!K54</f>
        <v>44</v>
      </c>
      <c r="L27" s="67">
        <f>'By Location Entering'!L26+'By Location Entering'!L54</f>
        <v>30</v>
      </c>
      <c r="M27" s="67">
        <f>'By Location Entering'!M26+'By Location Entering'!M54</f>
        <v>19</v>
      </c>
      <c r="N27" s="67">
        <f>'By Location Entering'!N26+'By Location Entering'!N54</f>
        <v>11</v>
      </c>
      <c r="O27" s="67">
        <f>'By Location Entering'!O26+'By Location Entering'!O54</f>
        <v>6</v>
      </c>
      <c r="P27" s="67">
        <f>'By Location Entering'!P26+'By Location Entering'!P54</f>
        <v>5</v>
      </c>
      <c r="Q27" s="67">
        <f>'By Location Entering'!Q26+'By Location Entering'!Q54</f>
        <v>3</v>
      </c>
      <c r="R27" s="67">
        <f>'By Location Entering'!R26+'By Location Entering'!R54</f>
        <v>2</v>
      </c>
      <c r="S27" s="376">
        <f t="shared" ref="S27:S31" si="6">SUM(C27:R27)</f>
        <v>704</v>
      </c>
      <c r="T27" s="67"/>
      <c r="U27" s="67"/>
      <c r="V27" s="67"/>
      <c r="W27" s="67"/>
      <c r="X27" s="67"/>
      <c r="Y27" s="67"/>
      <c r="Z27" s="67"/>
      <c r="AA27" s="67"/>
    </row>
    <row r="28" spans="1:27" ht="12" customHeight="1" x14ac:dyDescent="0.4">
      <c r="A28" s="664"/>
      <c r="B28" s="390" t="s">
        <v>200</v>
      </c>
      <c r="C28" s="314">
        <f>'By Location Entering'!C27+'By Location Entering'!C55</f>
        <v>55</v>
      </c>
      <c r="D28" s="67">
        <f>'By Location Entering'!D27+'By Location Entering'!D55</f>
        <v>85</v>
      </c>
      <c r="E28" s="67">
        <f>'By Location Entering'!E27+'By Location Entering'!E55</f>
        <v>76</v>
      </c>
      <c r="F28" s="67">
        <f>'By Location Entering'!F27+'By Location Entering'!F55</f>
        <v>116</v>
      </c>
      <c r="G28" s="67">
        <f>'By Location Entering'!G27+'By Location Entering'!G55</f>
        <v>109</v>
      </c>
      <c r="H28" s="67">
        <f>'By Location Entering'!H27+'By Location Entering'!H55</f>
        <v>88</v>
      </c>
      <c r="I28" s="67">
        <f>'By Location Entering'!I27+'By Location Entering'!I55</f>
        <v>61</v>
      </c>
      <c r="J28" s="67">
        <f>'By Location Entering'!J27+'By Location Entering'!J55</f>
        <v>64</v>
      </c>
      <c r="K28" s="67">
        <f>'By Location Entering'!K27+'By Location Entering'!K55</f>
        <v>50</v>
      </c>
      <c r="L28" s="67">
        <f>'By Location Entering'!L27+'By Location Entering'!L55</f>
        <v>35</v>
      </c>
      <c r="M28" s="67">
        <f>'By Location Entering'!M27+'By Location Entering'!M55</f>
        <v>22</v>
      </c>
      <c r="N28" s="67">
        <f>'By Location Entering'!N27+'By Location Entering'!N55</f>
        <v>12</v>
      </c>
      <c r="O28" s="67">
        <f>'By Location Entering'!O27+'By Location Entering'!O55</f>
        <v>8</v>
      </c>
      <c r="P28" s="67">
        <f>'By Location Entering'!P27+'By Location Entering'!P55</f>
        <v>5</v>
      </c>
      <c r="Q28" s="67">
        <f>'By Location Entering'!Q27+'By Location Entering'!Q55</f>
        <v>3</v>
      </c>
      <c r="R28" s="67">
        <f>'By Location Entering'!R27+'By Location Entering'!R55</f>
        <v>2</v>
      </c>
      <c r="S28" s="376">
        <f t="shared" si="6"/>
        <v>791</v>
      </c>
      <c r="T28" s="67"/>
      <c r="U28" s="67"/>
      <c r="V28" s="67"/>
      <c r="W28" s="67"/>
      <c r="X28" s="67"/>
      <c r="Y28" s="67"/>
      <c r="Z28" s="67"/>
      <c r="AA28" s="67"/>
    </row>
    <row r="29" spans="1:27" ht="12" customHeight="1" x14ac:dyDescent="0.4">
      <c r="A29" s="664"/>
      <c r="B29" s="391" t="s">
        <v>201</v>
      </c>
      <c r="C29" s="315">
        <f>'By Location Entering'!C28+'By Location Entering'!C56</f>
        <v>46</v>
      </c>
      <c r="D29" s="392">
        <f>'By Location Entering'!D28+'By Location Entering'!D56</f>
        <v>64</v>
      </c>
      <c r="E29" s="392">
        <f>'By Location Entering'!E28+'By Location Entering'!E56</f>
        <v>78</v>
      </c>
      <c r="F29" s="392">
        <f>'By Location Entering'!F28+'By Location Entering'!F56</f>
        <v>85</v>
      </c>
      <c r="G29" s="392">
        <f>'By Location Entering'!G28+'By Location Entering'!G56</f>
        <v>69</v>
      </c>
      <c r="H29" s="392">
        <f>'By Location Entering'!H28+'By Location Entering'!H56</f>
        <v>93</v>
      </c>
      <c r="I29" s="392">
        <f>'By Location Entering'!I28+'By Location Entering'!I56</f>
        <v>87</v>
      </c>
      <c r="J29" s="392">
        <f>'By Location Entering'!J28+'By Location Entering'!J56</f>
        <v>88</v>
      </c>
      <c r="K29" s="392">
        <f>'By Location Entering'!K28+'By Location Entering'!K56</f>
        <v>65</v>
      </c>
      <c r="L29" s="392">
        <f>'By Location Entering'!L28+'By Location Entering'!L56</f>
        <v>26</v>
      </c>
      <c r="M29" s="392">
        <f>'By Location Entering'!M28+'By Location Entering'!M56</f>
        <v>29</v>
      </c>
      <c r="N29" s="392">
        <f>'By Location Entering'!N28+'By Location Entering'!N56</f>
        <v>25</v>
      </c>
      <c r="O29" s="392">
        <f>'By Location Entering'!O28+'By Location Entering'!O56</f>
        <v>13</v>
      </c>
      <c r="P29" s="392">
        <f>'By Location Entering'!P28+'By Location Entering'!P56</f>
        <v>13</v>
      </c>
      <c r="Q29" s="392">
        <f>'By Location Entering'!Q28+'By Location Entering'!Q56</f>
        <v>11</v>
      </c>
      <c r="R29" s="392">
        <f>'By Location Entering'!R28+'By Location Entering'!R56</f>
        <v>14</v>
      </c>
      <c r="S29" s="394">
        <f t="shared" si="6"/>
        <v>806</v>
      </c>
      <c r="T29" s="67"/>
      <c r="U29" s="67"/>
      <c r="V29" s="67"/>
      <c r="W29" s="67"/>
      <c r="X29" s="67"/>
      <c r="Y29" s="67"/>
      <c r="Z29" s="67"/>
      <c r="AA29" s="67"/>
    </row>
    <row r="30" spans="1:27" ht="12" customHeight="1" x14ac:dyDescent="0.4">
      <c r="A30" s="664"/>
      <c r="B30" s="391" t="s">
        <v>202</v>
      </c>
      <c r="C30" s="315">
        <f>'By Location Entering'!C29+'By Location Entering'!C57</f>
        <v>56</v>
      </c>
      <c r="D30" s="392">
        <f>'By Location Entering'!D29+'By Location Entering'!D57</f>
        <v>81</v>
      </c>
      <c r="E30" s="392">
        <f>'By Location Entering'!E29+'By Location Entering'!E57</f>
        <v>97</v>
      </c>
      <c r="F30" s="392">
        <f>'By Location Entering'!F29+'By Location Entering'!F57</f>
        <v>101</v>
      </c>
      <c r="G30" s="392">
        <f>'By Location Entering'!G29+'By Location Entering'!G57</f>
        <v>81</v>
      </c>
      <c r="H30" s="392">
        <f>'By Location Entering'!H29+'By Location Entering'!H57</f>
        <v>111</v>
      </c>
      <c r="I30" s="392">
        <f>'By Location Entering'!I29+'By Location Entering'!I57</f>
        <v>102</v>
      </c>
      <c r="J30" s="392">
        <f>'By Location Entering'!J29+'By Location Entering'!J57</f>
        <v>113</v>
      </c>
      <c r="K30" s="392">
        <f>'By Location Entering'!K29+'By Location Entering'!K57</f>
        <v>81</v>
      </c>
      <c r="L30" s="392">
        <f>'By Location Entering'!L29+'By Location Entering'!L57</f>
        <v>34</v>
      </c>
      <c r="M30" s="392">
        <f>'By Location Entering'!M29+'By Location Entering'!M57</f>
        <v>34</v>
      </c>
      <c r="N30" s="392">
        <f>'By Location Entering'!N29+'By Location Entering'!N57</f>
        <v>36</v>
      </c>
      <c r="O30" s="392">
        <f>'By Location Entering'!O29+'By Location Entering'!O57</f>
        <v>17</v>
      </c>
      <c r="P30" s="392">
        <f>'By Location Entering'!P29+'By Location Entering'!P57</f>
        <v>16</v>
      </c>
      <c r="Q30" s="392">
        <f>'By Location Entering'!Q29+'By Location Entering'!Q57</f>
        <v>12</v>
      </c>
      <c r="R30" s="392">
        <f>'By Location Entering'!R29+'By Location Entering'!R57</f>
        <v>14</v>
      </c>
      <c r="S30" s="394">
        <f t="shared" si="6"/>
        <v>986</v>
      </c>
      <c r="T30" s="67"/>
      <c r="U30" s="67"/>
      <c r="V30" s="67"/>
      <c r="W30" s="67"/>
      <c r="X30" s="67"/>
      <c r="Y30" s="67"/>
      <c r="Z30" s="67"/>
      <c r="AA30" s="67"/>
    </row>
    <row r="31" spans="1:27" ht="12" customHeight="1" x14ac:dyDescent="0.4">
      <c r="A31" s="664"/>
      <c r="B31" s="390" t="s">
        <v>203</v>
      </c>
      <c r="C31" s="314">
        <f>'By Location Entering'!C30+'By Location Entering'!C58</f>
        <v>0</v>
      </c>
      <c r="D31" s="67">
        <f>'By Location Entering'!D30+'By Location Entering'!D58</f>
        <v>0</v>
      </c>
      <c r="E31" s="67">
        <f>'By Location Entering'!E30+'By Location Entering'!E58</f>
        <v>0</v>
      </c>
      <c r="F31" s="67">
        <f>'By Location Entering'!F30+'By Location Entering'!F58</f>
        <v>0</v>
      </c>
      <c r="G31" s="67">
        <f>'By Location Entering'!G30+'By Location Entering'!G58</f>
        <v>0</v>
      </c>
      <c r="H31" s="67">
        <f>'By Location Entering'!H30+'By Location Entering'!H58</f>
        <v>0</v>
      </c>
      <c r="I31" s="67">
        <f>'By Location Entering'!I30+'By Location Entering'!I58</f>
        <v>0</v>
      </c>
      <c r="J31" s="67">
        <f>'By Location Entering'!J30+'By Location Entering'!J58</f>
        <v>0</v>
      </c>
      <c r="K31" s="67">
        <f>'By Location Entering'!K30+'By Location Entering'!K58</f>
        <v>0</v>
      </c>
      <c r="L31" s="67">
        <f>'By Location Entering'!L30+'By Location Entering'!L58</f>
        <v>0</v>
      </c>
      <c r="M31" s="67">
        <f>'By Location Entering'!M30+'By Location Entering'!M58</f>
        <v>0</v>
      </c>
      <c r="N31" s="67">
        <f>'By Location Entering'!N30+'By Location Entering'!N58</f>
        <v>0</v>
      </c>
      <c r="O31" s="67">
        <f>'By Location Entering'!O30+'By Location Entering'!O58</f>
        <v>0</v>
      </c>
      <c r="P31" s="67">
        <f>'By Location Entering'!P30+'By Location Entering'!P58</f>
        <v>0</v>
      </c>
      <c r="Q31" s="67">
        <f>'By Location Entering'!Q30+'By Location Entering'!Q58</f>
        <v>0</v>
      </c>
      <c r="R31" s="67">
        <f>'By Location Entering'!R30+'By Location Entering'!R58</f>
        <v>0</v>
      </c>
      <c r="S31" s="376">
        <f t="shared" si="6"/>
        <v>0</v>
      </c>
      <c r="T31" s="67"/>
      <c r="U31" s="67"/>
      <c r="V31" s="67"/>
      <c r="W31" s="67"/>
      <c r="X31" s="67"/>
      <c r="Y31" s="67"/>
      <c r="Z31" s="67"/>
      <c r="AA31" s="67"/>
    </row>
    <row r="32" spans="1:27" ht="12" customHeight="1" x14ac:dyDescent="0.4">
      <c r="A32" s="664"/>
      <c r="B32" s="390" t="s">
        <v>204</v>
      </c>
      <c r="C32" s="314">
        <f>'By Location Entering'!C31+'By Location Entering'!C59</f>
        <v>0</v>
      </c>
      <c r="D32" s="67">
        <f>'By Location Entering'!D31+'By Location Entering'!D59</f>
        <v>0</v>
      </c>
      <c r="E32" s="67">
        <f>'By Location Entering'!E31+'By Location Entering'!E59</f>
        <v>0</v>
      </c>
      <c r="F32" s="67">
        <f>'By Location Entering'!F31+'By Location Entering'!F59</f>
        <v>0</v>
      </c>
      <c r="G32" s="67">
        <f>'By Location Entering'!G31+'By Location Entering'!G59</f>
        <v>0</v>
      </c>
      <c r="H32" s="67">
        <f>'By Location Entering'!H31+'By Location Entering'!H59</f>
        <v>0</v>
      </c>
      <c r="I32" s="67">
        <f>'By Location Entering'!I31+'By Location Entering'!I59</f>
        <v>0</v>
      </c>
      <c r="J32" s="67">
        <f>'By Location Entering'!J31+'By Location Entering'!J59</f>
        <v>0</v>
      </c>
      <c r="K32" s="67">
        <f>'By Location Entering'!K31+'By Location Entering'!K59</f>
        <v>0</v>
      </c>
      <c r="L32" s="67">
        <f>'By Location Entering'!L31+'By Location Entering'!L59</f>
        <v>0</v>
      </c>
      <c r="M32" s="67">
        <f>'By Location Entering'!M31+'By Location Entering'!M59</f>
        <v>0</v>
      </c>
      <c r="N32" s="67">
        <f>'By Location Entering'!N31+'By Location Entering'!N59</f>
        <v>0</v>
      </c>
      <c r="O32" s="67">
        <f>'By Location Entering'!O31+'By Location Entering'!O59</f>
        <v>0</v>
      </c>
      <c r="P32" s="67">
        <f>'By Location Entering'!P31+'By Location Entering'!P59</f>
        <v>0</v>
      </c>
      <c r="Q32" s="67">
        <f>'By Location Entering'!Q31+'By Location Entering'!Q59</f>
        <v>0</v>
      </c>
      <c r="R32" s="67">
        <f>'By Location Entering'!R31+'By Location Entering'!R59</f>
        <v>0</v>
      </c>
      <c r="S32" s="376">
        <f>SUM('By Entrance Entering'!S30,'By Entrance Entering'!S58,'By Entrance Entering'!S86,'By Entrance Entering'!S114,'By Entrance Entering'!S142,'By Entrance Entering'!S170,'By Entrance Entering'!S198,'By Entrance Entering'!S226,'By Entrance Entering'!S254,'By Entrance Entering'!S282,'By Entrance Entering'!S310,'By Entrance Entering'!S338,'By Entrance Entering'!S366,'By Entrance Entering'!S394,'By Entrance Entering'!S422)</f>
        <v>0</v>
      </c>
      <c r="T32" s="67"/>
      <c r="U32" s="67"/>
      <c r="V32" s="67"/>
      <c r="W32" s="67"/>
      <c r="Y32" s="67"/>
      <c r="Z32" s="67"/>
      <c r="AA32" s="67"/>
    </row>
    <row r="33" spans="1:27" ht="12" customHeight="1" x14ac:dyDescent="0.4">
      <c r="A33" s="664"/>
      <c r="B33" s="397" t="s">
        <v>25</v>
      </c>
      <c r="C33" s="317">
        <f t="shared" ref="C33:R33" si="7">SUM(C27,C29,C31)</f>
        <v>92</v>
      </c>
      <c r="D33" s="398">
        <f t="shared" si="7"/>
        <v>142</v>
      </c>
      <c r="E33" s="398">
        <f t="shared" si="7"/>
        <v>145</v>
      </c>
      <c r="F33" s="398">
        <f t="shared" si="7"/>
        <v>190</v>
      </c>
      <c r="G33" s="398">
        <f t="shared" si="7"/>
        <v>171</v>
      </c>
      <c r="H33" s="398">
        <f t="shared" si="7"/>
        <v>173</v>
      </c>
      <c r="I33" s="398">
        <f t="shared" si="7"/>
        <v>141</v>
      </c>
      <c r="J33" s="398">
        <f t="shared" si="7"/>
        <v>140</v>
      </c>
      <c r="K33" s="398">
        <f t="shared" si="7"/>
        <v>109</v>
      </c>
      <c r="L33" s="398">
        <f t="shared" si="7"/>
        <v>56</v>
      </c>
      <c r="M33" s="398">
        <f t="shared" si="7"/>
        <v>48</v>
      </c>
      <c r="N33" s="398">
        <f t="shared" si="7"/>
        <v>36</v>
      </c>
      <c r="O33" s="398">
        <f t="shared" si="7"/>
        <v>19</v>
      </c>
      <c r="P33" s="398">
        <f t="shared" si="7"/>
        <v>18</v>
      </c>
      <c r="Q33" s="398">
        <f t="shared" si="7"/>
        <v>14</v>
      </c>
      <c r="R33" s="398">
        <f t="shared" si="7"/>
        <v>16</v>
      </c>
      <c r="S33" s="400">
        <f t="shared" ref="S33:S36" si="8">SUM(C33:R33)</f>
        <v>1510</v>
      </c>
      <c r="T33" s="67"/>
      <c r="U33" s="67"/>
      <c r="V33" s="67"/>
      <c r="W33" s="67"/>
      <c r="X33" s="67"/>
      <c r="Y33" s="67"/>
      <c r="Z33" s="67"/>
      <c r="AA33" s="67"/>
    </row>
    <row r="34" spans="1:27" ht="12" customHeight="1" x14ac:dyDescent="0.4">
      <c r="A34" s="664"/>
      <c r="B34" s="401" t="s">
        <v>205</v>
      </c>
      <c r="C34" s="402">
        <f t="shared" ref="C34:R34" si="9">SUM(C28,C30,C32)</f>
        <v>111</v>
      </c>
      <c r="D34" s="75">
        <f t="shared" si="9"/>
        <v>166</v>
      </c>
      <c r="E34" s="75">
        <f t="shared" si="9"/>
        <v>173</v>
      </c>
      <c r="F34" s="75">
        <f t="shared" si="9"/>
        <v>217</v>
      </c>
      <c r="G34" s="75">
        <f t="shared" si="9"/>
        <v>190</v>
      </c>
      <c r="H34" s="75">
        <f t="shared" si="9"/>
        <v>199</v>
      </c>
      <c r="I34" s="75">
        <f t="shared" si="9"/>
        <v>163</v>
      </c>
      <c r="J34" s="75">
        <f t="shared" si="9"/>
        <v>177</v>
      </c>
      <c r="K34" s="75">
        <f t="shared" si="9"/>
        <v>131</v>
      </c>
      <c r="L34" s="75">
        <f t="shared" si="9"/>
        <v>69</v>
      </c>
      <c r="M34" s="75">
        <f t="shared" si="9"/>
        <v>56</v>
      </c>
      <c r="N34" s="75">
        <f t="shared" si="9"/>
        <v>48</v>
      </c>
      <c r="O34" s="75">
        <f t="shared" si="9"/>
        <v>25</v>
      </c>
      <c r="P34" s="75">
        <f t="shared" si="9"/>
        <v>21</v>
      </c>
      <c r="Q34" s="75">
        <f t="shared" si="9"/>
        <v>15</v>
      </c>
      <c r="R34" s="75">
        <f t="shared" si="9"/>
        <v>16</v>
      </c>
      <c r="S34" s="404">
        <f t="shared" si="8"/>
        <v>1777</v>
      </c>
      <c r="T34" s="67"/>
      <c r="U34" s="67"/>
      <c r="V34" s="67"/>
      <c r="W34" s="67"/>
      <c r="X34" s="67"/>
      <c r="Y34" s="67"/>
      <c r="Z34" s="67"/>
      <c r="AA34" s="67"/>
    </row>
    <row r="35" spans="1:27" ht="12" customHeight="1" x14ac:dyDescent="0.4">
      <c r="A35" s="664"/>
      <c r="B35" s="397" t="s">
        <v>6</v>
      </c>
      <c r="C35" s="317">
        <f t="shared" ref="C35:R35" si="10">SUM(C25,C33)</f>
        <v>2840</v>
      </c>
      <c r="D35" s="398">
        <f t="shared" si="10"/>
        <v>4244</v>
      </c>
      <c r="E35" s="399">
        <f t="shared" si="10"/>
        <v>4325</v>
      </c>
      <c r="F35" s="399">
        <f t="shared" si="10"/>
        <v>3853</v>
      </c>
      <c r="G35" s="398">
        <f t="shared" si="10"/>
        <v>3060</v>
      </c>
      <c r="H35" s="398">
        <f t="shared" si="10"/>
        <v>2321</v>
      </c>
      <c r="I35" s="398">
        <f t="shared" si="10"/>
        <v>2582</v>
      </c>
      <c r="J35" s="398">
        <f t="shared" si="10"/>
        <v>2639</v>
      </c>
      <c r="K35" s="398">
        <f t="shared" si="10"/>
        <v>2093</v>
      </c>
      <c r="L35" s="398">
        <f t="shared" si="10"/>
        <v>1918</v>
      </c>
      <c r="M35" s="398">
        <f t="shared" si="10"/>
        <v>2011</v>
      </c>
      <c r="N35" s="398">
        <f t="shared" si="10"/>
        <v>1730</v>
      </c>
      <c r="O35" s="398">
        <f t="shared" si="10"/>
        <v>2061</v>
      </c>
      <c r="P35" s="398">
        <f t="shared" si="10"/>
        <v>1287</v>
      </c>
      <c r="Q35" s="398">
        <f t="shared" si="10"/>
        <v>825</v>
      </c>
      <c r="R35" s="398">
        <f t="shared" si="10"/>
        <v>651</v>
      </c>
      <c r="S35" s="400">
        <f t="shared" si="8"/>
        <v>38440</v>
      </c>
      <c r="T35" s="67"/>
      <c r="U35" s="67"/>
      <c r="V35" s="67"/>
      <c r="W35" s="67"/>
      <c r="X35" s="67"/>
      <c r="Y35" s="67"/>
      <c r="Z35" s="67"/>
      <c r="AA35" s="67"/>
    </row>
    <row r="36" spans="1:27" ht="12" customHeight="1" x14ac:dyDescent="0.4">
      <c r="A36" s="665"/>
      <c r="B36" s="401" t="s">
        <v>32</v>
      </c>
      <c r="C36" s="402">
        <f t="shared" ref="C36:R36" si="11">SUM(C26,C34)</f>
        <v>3750</v>
      </c>
      <c r="D36" s="75">
        <f t="shared" si="11"/>
        <v>5968</v>
      </c>
      <c r="E36" s="76">
        <f t="shared" si="11"/>
        <v>6862</v>
      </c>
      <c r="F36" s="76">
        <f t="shared" si="11"/>
        <v>6805</v>
      </c>
      <c r="G36" s="75">
        <f t="shared" si="11"/>
        <v>5521</v>
      </c>
      <c r="H36" s="75">
        <f t="shared" si="11"/>
        <v>4027</v>
      </c>
      <c r="I36" s="75">
        <f t="shared" si="11"/>
        <v>4539</v>
      </c>
      <c r="J36" s="75">
        <f t="shared" si="11"/>
        <v>4564</v>
      </c>
      <c r="K36" s="75">
        <f t="shared" si="11"/>
        <v>3445</v>
      </c>
      <c r="L36" s="75">
        <f t="shared" si="11"/>
        <v>3243</v>
      </c>
      <c r="M36" s="75">
        <f t="shared" si="11"/>
        <v>3166</v>
      </c>
      <c r="N36" s="75">
        <f t="shared" si="11"/>
        <v>2561</v>
      </c>
      <c r="O36" s="75">
        <f t="shared" si="11"/>
        <v>2802</v>
      </c>
      <c r="P36" s="75">
        <f t="shared" si="11"/>
        <v>1913</v>
      </c>
      <c r="Q36" s="75">
        <f t="shared" si="11"/>
        <v>1200</v>
      </c>
      <c r="R36" s="75">
        <f t="shared" si="11"/>
        <v>979</v>
      </c>
      <c r="S36" s="404">
        <f t="shared" si="8"/>
        <v>61345</v>
      </c>
      <c r="T36" s="67"/>
      <c r="U36" s="67"/>
      <c r="V36" s="67"/>
      <c r="W36" s="67"/>
      <c r="X36" s="67"/>
      <c r="Y36" s="67"/>
      <c r="Z36" s="67"/>
      <c r="AA36" s="67"/>
    </row>
    <row r="37" spans="1:27" ht="12" customHeight="1" x14ac:dyDescent="0.4">
      <c r="A37" s="67"/>
      <c r="B37" s="67"/>
      <c r="C37" s="67"/>
      <c r="D37" s="67"/>
      <c r="E37" s="67"/>
      <c r="F37" s="67"/>
      <c r="G37" s="67"/>
      <c r="H37" s="67"/>
      <c r="I37" s="67"/>
      <c r="J37" s="67"/>
      <c r="K37" s="67"/>
      <c r="L37" s="67"/>
      <c r="M37" s="67"/>
      <c r="N37" s="67"/>
      <c r="O37" s="67"/>
      <c r="P37" s="67"/>
      <c r="Q37" s="67"/>
      <c r="R37" s="67"/>
      <c r="S37" s="67"/>
      <c r="T37" s="67"/>
      <c r="U37" s="67"/>
      <c r="V37" s="67"/>
      <c r="W37" s="67"/>
      <c r="X37" s="67"/>
      <c r="Y37" s="67"/>
      <c r="Z37" s="67"/>
      <c r="AA37" s="67"/>
    </row>
    <row r="38" spans="1:27" ht="12" customHeight="1" x14ac:dyDescent="0.4">
      <c r="A38" s="666" t="s">
        <v>206</v>
      </c>
      <c r="B38" s="659"/>
      <c r="C38" s="659"/>
      <c r="D38" s="659"/>
      <c r="E38" s="659"/>
      <c r="F38" s="659"/>
      <c r="G38" s="659"/>
      <c r="H38" s="659"/>
      <c r="I38" s="659"/>
      <c r="J38" s="659"/>
      <c r="K38" s="659"/>
      <c r="L38" s="659"/>
      <c r="M38" s="659"/>
      <c r="N38" s="659"/>
      <c r="O38" s="659"/>
      <c r="P38" s="659"/>
      <c r="Q38" s="659"/>
      <c r="R38" s="659"/>
      <c r="S38" s="659"/>
      <c r="T38" s="67"/>
      <c r="U38" s="67"/>
      <c r="V38" s="67"/>
      <c r="W38" s="67"/>
      <c r="X38" s="67"/>
      <c r="Y38" s="67"/>
      <c r="Z38" s="67"/>
      <c r="AA38" s="67"/>
    </row>
    <row r="39" spans="1:27" ht="12" customHeight="1" x14ac:dyDescent="0.4">
      <c r="A39" s="67"/>
      <c r="B39" s="67"/>
      <c r="C39" s="67"/>
      <c r="D39" s="67"/>
      <c r="E39" s="67"/>
      <c r="F39" s="67"/>
      <c r="G39" s="67"/>
      <c r="H39" s="67"/>
      <c r="I39" s="67"/>
      <c r="J39" s="67"/>
      <c r="K39" s="67"/>
      <c r="L39" s="67"/>
      <c r="M39" s="67"/>
      <c r="N39" s="67"/>
      <c r="O39" s="67"/>
      <c r="P39" s="67"/>
      <c r="Q39" s="67"/>
      <c r="R39" s="67"/>
      <c r="S39" s="67"/>
      <c r="T39" s="67"/>
      <c r="U39" s="67"/>
      <c r="V39" s="67"/>
      <c r="W39" s="67"/>
      <c r="X39" s="67"/>
      <c r="Y39" s="67"/>
      <c r="Z39" s="67"/>
      <c r="AA39" s="67"/>
    </row>
    <row r="40" spans="1:27" ht="12" customHeight="1" x14ac:dyDescent="0.4">
      <c r="A40" s="67"/>
      <c r="B40" s="67"/>
      <c r="C40" s="67"/>
      <c r="D40" s="67"/>
      <c r="E40" s="67"/>
      <c r="F40" s="67"/>
      <c r="G40" s="67"/>
      <c r="H40" s="67"/>
      <c r="I40" s="67"/>
      <c r="J40" s="67"/>
      <c r="K40" s="67"/>
      <c r="L40" s="67"/>
      <c r="M40" s="67"/>
      <c r="N40" s="67"/>
      <c r="O40" s="67"/>
      <c r="P40" s="67"/>
      <c r="Q40" s="67"/>
      <c r="R40" s="67"/>
      <c r="S40" s="67"/>
      <c r="T40" s="67"/>
      <c r="U40" s="67"/>
      <c r="V40" s="67"/>
      <c r="W40" s="67"/>
      <c r="X40" s="67"/>
      <c r="Y40" s="67"/>
      <c r="Z40" s="67"/>
      <c r="AA40" s="67"/>
    </row>
    <row r="41" spans="1:27" ht="12" customHeight="1" x14ac:dyDescent="0.4">
      <c r="A41" s="67"/>
      <c r="B41" s="67"/>
      <c r="C41" s="67"/>
      <c r="D41" s="67"/>
      <c r="E41" s="67"/>
      <c r="F41" s="67"/>
      <c r="G41" s="67"/>
      <c r="H41" s="67"/>
      <c r="I41" s="67"/>
      <c r="J41" s="67"/>
      <c r="K41" s="67"/>
      <c r="L41" s="67"/>
      <c r="M41" s="67"/>
      <c r="N41" s="67"/>
      <c r="O41" s="67"/>
      <c r="P41" s="67"/>
      <c r="Q41" s="67"/>
      <c r="R41" s="67"/>
      <c r="S41" s="67"/>
      <c r="T41" s="67"/>
      <c r="U41" s="67"/>
      <c r="V41" s="67"/>
      <c r="W41" s="67"/>
      <c r="X41" s="67"/>
      <c r="Y41" s="67"/>
      <c r="Z41" s="67"/>
      <c r="AA41" s="67"/>
    </row>
    <row r="42" spans="1:27" ht="12" customHeight="1" x14ac:dyDescent="0.4">
      <c r="A42" s="67"/>
      <c r="B42" s="67"/>
      <c r="C42" s="67"/>
      <c r="D42" s="67"/>
      <c r="E42" s="67"/>
      <c r="F42" s="67"/>
      <c r="G42" s="67"/>
      <c r="H42" s="67"/>
      <c r="I42" s="67"/>
      <c r="J42" s="67"/>
      <c r="K42" s="67"/>
      <c r="L42" s="67"/>
      <c r="M42" s="67"/>
      <c r="N42" s="67"/>
      <c r="O42" s="67"/>
      <c r="P42" s="67"/>
      <c r="Q42" s="67"/>
      <c r="R42" s="67"/>
      <c r="S42" s="67"/>
      <c r="T42" s="67"/>
      <c r="U42" s="67"/>
      <c r="V42" s="67"/>
      <c r="W42" s="67"/>
      <c r="X42" s="67"/>
      <c r="Y42" s="67"/>
      <c r="Z42" s="67"/>
      <c r="AA42" s="67"/>
    </row>
    <row r="43" spans="1:27" ht="12" customHeight="1" x14ac:dyDescent="0.4">
      <c r="A43" s="67"/>
      <c r="B43" s="67"/>
      <c r="C43" s="67"/>
      <c r="D43" s="67"/>
      <c r="E43" s="67"/>
      <c r="F43" s="67"/>
      <c r="G43" s="67"/>
      <c r="H43" s="67"/>
      <c r="I43" s="67"/>
      <c r="J43" s="67"/>
      <c r="K43" s="67"/>
      <c r="L43" s="67"/>
      <c r="M43" s="67"/>
      <c r="N43" s="67"/>
      <c r="O43" s="67"/>
      <c r="P43" s="67"/>
      <c r="Q43" s="67"/>
      <c r="R43" s="67"/>
      <c r="S43" s="67"/>
      <c r="T43" s="67"/>
      <c r="U43" s="67"/>
      <c r="V43" s="67"/>
      <c r="W43" s="67"/>
      <c r="X43" s="67"/>
      <c r="Y43" s="67"/>
      <c r="Z43" s="67"/>
      <c r="AA43" s="67"/>
    </row>
    <row r="44" spans="1:27" ht="12" customHeight="1" x14ac:dyDescent="0.4">
      <c r="A44" s="67"/>
      <c r="B44" s="67"/>
      <c r="C44" s="67"/>
      <c r="D44" s="67"/>
      <c r="E44" s="67"/>
      <c r="F44" s="67"/>
      <c r="G44" s="67"/>
      <c r="H44" s="67"/>
      <c r="I44" s="67"/>
      <c r="J44" s="67"/>
      <c r="K44" s="67"/>
      <c r="L44" s="67"/>
      <c r="M44" s="67"/>
      <c r="N44" s="67"/>
      <c r="O44" s="67"/>
      <c r="P44" s="67"/>
      <c r="Q44" s="67"/>
      <c r="R44" s="67"/>
      <c r="S44" s="67"/>
      <c r="T44" s="67"/>
      <c r="U44" s="67"/>
      <c r="V44" s="67"/>
      <c r="W44" s="67"/>
      <c r="X44" s="67"/>
      <c r="Y44" s="67"/>
      <c r="Z44" s="67"/>
      <c r="AA44" s="67"/>
    </row>
    <row r="45" spans="1:27" ht="12" customHeight="1" x14ac:dyDescent="0.4">
      <c r="A45" s="67"/>
      <c r="B45" s="67"/>
      <c r="C45" s="67"/>
      <c r="D45" s="67"/>
      <c r="E45" s="67"/>
      <c r="F45" s="67"/>
      <c r="G45" s="67"/>
      <c r="H45" s="67"/>
      <c r="I45" s="67"/>
      <c r="J45" s="67"/>
      <c r="K45" s="67"/>
      <c r="L45" s="67"/>
      <c r="M45" s="67"/>
      <c r="N45" s="67"/>
      <c r="O45" s="67"/>
      <c r="P45" s="67"/>
      <c r="Q45" s="67"/>
      <c r="R45" s="67"/>
      <c r="S45" s="67"/>
      <c r="T45" s="67"/>
      <c r="U45" s="67"/>
      <c r="V45" s="67"/>
      <c r="W45" s="67"/>
      <c r="X45" s="67"/>
      <c r="Y45" s="67"/>
      <c r="Z45" s="67"/>
      <c r="AA45" s="67"/>
    </row>
    <row r="46" spans="1:27" ht="12" customHeight="1" x14ac:dyDescent="0.4">
      <c r="A46" s="67"/>
      <c r="B46" s="67"/>
      <c r="C46" s="67"/>
      <c r="D46" s="67"/>
      <c r="E46" s="67"/>
      <c r="F46" s="67"/>
      <c r="G46" s="67"/>
      <c r="H46" s="67"/>
      <c r="I46" s="67"/>
      <c r="J46" s="67"/>
      <c r="K46" s="67"/>
      <c r="L46" s="67"/>
      <c r="M46" s="67"/>
      <c r="N46" s="67"/>
      <c r="O46" s="67"/>
      <c r="P46" s="67"/>
      <c r="Q46" s="67"/>
      <c r="R46" s="67"/>
      <c r="S46" s="67"/>
      <c r="T46" s="67"/>
      <c r="U46" s="67"/>
      <c r="V46" s="67"/>
      <c r="W46" s="67"/>
      <c r="X46" s="67"/>
      <c r="Y46" s="67"/>
      <c r="Z46" s="67"/>
      <c r="AA46" s="67"/>
    </row>
    <row r="47" spans="1:27" ht="12" customHeight="1" x14ac:dyDescent="0.4">
      <c r="A47" s="67"/>
      <c r="B47" s="67"/>
      <c r="C47" s="67"/>
      <c r="D47" s="67"/>
      <c r="E47" s="67"/>
      <c r="F47" s="67"/>
      <c r="G47" s="67"/>
      <c r="H47" s="67"/>
      <c r="I47" s="67"/>
      <c r="J47" s="67"/>
      <c r="K47" s="67"/>
      <c r="L47" s="67"/>
      <c r="M47" s="67"/>
      <c r="N47" s="67"/>
      <c r="O47" s="67"/>
      <c r="P47" s="67"/>
      <c r="Q47" s="67"/>
      <c r="R47" s="67"/>
      <c r="S47" s="67"/>
      <c r="T47" s="67"/>
      <c r="U47" s="67"/>
      <c r="V47" s="67"/>
      <c r="W47" s="67"/>
      <c r="X47" s="67"/>
      <c r="Y47" s="67"/>
      <c r="Z47" s="67"/>
      <c r="AA47" s="67"/>
    </row>
    <row r="48" spans="1:27" ht="12" customHeight="1" x14ac:dyDescent="0.4">
      <c r="A48" s="67"/>
      <c r="B48" s="67"/>
      <c r="C48" s="67"/>
      <c r="D48" s="67"/>
      <c r="E48" s="67"/>
      <c r="F48" s="67"/>
      <c r="G48" s="67"/>
      <c r="H48" s="67"/>
      <c r="I48" s="67"/>
      <c r="J48" s="67"/>
      <c r="K48" s="67"/>
      <c r="L48" s="67"/>
      <c r="M48" s="67"/>
      <c r="N48" s="67"/>
      <c r="O48" s="67"/>
      <c r="P48" s="67"/>
      <c r="Q48" s="67"/>
      <c r="R48" s="67"/>
      <c r="S48" s="67"/>
      <c r="T48" s="67"/>
      <c r="U48" s="67"/>
      <c r="V48" s="67"/>
      <c r="W48" s="67"/>
      <c r="X48" s="67"/>
      <c r="Y48" s="67"/>
      <c r="Z48" s="67"/>
      <c r="AA48" s="67"/>
    </row>
    <row r="49" spans="1:27" ht="12" customHeight="1" x14ac:dyDescent="0.4">
      <c r="A49" s="67"/>
      <c r="B49" s="67"/>
      <c r="C49" s="67"/>
      <c r="D49" s="67"/>
      <c r="E49" s="67"/>
      <c r="F49" s="67"/>
      <c r="G49" s="67"/>
      <c r="H49" s="67"/>
      <c r="I49" s="67"/>
      <c r="J49" s="67"/>
      <c r="K49" s="67"/>
      <c r="L49" s="67"/>
      <c r="M49" s="67"/>
      <c r="N49" s="67"/>
      <c r="O49" s="67"/>
      <c r="P49" s="67"/>
      <c r="Q49" s="67"/>
      <c r="R49" s="67"/>
      <c r="S49" s="67"/>
      <c r="T49" s="67"/>
      <c r="U49" s="67"/>
      <c r="V49" s="67"/>
      <c r="W49" s="67"/>
      <c r="X49" s="67"/>
      <c r="Y49" s="67"/>
      <c r="Z49" s="67"/>
      <c r="AA49" s="67"/>
    </row>
    <row r="50" spans="1:27" ht="12" customHeight="1" x14ac:dyDescent="0.4">
      <c r="A50" s="67"/>
      <c r="B50" s="67"/>
      <c r="C50" s="67"/>
      <c r="D50" s="67"/>
      <c r="E50" s="67"/>
      <c r="F50" s="67"/>
      <c r="G50" s="67"/>
      <c r="H50" s="67"/>
      <c r="I50" s="67"/>
      <c r="J50" s="67"/>
      <c r="K50" s="67"/>
      <c r="L50" s="67"/>
      <c r="M50" s="67"/>
      <c r="N50" s="67"/>
      <c r="O50" s="67"/>
      <c r="P50" s="67"/>
      <c r="Q50" s="67"/>
      <c r="R50" s="67"/>
      <c r="S50" s="67"/>
      <c r="T50" s="67"/>
      <c r="U50" s="67"/>
      <c r="V50" s="67"/>
      <c r="W50" s="67"/>
      <c r="X50" s="67"/>
      <c r="Y50" s="67"/>
      <c r="Z50" s="67"/>
      <c r="AA50" s="67"/>
    </row>
    <row r="51" spans="1:27" ht="12" customHeight="1" x14ac:dyDescent="0.4">
      <c r="A51" s="67"/>
      <c r="B51" s="67"/>
      <c r="C51" s="67"/>
      <c r="D51" s="67"/>
      <c r="E51" s="67"/>
      <c r="F51" s="67"/>
      <c r="G51" s="67"/>
      <c r="H51" s="67"/>
      <c r="I51" s="67"/>
      <c r="J51" s="67"/>
      <c r="K51" s="67"/>
      <c r="L51" s="67"/>
      <c r="M51" s="67"/>
      <c r="N51" s="67"/>
      <c r="O51" s="67"/>
      <c r="P51" s="67"/>
      <c r="Q51" s="67"/>
      <c r="R51" s="67"/>
      <c r="S51" s="67"/>
      <c r="T51" s="67"/>
      <c r="U51" s="67"/>
      <c r="V51" s="67"/>
      <c r="W51" s="67"/>
      <c r="X51" s="67"/>
      <c r="Y51" s="67"/>
      <c r="Z51" s="67"/>
      <c r="AA51" s="67"/>
    </row>
    <row r="52" spans="1:27" ht="12" customHeight="1" x14ac:dyDescent="0.4">
      <c r="A52" s="67"/>
      <c r="B52" s="67"/>
      <c r="C52" s="67"/>
      <c r="D52" s="67"/>
      <c r="E52" s="67"/>
      <c r="F52" s="67"/>
      <c r="G52" s="67"/>
      <c r="H52" s="67"/>
      <c r="I52" s="67"/>
      <c r="J52" s="67"/>
      <c r="K52" s="67"/>
      <c r="L52" s="67"/>
      <c r="M52" s="67"/>
      <c r="N52" s="67"/>
      <c r="O52" s="67"/>
      <c r="P52" s="67"/>
      <c r="Q52" s="67"/>
      <c r="R52" s="67"/>
      <c r="S52" s="67"/>
      <c r="T52" s="67"/>
      <c r="U52" s="67"/>
      <c r="V52" s="67"/>
      <c r="W52" s="67"/>
      <c r="X52" s="67"/>
      <c r="Y52" s="67"/>
      <c r="Z52" s="67"/>
      <c r="AA52" s="67"/>
    </row>
    <row r="53" spans="1:27" ht="12" customHeight="1" x14ac:dyDescent="0.4">
      <c r="A53" s="67"/>
      <c r="B53" s="67"/>
      <c r="C53" s="67"/>
      <c r="D53" s="67"/>
      <c r="E53" s="67"/>
      <c r="F53" s="67"/>
      <c r="G53" s="67"/>
      <c r="H53" s="67"/>
      <c r="I53" s="67"/>
      <c r="J53" s="67"/>
      <c r="K53" s="67"/>
      <c r="L53" s="67"/>
      <c r="M53" s="67"/>
      <c r="N53" s="67"/>
      <c r="O53" s="67"/>
      <c r="P53" s="67"/>
      <c r="Q53" s="67"/>
      <c r="R53" s="67"/>
      <c r="S53" s="67"/>
      <c r="T53" s="67"/>
      <c r="U53" s="67"/>
      <c r="V53" s="67"/>
      <c r="W53" s="67"/>
      <c r="X53" s="67"/>
      <c r="Y53" s="67"/>
      <c r="Z53" s="67"/>
      <c r="AA53" s="67"/>
    </row>
    <row r="54" spans="1:27" ht="12" customHeight="1" x14ac:dyDescent="0.4">
      <c r="A54" s="67"/>
      <c r="B54" s="67"/>
      <c r="C54" s="67"/>
      <c r="D54" s="67"/>
      <c r="E54" s="67"/>
      <c r="F54" s="67"/>
      <c r="G54" s="67"/>
      <c r="H54" s="67"/>
      <c r="I54" s="67"/>
      <c r="J54" s="67"/>
      <c r="K54" s="67"/>
      <c r="L54" s="67"/>
      <c r="M54" s="67"/>
      <c r="N54" s="67"/>
      <c r="O54" s="67"/>
      <c r="P54" s="67"/>
      <c r="Q54" s="67"/>
      <c r="R54" s="67"/>
      <c r="S54" s="67"/>
      <c r="T54" s="67"/>
      <c r="U54" s="67"/>
      <c r="V54" s="67"/>
      <c r="W54" s="67"/>
      <c r="X54" s="67"/>
      <c r="Y54" s="67"/>
      <c r="Z54" s="67"/>
      <c r="AA54" s="67"/>
    </row>
    <row r="55" spans="1:27" ht="12" customHeight="1" x14ac:dyDescent="0.4">
      <c r="A55" s="67"/>
      <c r="B55" s="67"/>
      <c r="C55" s="67"/>
      <c r="D55" s="67"/>
      <c r="E55" s="67"/>
      <c r="F55" s="67"/>
      <c r="G55" s="67"/>
      <c r="H55" s="67"/>
      <c r="I55" s="67"/>
      <c r="J55" s="67"/>
      <c r="K55" s="67"/>
      <c r="L55" s="67"/>
      <c r="M55" s="67"/>
      <c r="N55" s="67"/>
      <c r="O55" s="67"/>
      <c r="P55" s="67"/>
      <c r="Q55" s="67"/>
      <c r="R55" s="67"/>
      <c r="S55" s="67"/>
      <c r="T55" s="67"/>
      <c r="U55" s="67"/>
      <c r="V55" s="67"/>
      <c r="W55" s="67"/>
      <c r="X55" s="67"/>
      <c r="Y55" s="67"/>
      <c r="Z55" s="67"/>
      <c r="AA55" s="67"/>
    </row>
    <row r="56" spans="1:27" ht="12" customHeight="1" x14ac:dyDescent="0.4">
      <c r="A56" s="67"/>
      <c r="B56" s="67"/>
      <c r="C56" s="67"/>
      <c r="D56" s="67"/>
      <c r="E56" s="67"/>
      <c r="F56" s="67"/>
      <c r="G56" s="67"/>
      <c r="H56" s="67"/>
      <c r="I56" s="67"/>
      <c r="J56" s="67"/>
      <c r="K56" s="67"/>
      <c r="L56" s="67"/>
      <c r="M56" s="67"/>
      <c r="N56" s="67"/>
      <c r="O56" s="67"/>
      <c r="P56" s="67"/>
      <c r="Q56" s="67"/>
      <c r="R56" s="67"/>
      <c r="S56" s="67"/>
      <c r="T56" s="67"/>
      <c r="U56" s="67"/>
      <c r="V56" s="67"/>
      <c r="W56" s="67"/>
      <c r="X56" s="67"/>
      <c r="Y56" s="67"/>
      <c r="Z56" s="67"/>
      <c r="AA56" s="67"/>
    </row>
    <row r="57" spans="1:27" ht="12" customHeight="1" x14ac:dyDescent="0.4">
      <c r="A57" s="67"/>
      <c r="B57" s="67"/>
      <c r="C57" s="67"/>
      <c r="D57" s="67"/>
      <c r="E57" s="67"/>
      <c r="F57" s="67"/>
      <c r="G57" s="67"/>
      <c r="H57" s="67"/>
      <c r="I57" s="67"/>
      <c r="J57" s="67"/>
      <c r="K57" s="67"/>
      <c r="L57" s="67"/>
      <c r="M57" s="67"/>
      <c r="N57" s="67"/>
      <c r="O57" s="67"/>
      <c r="P57" s="67"/>
      <c r="Q57" s="67"/>
      <c r="R57" s="67"/>
      <c r="S57" s="67"/>
      <c r="T57" s="67"/>
      <c r="U57" s="67"/>
      <c r="V57" s="67"/>
      <c r="W57" s="67"/>
      <c r="X57" s="67"/>
      <c r="Y57" s="67"/>
      <c r="Z57" s="67"/>
      <c r="AA57" s="67"/>
    </row>
    <row r="58" spans="1:27" ht="12" customHeight="1" x14ac:dyDescent="0.4">
      <c r="A58" s="67"/>
      <c r="B58" s="67"/>
      <c r="C58" s="67"/>
      <c r="D58" s="67"/>
      <c r="E58" s="67"/>
      <c r="F58" s="67"/>
      <c r="G58" s="67"/>
      <c r="H58" s="67"/>
      <c r="I58" s="67"/>
      <c r="J58" s="67"/>
      <c r="K58" s="67"/>
      <c r="L58" s="67"/>
      <c r="M58" s="67"/>
      <c r="N58" s="67"/>
      <c r="O58" s="67"/>
      <c r="P58" s="67"/>
      <c r="Q58" s="67"/>
      <c r="R58" s="67"/>
      <c r="S58" s="67"/>
      <c r="T58" s="67"/>
      <c r="U58" s="67"/>
      <c r="V58" s="67"/>
      <c r="W58" s="67"/>
      <c r="X58" s="67"/>
      <c r="Y58" s="67"/>
      <c r="Z58" s="67"/>
      <c r="AA58" s="67"/>
    </row>
    <row r="59" spans="1:27" ht="12" customHeight="1" x14ac:dyDescent="0.4">
      <c r="A59" s="67"/>
      <c r="B59" s="67"/>
      <c r="C59" s="67"/>
      <c r="D59" s="67"/>
      <c r="E59" s="67"/>
      <c r="F59" s="67"/>
      <c r="G59" s="67"/>
      <c r="H59" s="67"/>
      <c r="I59" s="67"/>
      <c r="J59" s="67"/>
      <c r="K59" s="67"/>
      <c r="L59" s="67"/>
      <c r="M59" s="67"/>
      <c r="N59" s="67"/>
      <c r="O59" s="67"/>
      <c r="P59" s="67"/>
      <c r="Q59" s="67"/>
      <c r="R59" s="67"/>
      <c r="S59" s="67"/>
      <c r="T59" s="67"/>
      <c r="U59" s="67"/>
      <c r="V59" s="67"/>
      <c r="W59" s="67"/>
      <c r="X59" s="67"/>
      <c r="Y59" s="67"/>
      <c r="Z59" s="67"/>
      <c r="AA59" s="67"/>
    </row>
    <row r="60" spans="1:27" ht="12" customHeight="1" x14ac:dyDescent="0.4">
      <c r="A60" s="67"/>
      <c r="B60" s="67"/>
      <c r="C60" s="67"/>
      <c r="D60" s="67"/>
      <c r="E60" s="67"/>
      <c r="F60" s="67"/>
      <c r="G60" s="67"/>
      <c r="H60" s="67"/>
      <c r="I60" s="67"/>
      <c r="J60" s="67"/>
      <c r="K60" s="67"/>
      <c r="L60" s="67"/>
      <c r="M60" s="67"/>
      <c r="N60" s="67"/>
      <c r="O60" s="67"/>
      <c r="P60" s="67"/>
      <c r="Q60" s="67"/>
      <c r="R60" s="67"/>
      <c r="S60" s="67"/>
      <c r="T60" s="67"/>
      <c r="U60" s="67"/>
      <c r="V60" s="67"/>
      <c r="W60" s="67"/>
      <c r="X60" s="67"/>
      <c r="Y60" s="67"/>
      <c r="Z60" s="67"/>
      <c r="AA60" s="67"/>
    </row>
    <row r="61" spans="1:27" ht="12" customHeight="1" x14ac:dyDescent="0.4">
      <c r="A61" s="67"/>
      <c r="B61" s="67"/>
      <c r="C61" s="67"/>
      <c r="D61" s="67"/>
      <c r="E61" s="67"/>
      <c r="F61" s="67"/>
      <c r="G61" s="67"/>
      <c r="H61" s="67"/>
      <c r="I61" s="67"/>
      <c r="J61" s="67"/>
      <c r="K61" s="67"/>
      <c r="L61" s="67"/>
      <c r="M61" s="67"/>
      <c r="N61" s="67"/>
      <c r="O61" s="67"/>
      <c r="P61" s="67"/>
      <c r="Q61" s="67"/>
      <c r="R61" s="67"/>
      <c r="S61" s="67"/>
      <c r="T61" s="67"/>
      <c r="U61" s="67"/>
      <c r="V61" s="67"/>
      <c r="W61" s="67"/>
      <c r="X61" s="67"/>
      <c r="Y61" s="67"/>
      <c r="Z61" s="67"/>
      <c r="AA61" s="67"/>
    </row>
    <row r="62" spans="1:27" ht="12" customHeight="1" x14ac:dyDescent="0.4">
      <c r="A62" s="67"/>
      <c r="B62" s="67"/>
      <c r="C62" s="67"/>
      <c r="D62" s="67"/>
      <c r="E62" s="67"/>
      <c r="F62" s="67"/>
      <c r="G62" s="67"/>
      <c r="H62" s="67"/>
      <c r="I62" s="67"/>
      <c r="J62" s="67"/>
      <c r="K62" s="67"/>
      <c r="L62" s="67"/>
      <c r="M62" s="67"/>
      <c r="N62" s="67"/>
      <c r="O62" s="67"/>
      <c r="P62" s="67"/>
      <c r="Q62" s="67"/>
      <c r="R62" s="67"/>
      <c r="S62" s="67"/>
      <c r="T62" s="67"/>
      <c r="U62" s="67"/>
      <c r="V62" s="67"/>
      <c r="W62" s="67"/>
      <c r="X62" s="67"/>
      <c r="Y62" s="67"/>
      <c r="Z62" s="67"/>
      <c r="AA62" s="67"/>
    </row>
    <row r="63" spans="1:27" ht="12" customHeight="1" x14ac:dyDescent="0.4">
      <c r="A63" s="67"/>
      <c r="B63" s="67"/>
      <c r="C63" s="67"/>
      <c r="D63" s="67"/>
      <c r="E63" s="67"/>
      <c r="F63" s="67"/>
      <c r="G63" s="67"/>
      <c r="H63" s="67"/>
      <c r="I63" s="67"/>
      <c r="J63" s="67"/>
      <c r="K63" s="67"/>
      <c r="L63" s="67"/>
      <c r="M63" s="67"/>
      <c r="N63" s="67"/>
      <c r="O63" s="67"/>
      <c r="P63" s="67"/>
      <c r="Q63" s="67"/>
      <c r="R63" s="67"/>
      <c r="S63" s="67"/>
      <c r="T63" s="67"/>
      <c r="U63" s="67"/>
      <c r="V63" s="67"/>
      <c r="W63" s="67"/>
      <c r="X63" s="67"/>
      <c r="Y63" s="67"/>
      <c r="Z63" s="67"/>
      <c r="AA63" s="67"/>
    </row>
    <row r="64" spans="1:27" ht="12" customHeight="1" x14ac:dyDescent="0.4">
      <c r="A64" s="67"/>
      <c r="B64" s="67"/>
      <c r="C64" s="67"/>
      <c r="D64" s="67"/>
      <c r="E64" s="67"/>
      <c r="F64" s="67"/>
      <c r="G64" s="67"/>
      <c r="H64" s="67"/>
      <c r="I64" s="67"/>
      <c r="J64" s="67"/>
      <c r="K64" s="67"/>
      <c r="L64" s="67"/>
      <c r="M64" s="67"/>
      <c r="N64" s="67"/>
      <c r="O64" s="67"/>
      <c r="P64" s="67"/>
      <c r="Q64" s="67"/>
      <c r="R64" s="67"/>
      <c r="S64" s="67"/>
      <c r="T64" s="67"/>
      <c r="U64" s="67"/>
      <c r="V64" s="67"/>
      <c r="W64" s="67"/>
      <c r="X64" s="67"/>
      <c r="Y64" s="67"/>
      <c r="Z64" s="67"/>
      <c r="AA64" s="67"/>
    </row>
    <row r="65" spans="1:27" ht="12" customHeight="1" x14ac:dyDescent="0.4">
      <c r="A65" s="67"/>
      <c r="B65" s="67"/>
      <c r="C65" s="67"/>
      <c r="D65" s="67"/>
      <c r="E65" s="67"/>
      <c r="F65" s="67"/>
      <c r="G65" s="67"/>
      <c r="H65" s="67"/>
      <c r="I65" s="67"/>
      <c r="J65" s="67"/>
      <c r="K65" s="67"/>
      <c r="L65" s="67"/>
      <c r="M65" s="67"/>
      <c r="N65" s="67"/>
      <c r="O65" s="67"/>
      <c r="P65" s="67"/>
      <c r="Q65" s="67"/>
      <c r="R65" s="67"/>
      <c r="S65" s="67"/>
      <c r="T65" s="67"/>
      <c r="U65" s="67"/>
      <c r="V65" s="67"/>
      <c r="W65" s="67"/>
      <c r="X65" s="67"/>
      <c r="Y65" s="67"/>
      <c r="Z65" s="67"/>
      <c r="AA65" s="67"/>
    </row>
    <row r="66" spans="1:27" ht="12" customHeight="1" x14ac:dyDescent="0.4">
      <c r="A66" s="67"/>
      <c r="B66" s="67"/>
      <c r="C66" s="67"/>
      <c r="D66" s="67"/>
      <c r="E66" s="67"/>
      <c r="F66" s="67"/>
      <c r="G66" s="67"/>
      <c r="H66" s="67"/>
      <c r="I66" s="67"/>
      <c r="J66" s="67"/>
      <c r="K66" s="67"/>
      <c r="L66" s="67"/>
      <c r="M66" s="67"/>
      <c r="N66" s="67"/>
      <c r="O66" s="67"/>
      <c r="P66" s="67"/>
      <c r="Q66" s="67"/>
      <c r="R66" s="67"/>
      <c r="S66" s="67"/>
      <c r="T66" s="67"/>
      <c r="U66" s="67"/>
      <c r="V66" s="67"/>
      <c r="W66" s="67"/>
      <c r="X66" s="67"/>
      <c r="Y66" s="67"/>
      <c r="Z66" s="67"/>
      <c r="AA66" s="67"/>
    </row>
    <row r="67" spans="1:27" ht="12" customHeight="1" x14ac:dyDescent="0.4">
      <c r="A67" s="67"/>
      <c r="B67" s="67"/>
      <c r="C67" s="67"/>
      <c r="D67" s="67"/>
      <c r="E67" s="67"/>
      <c r="F67" s="67"/>
      <c r="G67" s="67"/>
      <c r="H67" s="67"/>
      <c r="I67" s="67"/>
      <c r="J67" s="67"/>
      <c r="K67" s="67"/>
      <c r="L67" s="67"/>
      <c r="M67" s="67"/>
      <c r="N67" s="67"/>
      <c r="O67" s="67"/>
      <c r="P67" s="67"/>
      <c r="Q67" s="67"/>
      <c r="R67" s="67"/>
      <c r="S67" s="67"/>
      <c r="T67" s="67"/>
      <c r="U67" s="67"/>
      <c r="V67" s="67"/>
      <c r="W67" s="67"/>
      <c r="X67" s="67"/>
      <c r="Y67" s="67"/>
      <c r="Z67" s="67"/>
      <c r="AA67" s="67"/>
    </row>
    <row r="68" spans="1:27" ht="12" customHeight="1" x14ac:dyDescent="0.4">
      <c r="A68" s="67"/>
      <c r="B68" s="67"/>
      <c r="C68" s="67"/>
      <c r="D68" s="67"/>
      <c r="E68" s="67"/>
      <c r="F68" s="67"/>
      <c r="G68" s="67"/>
      <c r="H68" s="67"/>
      <c r="I68" s="67"/>
      <c r="J68" s="67"/>
      <c r="K68" s="67"/>
      <c r="L68" s="67"/>
      <c r="M68" s="67"/>
      <c r="N68" s="67"/>
      <c r="O68" s="67"/>
      <c r="P68" s="67"/>
      <c r="Q68" s="67"/>
      <c r="R68" s="67"/>
      <c r="S68" s="67"/>
      <c r="T68" s="67"/>
      <c r="U68" s="67"/>
      <c r="V68" s="67"/>
      <c r="W68" s="67"/>
      <c r="X68" s="67"/>
      <c r="Y68" s="67"/>
      <c r="Z68" s="67"/>
      <c r="AA68" s="67"/>
    </row>
    <row r="69" spans="1:27" ht="12" customHeight="1" x14ac:dyDescent="0.4">
      <c r="A69" s="67"/>
      <c r="B69" s="67"/>
      <c r="C69" s="67"/>
      <c r="D69" s="67"/>
      <c r="E69" s="67"/>
      <c r="F69" s="67"/>
      <c r="G69" s="67"/>
      <c r="H69" s="67"/>
      <c r="I69" s="67"/>
      <c r="J69" s="67"/>
      <c r="K69" s="67"/>
      <c r="L69" s="67"/>
      <c r="M69" s="67"/>
      <c r="N69" s="67"/>
      <c r="O69" s="67"/>
      <c r="P69" s="67"/>
      <c r="Q69" s="67"/>
      <c r="R69" s="67"/>
      <c r="S69" s="67"/>
      <c r="T69" s="67"/>
      <c r="U69" s="67"/>
      <c r="V69" s="67"/>
      <c r="W69" s="67"/>
      <c r="X69" s="67"/>
      <c r="Y69" s="67"/>
      <c r="Z69" s="67"/>
      <c r="AA69" s="67"/>
    </row>
    <row r="70" spans="1:27" ht="12" customHeight="1" x14ac:dyDescent="0.4">
      <c r="A70" s="67"/>
      <c r="B70" s="67"/>
      <c r="C70" s="67"/>
      <c r="D70" s="67"/>
      <c r="E70" s="67"/>
      <c r="F70" s="67"/>
      <c r="G70" s="67"/>
      <c r="H70" s="67"/>
      <c r="I70" s="67"/>
      <c r="J70" s="67"/>
      <c r="K70" s="67"/>
      <c r="L70" s="67"/>
      <c r="M70" s="67"/>
      <c r="N70" s="67"/>
      <c r="O70" s="67"/>
      <c r="P70" s="67"/>
      <c r="Q70" s="67"/>
      <c r="R70" s="67"/>
      <c r="S70" s="67"/>
      <c r="T70" s="67"/>
      <c r="U70" s="67"/>
      <c r="V70" s="67"/>
      <c r="W70" s="67"/>
      <c r="X70" s="67"/>
      <c r="Y70" s="67"/>
      <c r="Z70" s="67"/>
      <c r="AA70" s="67"/>
    </row>
    <row r="71" spans="1:27" ht="12" customHeight="1" x14ac:dyDescent="0.4">
      <c r="A71" s="67"/>
      <c r="B71" s="67"/>
      <c r="C71" s="67"/>
      <c r="D71" s="67"/>
      <c r="E71" s="67"/>
      <c r="F71" s="67"/>
      <c r="G71" s="67"/>
      <c r="H71" s="67"/>
      <c r="I71" s="67"/>
      <c r="J71" s="67"/>
      <c r="K71" s="67"/>
      <c r="L71" s="67"/>
      <c r="M71" s="67"/>
      <c r="N71" s="67"/>
      <c r="O71" s="67"/>
      <c r="P71" s="67"/>
      <c r="Q71" s="67"/>
      <c r="R71" s="67"/>
      <c r="S71" s="67"/>
      <c r="T71" s="67"/>
      <c r="U71" s="67"/>
      <c r="V71" s="67"/>
      <c r="W71" s="67"/>
      <c r="X71" s="67"/>
      <c r="Y71" s="67"/>
      <c r="Z71" s="67"/>
      <c r="AA71" s="67"/>
    </row>
    <row r="72" spans="1:27" ht="12" customHeight="1" x14ac:dyDescent="0.4">
      <c r="A72" s="67"/>
      <c r="B72" s="67"/>
      <c r="C72" s="67"/>
      <c r="D72" s="67"/>
      <c r="E72" s="67"/>
      <c r="F72" s="67"/>
      <c r="G72" s="67"/>
      <c r="H72" s="67"/>
      <c r="I72" s="67"/>
      <c r="J72" s="67"/>
      <c r="K72" s="67"/>
      <c r="L72" s="67"/>
      <c r="M72" s="67"/>
      <c r="N72" s="67"/>
      <c r="O72" s="67"/>
      <c r="P72" s="67"/>
      <c r="Q72" s="67"/>
      <c r="R72" s="67"/>
      <c r="S72" s="67"/>
      <c r="T72" s="67"/>
      <c r="U72" s="67"/>
      <c r="V72" s="67"/>
      <c r="W72" s="67"/>
      <c r="X72" s="67"/>
      <c r="Y72" s="67"/>
      <c r="Z72" s="67"/>
      <c r="AA72" s="67"/>
    </row>
    <row r="73" spans="1:27" ht="12" customHeight="1" x14ac:dyDescent="0.4">
      <c r="A73" s="67"/>
      <c r="B73" s="67"/>
      <c r="C73" s="67"/>
      <c r="D73" s="67"/>
      <c r="E73" s="67"/>
      <c r="F73" s="67"/>
      <c r="G73" s="67"/>
      <c r="H73" s="67"/>
      <c r="I73" s="67"/>
      <c r="J73" s="67"/>
      <c r="K73" s="67"/>
      <c r="L73" s="67"/>
      <c r="M73" s="67"/>
      <c r="N73" s="67"/>
      <c r="O73" s="67"/>
      <c r="P73" s="67"/>
      <c r="Q73" s="67"/>
      <c r="R73" s="67"/>
      <c r="S73" s="67"/>
      <c r="T73" s="67"/>
      <c r="U73" s="67"/>
      <c r="V73" s="67"/>
      <c r="W73" s="67"/>
      <c r="X73" s="67"/>
      <c r="Y73" s="67"/>
      <c r="Z73" s="67"/>
      <c r="AA73" s="67"/>
    </row>
    <row r="74" spans="1:27" ht="12" customHeight="1" x14ac:dyDescent="0.4">
      <c r="A74" s="67"/>
      <c r="B74" s="67"/>
      <c r="C74" s="67"/>
      <c r="D74" s="67"/>
      <c r="E74" s="67"/>
      <c r="F74" s="67"/>
      <c r="G74" s="67"/>
      <c r="H74" s="67"/>
      <c r="I74" s="67"/>
      <c r="J74" s="67"/>
      <c r="K74" s="67"/>
      <c r="L74" s="67"/>
      <c r="M74" s="67"/>
      <c r="N74" s="67"/>
      <c r="O74" s="67"/>
      <c r="P74" s="67"/>
      <c r="Q74" s="67"/>
      <c r="R74" s="67"/>
      <c r="S74" s="67"/>
      <c r="T74" s="67"/>
      <c r="U74" s="67"/>
      <c r="V74" s="67"/>
      <c r="W74" s="67"/>
      <c r="X74" s="67"/>
      <c r="Y74" s="67"/>
      <c r="Z74" s="67"/>
      <c r="AA74" s="67"/>
    </row>
    <row r="75" spans="1:27" ht="12" customHeight="1" x14ac:dyDescent="0.4">
      <c r="A75" s="67"/>
      <c r="B75" s="67"/>
      <c r="C75" s="67"/>
      <c r="D75" s="67"/>
      <c r="E75" s="67"/>
      <c r="F75" s="67"/>
      <c r="G75" s="67"/>
      <c r="H75" s="67"/>
      <c r="I75" s="67"/>
      <c r="J75" s="67"/>
      <c r="K75" s="67"/>
      <c r="L75" s="67"/>
      <c r="M75" s="67"/>
      <c r="N75" s="67"/>
      <c r="O75" s="67"/>
      <c r="P75" s="67"/>
      <c r="Q75" s="67"/>
      <c r="R75" s="67"/>
      <c r="S75" s="67"/>
      <c r="T75" s="67"/>
      <c r="U75" s="67"/>
      <c r="V75" s="67"/>
      <c r="W75" s="67"/>
      <c r="X75" s="67"/>
      <c r="Y75" s="67"/>
      <c r="Z75" s="67"/>
      <c r="AA75" s="67"/>
    </row>
    <row r="76" spans="1:27" ht="12" customHeight="1" x14ac:dyDescent="0.4">
      <c r="A76" s="67"/>
      <c r="B76" s="67"/>
      <c r="C76" s="67"/>
      <c r="D76" s="67"/>
      <c r="E76" s="67"/>
      <c r="F76" s="67"/>
      <c r="G76" s="67"/>
      <c r="H76" s="67"/>
      <c r="I76" s="67"/>
      <c r="J76" s="67"/>
      <c r="K76" s="67"/>
      <c r="L76" s="67"/>
      <c r="M76" s="67"/>
      <c r="N76" s="67"/>
      <c r="O76" s="67"/>
      <c r="P76" s="67"/>
      <c r="Q76" s="67"/>
      <c r="R76" s="67"/>
      <c r="S76" s="67"/>
      <c r="T76" s="67"/>
      <c r="U76" s="67"/>
      <c r="V76" s="67"/>
      <c r="W76" s="67"/>
      <c r="X76" s="67"/>
      <c r="Y76" s="67"/>
      <c r="Z76" s="67"/>
      <c r="AA76" s="67"/>
    </row>
    <row r="77" spans="1:27" ht="12" customHeight="1" x14ac:dyDescent="0.4">
      <c r="A77" s="67"/>
      <c r="B77" s="67"/>
      <c r="C77" s="67"/>
      <c r="D77" s="67"/>
      <c r="E77" s="67"/>
      <c r="F77" s="67"/>
      <c r="G77" s="67"/>
      <c r="H77" s="67"/>
      <c r="I77" s="67"/>
      <c r="J77" s="67"/>
      <c r="K77" s="67"/>
      <c r="L77" s="67"/>
      <c r="M77" s="67"/>
      <c r="N77" s="67"/>
      <c r="O77" s="67"/>
      <c r="P77" s="67"/>
      <c r="Q77" s="67"/>
      <c r="R77" s="67"/>
      <c r="S77" s="67"/>
      <c r="T77" s="67"/>
      <c r="U77" s="67"/>
      <c r="V77" s="67"/>
      <c r="W77" s="67"/>
      <c r="X77" s="67"/>
      <c r="Y77" s="67"/>
      <c r="Z77" s="67"/>
      <c r="AA77" s="67"/>
    </row>
    <row r="78" spans="1:27" ht="12" customHeight="1" x14ac:dyDescent="0.4">
      <c r="A78" s="67"/>
      <c r="B78" s="67"/>
      <c r="C78" s="67"/>
      <c r="D78" s="67"/>
      <c r="E78" s="67"/>
      <c r="F78" s="67"/>
      <c r="G78" s="67"/>
      <c r="H78" s="67"/>
      <c r="I78" s="67"/>
      <c r="J78" s="67"/>
      <c r="K78" s="67"/>
      <c r="L78" s="67"/>
      <c r="M78" s="67"/>
      <c r="N78" s="67"/>
      <c r="O78" s="67"/>
      <c r="P78" s="67"/>
      <c r="Q78" s="67"/>
      <c r="R78" s="67"/>
      <c r="S78" s="67"/>
      <c r="T78" s="67"/>
      <c r="U78" s="67"/>
      <c r="V78" s="67"/>
      <c r="W78" s="67"/>
      <c r="X78" s="67"/>
      <c r="Y78" s="67"/>
      <c r="Z78" s="67"/>
      <c r="AA78" s="67"/>
    </row>
    <row r="79" spans="1:27" ht="12" customHeight="1" x14ac:dyDescent="0.4">
      <c r="A79" s="67"/>
      <c r="B79" s="67"/>
      <c r="C79" s="67"/>
      <c r="D79" s="67"/>
      <c r="E79" s="67"/>
      <c r="F79" s="67"/>
      <c r="G79" s="67"/>
      <c r="H79" s="67"/>
      <c r="I79" s="67"/>
      <c r="J79" s="67"/>
      <c r="K79" s="67"/>
      <c r="L79" s="67"/>
      <c r="M79" s="67"/>
      <c r="N79" s="67"/>
      <c r="O79" s="67"/>
      <c r="P79" s="67"/>
      <c r="Q79" s="67"/>
      <c r="R79" s="67"/>
      <c r="S79" s="67"/>
      <c r="T79" s="67"/>
      <c r="U79" s="67"/>
      <c r="V79" s="67"/>
      <c r="W79" s="67"/>
      <c r="X79" s="67"/>
      <c r="Y79" s="67"/>
      <c r="Z79" s="67"/>
      <c r="AA79" s="67"/>
    </row>
    <row r="80" spans="1:27" ht="12" customHeight="1" x14ac:dyDescent="0.4">
      <c r="A80" s="67"/>
      <c r="B80" s="67"/>
      <c r="C80" s="67"/>
      <c r="D80" s="67"/>
      <c r="E80" s="67"/>
      <c r="F80" s="67"/>
      <c r="G80" s="67"/>
      <c r="H80" s="67"/>
      <c r="I80" s="67"/>
      <c r="J80" s="67"/>
      <c r="K80" s="67"/>
      <c r="L80" s="67"/>
      <c r="M80" s="67"/>
      <c r="N80" s="67"/>
      <c r="O80" s="67"/>
      <c r="P80" s="67"/>
      <c r="Q80" s="67"/>
      <c r="R80" s="67"/>
      <c r="S80" s="67"/>
      <c r="T80" s="67"/>
      <c r="U80" s="67"/>
      <c r="V80" s="67"/>
      <c r="W80" s="67"/>
      <c r="X80" s="67"/>
      <c r="Y80" s="67"/>
      <c r="Z80" s="67"/>
      <c r="AA80" s="67"/>
    </row>
    <row r="81" spans="1:27" ht="12" customHeight="1" x14ac:dyDescent="0.4">
      <c r="A81" s="67"/>
      <c r="B81" s="67"/>
      <c r="C81" s="67"/>
      <c r="D81" s="67"/>
      <c r="E81" s="67"/>
      <c r="F81" s="67"/>
      <c r="G81" s="67"/>
      <c r="H81" s="67"/>
      <c r="I81" s="67"/>
      <c r="J81" s="67"/>
      <c r="K81" s="67"/>
      <c r="L81" s="67"/>
      <c r="M81" s="67"/>
      <c r="N81" s="67"/>
      <c r="O81" s="67"/>
      <c r="P81" s="67"/>
      <c r="Q81" s="67"/>
      <c r="R81" s="67"/>
      <c r="S81" s="67"/>
      <c r="T81" s="67"/>
      <c r="U81" s="67"/>
      <c r="V81" s="67"/>
      <c r="W81" s="67"/>
      <c r="X81" s="67"/>
      <c r="Y81" s="67"/>
      <c r="Z81" s="67"/>
      <c r="AA81" s="67"/>
    </row>
    <row r="82" spans="1:27" ht="12" customHeight="1" x14ac:dyDescent="0.4">
      <c r="A82" s="67"/>
      <c r="B82" s="67"/>
      <c r="C82" s="67"/>
      <c r="D82" s="67"/>
      <c r="E82" s="67"/>
      <c r="F82" s="67"/>
      <c r="G82" s="67"/>
      <c r="H82" s="67"/>
      <c r="I82" s="67"/>
      <c r="J82" s="67"/>
      <c r="K82" s="67"/>
      <c r="L82" s="67"/>
      <c r="M82" s="67"/>
      <c r="N82" s="67"/>
      <c r="O82" s="67"/>
      <c r="P82" s="67"/>
      <c r="Q82" s="67"/>
      <c r="R82" s="67"/>
      <c r="S82" s="67"/>
      <c r="T82" s="67"/>
      <c r="U82" s="67"/>
      <c r="V82" s="67"/>
      <c r="W82" s="67"/>
      <c r="X82" s="67"/>
      <c r="Y82" s="67"/>
      <c r="Z82" s="67"/>
      <c r="AA82" s="67"/>
    </row>
    <row r="83" spans="1:27" ht="12" customHeight="1" x14ac:dyDescent="0.4">
      <c r="A83" s="67"/>
      <c r="B83" s="67"/>
      <c r="C83" s="67"/>
      <c r="D83" s="67"/>
      <c r="E83" s="67"/>
      <c r="F83" s="67"/>
      <c r="G83" s="67"/>
      <c r="H83" s="67"/>
      <c r="I83" s="67"/>
      <c r="J83" s="67"/>
      <c r="K83" s="67"/>
      <c r="L83" s="67"/>
      <c r="M83" s="67"/>
      <c r="N83" s="67"/>
      <c r="O83" s="67"/>
      <c r="P83" s="67"/>
      <c r="Q83" s="67"/>
      <c r="R83" s="67"/>
      <c r="S83" s="67"/>
      <c r="T83" s="67"/>
      <c r="U83" s="67"/>
      <c r="V83" s="67"/>
      <c r="W83" s="67"/>
      <c r="X83" s="67"/>
      <c r="Y83" s="67"/>
      <c r="Z83" s="67"/>
      <c r="AA83" s="67"/>
    </row>
    <row r="84" spans="1:27" ht="12" customHeight="1" x14ac:dyDescent="0.4">
      <c r="A84" s="67"/>
      <c r="B84" s="67"/>
      <c r="C84" s="67"/>
      <c r="D84" s="67"/>
      <c r="E84" s="67"/>
      <c r="F84" s="67"/>
      <c r="G84" s="67"/>
      <c r="H84" s="67"/>
      <c r="I84" s="67"/>
      <c r="J84" s="67"/>
      <c r="K84" s="67"/>
      <c r="L84" s="67"/>
      <c r="M84" s="67"/>
      <c r="N84" s="67"/>
      <c r="O84" s="67"/>
      <c r="P84" s="67"/>
      <c r="Q84" s="67"/>
      <c r="R84" s="67"/>
      <c r="S84" s="67"/>
      <c r="T84" s="67"/>
      <c r="U84" s="67"/>
      <c r="V84" s="67"/>
      <c r="W84" s="67"/>
      <c r="X84" s="67"/>
      <c r="Y84" s="67"/>
      <c r="Z84" s="67"/>
      <c r="AA84" s="67"/>
    </row>
    <row r="85" spans="1:27" ht="12" customHeight="1" x14ac:dyDescent="0.4">
      <c r="A85" s="67"/>
      <c r="B85" s="67"/>
      <c r="C85" s="67"/>
      <c r="D85" s="67"/>
      <c r="E85" s="67"/>
      <c r="F85" s="67"/>
      <c r="G85" s="67"/>
      <c r="H85" s="67"/>
      <c r="I85" s="67"/>
      <c r="J85" s="67"/>
      <c r="K85" s="67"/>
      <c r="L85" s="67"/>
      <c r="M85" s="67"/>
      <c r="N85" s="67"/>
      <c r="O85" s="67"/>
      <c r="P85" s="67"/>
      <c r="Q85" s="67"/>
      <c r="R85" s="67"/>
      <c r="S85" s="67"/>
      <c r="T85" s="67"/>
      <c r="U85" s="67"/>
      <c r="V85" s="67"/>
      <c r="W85" s="67"/>
      <c r="X85" s="67"/>
      <c r="Y85" s="67"/>
      <c r="Z85" s="67"/>
      <c r="AA85" s="67"/>
    </row>
    <row r="86" spans="1:27" ht="12" customHeight="1" x14ac:dyDescent="0.4">
      <c r="A86" s="67"/>
      <c r="B86" s="67"/>
      <c r="C86" s="67"/>
      <c r="D86" s="67"/>
      <c r="E86" s="67"/>
      <c r="F86" s="67"/>
      <c r="G86" s="67"/>
      <c r="H86" s="67"/>
      <c r="I86" s="67"/>
      <c r="J86" s="67"/>
      <c r="K86" s="67"/>
      <c r="L86" s="67"/>
      <c r="M86" s="67"/>
      <c r="N86" s="67"/>
      <c r="O86" s="67"/>
      <c r="P86" s="67"/>
      <c r="Q86" s="67"/>
      <c r="R86" s="67"/>
      <c r="S86" s="67"/>
      <c r="T86" s="67"/>
      <c r="U86" s="67"/>
      <c r="V86" s="67"/>
      <c r="W86" s="67"/>
      <c r="X86" s="67"/>
      <c r="Y86" s="67"/>
      <c r="Z86" s="67"/>
      <c r="AA86" s="67"/>
    </row>
    <row r="87" spans="1:27" ht="12" customHeight="1" x14ac:dyDescent="0.4">
      <c r="A87" s="67"/>
      <c r="B87" s="67"/>
      <c r="C87" s="67"/>
      <c r="D87" s="67"/>
      <c r="E87" s="67"/>
      <c r="F87" s="67"/>
      <c r="G87" s="67"/>
      <c r="H87" s="67"/>
      <c r="I87" s="67"/>
      <c r="J87" s="67"/>
      <c r="K87" s="67"/>
      <c r="L87" s="67"/>
      <c r="M87" s="67"/>
      <c r="N87" s="67"/>
      <c r="O87" s="67"/>
      <c r="P87" s="67"/>
      <c r="Q87" s="67"/>
      <c r="R87" s="67"/>
      <c r="S87" s="67"/>
      <c r="T87" s="67"/>
      <c r="U87" s="67"/>
      <c r="V87" s="67"/>
      <c r="W87" s="67"/>
      <c r="X87" s="67"/>
      <c r="Y87" s="67"/>
      <c r="Z87" s="67"/>
      <c r="AA87" s="67"/>
    </row>
    <row r="88" spans="1:27" ht="12" customHeight="1" x14ac:dyDescent="0.4">
      <c r="A88" s="67"/>
      <c r="B88" s="67"/>
      <c r="C88" s="67"/>
      <c r="D88" s="67"/>
      <c r="E88" s="67"/>
      <c r="F88" s="67"/>
      <c r="G88" s="67"/>
      <c r="H88" s="67"/>
      <c r="I88" s="67"/>
      <c r="J88" s="67"/>
      <c r="K88" s="67"/>
      <c r="L88" s="67"/>
      <c r="M88" s="67"/>
      <c r="N88" s="67"/>
      <c r="O88" s="67"/>
      <c r="P88" s="67"/>
      <c r="Q88" s="67"/>
      <c r="R88" s="67"/>
      <c r="S88" s="67"/>
      <c r="T88" s="67"/>
      <c r="U88" s="67"/>
      <c r="V88" s="67"/>
      <c r="W88" s="67"/>
      <c r="X88" s="67"/>
      <c r="Y88" s="67"/>
      <c r="Z88" s="67"/>
      <c r="AA88" s="67"/>
    </row>
    <row r="89" spans="1:27" ht="12" customHeight="1" x14ac:dyDescent="0.4">
      <c r="A89" s="67"/>
      <c r="B89" s="67"/>
      <c r="C89" s="67"/>
      <c r="D89" s="67"/>
      <c r="E89" s="67"/>
      <c r="F89" s="67"/>
      <c r="G89" s="67"/>
      <c r="H89" s="67"/>
      <c r="I89" s="67"/>
      <c r="J89" s="67"/>
      <c r="K89" s="67"/>
      <c r="L89" s="67"/>
      <c r="M89" s="67"/>
      <c r="N89" s="67"/>
      <c r="O89" s="67"/>
      <c r="P89" s="67"/>
      <c r="Q89" s="67"/>
      <c r="R89" s="67"/>
      <c r="S89" s="67"/>
      <c r="T89" s="67"/>
      <c r="U89" s="67"/>
      <c r="V89" s="67"/>
      <c r="W89" s="67"/>
      <c r="X89" s="67"/>
      <c r="Y89" s="67"/>
      <c r="Z89" s="67"/>
      <c r="AA89" s="67"/>
    </row>
    <row r="90" spans="1:27" ht="12" customHeight="1" x14ac:dyDescent="0.4">
      <c r="A90" s="67"/>
      <c r="B90" s="67"/>
      <c r="C90" s="67"/>
      <c r="D90" s="67"/>
      <c r="E90" s="67"/>
      <c r="F90" s="67"/>
      <c r="G90" s="67"/>
      <c r="H90" s="67"/>
      <c r="I90" s="67"/>
      <c r="J90" s="67"/>
      <c r="K90" s="67"/>
      <c r="L90" s="67"/>
      <c r="M90" s="67"/>
      <c r="N90" s="67"/>
      <c r="O90" s="67"/>
      <c r="P90" s="67"/>
      <c r="Q90" s="67"/>
      <c r="R90" s="67"/>
      <c r="S90" s="67"/>
      <c r="T90" s="67"/>
      <c r="U90" s="67"/>
      <c r="V90" s="67"/>
      <c r="W90" s="67"/>
      <c r="X90" s="67"/>
      <c r="Y90" s="67"/>
      <c r="Z90" s="67"/>
      <c r="AA90" s="67"/>
    </row>
    <row r="91" spans="1:27" ht="12" customHeight="1" x14ac:dyDescent="0.4">
      <c r="A91" s="67"/>
      <c r="B91" s="67"/>
      <c r="C91" s="67"/>
      <c r="D91" s="67"/>
      <c r="E91" s="67"/>
      <c r="F91" s="67"/>
      <c r="G91" s="67"/>
      <c r="H91" s="67"/>
      <c r="I91" s="67"/>
      <c r="J91" s="67"/>
      <c r="K91" s="67"/>
      <c r="L91" s="67"/>
      <c r="M91" s="67"/>
      <c r="N91" s="67"/>
      <c r="O91" s="67"/>
      <c r="P91" s="67"/>
      <c r="Q91" s="67"/>
      <c r="R91" s="67"/>
      <c r="S91" s="67"/>
      <c r="T91" s="67"/>
      <c r="U91" s="67"/>
      <c r="V91" s="67"/>
      <c r="W91" s="67"/>
      <c r="X91" s="67"/>
      <c r="Y91" s="67"/>
      <c r="Z91" s="67"/>
      <c r="AA91" s="67"/>
    </row>
    <row r="92" spans="1:27" ht="12" customHeight="1" x14ac:dyDescent="0.4">
      <c r="A92" s="67"/>
      <c r="B92" s="67"/>
      <c r="C92" s="67"/>
      <c r="D92" s="67"/>
      <c r="E92" s="67"/>
      <c r="F92" s="67"/>
      <c r="G92" s="67"/>
      <c r="H92" s="67"/>
      <c r="I92" s="67"/>
      <c r="J92" s="67"/>
      <c r="K92" s="67"/>
      <c r="L92" s="67"/>
      <c r="M92" s="67"/>
      <c r="N92" s="67"/>
      <c r="O92" s="67"/>
      <c r="P92" s="67"/>
      <c r="Q92" s="67"/>
      <c r="R92" s="67"/>
      <c r="S92" s="67"/>
      <c r="T92" s="67"/>
      <c r="U92" s="67"/>
      <c r="V92" s="67"/>
      <c r="W92" s="67"/>
      <c r="X92" s="67"/>
      <c r="Y92" s="67"/>
      <c r="Z92" s="67"/>
      <c r="AA92" s="67"/>
    </row>
    <row r="93" spans="1:27" ht="12" customHeight="1" x14ac:dyDescent="0.4">
      <c r="A93" s="67"/>
      <c r="B93" s="67"/>
      <c r="C93" s="67"/>
      <c r="D93" s="67"/>
      <c r="E93" s="67"/>
      <c r="F93" s="67"/>
      <c r="G93" s="67"/>
      <c r="H93" s="67"/>
      <c r="I93" s="67"/>
      <c r="J93" s="67"/>
      <c r="K93" s="67"/>
      <c r="L93" s="67"/>
      <c r="M93" s="67"/>
      <c r="N93" s="67"/>
      <c r="O93" s="67"/>
      <c r="P93" s="67"/>
      <c r="Q93" s="67"/>
      <c r="R93" s="67"/>
      <c r="S93" s="67"/>
      <c r="T93" s="67"/>
      <c r="U93" s="67"/>
      <c r="V93" s="67"/>
      <c r="W93" s="67"/>
      <c r="X93" s="67"/>
      <c r="Y93" s="67"/>
      <c r="Z93" s="67"/>
      <c r="AA93" s="67"/>
    </row>
    <row r="94" spans="1:27" ht="12" customHeight="1" x14ac:dyDescent="0.4">
      <c r="A94" s="67"/>
      <c r="B94" s="67"/>
      <c r="C94" s="67"/>
      <c r="D94" s="67"/>
      <c r="E94" s="67"/>
      <c r="F94" s="67"/>
      <c r="G94" s="67"/>
      <c r="H94" s="67"/>
      <c r="I94" s="67"/>
      <c r="J94" s="67"/>
      <c r="K94" s="67"/>
      <c r="L94" s="67"/>
      <c r="M94" s="67"/>
      <c r="N94" s="67"/>
      <c r="O94" s="67"/>
      <c r="P94" s="67"/>
      <c r="Q94" s="67"/>
      <c r="R94" s="67"/>
      <c r="S94" s="67"/>
      <c r="T94" s="67"/>
      <c r="U94" s="67"/>
      <c r="V94" s="67"/>
      <c r="W94" s="67"/>
      <c r="X94" s="67"/>
      <c r="Y94" s="67"/>
      <c r="Z94" s="67"/>
      <c r="AA94" s="67"/>
    </row>
    <row r="95" spans="1:27" ht="12" customHeight="1" x14ac:dyDescent="0.4">
      <c r="A95" s="67"/>
      <c r="B95" s="67"/>
      <c r="C95" s="67"/>
      <c r="D95" s="67"/>
      <c r="E95" s="67"/>
      <c r="F95" s="67"/>
      <c r="G95" s="67"/>
      <c r="H95" s="67"/>
      <c r="I95" s="67"/>
      <c r="J95" s="67"/>
      <c r="K95" s="67"/>
      <c r="L95" s="67"/>
      <c r="M95" s="67"/>
      <c r="N95" s="67"/>
      <c r="O95" s="67"/>
      <c r="P95" s="67"/>
      <c r="Q95" s="67"/>
      <c r="R95" s="67"/>
      <c r="S95" s="67"/>
      <c r="T95" s="67"/>
      <c r="U95" s="67"/>
      <c r="V95" s="67"/>
      <c r="W95" s="67"/>
      <c r="X95" s="67"/>
      <c r="Y95" s="67"/>
      <c r="Z95" s="67"/>
      <c r="AA95" s="67"/>
    </row>
    <row r="96" spans="1:27" ht="12" customHeight="1" x14ac:dyDescent="0.4">
      <c r="A96" s="67"/>
      <c r="B96" s="67"/>
      <c r="C96" s="67"/>
      <c r="D96" s="67"/>
      <c r="E96" s="67"/>
      <c r="F96" s="67"/>
      <c r="G96" s="67"/>
      <c r="H96" s="67"/>
      <c r="I96" s="67"/>
      <c r="J96" s="67"/>
      <c r="K96" s="67"/>
      <c r="L96" s="67"/>
      <c r="M96" s="67"/>
      <c r="N96" s="67"/>
      <c r="O96" s="67"/>
      <c r="P96" s="67"/>
      <c r="Q96" s="67"/>
      <c r="R96" s="67"/>
      <c r="S96" s="67"/>
      <c r="T96" s="67"/>
      <c r="U96" s="67"/>
      <c r="V96" s="67"/>
      <c r="W96" s="67"/>
      <c r="X96" s="67"/>
      <c r="Y96" s="67"/>
      <c r="Z96" s="67"/>
      <c r="AA96" s="67"/>
    </row>
    <row r="97" spans="1:27" ht="12" customHeight="1" x14ac:dyDescent="0.4">
      <c r="A97" s="67"/>
      <c r="B97" s="67"/>
      <c r="C97" s="67"/>
      <c r="D97" s="67"/>
      <c r="E97" s="67"/>
      <c r="F97" s="67"/>
      <c r="G97" s="67"/>
      <c r="H97" s="67"/>
      <c r="I97" s="67"/>
      <c r="J97" s="67"/>
      <c r="K97" s="67"/>
      <c r="L97" s="67"/>
      <c r="M97" s="67"/>
      <c r="N97" s="67"/>
      <c r="O97" s="67"/>
      <c r="P97" s="67"/>
      <c r="Q97" s="67"/>
      <c r="R97" s="67"/>
      <c r="S97" s="67"/>
      <c r="T97" s="67"/>
      <c r="U97" s="67"/>
      <c r="V97" s="67"/>
      <c r="W97" s="67"/>
      <c r="X97" s="67"/>
      <c r="Y97" s="67"/>
      <c r="Z97" s="67"/>
      <c r="AA97" s="67"/>
    </row>
    <row r="98" spans="1:27" ht="12" customHeight="1" x14ac:dyDescent="0.4">
      <c r="A98" s="67"/>
      <c r="B98" s="67"/>
      <c r="C98" s="67"/>
      <c r="D98" s="67"/>
      <c r="E98" s="67"/>
      <c r="F98" s="67"/>
      <c r="G98" s="67"/>
      <c r="H98" s="67"/>
      <c r="I98" s="67"/>
      <c r="J98" s="67"/>
      <c r="K98" s="67"/>
      <c r="L98" s="67"/>
      <c r="M98" s="67"/>
      <c r="N98" s="67"/>
      <c r="O98" s="67"/>
      <c r="P98" s="67"/>
      <c r="Q98" s="67"/>
      <c r="R98" s="67"/>
      <c r="S98" s="67"/>
      <c r="T98" s="67"/>
      <c r="U98" s="67"/>
      <c r="V98" s="67"/>
      <c r="W98" s="67"/>
      <c r="X98" s="67"/>
      <c r="Y98" s="67"/>
      <c r="Z98" s="67"/>
      <c r="AA98" s="67"/>
    </row>
    <row r="99" spans="1:27" ht="12" customHeight="1" x14ac:dyDescent="0.4">
      <c r="A99" s="67"/>
      <c r="B99" s="67"/>
      <c r="C99" s="67"/>
      <c r="D99" s="67"/>
      <c r="E99" s="67"/>
      <c r="F99" s="67"/>
      <c r="G99" s="67"/>
      <c r="H99" s="67"/>
      <c r="I99" s="67"/>
      <c r="J99" s="67"/>
      <c r="K99" s="67"/>
      <c r="L99" s="67"/>
      <c r="M99" s="67"/>
      <c r="N99" s="67"/>
      <c r="O99" s="67"/>
      <c r="P99" s="67"/>
      <c r="Q99" s="67"/>
      <c r="R99" s="67"/>
      <c r="S99" s="67"/>
      <c r="T99" s="67"/>
      <c r="U99" s="67"/>
      <c r="V99" s="67"/>
      <c r="W99" s="67"/>
      <c r="X99" s="67"/>
      <c r="Y99" s="67"/>
      <c r="Z99" s="67"/>
      <c r="AA99" s="67"/>
    </row>
    <row r="100" spans="1:27" ht="12" customHeight="1" x14ac:dyDescent="0.4">
      <c r="A100" s="67"/>
      <c r="B100" s="67"/>
      <c r="C100" s="67"/>
      <c r="D100" s="67"/>
      <c r="E100" s="67"/>
      <c r="F100" s="67"/>
      <c r="G100" s="67"/>
      <c r="H100" s="67"/>
      <c r="I100" s="67"/>
      <c r="J100" s="67"/>
      <c r="K100" s="67"/>
      <c r="L100" s="67"/>
      <c r="M100" s="67"/>
      <c r="N100" s="67"/>
      <c r="O100" s="67"/>
      <c r="P100" s="67"/>
      <c r="Q100" s="67"/>
      <c r="R100" s="67"/>
      <c r="S100" s="67"/>
      <c r="T100" s="67"/>
      <c r="U100" s="67"/>
      <c r="V100" s="67"/>
      <c r="W100" s="67"/>
      <c r="X100" s="67"/>
      <c r="Y100" s="67"/>
      <c r="Z100" s="67"/>
      <c r="AA100" s="67"/>
    </row>
    <row r="101" spans="1:27" ht="12" customHeight="1" x14ac:dyDescent="0.4">
      <c r="A101" s="67"/>
      <c r="B101" s="67"/>
      <c r="C101" s="67"/>
      <c r="D101" s="67"/>
      <c r="E101" s="67"/>
      <c r="F101" s="67"/>
      <c r="G101" s="67"/>
      <c r="H101" s="67"/>
      <c r="I101" s="67"/>
      <c r="J101" s="67"/>
      <c r="K101" s="67"/>
      <c r="L101" s="67"/>
      <c r="M101" s="67"/>
      <c r="N101" s="67"/>
      <c r="O101" s="67"/>
      <c r="P101" s="67"/>
      <c r="Q101" s="67"/>
      <c r="R101" s="67"/>
      <c r="S101" s="67"/>
      <c r="T101" s="67"/>
      <c r="U101" s="67"/>
      <c r="V101" s="67"/>
      <c r="W101" s="67"/>
      <c r="X101" s="67"/>
      <c r="Y101" s="67"/>
      <c r="Z101" s="67"/>
      <c r="AA101" s="67"/>
    </row>
    <row r="102" spans="1:27" ht="12" customHeight="1" x14ac:dyDescent="0.4">
      <c r="A102" s="67"/>
      <c r="B102" s="67"/>
      <c r="C102" s="67"/>
      <c r="D102" s="67"/>
      <c r="E102" s="67"/>
      <c r="F102" s="67"/>
      <c r="G102" s="67"/>
      <c r="H102" s="67"/>
      <c r="I102" s="67"/>
      <c r="J102" s="67"/>
      <c r="K102" s="67"/>
      <c r="L102" s="67"/>
      <c r="M102" s="67"/>
      <c r="N102" s="67"/>
      <c r="O102" s="67"/>
      <c r="P102" s="67"/>
      <c r="Q102" s="67"/>
      <c r="R102" s="67"/>
      <c r="S102" s="67"/>
      <c r="T102" s="67"/>
      <c r="U102" s="67"/>
      <c r="V102" s="67"/>
      <c r="W102" s="67"/>
      <c r="X102" s="67"/>
      <c r="Y102" s="67"/>
      <c r="Z102" s="67"/>
      <c r="AA102" s="67"/>
    </row>
    <row r="103" spans="1:27" ht="12" customHeight="1" x14ac:dyDescent="0.4">
      <c r="A103" s="67"/>
      <c r="B103" s="67"/>
      <c r="C103" s="67"/>
      <c r="D103" s="67"/>
      <c r="E103" s="67"/>
      <c r="F103" s="67"/>
      <c r="G103" s="67"/>
      <c r="H103" s="67"/>
      <c r="I103" s="67"/>
      <c r="J103" s="67"/>
      <c r="K103" s="67"/>
      <c r="L103" s="67"/>
      <c r="M103" s="67"/>
      <c r="N103" s="67"/>
      <c r="O103" s="67"/>
      <c r="P103" s="67"/>
      <c r="Q103" s="67"/>
      <c r="R103" s="67"/>
      <c r="S103" s="67"/>
      <c r="T103" s="67"/>
      <c r="U103" s="67"/>
      <c r="V103" s="67"/>
      <c r="W103" s="67"/>
      <c r="X103" s="67"/>
      <c r="Y103" s="67"/>
      <c r="Z103" s="67"/>
      <c r="AA103" s="67"/>
    </row>
    <row r="104" spans="1:27" ht="12" customHeight="1" x14ac:dyDescent="0.4">
      <c r="A104" s="67"/>
      <c r="B104" s="67"/>
      <c r="C104" s="67"/>
      <c r="D104" s="67"/>
      <c r="E104" s="67"/>
      <c r="F104" s="67"/>
      <c r="G104" s="67"/>
      <c r="H104" s="67"/>
      <c r="I104" s="67"/>
      <c r="J104" s="67"/>
      <c r="K104" s="67"/>
      <c r="L104" s="67"/>
      <c r="M104" s="67"/>
      <c r="N104" s="67"/>
      <c r="O104" s="67"/>
      <c r="P104" s="67"/>
      <c r="Q104" s="67"/>
      <c r="R104" s="67"/>
      <c r="S104" s="67"/>
      <c r="T104" s="67"/>
      <c r="U104" s="67"/>
      <c r="V104" s="67"/>
      <c r="W104" s="67"/>
      <c r="X104" s="67"/>
      <c r="Y104" s="67"/>
      <c r="Z104" s="67"/>
      <c r="AA104" s="67"/>
    </row>
    <row r="105" spans="1:27" ht="12" customHeight="1" x14ac:dyDescent="0.4">
      <c r="A105" s="67"/>
      <c r="B105" s="67"/>
      <c r="C105" s="67"/>
      <c r="D105" s="67"/>
      <c r="E105" s="67"/>
      <c r="F105" s="67"/>
      <c r="G105" s="67"/>
      <c r="H105" s="67"/>
      <c r="I105" s="67"/>
      <c r="J105" s="67"/>
      <c r="K105" s="67"/>
      <c r="L105" s="67"/>
      <c r="M105" s="67"/>
      <c r="N105" s="67"/>
      <c r="O105" s="67"/>
      <c r="P105" s="67"/>
      <c r="Q105" s="67"/>
      <c r="R105" s="67"/>
      <c r="S105" s="67"/>
      <c r="T105" s="67"/>
      <c r="U105" s="67"/>
      <c r="V105" s="67"/>
      <c r="W105" s="67"/>
      <c r="X105" s="67"/>
      <c r="Y105" s="67"/>
      <c r="Z105" s="67"/>
      <c r="AA105" s="67"/>
    </row>
    <row r="106" spans="1:27" ht="12" customHeight="1" x14ac:dyDescent="0.4">
      <c r="A106" s="67"/>
      <c r="B106" s="67"/>
      <c r="C106" s="67"/>
      <c r="D106" s="67"/>
      <c r="E106" s="67"/>
      <c r="F106" s="67"/>
      <c r="G106" s="67"/>
      <c r="H106" s="67"/>
      <c r="I106" s="67"/>
      <c r="J106" s="67"/>
      <c r="K106" s="67"/>
      <c r="L106" s="67"/>
      <c r="M106" s="67"/>
      <c r="N106" s="67"/>
      <c r="O106" s="67"/>
      <c r="P106" s="67"/>
      <c r="Q106" s="67"/>
      <c r="R106" s="67"/>
      <c r="S106" s="67"/>
      <c r="T106" s="67"/>
      <c r="U106" s="67"/>
      <c r="V106" s="67"/>
      <c r="W106" s="67"/>
      <c r="X106" s="67"/>
      <c r="Y106" s="67"/>
      <c r="Z106" s="67"/>
      <c r="AA106" s="67"/>
    </row>
    <row r="107" spans="1:27" ht="12" customHeight="1" x14ac:dyDescent="0.4">
      <c r="A107" s="67"/>
      <c r="B107" s="67"/>
      <c r="C107" s="67"/>
      <c r="D107" s="67"/>
      <c r="E107" s="67"/>
      <c r="F107" s="67"/>
      <c r="G107" s="67"/>
      <c r="H107" s="67"/>
      <c r="I107" s="67"/>
      <c r="J107" s="67"/>
      <c r="K107" s="67"/>
      <c r="L107" s="67"/>
      <c r="M107" s="67"/>
      <c r="N107" s="67"/>
      <c r="O107" s="67"/>
      <c r="P107" s="67"/>
      <c r="Q107" s="67"/>
      <c r="R107" s="67"/>
      <c r="S107" s="67"/>
      <c r="T107" s="67"/>
      <c r="U107" s="67"/>
      <c r="V107" s="67"/>
      <c r="W107" s="67"/>
      <c r="X107" s="67"/>
      <c r="Y107" s="67"/>
      <c r="Z107" s="67"/>
      <c r="AA107" s="67"/>
    </row>
    <row r="108" spans="1:27" ht="12" customHeight="1" x14ac:dyDescent="0.4">
      <c r="A108" s="67"/>
      <c r="B108" s="67"/>
      <c r="C108" s="67"/>
      <c r="D108" s="67"/>
      <c r="E108" s="67"/>
      <c r="F108" s="67"/>
      <c r="G108" s="67"/>
      <c r="H108" s="67"/>
      <c r="I108" s="67"/>
      <c r="J108" s="67"/>
      <c r="K108" s="67"/>
      <c r="L108" s="67"/>
      <c r="M108" s="67"/>
      <c r="N108" s="67"/>
      <c r="O108" s="67"/>
      <c r="P108" s="67"/>
      <c r="Q108" s="67"/>
      <c r="R108" s="67"/>
      <c r="S108" s="67"/>
      <c r="T108" s="67"/>
      <c r="U108" s="67"/>
      <c r="V108" s="67"/>
      <c r="W108" s="67"/>
      <c r="X108" s="67"/>
      <c r="Y108" s="67"/>
      <c r="Z108" s="67"/>
      <c r="AA108" s="67"/>
    </row>
    <row r="109" spans="1:27" ht="12" customHeight="1" x14ac:dyDescent="0.4">
      <c r="A109" s="67"/>
      <c r="B109" s="67"/>
      <c r="C109" s="67"/>
      <c r="D109" s="67"/>
      <c r="E109" s="67"/>
      <c r="F109" s="67"/>
      <c r="G109" s="67"/>
      <c r="H109" s="67"/>
      <c r="I109" s="67"/>
      <c r="J109" s="67"/>
      <c r="K109" s="67"/>
      <c r="L109" s="67"/>
      <c r="M109" s="67"/>
      <c r="N109" s="67"/>
      <c r="O109" s="67"/>
      <c r="P109" s="67"/>
      <c r="Q109" s="67"/>
      <c r="R109" s="67"/>
      <c r="S109" s="67"/>
      <c r="T109" s="67"/>
      <c r="U109" s="67"/>
      <c r="V109" s="67"/>
      <c r="W109" s="67"/>
      <c r="X109" s="67"/>
      <c r="Y109" s="67"/>
      <c r="Z109" s="67"/>
      <c r="AA109" s="67"/>
    </row>
    <row r="110" spans="1:27" ht="12" customHeight="1" x14ac:dyDescent="0.4">
      <c r="A110" s="67"/>
      <c r="B110" s="67"/>
      <c r="C110" s="67"/>
      <c r="D110" s="67"/>
      <c r="E110" s="67"/>
      <c r="F110" s="67"/>
      <c r="G110" s="67"/>
      <c r="H110" s="67"/>
      <c r="I110" s="67"/>
      <c r="J110" s="67"/>
      <c r="K110" s="67"/>
      <c r="L110" s="67"/>
      <c r="M110" s="67"/>
      <c r="N110" s="67"/>
      <c r="O110" s="67"/>
      <c r="P110" s="67"/>
      <c r="Q110" s="67"/>
      <c r="R110" s="67"/>
      <c r="S110" s="67"/>
      <c r="T110" s="67"/>
      <c r="U110" s="67"/>
      <c r="V110" s="67"/>
      <c r="W110" s="67"/>
      <c r="X110" s="67"/>
      <c r="Y110" s="67"/>
      <c r="Z110" s="67"/>
      <c r="AA110" s="67"/>
    </row>
    <row r="111" spans="1:27" ht="12" customHeight="1" x14ac:dyDescent="0.4">
      <c r="A111" s="67"/>
      <c r="B111" s="67"/>
      <c r="C111" s="67"/>
      <c r="D111" s="67"/>
      <c r="E111" s="67"/>
      <c r="F111" s="67"/>
      <c r="G111" s="67"/>
      <c r="H111" s="67"/>
      <c r="I111" s="67"/>
      <c r="J111" s="67"/>
      <c r="K111" s="67"/>
      <c r="L111" s="67"/>
      <c r="M111" s="67"/>
      <c r="N111" s="67"/>
      <c r="O111" s="67"/>
      <c r="P111" s="67"/>
      <c r="Q111" s="67"/>
      <c r="R111" s="67"/>
      <c r="S111" s="67"/>
      <c r="T111" s="67"/>
      <c r="U111" s="67"/>
      <c r="V111" s="67"/>
      <c r="W111" s="67"/>
      <c r="X111" s="67"/>
      <c r="Y111" s="67"/>
      <c r="Z111" s="67"/>
      <c r="AA111" s="67"/>
    </row>
    <row r="112" spans="1:27" ht="12" customHeight="1" x14ac:dyDescent="0.4">
      <c r="A112" s="67"/>
      <c r="B112" s="67"/>
      <c r="C112" s="67"/>
      <c r="D112" s="67"/>
      <c r="E112" s="67"/>
      <c r="F112" s="67"/>
      <c r="G112" s="67"/>
      <c r="H112" s="67"/>
      <c r="I112" s="67"/>
      <c r="J112" s="67"/>
      <c r="K112" s="67"/>
      <c r="L112" s="67"/>
      <c r="M112" s="67"/>
      <c r="N112" s="67"/>
      <c r="O112" s="67"/>
      <c r="P112" s="67"/>
      <c r="Q112" s="67"/>
      <c r="R112" s="67"/>
      <c r="S112" s="67"/>
      <c r="T112" s="67"/>
      <c r="U112" s="67"/>
      <c r="V112" s="67"/>
      <c r="W112" s="67"/>
      <c r="X112" s="67"/>
      <c r="Y112" s="67"/>
      <c r="Z112" s="67"/>
      <c r="AA112" s="67"/>
    </row>
    <row r="113" spans="1:27" ht="12" customHeight="1" x14ac:dyDescent="0.4">
      <c r="A113" s="67"/>
      <c r="B113" s="67"/>
      <c r="C113" s="67"/>
      <c r="D113" s="67"/>
      <c r="E113" s="67"/>
      <c r="F113" s="67"/>
      <c r="G113" s="67"/>
      <c r="H113" s="67"/>
      <c r="I113" s="67"/>
      <c r="J113" s="67"/>
      <c r="K113" s="67"/>
      <c r="L113" s="67"/>
      <c r="M113" s="67"/>
      <c r="N113" s="67"/>
      <c r="O113" s="67"/>
      <c r="P113" s="67"/>
      <c r="Q113" s="67"/>
      <c r="R113" s="67"/>
      <c r="S113" s="67"/>
      <c r="T113" s="67"/>
      <c r="U113" s="67"/>
      <c r="V113" s="67"/>
      <c r="W113" s="67"/>
      <c r="X113" s="67"/>
      <c r="Y113" s="67"/>
      <c r="Z113" s="67"/>
      <c r="AA113" s="67"/>
    </row>
    <row r="114" spans="1:27" ht="12" customHeight="1" x14ac:dyDescent="0.4">
      <c r="A114" s="67"/>
      <c r="B114" s="67"/>
      <c r="C114" s="67"/>
      <c r="D114" s="67"/>
      <c r="E114" s="67"/>
      <c r="F114" s="67"/>
      <c r="G114" s="67"/>
      <c r="H114" s="67"/>
      <c r="I114" s="67"/>
      <c r="J114" s="67"/>
      <c r="K114" s="67"/>
      <c r="L114" s="67"/>
      <c r="M114" s="67"/>
      <c r="N114" s="67"/>
      <c r="O114" s="67"/>
      <c r="P114" s="67"/>
      <c r="Q114" s="67"/>
      <c r="R114" s="67"/>
      <c r="S114" s="67"/>
      <c r="T114" s="67"/>
      <c r="U114" s="67"/>
      <c r="V114" s="67"/>
      <c r="W114" s="67"/>
      <c r="X114" s="67"/>
      <c r="Y114" s="67"/>
      <c r="Z114" s="67"/>
      <c r="AA114" s="67"/>
    </row>
    <row r="115" spans="1:27" ht="12" customHeight="1" x14ac:dyDescent="0.4">
      <c r="A115" s="67"/>
      <c r="B115" s="67"/>
      <c r="C115" s="67"/>
      <c r="D115" s="67"/>
      <c r="E115" s="67"/>
      <c r="F115" s="67"/>
      <c r="G115" s="67"/>
      <c r="H115" s="67"/>
      <c r="I115" s="67"/>
      <c r="J115" s="67"/>
      <c r="K115" s="67"/>
      <c r="L115" s="67"/>
      <c r="M115" s="67"/>
      <c r="N115" s="67"/>
      <c r="O115" s="67"/>
      <c r="P115" s="67"/>
      <c r="Q115" s="67"/>
      <c r="R115" s="67"/>
      <c r="S115" s="67"/>
      <c r="T115" s="67"/>
      <c r="U115" s="67"/>
      <c r="V115" s="67"/>
      <c r="W115" s="67"/>
      <c r="X115" s="67"/>
      <c r="Y115" s="67"/>
      <c r="Z115" s="67"/>
      <c r="AA115" s="67"/>
    </row>
    <row r="116" spans="1:27" ht="12" customHeight="1" x14ac:dyDescent="0.4">
      <c r="A116" s="67"/>
      <c r="B116" s="67"/>
      <c r="C116" s="67"/>
      <c r="D116" s="67"/>
      <c r="E116" s="67"/>
      <c r="F116" s="67"/>
      <c r="G116" s="67"/>
      <c r="H116" s="67"/>
      <c r="I116" s="67"/>
      <c r="J116" s="67"/>
      <c r="K116" s="67"/>
      <c r="L116" s="67"/>
      <c r="M116" s="67"/>
      <c r="N116" s="67"/>
      <c r="O116" s="67"/>
      <c r="P116" s="67"/>
      <c r="Q116" s="67"/>
      <c r="R116" s="67"/>
      <c r="S116" s="67"/>
      <c r="T116" s="67"/>
      <c r="U116" s="67"/>
      <c r="V116" s="67"/>
      <c r="W116" s="67"/>
      <c r="X116" s="67"/>
      <c r="Y116" s="67"/>
      <c r="Z116" s="67"/>
      <c r="AA116" s="67"/>
    </row>
    <row r="117" spans="1:27" ht="12" customHeight="1" x14ac:dyDescent="0.4">
      <c r="A117" s="67"/>
      <c r="B117" s="67"/>
      <c r="C117" s="67"/>
      <c r="D117" s="67"/>
      <c r="E117" s="67"/>
      <c r="F117" s="67"/>
      <c r="G117" s="67"/>
      <c r="H117" s="67"/>
      <c r="I117" s="67"/>
      <c r="J117" s="67"/>
      <c r="K117" s="67"/>
      <c r="L117" s="67"/>
      <c r="M117" s="67"/>
      <c r="N117" s="67"/>
      <c r="O117" s="67"/>
      <c r="P117" s="67"/>
      <c r="Q117" s="67"/>
      <c r="R117" s="67"/>
      <c r="S117" s="67"/>
      <c r="T117" s="67"/>
      <c r="U117" s="67"/>
      <c r="V117" s="67"/>
      <c r="W117" s="67"/>
      <c r="X117" s="67"/>
      <c r="Y117" s="67"/>
      <c r="Z117" s="67"/>
      <c r="AA117" s="67"/>
    </row>
    <row r="118" spans="1:27" ht="12" customHeight="1" x14ac:dyDescent="0.4">
      <c r="A118" s="67"/>
      <c r="B118" s="67"/>
      <c r="C118" s="67"/>
      <c r="D118" s="67"/>
      <c r="E118" s="67"/>
      <c r="F118" s="67"/>
      <c r="G118" s="67"/>
      <c r="H118" s="67"/>
      <c r="I118" s="67"/>
      <c r="J118" s="67"/>
      <c r="K118" s="67"/>
      <c r="L118" s="67"/>
      <c r="M118" s="67"/>
      <c r="N118" s="67"/>
      <c r="O118" s="67"/>
      <c r="P118" s="67"/>
      <c r="Q118" s="67"/>
      <c r="R118" s="67"/>
      <c r="S118" s="67"/>
      <c r="T118" s="67"/>
      <c r="U118" s="67"/>
      <c r="V118" s="67"/>
      <c r="W118" s="67"/>
      <c r="X118" s="67"/>
      <c r="Y118" s="67"/>
      <c r="Z118" s="67"/>
      <c r="AA118" s="67"/>
    </row>
    <row r="119" spans="1:27" ht="12" customHeight="1" x14ac:dyDescent="0.4">
      <c r="A119" s="67"/>
      <c r="B119" s="67"/>
      <c r="C119" s="67"/>
      <c r="D119" s="67"/>
      <c r="E119" s="67"/>
      <c r="F119" s="67"/>
      <c r="G119" s="67"/>
      <c r="H119" s="67"/>
      <c r="I119" s="67"/>
      <c r="J119" s="67"/>
      <c r="K119" s="67"/>
      <c r="L119" s="67"/>
      <c r="M119" s="67"/>
      <c r="N119" s="67"/>
      <c r="O119" s="67"/>
      <c r="P119" s="67"/>
      <c r="Q119" s="67"/>
      <c r="R119" s="67"/>
      <c r="S119" s="67"/>
      <c r="T119" s="67"/>
      <c r="U119" s="67"/>
      <c r="V119" s="67"/>
      <c r="W119" s="67"/>
      <c r="X119" s="67"/>
      <c r="Y119" s="67"/>
      <c r="Z119" s="67"/>
      <c r="AA119" s="67"/>
    </row>
    <row r="120" spans="1:27" ht="12" customHeight="1" x14ac:dyDescent="0.4">
      <c r="A120" s="67"/>
      <c r="B120" s="67"/>
      <c r="C120" s="67"/>
      <c r="D120" s="67"/>
      <c r="E120" s="67"/>
      <c r="F120" s="67"/>
      <c r="G120" s="67"/>
      <c r="H120" s="67"/>
      <c r="I120" s="67"/>
      <c r="J120" s="67"/>
      <c r="K120" s="67"/>
      <c r="L120" s="67"/>
      <c r="M120" s="67"/>
      <c r="N120" s="67"/>
      <c r="O120" s="67"/>
      <c r="P120" s="67"/>
      <c r="Q120" s="67"/>
      <c r="R120" s="67"/>
      <c r="S120" s="67"/>
      <c r="T120" s="67"/>
      <c r="U120" s="67"/>
      <c r="V120" s="67"/>
      <c r="W120" s="67"/>
      <c r="X120" s="67"/>
      <c r="Y120" s="67"/>
      <c r="Z120" s="67"/>
      <c r="AA120" s="67"/>
    </row>
    <row r="121" spans="1:27" ht="12" customHeight="1" x14ac:dyDescent="0.4">
      <c r="A121" s="67"/>
      <c r="B121" s="67"/>
      <c r="C121" s="67"/>
      <c r="D121" s="67"/>
      <c r="E121" s="67"/>
      <c r="F121" s="67"/>
      <c r="G121" s="67"/>
      <c r="H121" s="67"/>
      <c r="I121" s="67"/>
      <c r="J121" s="67"/>
      <c r="K121" s="67"/>
      <c r="L121" s="67"/>
      <c r="M121" s="67"/>
      <c r="N121" s="67"/>
      <c r="O121" s="67"/>
      <c r="P121" s="67"/>
      <c r="Q121" s="67"/>
      <c r="R121" s="67"/>
      <c r="S121" s="67"/>
      <c r="T121" s="67"/>
      <c r="U121" s="67"/>
      <c r="V121" s="67"/>
      <c r="W121" s="67"/>
      <c r="X121" s="67"/>
      <c r="Y121" s="67"/>
      <c r="Z121" s="67"/>
      <c r="AA121" s="67"/>
    </row>
    <row r="122" spans="1:27" ht="12" customHeight="1" x14ac:dyDescent="0.4">
      <c r="A122" s="67"/>
      <c r="B122" s="67"/>
      <c r="C122" s="67"/>
      <c r="D122" s="67"/>
      <c r="E122" s="67"/>
      <c r="F122" s="67"/>
      <c r="G122" s="67"/>
      <c r="H122" s="67"/>
      <c r="I122" s="67"/>
      <c r="J122" s="67"/>
      <c r="K122" s="67"/>
      <c r="L122" s="67"/>
      <c r="M122" s="67"/>
      <c r="N122" s="67"/>
      <c r="O122" s="67"/>
      <c r="P122" s="67"/>
      <c r="Q122" s="67"/>
      <c r="R122" s="67"/>
      <c r="S122" s="67"/>
      <c r="T122" s="67"/>
      <c r="U122" s="67"/>
      <c r="V122" s="67"/>
      <c r="W122" s="67"/>
      <c r="X122" s="67"/>
      <c r="Y122" s="67"/>
      <c r="Z122" s="67"/>
      <c r="AA122" s="67"/>
    </row>
    <row r="123" spans="1:27" ht="12" customHeight="1" x14ac:dyDescent="0.4">
      <c r="A123" s="67"/>
      <c r="B123" s="67"/>
      <c r="C123" s="67"/>
      <c r="D123" s="67"/>
      <c r="E123" s="67"/>
      <c r="F123" s="67"/>
      <c r="G123" s="67"/>
      <c r="H123" s="67"/>
      <c r="I123" s="67"/>
      <c r="J123" s="67"/>
      <c r="K123" s="67"/>
      <c r="L123" s="67"/>
      <c r="M123" s="67"/>
      <c r="N123" s="67"/>
      <c r="O123" s="67"/>
      <c r="P123" s="67"/>
      <c r="Q123" s="67"/>
      <c r="R123" s="67"/>
      <c r="S123" s="67"/>
      <c r="T123" s="67"/>
      <c r="U123" s="67"/>
      <c r="V123" s="67"/>
      <c r="W123" s="67"/>
      <c r="X123" s="67"/>
      <c r="Y123" s="67"/>
      <c r="Z123" s="67"/>
      <c r="AA123" s="67"/>
    </row>
    <row r="124" spans="1:27" ht="12" customHeight="1" x14ac:dyDescent="0.4">
      <c r="A124" s="67"/>
      <c r="B124" s="67"/>
      <c r="C124" s="67"/>
      <c r="D124" s="67"/>
      <c r="E124" s="67"/>
      <c r="F124" s="67"/>
      <c r="G124" s="67"/>
      <c r="H124" s="67"/>
      <c r="I124" s="67"/>
      <c r="J124" s="67"/>
      <c r="K124" s="67"/>
      <c r="L124" s="67"/>
      <c r="M124" s="67"/>
      <c r="N124" s="67"/>
      <c r="O124" s="67"/>
      <c r="P124" s="67"/>
      <c r="Q124" s="67"/>
      <c r="R124" s="67"/>
      <c r="S124" s="67"/>
      <c r="T124" s="67"/>
      <c r="U124" s="67"/>
      <c r="V124" s="67"/>
      <c r="W124" s="67"/>
      <c r="X124" s="67"/>
      <c r="Y124" s="67"/>
      <c r="Z124" s="67"/>
      <c r="AA124" s="67"/>
    </row>
    <row r="125" spans="1:27" ht="12" customHeight="1" x14ac:dyDescent="0.4">
      <c r="A125" s="67"/>
      <c r="B125" s="67"/>
      <c r="C125" s="67"/>
      <c r="D125" s="67"/>
      <c r="E125" s="67"/>
      <c r="F125" s="67"/>
      <c r="G125" s="67"/>
      <c r="H125" s="67"/>
      <c r="I125" s="67"/>
      <c r="J125" s="67"/>
      <c r="K125" s="67"/>
      <c r="L125" s="67"/>
      <c r="M125" s="67"/>
      <c r="N125" s="67"/>
      <c r="O125" s="67"/>
      <c r="P125" s="67"/>
      <c r="Q125" s="67"/>
      <c r="R125" s="67"/>
      <c r="S125" s="67"/>
      <c r="T125" s="67"/>
      <c r="U125" s="67"/>
      <c r="V125" s="67"/>
      <c r="W125" s="67"/>
      <c r="X125" s="67"/>
      <c r="Y125" s="67"/>
      <c r="Z125" s="67"/>
      <c r="AA125" s="67"/>
    </row>
    <row r="126" spans="1:27" ht="12" customHeight="1" x14ac:dyDescent="0.4">
      <c r="A126" s="67"/>
      <c r="B126" s="67"/>
      <c r="C126" s="67"/>
      <c r="D126" s="67"/>
      <c r="E126" s="67"/>
      <c r="F126" s="67"/>
      <c r="G126" s="67"/>
      <c r="H126" s="67"/>
      <c r="I126" s="67"/>
      <c r="J126" s="67"/>
      <c r="K126" s="67"/>
      <c r="L126" s="67"/>
      <c r="M126" s="67"/>
      <c r="N126" s="67"/>
      <c r="O126" s="67"/>
      <c r="P126" s="67"/>
      <c r="Q126" s="67"/>
      <c r="R126" s="67"/>
      <c r="S126" s="67"/>
      <c r="T126" s="67"/>
      <c r="U126" s="67"/>
      <c r="V126" s="67"/>
      <c r="W126" s="67"/>
      <c r="X126" s="67"/>
      <c r="Y126" s="67"/>
      <c r="Z126" s="67"/>
      <c r="AA126" s="67"/>
    </row>
    <row r="127" spans="1:27" ht="12" customHeight="1" x14ac:dyDescent="0.4">
      <c r="A127" s="67"/>
      <c r="B127" s="67"/>
      <c r="C127" s="67"/>
      <c r="D127" s="67"/>
      <c r="E127" s="67"/>
      <c r="F127" s="67"/>
      <c r="G127" s="67"/>
      <c r="H127" s="67"/>
      <c r="I127" s="67"/>
      <c r="J127" s="67"/>
      <c r="K127" s="67"/>
      <c r="L127" s="67"/>
      <c r="M127" s="67"/>
      <c r="N127" s="67"/>
      <c r="O127" s="67"/>
      <c r="P127" s="67"/>
      <c r="Q127" s="67"/>
      <c r="R127" s="67"/>
      <c r="S127" s="67"/>
      <c r="T127" s="67"/>
      <c r="U127" s="67"/>
      <c r="V127" s="67"/>
      <c r="W127" s="67"/>
      <c r="X127" s="67"/>
      <c r="Y127" s="67"/>
      <c r="Z127" s="67"/>
      <c r="AA127" s="67"/>
    </row>
    <row r="128" spans="1:27" ht="12" customHeight="1" x14ac:dyDescent="0.4">
      <c r="A128" s="67"/>
      <c r="B128" s="67"/>
      <c r="C128" s="67"/>
      <c r="D128" s="67"/>
      <c r="E128" s="67"/>
      <c r="F128" s="67"/>
      <c r="G128" s="67"/>
      <c r="H128" s="67"/>
      <c r="I128" s="67"/>
      <c r="J128" s="67"/>
      <c r="K128" s="67"/>
      <c r="L128" s="67"/>
      <c r="M128" s="67"/>
      <c r="N128" s="67"/>
      <c r="O128" s="67"/>
      <c r="P128" s="67"/>
      <c r="Q128" s="67"/>
      <c r="R128" s="67"/>
      <c r="S128" s="67"/>
      <c r="T128" s="67"/>
      <c r="U128" s="67"/>
      <c r="V128" s="67"/>
      <c r="W128" s="67"/>
      <c r="X128" s="67"/>
      <c r="Y128" s="67"/>
      <c r="Z128" s="67"/>
      <c r="AA128" s="67"/>
    </row>
    <row r="129" spans="1:27" ht="12" customHeight="1" x14ac:dyDescent="0.4">
      <c r="A129" s="67"/>
      <c r="B129" s="67"/>
      <c r="C129" s="67"/>
      <c r="D129" s="67"/>
      <c r="E129" s="67"/>
      <c r="F129" s="67"/>
      <c r="G129" s="67"/>
      <c r="H129" s="67"/>
      <c r="I129" s="67"/>
      <c r="J129" s="67"/>
      <c r="K129" s="67"/>
      <c r="L129" s="67"/>
      <c r="M129" s="67"/>
      <c r="N129" s="67"/>
      <c r="O129" s="67"/>
      <c r="P129" s="67"/>
      <c r="Q129" s="67"/>
      <c r="R129" s="67"/>
      <c r="S129" s="67"/>
      <c r="T129" s="67"/>
      <c r="U129" s="67"/>
      <c r="V129" s="67"/>
      <c r="W129" s="67"/>
      <c r="X129" s="67"/>
      <c r="Y129" s="67"/>
      <c r="Z129" s="67"/>
      <c r="AA129" s="67"/>
    </row>
    <row r="130" spans="1:27" ht="12" customHeight="1" x14ac:dyDescent="0.4">
      <c r="A130" s="67"/>
      <c r="B130" s="67"/>
      <c r="C130" s="67"/>
      <c r="D130" s="67"/>
      <c r="E130" s="67"/>
      <c r="F130" s="67"/>
      <c r="G130" s="67"/>
      <c r="H130" s="67"/>
      <c r="I130" s="67"/>
      <c r="J130" s="67"/>
      <c r="K130" s="67"/>
      <c r="L130" s="67"/>
      <c r="M130" s="67"/>
      <c r="N130" s="67"/>
      <c r="O130" s="67"/>
      <c r="P130" s="67"/>
      <c r="Q130" s="67"/>
      <c r="R130" s="67"/>
      <c r="S130" s="67"/>
      <c r="T130" s="67"/>
      <c r="U130" s="67"/>
      <c r="V130" s="67"/>
      <c r="W130" s="67"/>
      <c r="X130" s="67"/>
      <c r="Y130" s="67"/>
      <c r="Z130" s="67"/>
      <c r="AA130" s="67"/>
    </row>
    <row r="131" spans="1:27" ht="12" customHeight="1" x14ac:dyDescent="0.4">
      <c r="A131" s="67"/>
      <c r="B131" s="67"/>
      <c r="C131" s="67"/>
      <c r="D131" s="67"/>
      <c r="E131" s="67"/>
      <c r="F131" s="67"/>
      <c r="G131" s="67"/>
      <c r="H131" s="67"/>
      <c r="I131" s="67"/>
      <c r="J131" s="67"/>
      <c r="K131" s="67"/>
      <c r="L131" s="67"/>
      <c r="M131" s="67"/>
      <c r="N131" s="67"/>
      <c r="O131" s="67"/>
      <c r="P131" s="67"/>
      <c r="Q131" s="67"/>
      <c r="R131" s="67"/>
      <c r="S131" s="67"/>
      <c r="T131" s="67"/>
      <c r="U131" s="67"/>
      <c r="V131" s="67"/>
      <c r="W131" s="67"/>
      <c r="X131" s="67"/>
      <c r="Y131" s="67"/>
      <c r="Z131" s="67"/>
      <c r="AA131" s="67"/>
    </row>
    <row r="132" spans="1:27" ht="12" customHeight="1" x14ac:dyDescent="0.4">
      <c r="A132" s="67"/>
      <c r="B132" s="67"/>
      <c r="C132" s="67"/>
      <c r="D132" s="67"/>
      <c r="E132" s="67"/>
      <c r="F132" s="67"/>
      <c r="G132" s="67"/>
      <c r="H132" s="67"/>
      <c r="I132" s="67"/>
      <c r="J132" s="67"/>
      <c r="K132" s="67"/>
      <c r="L132" s="67"/>
      <c r="M132" s="67"/>
      <c r="N132" s="67"/>
      <c r="O132" s="67"/>
      <c r="P132" s="67"/>
      <c r="Q132" s="67"/>
      <c r="R132" s="67"/>
      <c r="S132" s="67"/>
      <c r="T132" s="67"/>
      <c r="U132" s="67"/>
      <c r="V132" s="67"/>
      <c r="W132" s="67"/>
      <c r="X132" s="67"/>
      <c r="Y132" s="67"/>
      <c r="Z132" s="67"/>
      <c r="AA132" s="67"/>
    </row>
    <row r="133" spans="1:27" ht="12" customHeight="1" x14ac:dyDescent="0.4">
      <c r="A133" s="67"/>
      <c r="B133" s="67"/>
      <c r="C133" s="67"/>
      <c r="D133" s="67"/>
      <c r="E133" s="67"/>
      <c r="F133" s="67"/>
      <c r="G133" s="67"/>
      <c r="H133" s="67"/>
      <c r="I133" s="67"/>
      <c r="J133" s="67"/>
      <c r="K133" s="67"/>
      <c r="L133" s="67"/>
      <c r="M133" s="67"/>
      <c r="N133" s="67"/>
      <c r="O133" s="67"/>
      <c r="P133" s="67"/>
      <c r="Q133" s="67"/>
      <c r="R133" s="67"/>
      <c r="S133" s="67"/>
      <c r="T133" s="67"/>
      <c r="U133" s="67"/>
      <c r="V133" s="67"/>
      <c r="W133" s="67"/>
      <c r="X133" s="67"/>
      <c r="Y133" s="67"/>
      <c r="Z133" s="67"/>
      <c r="AA133" s="67"/>
    </row>
    <row r="134" spans="1:27" ht="12" customHeight="1" x14ac:dyDescent="0.4">
      <c r="A134" s="67"/>
      <c r="B134" s="67"/>
      <c r="C134" s="67"/>
      <c r="D134" s="67"/>
      <c r="E134" s="67"/>
      <c r="F134" s="67"/>
      <c r="G134" s="67"/>
      <c r="H134" s="67"/>
      <c r="I134" s="67"/>
      <c r="J134" s="67"/>
      <c r="K134" s="67"/>
      <c r="L134" s="67"/>
      <c r="M134" s="67"/>
      <c r="N134" s="67"/>
      <c r="O134" s="67"/>
      <c r="P134" s="67"/>
      <c r="Q134" s="67"/>
      <c r="R134" s="67"/>
      <c r="S134" s="67"/>
      <c r="T134" s="67"/>
      <c r="U134" s="67"/>
      <c r="V134" s="67"/>
      <c r="W134" s="67"/>
      <c r="X134" s="67"/>
      <c r="Y134" s="67"/>
      <c r="Z134" s="67"/>
      <c r="AA134" s="67"/>
    </row>
    <row r="135" spans="1:27" ht="12" customHeight="1" x14ac:dyDescent="0.4">
      <c r="A135" s="67"/>
      <c r="B135" s="67"/>
      <c r="C135" s="67"/>
      <c r="D135" s="67"/>
      <c r="E135" s="67"/>
      <c r="F135" s="67"/>
      <c r="G135" s="67"/>
      <c r="H135" s="67"/>
      <c r="I135" s="67"/>
      <c r="J135" s="67"/>
      <c r="K135" s="67"/>
      <c r="L135" s="67"/>
      <c r="M135" s="67"/>
      <c r="N135" s="67"/>
      <c r="O135" s="67"/>
      <c r="P135" s="67"/>
      <c r="Q135" s="67"/>
      <c r="R135" s="67"/>
      <c r="S135" s="67"/>
      <c r="T135" s="67"/>
      <c r="U135" s="67"/>
      <c r="V135" s="67"/>
      <c r="W135" s="67"/>
      <c r="X135" s="67"/>
      <c r="Y135" s="67"/>
      <c r="Z135" s="67"/>
      <c r="AA135" s="67"/>
    </row>
    <row r="136" spans="1:27" ht="12" customHeight="1" x14ac:dyDescent="0.4">
      <c r="A136" s="67"/>
      <c r="B136" s="67"/>
      <c r="C136" s="67"/>
      <c r="D136" s="67"/>
      <c r="E136" s="67"/>
      <c r="F136" s="67"/>
      <c r="G136" s="67"/>
      <c r="H136" s="67"/>
      <c r="I136" s="67"/>
      <c r="J136" s="67"/>
      <c r="K136" s="67"/>
      <c r="L136" s="67"/>
      <c r="M136" s="67"/>
      <c r="N136" s="67"/>
      <c r="O136" s="67"/>
      <c r="P136" s="67"/>
      <c r="Q136" s="67"/>
      <c r="R136" s="67"/>
      <c r="S136" s="67"/>
      <c r="T136" s="67"/>
      <c r="U136" s="67"/>
      <c r="V136" s="67"/>
      <c r="W136" s="67"/>
      <c r="X136" s="67"/>
      <c r="Y136" s="67"/>
      <c r="Z136" s="67"/>
      <c r="AA136" s="67"/>
    </row>
    <row r="137" spans="1:27" ht="12" customHeight="1" x14ac:dyDescent="0.4">
      <c r="A137" s="67"/>
      <c r="B137" s="67"/>
      <c r="C137" s="67"/>
      <c r="D137" s="67"/>
      <c r="E137" s="67"/>
      <c r="F137" s="67"/>
      <c r="G137" s="67"/>
      <c r="H137" s="67"/>
      <c r="I137" s="67"/>
      <c r="J137" s="67"/>
      <c r="K137" s="67"/>
      <c r="L137" s="67"/>
      <c r="M137" s="67"/>
      <c r="N137" s="67"/>
      <c r="O137" s="67"/>
      <c r="P137" s="67"/>
      <c r="Q137" s="67"/>
      <c r="R137" s="67"/>
      <c r="S137" s="67"/>
      <c r="T137" s="67"/>
      <c r="U137" s="67"/>
      <c r="V137" s="67"/>
      <c r="W137" s="67"/>
      <c r="X137" s="67"/>
      <c r="Y137" s="67"/>
      <c r="Z137" s="67"/>
      <c r="AA137" s="67"/>
    </row>
    <row r="138" spans="1:27" ht="12" customHeight="1" x14ac:dyDescent="0.4">
      <c r="A138" s="67"/>
      <c r="B138" s="67"/>
      <c r="C138" s="67"/>
      <c r="D138" s="67"/>
      <c r="E138" s="67"/>
      <c r="F138" s="67"/>
      <c r="G138" s="67"/>
      <c r="H138" s="67"/>
      <c r="I138" s="67"/>
      <c r="J138" s="67"/>
      <c r="K138" s="67"/>
      <c r="L138" s="67"/>
      <c r="M138" s="67"/>
      <c r="N138" s="67"/>
      <c r="O138" s="67"/>
      <c r="P138" s="67"/>
      <c r="Q138" s="67"/>
      <c r="R138" s="67"/>
      <c r="S138" s="67"/>
      <c r="T138" s="67"/>
      <c r="U138" s="67"/>
      <c r="V138" s="67"/>
      <c r="W138" s="67"/>
      <c r="X138" s="67"/>
      <c r="Y138" s="67"/>
      <c r="Z138" s="67"/>
      <c r="AA138" s="67"/>
    </row>
    <row r="139" spans="1:27" ht="12" customHeight="1" x14ac:dyDescent="0.4">
      <c r="A139" s="67"/>
      <c r="B139" s="67"/>
      <c r="C139" s="67"/>
      <c r="D139" s="67"/>
      <c r="E139" s="67"/>
      <c r="F139" s="67"/>
      <c r="G139" s="67"/>
      <c r="H139" s="67"/>
      <c r="I139" s="67"/>
      <c r="J139" s="67"/>
      <c r="K139" s="67"/>
      <c r="L139" s="67"/>
      <c r="M139" s="67"/>
      <c r="N139" s="67"/>
      <c r="O139" s="67"/>
      <c r="P139" s="67"/>
      <c r="Q139" s="67"/>
      <c r="R139" s="67"/>
      <c r="S139" s="67"/>
      <c r="T139" s="67"/>
      <c r="U139" s="67"/>
      <c r="V139" s="67"/>
      <c r="W139" s="67"/>
      <c r="X139" s="67"/>
      <c r="Y139" s="67"/>
      <c r="Z139" s="67"/>
      <c r="AA139" s="67"/>
    </row>
    <row r="140" spans="1:27" ht="12" customHeight="1" x14ac:dyDescent="0.4">
      <c r="A140" s="67"/>
      <c r="B140" s="67"/>
      <c r="C140" s="67"/>
      <c r="D140" s="67"/>
      <c r="E140" s="67"/>
      <c r="F140" s="67"/>
      <c r="G140" s="67"/>
      <c r="H140" s="67"/>
      <c r="I140" s="67"/>
      <c r="J140" s="67"/>
      <c r="K140" s="67"/>
      <c r="L140" s="67"/>
      <c r="M140" s="67"/>
      <c r="N140" s="67"/>
      <c r="O140" s="67"/>
      <c r="P140" s="67"/>
      <c r="Q140" s="67"/>
      <c r="R140" s="67"/>
      <c r="S140" s="67"/>
      <c r="T140" s="67"/>
      <c r="U140" s="67"/>
      <c r="V140" s="67"/>
      <c r="W140" s="67"/>
      <c r="X140" s="67"/>
      <c r="Y140" s="67"/>
      <c r="Z140" s="67"/>
      <c r="AA140" s="67"/>
    </row>
    <row r="141" spans="1:27" ht="12" customHeight="1" x14ac:dyDescent="0.4">
      <c r="A141" s="67"/>
      <c r="B141" s="67"/>
      <c r="C141" s="67"/>
      <c r="D141" s="67"/>
      <c r="E141" s="67"/>
      <c r="F141" s="67"/>
      <c r="G141" s="67"/>
      <c r="H141" s="67"/>
      <c r="I141" s="67"/>
      <c r="J141" s="67"/>
      <c r="K141" s="67"/>
      <c r="L141" s="67"/>
      <c r="M141" s="67"/>
      <c r="N141" s="67"/>
      <c r="O141" s="67"/>
      <c r="P141" s="67"/>
      <c r="Q141" s="67"/>
      <c r="R141" s="67"/>
      <c r="S141" s="67"/>
      <c r="T141" s="67"/>
      <c r="U141" s="67"/>
      <c r="V141" s="67"/>
      <c r="W141" s="67"/>
      <c r="X141" s="67"/>
      <c r="Y141" s="67"/>
      <c r="Z141" s="67"/>
      <c r="AA141" s="67"/>
    </row>
    <row r="142" spans="1:27" ht="12" customHeight="1" x14ac:dyDescent="0.4">
      <c r="A142" s="67"/>
      <c r="B142" s="67"/>
      <c r="C142" s="67"/>
      <c r="D142" s="67"/>
      <c r="E142" s="67"/>
      <c r="F142" s="67"/>
      <c r="G142" s="67"/>
      <c r="H142" s="67"/>
      <c r="I142" s="67"/>
      <c r="J142" s="67"/>
      <c r="K142" s="67"/>
      <c r="L142" s="67"/>
      <c r="M142" s="67"/>
      <c r="N142" s="67"/>
      <c r="O142" s="67"/>
      <c r="P142" s="67"/>
      <c r="Q142" s="67"/>
      <c r="R142" s="67"/>
      <c r="S142" s="67"/>
      <c r="T142" s="67"/>
      <c r="U142" s="67"/>
      <c r="V142" s="67"/>
      <c r="W142" s="67"/>
      <c r="X142" s="67"/>
      <c r="Y142" s="67"/>
      <c r="Z142" s="67"/>
      <c r="AA142" s="67"/>
    </row>
    <row r="143" spans="1:27" ht="12" customHeight="1" x14ac:dyDescent="0.4">
      <c r="A143" s="67"/>
      <c r="B143" s="67"/>
      <c r="C143" s="67"/>
      <c r="D143" s="67"/>
      <c r="E143" s="67"/>
      <c r="F143" s="67"/>
      <c r="G143" s="67"/>
      <c r="H143" s="67"/>
      <c r="I143" s="67"/>
      <c r="J143" s="67"/>
      <c r="K143" s="67"/>
      <c r="L143" s="67"/>
      <c r="M143" s="67"/>
      <c r="N143" s="67"/>
      <c r="O143" s="67"/>
      <c r="P143" s="67"/>
      <c r="Q143" s="67"/>
      <c r="R143" s="67"/>
      <c r="S143" s="67"/>
      <c r="T143" s="67"/>
      <c r="U143" s="67"/>
      <c r="V143" s="67"/>
      <c r="W143" s="67"/>
      <c r="X143" s="67"/>
      <c r="Y143" s="67"/>
      <c r="Z143" s="67"/>
      <c r="AA143" s="67"/>
    </row>
    <row r="144" spans="1:27" ht="12" customHeight="1" x14ac:dyDescent="0.4">
      <c r="A144" s="67"/>
      <c r="B144" s="67"/>
      <c r="C144" s="67"/>
      <c r="D144" s="67"/>
      <c r="E144" s="67"/>
      <c r="F144" s="67"/>
      <c r="G144" s="67"/>
      <c r="H144" s="67"/>
      <c r="I144" s="67"/>
      <c r="J144" s="67"/>
      <c r="K144" s="67"/>
      <c r="L144" s="67"/>
      <c r="M144" s="67"/>
      <c r="N144" s="67"/>
      <c r="O144" s="67"/>
      <c r="P144" s="67"/>
      <c r="Q144" s="67"/>
      <c r="R144" s="67"/>
      <c r="S144" s="67"/>
      <c r="T144" s="67"/>
      <c r="U144" s="67"/>
      <c r="V144" s="67"/>
      <c r="W144" s="67"/>
      <c r="X144" s="67"/>
      <c r="Y144" s="67"/>
      <c r="Z144" s="67"/>
      <c r="AA144" s="67"/>
    </row>
    <row r="145" spans="1:27" ht="12" customHeight="1" x14ac:dyDescent="0.4">
      <c r="A145" s="67"/>
      <c r="B145" s="67"/>
      <c r="C145" s="67"/>
      <c r="D145" s="67"/>
      <c r="E145" s="67"/>
      <c r="F145" s="67"/>
      <c r="G145" s="67"/>
      <c r="H145" s="67"/>
      <c r="I145" s="67"/>
      <c r="J145" s="67"/>
      <c r="K145" s="67"/>
      <c r="L145" s="67"/>
      <c r="M145" s="67"/>
      <c r="N145" s="67"/>
      <c r="O145" s="67"/>
      <c r="P145" s="67"/>
      <c r="Q145" s="67"/>
      <c r="R145" s="67"/>
      <c r="S145" s="67"/>
      <c r="T145" s="67"/>
      <c r="U145" s="67"/>
      <c r="V145" s="67"/>
      <c r="W145" s="67"/>
      <c r="X145" s="67"/>
      <c r="Y145" s="67"/>
      <c r="Z145" s="67"/>
      <c r="AA145" s="67"/>
    </row>
    <row r="146" spans="1:27" ht="12" customHeight="1" x14ac:dyDescent="0.4">
      <c r="A146" s="67"/>
      <c r="B146" s="67"/>
      <c r="C146" s="67"/>
      <c r="D146" s="67"/>
      <c r="E146" s="67"/>
      <c r="F146" s="67"/>
      <c r="G146" s="67"/>
      <c r="H146" s="67"/>
      <c r="I146" s="67"/>
      <c r="J146" s="67"/>
      <c r="K146" s="67"/>
      <c r="L146" s="67"/>
      <c r="M146" s="67"/>
      <c r="N146" s="67"/>
      <c r="O146" s="67"/>
      <c r="P146" s="67"/>
      <c r="Q146" s="67"/>
      <c r="R146" s="67"/>
      <c r="S146" s="67"/>
      <c r="T146" s="67"/>
      <c r="U146" s="67"/>
      <c r="V146" s="67"/>
      <c r="W146" s="67"/>
      <c r="X146" s="67"/>
      <c r="Y146" s="67"/>
      <c r="Z146" s="67"/>
      <c r="AA146" s="67"/>
    </row>
    <row r="147" spans="1:27" ht="12" customHeight="1" x14ac:dyDescent="0.4">
      <c r="A147" s="67"/>
      <c r="B147" s="67"/>
      <c r="C147" s="67"/>
      <c r="D147" s="67"/>
      <c r="E147" s="67"/>
      <c r="F147" s="67"/>
      <c r="G147" s="67"/>
      <c r="H147" s="67"/>
      <c r="I147" s="67"/>
      <c r="J147" s="67"/>
      <c r="K147" s="67"/>
      <c r="L147" s="67"/>
      <c r="M147" s="67"/>
      <c r="N147" s="67"/>
      <c r="O147" s="67"/>
      <c r="P147" s="67"/>
      <c r="Q147" s="67"/>
      <c r="R147" s="67"/>
      <c r="S147" s="67"/>
      <c r="T147" s="67"/>
      <c r="U147" s="67"/>
      <c r="V147" s="67"/>
      <c r="W147" s="67"/>
      <c r="X147" s="67"/>
      <c r="Y147" s="67"/>
      <c r="Z147" s="67"/>
      <c r="AA147" s="67"/>
    </row>
    <row r="148" spans="1:27" ht="12" customHeight="1" x14ac:dyDescent="0.4">
      <c r="A148" s="67"/>
      <c r="B148" s="67"/>
      <c r="C148" s="67"/>
      <c r="D148" s="67"/>
      <c r="E148" s="67"/>
      <c r="F148" s="67"/>
      <c r="G148" s="67"/>
      <c r="H148" s="67"/>
      <c r="I148" s="67"/>
      <c r="J148" s="67"/>
      <c r="K148" s="67"/>
      <c r="L148" s="67"/>
      <c r="M148" s="67"/>
      <c r="N148" s="67"/>
      <c r="O148" s="67"/>
      <c r="P148" s="67"/>
      <c r="Q148" s="67"/>
      <c r="R148" s="67"/>
      <c r="S148" s="67"/>
      <c r="T148" s="67"/>
      <c r="U148" s="67"/>
      <c r="V148" s="67"/>
      <c r="W148" s="67"/>
      <c r="X148" s="67"/>
      <c r="Y148" s="67"/>
      <c r="Z148" s="67"/>
      <c r="AA148" s="67"/>
    </row>
    <row r="149" spans="1:27" ht="12" customHeight="1" x14ac:dyDescent="0.4">
      <c r="A149" s="67"/>
      <c r="B149" s="67"/>
      <c r="C149" s="67"/>
      <c r="D149" s="67"/>
      <c r="E149" s="67"/>
      <c r="F149" s="67"/>
      <c r="G149" s="67"/>
      <c r="H149" s="67"/>
      <c r="I149" s="67"/>
      <c r="J149" s="67"/>
      <c r="K149" s="67"/>
      <c r="L149" s="67"/>
      <c r="M149" s="67"/>
      <c r="N149" s="67"/>
      <c r="O149" s="67"/>
      <c r="P149" s="67"/>
      <c r="Q149" s="67"/>
      <c r="R149" s="67"/>
      <c r="S149" s="67"/>
      <c r="T149" s="67"/>
      <c r="U149" s="67"/>
      <c r="V149" s="67"/>
      <c r="W149" s="67"/>
      <c r="X149" s="67"/>
      <c r="Y149" s="67"/>
      <c r="Z149" s="67"/>
      <c r="AA149" s="67"/>
    </row>
    <row r="150" spans="1:27" ht="12" customHeight="1" x14ac:dyDescent="0.4">
      <c r="A150" s="67"/>
      <c r="B150" s="67"/>
      <c r="C150" s="67"/>
      <c r="D150" s="67"/>
      <c r="E150" s="67"/>
      <c r="F150" s="67"/>
      <c r="G150" s="67"/>
      <c r="H150" s="67"/>
      <c r="I150" s="67"/>
      <c r="J150" s="67"/>
      <c r="K150" s="67"/>
      <c r="L150" s="67"/>
      <c r="M150" s="67"/>
      <c r="N150" s="67"/>
      <c r="O150" s="67"/>
      <c r="P150" s="67"/>
      <c r="Q150" s="67"/>
      <c r="R150" s="67"/>
      <c r="S150" s="67"/>
      <c r="T150" s="67"/>
      <c r="U150" s="67"/>
      <c r="V150" s="67"/>
      <c r="W150" s="67"/>
      <c r="X150" s="67"/>
      <c r="Y150" s="67"/>
      <c r="Z150" s="67"/>
      <c r="AA150" s="67"/>
    </row>
    <row r="151" spans="1:27" ht="12" customHeight="1" x14ac:dyDescent="0.4">
      <c r="A151" s="67"/>
      <c r="B151" s="67"/>
      <c r="C151" s="67"/>
      <c r="D151" s="67"/>
      <c r="E151" s="67"/>
      <c r="F151" s="67"/>
      <c r="G151" s="67"/>
      <c r="H151" s="67"/>
      <c r="I151" s="67"/>
      <c r="J151" s="67"/>
      <c r="K151" s="67"/>
      <c r="L151" s="67"/>
      <c r="M151" s="67"/>
      <c r="N151" s="67"/>
      <c r="O151" s="67"/>
      <c r="P151" s="67"/>
      <c r="Q151" s="67"/>
      <c r="R151" s="67"/>
      <c r="S151" s="67"/>
      <c r="T151" s="67"/>
      <c r="U151" s="67"/>
      <c r="V151" s="67"/>
      <c r="W151" s="67"/>
      <c r="X151" s="67"/>
      <c r="Y151" s="67"/>
      <c r="Z151" s="67"/>
      <c r="AA151" s="67"/>
    </row>
    <row r="152" spans="1:27" ht="12" customHeight="1" x14ac:dyDescent="0.4">
      <c r="A152" s="67"/>
      <c r="B152" s="67"/>
      <c r="C152" s="67"/>
      <c r="D152" s="67"/>
      <c r="E152" s="67"/>
      <c r="F152" s="67"/>
      <c r="G152" s="67"/>
      <c r="H152" s="67"/>
      <c r="I152" s="67"/>
      <c r="J152" s="67"/>
      <c r="K152" s="67"/>
      <c r="L152" s="67"/>
      <c r="M152" s="67"/>
      <c r="N152" s="67"/>
      <c r="O152" s="67"/>
      <c r="P152" s="67"/>
      <c r="Q152" s="67"/>
      <c r="R152" s="67"/>
      <c r="S152" s="67"/>
      <c r="T152" s="67"/>
      <c r="U152" s="67"/>
      <c r="V152" s="67"/>
      <c r="W152" s="67"/>
      <c r="X152" s="67"/>
      <c r="Y152" s="67"/>
      <c r="Z152" s="67"/>
      <c r="AA152" s="67"/>
    </row>
    <row r="153" spans="1:27" ht="12" customHeight="1" x14ac:dyDescent="0.4">
      <c r="A153" s="67"/>
      <c r="B153" s="67"/>
      <c r="C153" s="67"/>
      <c r="D153" s="67"/>
      <c r="E153" s="67"/>
      <c r="F153" s="67"/>
      <c r="G153" s="67"/>
      <c r="H153" s="67"/>
      <c r="I153" s="67"/>
      <c r="J153" s="67"/>
      <c r="K153" s="67"/>
      <c r="L153" s="67"/>
      <c r="M153" s="67"/>
      <c r="N153" s="67"/>
      <c r="O153" s="67"/>
      <c r="P153" s="67"/>
      <c r="Q153" s="67"/>
      <c r="R153" s="67"/>
      <c r="S153" s="67"/>
      <c r="T153" s="67"/>
      <c r="U153" s="67"/>
      <c r="V153" s="67"/>
      <c r="W153" s="67"/>
      <c r="X153" s="67"/>
      <c r="Y153" s="67"/>
      <c r="Z153" s="67"/>
      <c r="AA153" s="67"/>
    </row>
    <row r="154" spans="1:27" ht="12" customHeight="1" x14ac:dyDescent="0.4">
      <c r="A154" s="67"/>
      <c r="B154" s="67"/>
      <c r="C154" s="67"/>
      <c r="D154" s="67"/>
      <c r="E154" s="67"/>
      <c r="F154" s="67"/>
      <c r="G154" s="67"/>
      <c r="H154" s="67"/>
      <c r="I154" s="67"/>
      <c r="J154" s="67"/>
      <c r="K154" s="67"/>
      <c r="L154" s="67"/>
      <c r="M154" s="67"/>
      <c r="N154" s="67"/>
      <c r="O154" s="67"/>
      <c r="P154" s="67"/>
      <c r="Q154" s="67"/>
      <c r="R154" s="67"/>
      <c r="S154" s="67"/>
      <c r="T154" s="67"/>
      <c r="U154" s="67"/>
      <c r="V154" s="67"/>
      <c r="W154" s="67"/>
      <c r="X154" s="67"/>
      <c r="Y154" s="67"/>
      <c r="Z154" s="67"/>
      <c r="AA154" s="67"/>
    </row>
    <row r="155" spans="1:27" ht="12" customHeight="1" x14ac:dyDescent="0.4">
      <c r="A155" s="67"/>
      <c r="B155" s="67"/>
      <c r="C155" s="67"/>
      <c r="D155" s="67"/>
      <c r="E155" s="67"/>
      <c r="F155" s="67"/>
      <c r="G155" s="67"/>
      <c r="H155" s="67"/>
      <c r="I155" s="67"/>
      <c r="J155" s="67"/>
      <c r="K155" s="67"/>
      <c r="L155" s="67"/>
      <c r="M155" s="67"/>
      <c r="N155" s="67"/>
      <c r="O155" s="67"/>
      <c r="P155" s="67"/>
      <c r="Q155" s="67"/>
      <c r="R155" s="67"/>
      <c r="S155" s="67"/>
      <c r="T155" s="67"/>
      <c r="U155" s="67"/>
      <c r="V155" s="67"/>
      <c r="W155" s="67"/>
      <c r="X155" s="67"/>
      <c r="Y155" s="67"/>
      <c r="Z155" s="67"/>
      <c r="AA155" s="67"/>
    </row>
    <row r="156" spans="1:27" ht="12" customHeight="1" x14ac:dyDescent="0.4">
      <c r="A156" s="67"/>
      <c r="B156" s="67"/>
      <c r="C156" s="67"/>
      <c r="D156" s="67"/>
      <c r="E156" s="67"/>
      <c r="F156" s="67"/>
      <c r="G156" s="67"/>
      <c r="H156" s="67"/>
      <c r="I156" s="67"/>
      <c r="J156" s="67"/>
      <c r="K156" s="67"/>
      <c r="L156" s="67"/>
      <c r="M156" s="67"/>
      <c r="N156" s="67"/>
      <c r="O156" s="67"/>
      <c r="P156" s="67"/>
      <c r="Q156" s="67"/>
      <c r="R156" s="67"/>
      <c r="S156" s="67"/>
      <c r="T156" s="67"/>
      <c r="U156" s="67"/>
      <c r="V156" s="67"/>
      <c r="W156" s="67"/>
      <c r="X156" s="67"/>
      <c r="Y156" s="67"/>
      <c r="Z156" s="67"/>
      <c r="AA156" s="67"/>
    </row>
    <row r="157" spans="1:27" ht="12" customHeight="1" x14ac:dyDescent="0.4">
      <c r="A157" s="67"/>
      <c r="B157" s="67"/>
      <c r="C157" s="67"/>
      <c r="D157" s="67"/>
      <c r="E157" s="67"/>
      <c r="F157" s="67"/>
      <c r="G157" s="67"/>
      <c r="H157" s="67"/>
      <c r="I157" s="67"/>
      <c r="J157" s="67"/>
      <c r="K157" s="67"/>
      <c r="L157" s="67"/>
      <c r="M157" s="67"/>
      <c r="N157" s="67"/>
      <c r="O157" s="67"/>
      <c r="P157" s="67"/>
      <c r="Q157" s="67"/>
      <c r="R157" s="67"/>
      <c r="S157" s="67"/>
      <c r="T157" s="67"/>
      <c r="U157" s="67"/>
      <c r="V157" s="67"/>
      <c r="W157" s="67"/>
      <c r="X157" s="67"/>
      <c r="Y157" s="67"/>
      <c r="Z157" s="67"/>
      <c r="AA157" s="67"/>
    </row>
    <row r="158" spans="1:27" ht="12" customHeight="1" x14ac:dyDescent="0.4">
      <c r="A158" s="67"/>
      <c r="B158" s="67"/>
      <c r="C158" s="67"/>
      <c r="D158" s="67"/>
      <c r="E158" s="67"/>
      <c r="F158" s="67"/>
      <c r="G158" s="67"/>
      <c r="H158" s="67"/>
      <c r="I158" s="67"/>
      <c r="J158" s="67"/>
      <c r="K158" s="67"/>
      <c r="L158" s="67"/>
      <c r="M158" s="67"/>
      <c r="N158" s="67"/>
      <c r="O158" s="67"/>
      <c r="P158" s="67"/>
      <c r="Q158" s="67"/>
      <c r="R158" s="67"/>
      <c r="S158" s="67"/>
      <c r="T158" s="67"/>
      <c r="U158" s="67"/>
      <c r="V158" s="67"/>
      <c r="W158" s="67"/>
      <c r="X158" s="67"/>
      <c r="Y158" s="67"/>
      <c r="Z158" s="67"/>
      <c r="AA158" s="67"/>
    </row>
    <row r="159" spans="1:27" ht="12" customHeight="1" x14ac:dyDescent="0.4">
      <c r="A159" s="67"/>
      <c r="B159" s="67"/>
      <c r="C159" s="67"/>
      <c r="D159" s="67"/>
      <c r="E159" s="67"/>
      <c r="F159" s="67"/>
      <c r="G159" s="67"/>
      <c r="H159" s="67"/>
      <c r="I159" s="67"/>
      <c r="J159" s="67"/>
      <c r="K159" s="67"/>
      <c r="L159" s="67"/>
      <c r="M159" s="67"/>
      <c r="N159" s="67"/>
      <c r="O159" s="67"/>
      <c r="P159" s="67"/>
      <c r="Q159" s="67"/>
      <c r="R159" s="67"/>
      <c r="S159" s="67"/>
      <c r="T159" s="67"/>
      <c r="U159" s="67"/>
      <c r="V159" s="67"/>
      <c r="W159" s="67"/>
      <c r="X159" s="67"/>
      <c r="Y159" s="67"/>
      <c r="Z159" s="67"/>
      <c r="AA159" s="67"/>
    </row>
    <row r="160" spans="1:27" ht="12" customHeight="1" x14ac:dyDescent="0.4">
      <c r="A160" s="67"/>
      <c r="B160" s="67"/>
      <c r="C160" s="67"/>
      <c r="D160" s="67"/>
      <c r="E160" s="67"/>
      <c r="F160" s="67"/>
      <c r="G160" s="67"/>
      <c r="H160" s="67"/>
      <c r="I160" s="67"/>
      <c r="J160" s="67"/>
      <c r="K160" s="67"/>
      <c r="L160" s="67"/>
      <c r="M160" s="67"/>
      <c r="N160" s="67"/>
      <c r="O160" s="67"/>
      <c r="P160" s="67"/>
      <c r="Q160" s="67"/>
      <c r="R160" s="67"/>
      <c r="S160" s="67"/>
      <c r="T160" s="67"/>
      <c r="U160" s="67"/>
      <c r="V160" s="67"/>
      <c r="W160" s="67"/>
      <c r="X160" s="67"/>
      <c r="Y160" s="67"/>
      <c r="Z160" s="67"/>
      <c r="AA160" s="67"/>
    </row>
    <row r="161" spans="1:27" ht="12" customHeight="1" x14ac:dyDescent="0.4">
      <c r="A161" s="67"/>
      <c r="B161" s="67"/>
      <c r="C161" s="67"/>
      <c r="D161" s="67"/>
      <c r="E161" s="67"/>
      <c r="F161" s="67"/>
      <c r="G161" s="67"/>
      <c r="H161" s="67"/>
      <c r="I161" s="67"/>
      <c r="J161" s="67"/>
      <c r="K161" s="67"/>
      <c r="L161" s="67"/>
      <c r="M161" s="67"/>
      <c r="N161" s="67"/>
      <c r="O161" s="67"/>
      <c r="P161" s="67"/>
      <c r="Q161" s="67"/>
      <c r="R161" s="67"/>
      <c r="S161" s="67"/>
      <c r="T161" s="67"/>
      <c r="U161" s="67"/>
      <c r="V161" s="67"/>
      <c r="W161" s="67"/>
      <c r="X161" s="67"/>
      <c r="Y161" s="67"/>
      <c r="Z161" s="67"/>
      <c r="AA161" s="67"/>
    </row>
    <row r="162" spans="1:27" ht="12" customHeight="1" x14ac:dyDescent="0.4">
      <c r="A162" s="67"/>
      <c r="B162" s="67"/>
      <c r="C162" s="67"/>
      <c r="D162" s="67"/>
      <c r="E162" s="67"/>
      <c r="F162" s="67"/>
      <c r="G162" s="67"/>
      <c r="H162" s="67"/>
      <c r="I162" s="67"/>
      <c r="J162" s="67"/>
      <c r="K162" s="67"/>
      <c r="L162" s="67"/>
      <c r="M162" s="67"/>
      <c r="N162" s="67"/>
      <c r="O162" s="67"/>
      <c r="P162" s="67"/>
      <c r="Q162" s="67"/>
      <c r="R162" s="67"/>
      <c r="S162" s="67"/>
      <c r="T162" s="67"/>
      <c r="U162" s="67"/>
      <c r="V162" s="67"/>
      <c r="W162" s="67"/>
      <c r="X162" s="67"/>
      <c r="Y162" s="67"/>
      <c r="Z162" s="67"/>
      <c r="AA162" s="67"/>
    </row>
    <row r="163" spans="1:27" ht="12" customHeight="1" x14ac:dyDescent="0.4">
      <c r="A163" s="67"/>
      <c r="B163" s="67"/>
      <c r="C163" s="67"/>
      <c r="D163" s="67"/>
      <c r="E163" s="67"/>
      <c r="F163" s="67"/>
      <c r="G163" s="67"/>
      <c r="H163" s="67"/>
      <c r="I163" s="67"/>
      <c r="J163" s="67"/>
      <c r="K163" s="67"/>
      <c r="L163" s="67"/>
      <c r="M163" s="67"/>
      <c r="N163" s="67"/>
      <c r="O163" s="67"/>
      <c r="P163" s="67"/>
      <c r="Q163" s="67"/>
      <c r="R163" s="67"/>
      <c r="S163" s="67"/>
      <c r="T163" s="67"/>
      <c r="U163" s="67"/>
      <c r="V163" s="67"/>
      <c r="W163" s="67"/>
      <c r="X163" s="67"/>
      <c r="Y163" s="67"/>
      <c r="Z163" s="67"/>
      <c r="AA163" s="67"/>
    </row>
    <row r="164" spans="1:27" ht="12" customHeight="1" x14ac:dyDescent="0.4">
      <c r="A164" s="67"/>
      <c r="B164" s="67"/>
      <c r="C164" s="67"/>
      <c r="D164" s="67"/>
      <c r="E164" s="67"/>
      <c r="F164" s="67"/>
      <c r="G164" s="67"/>
      <c r="H164" s="67"/>
      <c r="I164" s="67"/>
      <c r="J164" s="67"/>
      <c r="K164" s="67"/>
      <c r="L164" s="67"/>
      <c r="M164" s="67"/>
      <c r="N164" s="67"/>
      <c r="O164" s="67"/>
      <c r="P164" s="67"/>
      <c r="Q164" s="67"/>
      <c r="R164" s="67"/>
      <c r="S164" s="67"/>
      <c r="T164" s="67"/>
      <c r="U164" s="67"/>
      <c r="V164" s="67"/>
      <c r="W164" s="67"/>
      <c r="X164" s="67"/>
      <c r="Y164" s="67"/>
      <c r="Z164" s="67"/>
      <c r="AA164" s="67"/>
    </row>
    <row r="165" spans="1:27" ht="12" customHeight="1" x14ac:dyDescent="0.4">
      <c r="A165" s="67"/>
      <c r="B165" s="67"/>
      <c r="C165" s="67"/>
      <c r="D165" s="67"/>
      <c r="E165" s="67"/>
      <c r="F165" s="67"/>
      <c r="G165" s="67"/>
      <c r="H165" s="67"/>
      <c r="I165" s="67"/>
      <c r="J165" s="67"/>
      <c r="K165" s="67"/>
      <c r="L165" s="67"/>
      <c r="M165" s="67"/>
      <c r="N165" s="67"/>
      <c r="O165" s="67"/>
      <c r="P165" s="67"/>
      <c r="Q165" s="67"/>
      <c r="R165" s="67"/>
      <c r="S165" s="67"/>
      <c r="T165" s="67"/>
      <c r="U165" s="67"/>
      <c r="V165" s="67"/>
      <c r="W165" s="67"/>
      <c r="X165" s="67"/>
      <c r="Y165" s="67"/>
      <c r="Z165" s="67"/>
      <c r="AA165" s="67"/>
    </row>
    <row r="166" spans="1:27" ht="12" customHeight="1" x14ac:dyDescent="0.4">
      <c r="A166" s="67"/>
      <c r="B166" s="67"/>
      <c r="C166" s="67"/>
      <c r="D166" s="67"/>
      <c r="E166" s="67"/>
      <c r="F166" s="67"/>
      <c r="G166" s="67"/>
      <c r="H166" s="67"/>
      <c r="I166" s="67"/>
      <c r="J166" s="67"/>
      <c r="K166" s="67"/>
      <c r="L166" s="67"/>
      <c r="M166" s="67"/>
      <c r="N166" s="67"/>
      <c r="O166" s="67"/>
      <c r="P166" s="67"/>
      <c r="Q166" s="67"/>
      <c r="R166" s="67"/>
      <c r="S166" s="67"/>
      <c r="T166" s="67"/>
      <c r="U166" s="67"/>
      <c r="V166" s="67"/>
      <c r="W166" s="67"/>
      <c r="X166" s="67"/>
      <c r="Y166" s="67"/>
      <c r="Z166" s="67"/>
      <c r="AA166" s="67"/>
    </row>
    <row r="167" spans="1:27" ht="12" customHeight="1" x14ac:dyDescent="0.4">
      <c r="A167" s="67"/>
      <c r="B167" s="67"/>
      <c r="C167" s="67"/>
      <c r="D167" s="67"/>
      <c r="E167" s="67"/>
      <c r="F167" s="67"/>
      <c r="G167" s="67"/>
      <c r="H167" s="67"/>
      <c r="I167" s="67"/>
      <c r="J167" s="67"/>
      <c r="K167" s="67"/>
      <c r="L167" s="67"/>
      <c r="M167" s="67"/>
      <c r="N167" s="67"/>
      <c r="O167" s="67"/>
      <c r="P167" s="67"/>
      <c r="Q167" s="67"/>
      <c r="R167" s="67"/>
      <c r="S167" s="67"/>
      <c r="T167" s="67"/>
      <c r="U167" s="67"/>
      <c r="V167" s="67"/>
      <c r="W167" s="67"/>
      <c r="X167" s="67"/>
      <c r="Y167" s="67"/>
      <c r="Z167" s="67"/>
      <c r="AA167" s="67"/>
    </row>
    <row r="168" spans="1:27" ht="12" customHeight="1" x14ac:dyDescent="0.4">
      <c r="A168" s="67"/>
      <c r="B168" s="67"/>
      <c r="C168" s="67"/>
      <c r="D168" s="67"/>
      <c r="E168" s="67"/>
      <c r="F168" s="67"/>
      <c r="G168" s="67"/>
      <c r="H168" s="67"/>
      <c r="I168" s="67"/>
      <c r="J168" s="67"/>
      <c r="K168" s="67"/>
      <c r="L168" s="67"/>
      <c r="M168" s="67"/>
      <c r="N168" s="67"/>
      <c r="O168" s="67"/>
      <c r="P168" s="67"/>
      <c r="Q168" s="67"/>
      <c r="R168" s="67"/>
      <c r="S168" s="67"/>
      <c r="T168" s="67"/>
      <c r="U168" s="67"/>
      <c r="V168" s="67"/>
      <c r="W168" s="67"/>
      <c r="X168" s="67"/>
      <c r="Y168" s="67"/>
      <c r="Z168" s="67"/>
      <c r="AA168" s="67"/>
    </row>
    <row r="169" spans="1:27" ht="12" customHeight="1" x14ac:dyDescent="0.4">
      <c r="A169" s="67"/>
      <c r="B169" s="67"/>
      <c r="C169" s="67"/>
      <c r="D169" s="67"/>
      <c r="E169" s="67"/>
      <c r="F169" s="67"/>
      <c r="G169" s="67"/>
      <c r="H169" s="67"/>
      <c r="I169" s="67"/>
      <c r="J169" s="67"/>
      <c r="K169" s="67"/>
      <c r="L169" s="67"/>
      <c r="M169" s="67"/>
      <c r="N169" s="67"/>
      <c r="O169" s="67"/>
      <c r="P169" s="67"/>
      <c r="Q169" s="67"/>
      <c r="R169" s="67"/>
      <c r="S169" s="67"/>
      <c r="T169" s="67"/>
      <c r="U169" s="67"/>
      <c r="V169" s="67"/>
      <c r="W169" s="67"/>
      <c r="X169" s="67"/>
      <c r="Y169" s="67"/>
      <c r="Z169" s="67"/>
      <c r="AA169" s="67"/>
    </row>
    <row r="170" spans="1:27" ht="12" customHeight="1" x14ac:dyDescent="0.4">
      <c r="A170" s="67"/>
      <c r="B170" s="67"/>
      <c r="C170" s="67"/>
      <c r="D170" s="67"/>
      <c r="E170" s="67"/>
      <c r="F170" s="67"/>
      <c r="G170" s="67"/>
      <c r="H170" s="67"/>
      <c r="I170" s="67"/>
      <c r="J170" s="67"/>
      <c r="K170" s="67"/>
      <c r="L170" s="67"/>
      <c r="M170" s="67"/>
      <c r="N170" s="67"/>
      <c r="O170" s="67"/>
      <c r="P170" s="67"/>
      <c r="Q170" s="67"/>
      <c r="R170" s="67"/>
      <c r="S170" s="67"/>
      <c r="T170" s="67"/>
      <c r="U170" s="67"/>
      <c r="V170" s="67"/>
      <c r="W170" s="67"/>
      <c r="X170" s="67"/>
      <c r="Y170" s="67"/>
      <c r="Z170" s="67"/>
      <c r="AA170" s="67"/>
    </row>
    <row r="171" spans="1:27" ht="12" customHeight="1" x14ac:dyDescent="0.4">
      <c r="A171" s="67"/>
      <c r="B171" s="67"/>
      <c r="C171" s="67"/>
      <c r="D171" s="67"/>
      <c r="E171" s="67"/>
      <c r="F171" s="67"/>
      <c r="G171" s="67"/>
      <c r="H171" s="67"/>
      <c r="I171" s="67"/>
      <c r="J171" s="67"/>
      <c r="K171" s="67"/>
      <c r="L171" s="67"/>
      <c r="M171" s="67"/>
      <c r="N171" s="67"/>
      <c r="O171" s="67"/>
      <c r="P171" s="67"/>
      <c r="Q171" s="67"/>
      <c r="R171" s="67"/>
      <c r="S171" s="67"/>
      <c r="T171" s="67"/>
      <c r="U171" s="67"/>
      <c r="V171" s="67"/>
      <c r="W171" s="67"/>
      <c r="X171" s="67"/>
      <c r="Y171" s="67"/>
      <c r="Z171" s="67"/>
      <c r="AA171" s="67"/>
    </row>
    <row r="172" spans="1:27" ht="12" customHeight="1" x14ac:dyDescent="0.4">
      <c r="A172" s="67"/>
      <c r="B172" s="67"/>
      <c r="C172" s="67"/>
      <c r="D172" s="67"/>
      <c r="E172" s="67"/>
      <c r="F172" s="67"/>
      <c r="G172" s="67"/>
      <c r="H172" s="67"/>
      <c r="I172" s="67"/>
      <c r="J172" s="67"/>
      <c r="K172" s="67"/>
      <c r="L172" s="67"/>
      <c r="M172" s="67"/>
      <c r="N172" s="67"/>
      <c r="O172" s="67"/>
      <c r="P172" s="67"/>
      <c r="Q172" s="67"/>
      <c r="R172" s="67"/>
      <c r="S172" s="67"/>
      <c r="T172" s="67"/>
      <c r="U172" s="67"/>
      <c r="V172" s="67"/>
      <c r="W172" s="67"/>
      <c r="X172" s="67"/>
      <c r="Y172" s="67"/>
      <c r="Z172" s="67"/>
      <c r="AA172" s="67"/>
    </row>
    <row r="173" spans="1:27" ht="12" customHeight="1" x14ac:dyDescent="0.4">
      <c r="A173" s="67"/>
      <c r="B173" s="67"/>
      <c r="C173" s="67"/>
      <c r="D173" s="67"/>
      <c r="E173" s="67"/>
      <c r="F173" s="67"/>
      <c r="G173" s="67"/>
      <c r="H173" s="67"/>
      <c r="I173" s="67"/>
      <c r="J173" s="67"/>
      <c r="K173" s="67"/>
      <c r="L173" s="67"/>
      <c r="M173" s="67"/>
      <c r="N173" s="67"/>
      <c r="O173" s="67"/>
      <c r="P173" s="67"/>
      <c r="Q173" s="67"/>
      <c r="R173" s="67"/>
      <c r="S173" s="67"/>
      <c r="T173" s="67"/>
      <c r="U173" s="67"/>
      <c r="V173" s="67"/>
      <c r="W173" s="67"/>
      <c r="X173" s="67"/>
      <c r="Y173" s="67"/>
      <c r="Z173" s="67"/>
      <c r="AA173" s="67"/>
    </row>
    <row r="174" spans="1:27" ht="12" customHeight="1" x14ac:dyDescent="0.4">
      <c r="A174" s="67"/>
      <c r="B174" s="67"/>
      <c r="C174" s="67"/>
      <c r="D174" s="67"/>
      <c r="E174" s="67"/>
      <c r="F174" s="67"/>
      <c r="G174" s="67"/>
      <c r="H174" s="67"/>
      <c r="I174" s="67"/>
      <c r="J174" s="67"/>
      <c r="K174" s="67"/>
      <c r="L174" s="67"/>
      <c r="M174" s="67"/>
      <c r="N174" s="67"/>
      <c r="O174" s="67"/>
      <c r="P174" s="67"/>
      <c r="Q174" s="67"/>
      <c r="R174" s="67"/>
      <c r="S174" s="67"/>
      <c r="T174" s="67"/>
      <c r="U174" s="67"/>
      <c r="V174" s="67"/>
      <c r="W174" s="67"/>
      <c r="X174" s="67"/>
      <c r="Y174" s="67"/>
      <c r="Z174" s="67"/>
      <c r="AA174" s="67"/>
    </row>
    <row r="175" spans="1:27" ht="12" customHeight="1" x14ac:dyDescent="0.4">
      <c r="A175" s="67"/>
      <c r="B175" s="67"/>
      <c r="C175" s="67"/>
      <c r="D175" s="67"/>
      <c r="E175" s="67"/>
      <c r="F175" s="67"/>
      <c r="G175" s="67"/>
      <c r="H175" s="67"/>
      <c r="I175" s="67"/>
      <c r="J175" s="67"/>
      <c r="K175" s="67"/>
      <c r="L175" s="67"/>
      <c r="M175" s="67"/>
      <c r="N175" s="67"/>
      <c r="O175" s="67"/>
      <c r="P175" s="67"/>
      <c r="Q175" s="67"/>
      <c r="R175" s="67"/>
      <c r="S175" s="67"/>
      <c r="T175" s="67"/>
      <c r="U175" s="67"/>
      <c r="V175" s="67"/>
      <c r="W175" s="67"/>
      <c r="X175" s="67"/>
      <c r="Y175" s="67"/>
      <c r="Z175" s="67"/>
      <c r="AA175" s="67"/>
    </row>
    <row r="176" spans="1:27" ht="12" customHeight="1" x14ac:dyDescent="0.4">
      <c r="A176" s="67"/>
      <c r="B176" s="67"/>
      <c r="C176" s="67"/>
      <c r="D176" s="67"/>
      <c r="E176" s="67"/>
      <c r="F176" s="67"/>
      <c r="G176" s="67"/>
      <c r="H176" s="67"/>
      <c r="I176" s="67"/>
      <c r="J176" s="67"/>
      <c r="K176" s="67"/>
      <c r="L176" s="67"/>
      <c r="M176" s="67"/>
      <c r="N176" s="67"/>
      <c r="O176" s="67"/>
      <c r="P176" s="67"/>
      <c r="Q176" s="67"/>
      <c r="R176" s="67"/>
      <c r="S176" s="67"/>
      <c r="T176" s="67"/>
      <c r="U176" s="67"/>
      <c r="V176" s="67"/>
      <c r="W176" s="67"/>
      <c r="X176" s="67"/>
      <c r="Y176" s="67"/>
      <c r="Z176" s="67"/>
      <c r="AA176" s="67"/>
    </row>
    <row r="177" spans="1:27" ht="12" customHeight="1" x14ac:dyDescent="0.4">
      <c r="A177" s="67"/>
      <c r="B177" s="67"/>
      <c r="C177" s="67"/>
      <c r="D177" s="67"/>
      <c r="E177" s="67"/>
      <c r="F177" s="67"/>
      <c r="G177" s="67"/>
      <c r="H177" s="67"/>
      <c r="I177" s="67"/>
      <c r="J177" s="67"/>
      <c r="K177" s="67"/>
      <c r="L177" s="67"/>
      <c r="M177" s="67"/>
      <c r="N177" s="67"/>
      <c r="O177" s="67"/>
      <c r="P177" s="67"/>
      <c r="Q177" s="67"/>
      <c r="R177" s="67"/>
      <c r="S177" s="67"/>
      <c r="T177" s="67"/>
      <c r="U177" s="67"/>
      <c r="V177" s="67"/>
      <c r="W177" s="67"/>
      <c r="X177" s="67"/>
      <c r="Y177" s="67"/>
      <c r="Z177" s="67"/>
      <c r="AA177" s="67"/>
    </row>
    <row r="178" spans="1:27" ht="12" customHeight="1" x14ac:dyDescent="0.4">
      <c r="A178" s="67"/>
      <c r="B178" s="67"/>
      <c r="C178" s="67"/>
      <c r="D178" s="67"/>
      <c r="E178" s="67"/>
      <c r="F178" s="67"/>
      <c r="G178" s="67"/>
      <c r="H178" s="67"/>
      <c r="I178" s="67"/>
      <c r="J178" s="67"/>
      <c r="K178" s="67"/>
      <c r="L178" s="67"/>
      <c r="M178" s="67"/>
      <c r="N178" s="67"/>
      <c r="O178" s="67"/>
      <c r="P178" s="67"/>
      <c r="Q178" s="67"/>
      <c r="R178" s="67"/>
      <c r="S178" s="67"/>
      <c r="T178" s="67"/>
      <c r="U178" s="67"/>
      <c r="V178" s="67"/>
      <c r="W178" s="67"/>
      <c r="X178" s="67"/>
      <c r="Y178" s="67"/>
      <c r="Z178" s="67"/>
      <c r="AA178" s="67"/>
    </row>
    <row r="179" spans="1:27" ht="12" customHeight="1" x14ac:dyDescent="0.4">
      <c r="A179" s="67"/>
      <c r="B179" s="67"/>
      <c r="C179" s="67"/>
      <c r="D179" s="67"/>
      <c r="E179" s="67"/>
      <c r="F179" s="67"/>
      <c r="G179" s="67"/>
      <c r="H179" s="67"/>
      <c r="I179" s="67"/>
      <c r="J179" s="67"/>
      <c r="K179" s="67"/>
      <c r="L179" s="67"/>
      <c r="M179" s="67"/>
      <c r="N179" s="67"/>
      <c r="O179" s="67"/>
      <c r="P179" s="67"/>
      <c r="Q179" s="67"/>
      <c r="R179" s="67"/>
      <c r="S179" s="67"/>
      <c r="T179" s="67"/>
      <c r="U179" s="67"/>
      <c r="V179" s="67"/>
      <c r="W179" s="67"/>
      <c r="X179" s="67"/>
      <c r="Y179" s="67"/>
      <c r="Z179" s="67"/>
      <c r="AA179" s="67"/>
    </row>
    <row r="180" spans="1:27" ht="12" customHeight="1" x14ac:dyDescent="0.4">
      <c r="A180" s="67"/>
      <c r="B180" s="67"/>
      <c r="C180" s="67"/>
      <c r="D180" s="67"/>
      <c r="E180" s="67"/>
      <c r="F180" s="67"/>
      <c r="G180" s="67"/>
      <c r="H180" s="67"/>
      <c r="I180" s="67"/>
      <c r="J180" s="67"/>
      <c r="K180" s="67"/>
      <c r="L180" s="67"/>
      <c r="M180" s="67"/>
      <c r="N180" s="67"/>
      <c r="O180" s="67"/>
      <c r="P180" s="67"/>
      <c r="Q180" s="67"/>
      <c r="R180" s="67"/>
      <c r="S180" s="67"/>
      <c r="T180" s="67"/>
      <c r="U180" s="67"/>
      <c r="V180" s="67"/>
      <c r="W180" s="67"/>
      <c r="X180" s="67"/>
      <c r="Y180" s="67"/>
      <c r="Z180" s="67"/>
      <c r="AA180" s="67"/>
    </row>
    <row r="181" spans="1:27" ht="12" customHeight="1" x14ac:dyDescent="0.4">
      <c r="A181" s="67"/>
      <c r="B181" s="67"/>
      <c r="C181" s="67"/>
      <c r="D181" s="67"/>
      <c r="E181" s="67"/>
      <c r="F181" s="67"/>
      <c r="G181" s="67"/>
      <c r="H181" s="67"/>
      <c r="I181" s="67"/>
      <c r="J181" s="67"/>
      <c r="K181" s="67"/>
      <c r="L181" s="67"/>
      <c r="M181" s="67"/>
      <c r="N181" s="67"/>
      <c r="O181" s="67"/>
      <c r="P181" s="67"/>
      <c r="Q181" s="67"/>
      <c r="R181" s="67"/>
      <c r="S181" s="67"/>
      <c r="T181" s="67"/>
      <c r="U181" s="67"/>
      <c r="V181" s="67"/>
      <c r="W181" s="67"/>
      <c r="X181" s="67"/>
      <c r="Y181" s="67"/>
      <c r="Z181" s="67"/>
      <c r="AA181" s="67"/>
    </row>
    <row r="182" spans="1:27" ht="12" customHeight="1" x14ac:dyDescent="0.4">
      <c r="A182" s="67"/>
      <c r="B182" s="67"/>
      <c r="C182" s="67"/>
      <c r="D182" s="67"/>
      <c r="E182" s="67"/>
      <c r="F182" s="67"/>
      <c r="G182" s="67"/>
      <c r="H182" s="67"/>
      <c r="I182" s="67"/>
      <c r="J182" s="67"/>
      <c r="K182" s="67"/>
      <c r="L182" s="67"/>
      <c r="M182" s="67"/>
      <c r="N182" s="67"/>
      <c r="O182" s="67"/>
      <c r="P182" s="67"/>
      <c r="Q182" s="67"/>
      <c r="R182" s="67"/>
      <c r="S182" s="67"/>
      <c r="T182" s="67"/>
      <c r="U182" s="67"/>
      <c r="V182" s="67"/>
      <c r="W182" s="67"/>
      <c r="X182" s="67"/>
      <c r="Y182" s="67"/>
      <c r="Z182" s="67"/>
      <c r="AA182" s="67"/>
    </row>
    <row r="183" spans="1:27" ht="12" customHeight="1" x14ac:dyDescent="0.4">
      <c r="A183" s="67"/>
      <c r="B183" s="67"/>
      <c r="C183" s="67"/>
      <c r="D183" s="67"/>
      <c r="E183" s="67"/>
      <c r="F183" s="67"/>
      <c r="G183" s="67"/>
      <c r="H183" s="67"/>
      <c r="I183" s="67"/>
      <c r="J183" s="67"/>
      <c r="K183" s="67"/>
      <c r="L183" s="67"/>
      <c r="M183" s="67"/>
      <c r="N183" s="67"/>
      <c r="O183" s="67"/>
      <c r="P183" s="67"/>
      <c r="Q183" s="67"/>
      <c r="R183" s="67"/>
      <c r="S183" s="67"/>
      <c r="T183" s="67"/>
      <c r="U183" s="67"/>
      <c r="V183" s="67"/>
      <c r="W183" s="67"/>
      <c r="X183" s="67"/>
      <c r="Y183" s="67"/>
      <c r="Z183" s="67"/>
      <c r="AA183" s="67"/>
    </row>
    <row r="184" spans="1:27" ht="12" customHeight="1" x14ac:dyDescent="0.4">
      <c r="A184" s="67"/>
      <c r="B184" s="67"/>
      <c r="C184" s="67"/>
      <c r="D184" s="67"/>
      <c r="E184" s="67"/>
      <c r="F184" s="67"/>
      <c r="G184" s="67"/>
      <c r="H184" s="67"/>
      <c r="I184" s="67"/>
      <c r="J184" s="67"/>
      <c r="K184" s="67"/>
      <c r="L184" s="67"/>
      <c r="M184" s="67"/>
      <c r="N184" s="67"/>
      <c r="O184" s="67"/>
      <c r="P184" s="67"/>
      <c r="Q184" s="67"/>
      <c r="R184" s="67"/>
      <c r="S184" s="67"/>
      <c r="T184" s="67"/>
      <c r="U184" s="67"/>
      <c r="V184" s="67"/>
      <c r="W184" s="67"/>
      <c r="X184" s="67"/>
      <c r="Y184" s="67"/>
      <c r="Z184" s="67"/>
      <c r="AA184" s="67"/>
    </row>
    <row r="185" spans="1:27" ht="12" customHeight="1" x14ac:dyDescent="0.4">
      <c r="A185" s="67"/>
      <c r="B185" s="67"/>
      <c r="C185" s="67"/>
      <c r="D185" s="67"/>
      <c r="E185" s="67"/>
      <c r="F185" s="67"/>
      <c r="G185" s="67"/>
      <c r="H185" s="67"/>
      <c r="I185" s="67"/>
      <c r="J185" s="67"/>
      <c r="K185" s="67"/>
      <c r="L185" s="67"/>
      <c r="M185" s="67"/>
      <c r="N185" s="67"/>
      <c r="O185" s="67"/>
      <c r="P185" s="67"/>
      <c r="Q185" s="67"/>
      <c r="R185" s="67"/>
      <c r="S185" s="67"/>
      <c r="T185" s="67"/>
      <c r="U185" s="67"/>
      <c r="V185" s="67"/>
      <c r="W185" s="67"/>
      <c r="X185" s="67"/>
      <c r="Y185" s="67"/>
      <c r="Z185" s="67"/>
      <c r="AA185" s="67"/>
    </row>
    <row r="186" spans="1:27" ht="12" customHeight="1" x14ac:dyDescent="0.4">
      <c r="A186" s="67"/>
      <c r="B186" s="67"/>
      <c r="C186" s="67"/>
      <c r="D186" s="67"/>
      <c r="E186" s="67"/>
      <c r="F186" s="67"/>
      <c r="G186" s="67"/>
      <c r="H186" s="67"/>
      <c r="I186" s="67"/>
      <c r="J186" s="67"/>
      <c r="K186" s="67"/>
      <c r="L186" s="67"/>
      <c r="M186" s="67"/>
      <c r="N186" s="67"/>
      <c r="O186" s="67"/>
      <c r="P186" s="67"/>
      <c r="Q186" s="67"/>
      <c r="R186" s="67"/>
      <c r="S186" s="67"/>
      <c r="T186" s="67"/>
      <c r="U186" s="67"/>
      <c r="V186" s="67"/>
      <c r="W186" s="67"/>
      <c r="X186" s="67"/>
      <c r="Y186" s="67"/>
      <c r="Z186" s="67"/>
      <c r="AA186" s="67"/>
    </row>
    <row r="187" spans="1:27" ht="12" customHeight="1" x14ac:dyDescent="0.4">
      <c r="A187" s="67"/>
      <c r="B187" s="67"/>
      <c r="C187" s="67"/>
      <c r="D187" s="67"/>
      <c r="E187" s="67"/>
      <c r="F187" s="67"/>
      <c r="G187" s="67"/>
      <c r="H187" s="67"/>
      <c r="I187" s="67"/>
      <c r="J187" s="67"/>
      <c r="K187" s="67"/>
      <c r="L187" s="67"/>
      <c r="M187" s="67"/>
      <c r="N187" s="67"/>
      <c r="O187" s="67"/>
      <c r="P187" s="67"/>
      <c r="Q187" s="67"/>
      <c r="R187" s="67"/>
      <c r="S187" s="67"/>
      <c r="T187" s="67"/>
      <c r="U187" s="67"/>
      <c r="V187" s="67"/>
      <c r="W187" s="67"/>
      <c r="X187" s="67"/>
      <c r="Y187" s="67"/>
      <c r="Z187" s="67"/>
      <c r="AA187" s="67"/>
    </row>
    <row r="188" spans="1:27" ht="12" customHeight="1" x14ac:dyDescent="0.4">
      <c r="A188" s="67"/>
      <c r="B188" s="67"/>
      <c r="C188" s="67"/>
      <c r="D188" s="67"/>
      <c r="E188" s="67"/>
      <c r="F188" s="67"/>
      <c r="G188" s="67"/>
      <c r="H188" s="67"/>
      <c r="I188" s="67"/>
      <c r="J188" s="67"/>
      <c r="K188" s="67"/>
      <c r="L188" s="67"/>
      <c r="M188" s="67"/>
      <c r="N188" s="67"/>
      <c r="O188" s="67"/>
      <c r="P188" s="67"/>
      <c r="Q188" s="67"/>
      <c r="R188" s="67"/>
      <c r="S188" s="67"/>
      <c r="T188" s="67"/>
      <c r="U188" s="67"/>
      <c r="V188" s="67"/>
      <c r="W188" s="67"/>
      <c r="X188" s="67"/>
      <c r="Y188" s="67"/>
      <c r="Z188" s="67"/>
      <c r="AA188" s="67"/>
    </row>
    <row r="189" spans="1:27" ht="12" customHeight="1" x14ac:dyDescent="0.4">
      <c r="A189" s="67"/>
      <c r="B189" s="67"/>
      <c r="C189" s="67"/>
      <c r="D189" s="67"/>
      <c r="E189" s="67"/>
      <c r="F189" s="67"/>
      <c r="G189" s="67"/>
      <c r="H189" s="67"/>
      <c r="I189" s="67"/>
      <c r="J189" s="67"/>
      <c r="K189" s="67"/>
      <c r="L189" s="67"/>
      <c r="M189" s="67"/>
      <c r="N189" s="67"/>
      <c r="O189" s="67"/>
      <c r="P189" s="67"/>
      <c r="Q189" s="67"/>
      <c r="R189" s="67"/>
      <c r="S189" s="67"/>
      <c r="T189" s="67"/>
      <c r="U189" s="67"/>
      <c r="V189" s="67"/>
      <c r="W189" s="67"/>
      <c r="X189" s="67"/>
      <c r="Y189" s="67"/>
      <c r="Z189" s="67"/>
      <c r="AA189" s="67"/>
    </row>
    <row r="190" spans="1:27" ht="12" customHeight="1" x14ac:dyDescent="0.4">
      <c r="A190" s="67"/>
      <c r="B190" s="67"/>
      <c r="C190" s="67"/>
      <c r="D190" s="67"/>
      <c r="E190" s="67"/>
      <c r="F190" s="67"/>
      <c r="G190" s="67"/>
      <c r="H190" s="67"/>
      <c r="I190" s="67"/>
      <c r="J190" s="67"/>
      <c r="K190" s="67"/>
      <c r="L190" s="67"/>
      <c r="M190" s="67"/>
      <c r="N190" s="67"/>
      <c r="O190" s="67"/>
      <c r="P190" s="67"/>
      <c r="Q190" s="67"/>
      <c r="R190" s="67"/>
      <c r="S190" s="67"/>
      <c r="T190" s="67"/>
      <c r="U190" s="67"/>
      <c r="V190" s="67"/>
      <c r="W190" s="67"/>
      <c r="X190" s="67"/>
      <c r="Y190" s="67"/>
      <c r="Z190" s="67"/>
      <c r="AA190" s="67"/>
    </row>
    <row r="191" spans="1:27" ht="12" customHeight="1" x14ac:dyDescent="0.4">
      <c r="A191" s="67"/>
      <c r="B191" s="67"/>
      <c r="C191" s="67"/>
      <c r="D191" s="67"/>
      <c r="E191" s="67"/>
      <c r="F191" s="67"/>
      <c r="G191" s="67"/>
      <c r="H191" s="67"/>
      <c r="I191" s="67"/>
      <c r="J191" s="67"/>
      <c r="K191" s="67"/>
      <c r="L191" s="67"/>
      <c r="M191" s="67"/>
      <c r="N191" s="67"/>
      <c r="O191" s="67"/>
      <c r="P191" s="67"/>
      <c r="Q191" s="67"/>
      <c r="R191" s="67"/>
      <c r="S191" s="67"/>
      <c r="T191" s="67"/>
      <c r="U191" s="67"/>
      <c r="V191" s="67"/>
      <c r="W191" s="67"/>
      <c r="X191" s="67"/>
      <c r="Y191" s="67"/>
      <c r="Z191" s="67"/>
      <c r="AA191" s="67"/>
    </row>
    <row r="192" spans="1:27" ht="12" customHeight="1" x14ac:dyDescent="0.4">
      <c r="A192" s="67"/>
      <c r="B192" s="67"/>
      <c r="C192" s="67"/>
      <c r="D192" s="67"/>
      <c r="E192" s="67"/>
      <c r="F192" s="67"/>
      <c r="G192" s="67"/>
      <c r="H192" s="67"/>
      <c r="I192" s="67"/>
      <c r="J192" s="67"/>
      <c r="K192" s="67"/>
      <c r="L192" s="67"/>
      <c r="M192" s="67"/>
      <c r="N192" s="67"/>
      <c r="O192" s="67"/>
      <c r="P192" s="67"/>
      <c r="Q192" s="67"/>
      <c r="R192" s="67"/>
      <c r="S192" s="67"/>
      <c r="T192" s="67"/>
      <c r="U192" s="67"/>
      <c r="V192" s="67"/>
      <c r="W192" s="67"/>
      <c r="X192" s="67"/>
      <c r="Y192" s="67"/>
      <c r="Z192" s="67"/>
      <c r="AA192" s="67"/>
    </row>
    <row r="193" spans="1:27" ht="12" customHeight="1" x14ac:dyDescent="0.4">
      <c r="A193" s="67"/>
      <c r="B193" s="67"/>
      <c r="C193" s="67"/>
      <c r="D193" s="67"/>
      <c r="E193" s="67"/>
      <c r="F193" s="67"/>
      <c r="G193" s="67"/>
      <c r="H193" s="67"/>
      <c r="I193" s="67"/>
      <c r="J193" s="67"/>
      <c r="K193" s="67"/>
      <c r="L193" s="67"/>
      <c r="M193" s="67"/>
      <c r="N193" s="67"/>
      <c r="O193" s="67"/>
      <c r="P193" s="67"/>
      <c r="Q193" s="67"/>
      <c r="R193" s="67"/>
      <c r="S193" s="67"/>
      <c r="T193" s="67"/>
      <c r="U193" s="67"/>
      <c r="V193" s="67"/>
      <c r="W193" s="67"/>
      <c r="X193" s="67"/>
      <c r="Y193" s="67"/>
      <c r="Z193" s="67"/>
      <c r="AA193" s="67"/>
    </row>
    <row r="194" spans="1:27" ht="12" customHeight="1" x14ac:dyDescent="0.4">
      <c r="A194" s="67"/>
      <c r="B194" s="67"/>
      <c r="C194" s="67"/>
      <c r="D194" s="67"/>
      <c r="E194" s="67"/>
      <c r="F194" s="67"/>
      <c r="G194" s="67"/>
      <c r="H194" s="67"/>
      <c r="I194" s="67"/>
      <c r="J194" s="67"/>
      <c r="K194" s="67"/>
      <c r="L194" s="67"/>
      <c r="M194" s="67"/>
      <c r="N194" s="67"/>
      <c r="O194" s="67"/>
      <c r="P194" s="67"/>
      <c r="Q194" s="67"/>
      <c r="R194" s="67"/>
      <c r="S194" s="67"/>
      <c r="T194" s="67"/>
      <c r="U194" s="67"/>
      <c r="V194" s="67"/>
      <c r="W194" s="67"/>
      <c r="X194" s="67"/>
      <c r="Y194" s="67"/>
      <c r="Z194" s="67"/>
      <c r="AA194" s="67"/>
    </row>
    <row r="195" spans="1:27" ht="12" customHeight="1" x14ac:dyDescent="0.4">
      <c r="A195" s="67"/>
      <c r="B195" s="67"/>
      <c r="C195" s="67"/>
      <c r="D195" s="67"/>
      <c r="E195" s="67"/>
      <c r="F195" s="67"/>
      <c r="G195" s="67"/>
      <c r="H195" s="67"/>
      <c r="I195" s="67"/>
      <c r="J195" s="67"/>
      <c r="K195" s="67"/>
      <c r="L195" s="67"/>
      <c r="M195" s="67"/>
      <c r="N195" s="67"/>
      <c r="O195" s="67"/>
      <c r="P195" s="67"/>
      <c r="Q195" s="67"/>
      <c r="R195" s="67"/>
      <c r="S195" s="67"/>
      <c r="T195" s="67"/>
      <c r="U195" s="67"/>
      <c r="V195" s="67"/>
      <c r="W195" s="67"/>
      <c r="X195" s="67"/>
      <c r="Y195" s="67"/>
      <c r="Z195" s="67"/>
      <c r="AA195" s="67"/>
    </row>
    <row r="196" spans="1:27" ht="12" customHeight="1" x14ac:dyDescent="0.4">
      <c r="A196" s="67"/>
      <c r="B196" s="67"/>
      <c r="C196" s="67"/>
      <c r="D196" s="67"/>
      <c r="E196" s="67"/>
      <c r="F196" s="67"/>
      <c r="G196" s="67"/>
      <c r="H196" s="67"/>
      <c r="I196" s="67"/>
      <c r="J196" s="67"/>
      <c r="K196" s="67"/>
      <c r="L196" s="67"/>
      <c r="M196" s="67"/>
      <c r="N196" s="67"/>
      <c r="O196" s="67"/>
      <c r="P196" s="67"/>
      <c r="Q196" s="67"/>
      <c r="R196" s="67"/>
      <c r="S196" s="67"/>
      <c r="T196" s="67"/>
      <c r="U196" s="67"/>
      <c r="V196" s="67"/>
      <c r="W196" s="67"/>
      <c r="X196" s="67"/>
      <c r="Y196" s="67"/>
      <c r="Z196" s="67"/>
      <c r="AA196" s="67"/>
    </row>
    <row r="197" spans="1:27" ht="12" customHeight="1" x14ac:dyDescent="0.4">
      <c r="A197" s="67"/>
      <c r="B197" s="67"/>
      <c r="C197" s="67"/>
      <c r="D197" s="67"/>
      <c r="E197" s="67"/>
      <c r="F197" s="67"/>
      <c r="G197" s="67"/>
      <c r="H197" s="67"/>
      <c r="I197" s="67"/>
      <c r="J197" s="67"/>
      <c r="K197" s="67"/>
      <c r="L197" s="67"/>
      <c r="M197" s="67"/>
      <c r="N197" s="67"/>
      <c r="O197" s="67"/>
      <c r="P197" s="67"/>
      <c r="Q197" s="67"/>
      <c r="R197" s="67"/>
      <c r="S197" s="67"/>
      <c r="T197" s="67"/>
      <c r="U197" s="67"/>
      <c r="V197" s="67"/>
      <c r="W197" s="67"/>
      <c r="X197" s="67"/>
      <c r="Y197" s="67"/>
      <c r="Z197" s="67"/>
      <c r="AA197" s="67"/>
    </row>
    <row r="198" spans="1:27" ht="12" customHeight="1" x14ac:dyDescent="0.4">
      <c r="A198" s="67"/>
      <c r="B198" s="67"/>
      <c r="C198" s="67"/>
      <c r="D198" s="67"/>
      <c r="E198" s="67"/>
      <c r="F198" s="67"/>
      <c r="G198" s="67"/>
      <c r="H198" s="67"/>
      <c r="I198" s="67"/>
      <c r="J198" s="67"/>
      <c r="K198" s="67"/>
      <c r="L198" s="67"/>
      <c r="M198" s="67"/>
      <c r="N198" s="67"/>
      <c r="O198" s="67"/>
      <c r="P198" s="67"/>
      <c r="Q198" s="67"/>
      <c r="R198" s="67"/>
      <c r="S198" s="67"/>
      <c r="T198" s="67"/>
      <c r="U198" s="67"/>
      <c r="V198" s="67"/>
      <c r="W198" s="67"/>
      <c r="X198" s="67"/>
      <c r="Y198" s="67"/>
      <c r="Z198" s="67"/>
      <c r="AA198" s="67"/>
    </row>
    <row r="199" spans="1:27" ht="12" customHeight="1" x14ac:dyDescent="0.4">
      <c r="A199" s="67"/>
      <c r="B199" s="67"/>
      <c r="C199" s="67"/>
      <c r="D199" s="67"/>
      <c r="E199" s="67"/>
      <c r="F199" s="67"/>
      <c r="G199" s="67"/>
      <c r="H199" s="67"/>
      <c r="I199" s="67"/>
      <c r="J199" s="67"/>
      <c r="K199" s="67"/>
      <c r="L199" s="67"/>
      <c r="M199" s="67"/>
      <c r="N199" s="67"/>
      <c r="O199" s="67"/>
      <c r="P199" s="67"/>
      <c r="Q199" s="67"/>
      <c r="R199" s="67"/>
      <c r="S199" s="67"/>
      <c r="T199" s="67"/>
      <c r="U199" s="67"/>
      <c r="V199" s="67"/>
      <c r="W199" s="67"/>
      <c r="X199" s="67"/>
      <c r="Y199" s="67"/>
      <c r="Z199" s="67"/>
      <c r="AA199" s="67"/>
    </row>
    <row r="200" spans="1:27" ht="12" customHeight="1" x14ac:dyDescent="0.4">
      <c r="A200" s="67"/>
      <c r="B200" s="67"/>
      <c r="C200" s="67"/>
      <c r="D200" s="67"/>
      <c r="E200" s="67"/>
      <c r="F200" s="67"/>
      <c r="G200" s="67"/>
      <c r="H200" s="67"/>
      <c r="I200" s="67"/>
      <c r="J200" s="67"/>
      <c r="K200" s="67"/>
      <c r="L200" s="67"/>
      <c r="M200" s="67"/>
      <c r="N200" s="67"/>
      <c r="O200" s="67"/>
      <c r="P200" s="67"/>
      <c r="Q200" s="67"/>
      <c r="R200" s="67"/>
      <c r="S200" s="67"/>
      <c r="T200" s="67"/>
      <c r="U200" s="67"/>
      <c r="V200" s="67"/>
      <c r="W200" s="67"/>
      <c r="X200" s="67"/>
      <c r="Y200" s="67"/>
      <c r="Z200" s="67"/>
      <c r="AA200" s="67"/>
    </row>
    <row r="201" spans="1:27" ht="12" customHeight="1" x14ac:dyDescent="0.4">
      <c r="A201" s="67"/>
      <c r="B201" s="67"/>
      <c r="C201" s="67"/>
      <c r="D201" s="67"/>
      <c r="E201" s="67"/>
      <c r="F201" s="67"/>
      <c r="G201" s="67"/>
      <c r="H201" s="67"/>
      <c r="I201" s="67"/>
      <c r="J201" s="67"/>
      <c r="K201" s="67"/>
      <c r="L201" s="67"/>
      <c r="M201" s="67"/>
      <c r="N201" s="67"/>
      <c r="O201" s="67"/>
      <c r="P201" s="67"/>
      <c r="Q201" s="67"/>
      <c r="R201" s="67"/>
      <c r="S201" s="67"/>
      <c r="T201" s="67"/>
      <c r="U201" s="67"/>
      <c r="V201" s="67"/>
      <c r="W201" s="67"/>
      <c r="X201" s="67"/>
      <c r="Y201" s="67"/>
      <c r="Z201" s="67"/>
      <c r="AA201" s="67"/>
    </row>
    <row r="202" spans="1:27" ht="12" customHeight="1" x14ac:dyDescent="0.4">
      <c r="A202" s="67"/>
      <c r="B202" s="67"/>
      <c r="C202" s="67"/>
      <c r="D202" s="67"/>
      <c r="E202" s="67"/>
      <c r="F202" s="67"/>
      <c r="G202" s="67"/>
      <c r="H202" s="67"/>
      <c r="I202" s="67"/>
      <c r="J202" s="67"/>
      <c r="K202" s="67"/>
      <c r="L202" s="67"/>
      <c r="M202" s="67"/>
      <c r="N202" s="67"/>
      <c r="O202" s="67"/>
      <c r="P202" s="67"/>
      <c r="Q202" s="67"/>
      <c r="R202" s="67"/>
      <c r="S202" s="67"/>
      <c r="T202" s="67"/>
      <c r="U202" s="67"/>
      <c r="V202" s="67"/>
      <c r="W202" s="67"/>
      <c r="X202" s="67"/>
      <c r="Y202" s="67"/>
      <c r="Z202" s="67"/>
      <c r="AA202" s="67"/>
    </row>
    <row r="203" spans="1:27" ht="12" customHeight="1" x14ac:dyDescent="0.4">
      <c r="A203" s="67"/>
      <c r="B203" s="67"/>
      <c r="C203" s="67"/>
      <c r="D203" s="67"/>
      <c r="E203" s="67"/>
      <c r="F203" s="67"/>
      <c r="G203" s="67"/>
      <c r="H203" s="67"/>
      <c r="I203" s="67"/>
      <c r="J203" s="67"/>
      <c r="K203" s="67"/>
      <c r="L203" s="67"/>
      <c r="M203" s="67"/>
      <c r="N203" s="67"/>
      <c r="O203" s="67"/>
      <c r="P203" s="67"/>
      <c r="Q203" s="67"/>
      <c r="R203" s="67"/>
      <c r="S203" s="67"/>
      <c r="T203" s="67"/>
      <c r="U203" s="67"/>
      <c r="V203" s="67"/>
      <c r="W203" s="67"/>
      <c r="X203" s="67"/>
      <c r="Y203" s="67"/>
      <c r="Z203" s="67"/>
      <c r="AA203" s="67"/>
    </row>
    <row r="204" spans="1:27" ht="12" customHeight="1" x14ac:dyDescent="0.4">
      <c r="A204" s="67"/>
      <c r="B204" s="67"/>
      <c r="C204" s="67"/>
      <c r="D204" s="67"/>
      <c r="E204" s="67"/>
      <c r="F204" s="67"/>
      <c r="G204" s="67"/>
      <c r="H204" s="67"/>
      <c r="I204" s="67"/>
      <c r="J204" s="67"/>
      <c r="K204" s="67"/>
      <c r="L204" s="67"/>
      <c r="M204" s="67"/>
      <c r="N204" s="67"/>
      <c r="O204" s="67"/>
      <c r="P204" s="67"/>
      <c r="Q204" s="67"/>
      <c r="R204" s="67"/>
      <c r="S204" s="67"/>
      <c r="T204" s="67"/>
      <c r="U204" s="67"/>
      <c r="V204" s="67"/>
      <c r="W204" s="67"/>
      <c r="X204" s="67"/>
      <c r="Y204" s="67"/>
      <c r="Z204" s="67"/>
      <c r="AA204" s="67"/>
    </row>
    <row r="205" spans="1:27" ht="12" customHeight="1" x14ac:dyDescent="0.4">
      <c r="A205" s="67"/>
      <c r="B205" s="67"/>
      <c r="C205" s="67"/>
      <c r="D205" s="67"/>
      <c r="E205" s="67"/>
      <c r="F205" s="67"/>
      <c r="G205" s="67"/>
      <c r="H205" s="67"/>
      <c r="I205" s="67"/>
      <c r="J205" s="67"/>
      <c r="K205" s="67"/>
      <c r="L205" s="67"/>
      <c r="M205" s="67"/>
      <c r="N205" s="67"/>
      <c r="O205" s="67"/>
      <c r="P205" s="67"/>
      <c r="Q205" s="67"/>
      <c r="R205" s="67"/>
      <c r="S205" s="67"/>
      <c r="T205" s="67"/>
      <c r="U205" s="67"/>
      <c r="V205" s="67"/>
      <c r="W205" s="67"/>
      <c r="X205" s="67"/>
      <c r="Y205" s="67"/>
      <c r="Z205" s="67"/>
      <c r="AA205" s="67"/>
    </row>
    <row r="206" spans="1:27" ht="12" customHeight="1" x14ac:dyDescent="0.4">
      <c r="A206" s="67"/>
      <c r="B206" s="67"/>
      <c r="C206" s="67"/>
      <c r="D206" s="67"/>
      <c r="E206" s="67"/>
      <c r="F206" s="67"/>
      <c r="G206" s="67"/>
      <c r="H206" s="67"/>
      <c r="I206" s="67"/>
      <c r="J206" s="67"/>
      <c r="K206" s="67"/>
      <c r="L206" s="67"/>
      <c r="M206" s="67"/>
      <c r="N206" s="67"/>
      <c r="O206" s="67"/>
      <c r="P206" s="67"/>
      <c r="Q206" s="67"/>
      <c r="R206" s="67"/>
      <c r="S206" s="67"/>
      <c r="T206" s="67"/>
      <c r="U206" s="67"/>
      <c r="V206" s="67"/>
      <c r="W206" s="67"/>
      <c r="X206" s="67"/>
      <c r="Y206" s="67"/>
      <c r="Z206" s="67"/>
      <c r="AA206" s="67"/>
    </row>
    <row r="207" spans="1:27" ht="12" customHeight="1" x14ac:dyDescent="0.4">
      <c r="A207" s="67"/>
      <c r="B207" s="67"/>
      <c r="C207" s="67"/>
      <c r="D207" s="67"/>
      <c r="E207" s="67"/>
      <c r="F207" s="67"/>
      <c r="G207" s="67"/>
      <c r="H207" s="67"/>
      <c r="I207" s="67"/>
      <c r="J207" s="67"/>
      <c r="K207" s="67"/>
      <c r="L207" s="67"/>
      <c r="M207" s="67"/>
      <c r="N207" s="67"/>
      <c r="O207" s="67"/>
      <c r="P207" s="67"/>
      <c r="Q207" s="67"/>
      <c r="R207" s="67"/>
      <c r="S207" s="67"/>
      <c r="T207" s="67"/>
      <c r="U207" s="67"/>
      <c r="V207" s="67"/>
      <c r="W207" s="67"/>
      <c r="X207" s="67"/>
      <c r="Y207" s="67"/>
      <c r="Z207" s="67"/>
      <c r="AA207" s="67"/>
    </row>
    <row r="208" spans="1:27" ht="12" customHeight="1" x14ac:dyDescent="0.4">
      <c r="A208" s="67"/>
      <c r="B208" s="67"/>
      <c r="C208" s="67"/>
      <c r="D208" s="67"/>
      <c r="E208" s="67"/>
      <c r="F208" s="67"/>
      <c r="G208" s="67"/>
      <c r="H208" s="67"/>
      <c r="I208" s="67"/>
      <c r="J208" s="67"/>
      <c r="K208" s="67"/>
      <c r="L208" s="67"/>
      <c r="M208" s="67"/>
      <c r="N208" s="67"/>
      <c r="O208" s="67"/>
      <c r="P208" s="67"/>
      <c r="Q208" s="67"/>
      <c r="R208" s="67"/>
      <c r="S208" s="67"/>
      <c r="T208" s="67"/>
      <c r="U208" s="67"/>
      <c r="V208" s="67"/>
      <c r="W208" s="67"/>
      <c r="X208" s="67"/>
      <c r="Y208" s="67"/>
      <c r="Z208" s="67"/>
      <c r="AA208" s="67"/>
    </row>
    <row r="209" spans="1:27" ht="12" customHeight="1" x14ac:dyDescent="0.4">
      <c r="A209" s="67"/>
      <c r="B209" s="67"/>
      <c r="C209" s="67"/>
      <c r="D209" s="67"/>
      <c r="E209" s="67"/>
      <c r="F209" s="67"/>
      <c r="G209" s="67"/>
      <c r="H209" s="67"/>
      <c r="I209" s="67"/>
      <c r="J209" s="67"/>
      <c r="K209" s="67"/>
      <c r="L209" s="67"/>
      <c r="M209" s="67"/>
      <c r="N209" s="67"/>
      <c r="O209" s="67"/>
      <c r="P209" s="67"/>
      <c r="Q209" s="67"/>
      <c r="R209" s="67"/>
      <c r="S209" s="67"/>
      <c r="T209" s="67"/>
      <c r="U209" s="67"/>
      <c r="V209" s="67"/>
      <c r="W209" s="67"/>
      <c r="X209" s="67"/>
      <c r="Y209" s="67"/>
      <c r="Z209" s="67"/>
      <c r="AA209" s="67"/>
    </row>
    <row r="210" spans="1:27" ht="12" customHeight="1" x14ac:dyDescent="0.4">
      <c r="A210" s="67"/>
      <c r="B210" s="67"/>
      <c r="C210" s="67"/>
      <c r="D210" s="67"/>
      <c r="E210" s="67"/>
      <c r="F210" s="67"/>
      <c r="G210" s="67"/>
      <c r="H210" s="67"/>
      <c r="I210" s="67"/>
      <c r="J210" s="67"/>
      <c r="K210" s="67"/>
      <c r="L210" s="67"/>
      <c r="M210" s="67"/>
      <c r="N210" s="67"/>
      <c r="O210" s="67"/>
      <c r="P210" s="67"/>
      <c r="Q210" s="67"/>
      <c r="R210" s="67"/>
      <c r="S210" s="67"/>
      <c r="T210" s="67"/>
      <c r="U210" s="67"/>
      <c r="V210" s="67"/>
      <c r="W210" s="67"/>
      <c r="X210" s="67"/>
      <c r="Y210" s="67"/>
      <c r="Z210" s="67"/>
      <c r="AA210" s="67"/>
    </row>
    <row r="211" spans="1:27" ht="12" customHeight="1" x14ac:dyDescent="0.4">
      <c r="A211" s="67"/>
      <c r="B211" s="67"/>
      <c r="C211" s="67"/>
      <c r="D211" s="67"/>
      <c r="E211" s="67"/>
      <c r="F211" s="67"/>
      <c r="G211" s="67"/>
      <c r="H211" s="67"/>
      <c r="I211" s="67"/>
      <c r="J211" s="67"/>
      <c r="K211" s="67"/>
      <c r="L211" s="67"/>
      <c r="M211" s="67"/>
      <c r="N211" s="67"/>
      <c r="O211" s="67"/>
      <c r="P211" s="67"/>
      <c r="Q211" s="67"/>
      <c r="R211" s="67"/>
      <c r="S211" s="67"/>
      <c r="T211" s="67"/>
      <c r="U211" s="67"/>
      <c r="V211" s="67"/>
      <c r="W211" s="67"/>
      <c r="X211" s="67"/>
      <c r="Y211" s="67"/>
      <c r="Z211" s="67"/>
      <c r="AA211" s="67"/>
    </row>
    <row r="212" spans="1:27" ht="12" customHeight="1" x14ac:dyDescent="0.4">
      <c r="A212" s="67"/>
      <c r="B212" s="67"/>
      <c r="C212" s="67"/>
      <c r="D212" s="67"/>
      <c r="E212" s="67"/>
      <c r="F212" s="67"/>
      <c r="G212" s="67"/>
      <c r="H212" s="67"/>
      <c r="I212" s="67"/>
      <c r="J212" s="67"/>
      <c r="K212" s="67"/>
      <c r="L212" s="67"/>
      <c r="M212" s="67"/>
      <c r="N212" s="67"/>
      <c r="O212" s="67"/>
      <c r="P212" s="67"/>
      <c r="Q212" s="67"/>
      <c r="R212" s="67"/>
      <c r="S212" s="67"/>
      <c r="T212" s="67"/>
      <c r="U212" s="67"/>
      <c r="V212" s="67"/>
      <c r="W212" s="67"/>
      <c r="X212" s="67"/>
      <c r="Y212" s="67"/>
      <c r="Z212" s="67"/>
      <c r="AA212" s="67"/>
    </row>
    <row r="213" spans="1:27" ht="12" customHeight="1" x14ac:dyDescent="0.4">
      <c r="A213" s="67"/>
      <c r="B213" s="67"/>
      <c r="C213" s="67"/>
      <c r="D213" s="67"/>
      <c r="E213" s="67"/>
      <c r="F213" s="67"/>
      <c r="G213" s="67"/>
      <c r="H213" s="67"/>
      <c r="I213" s="67"/>
      <c r="J213" s="67"/>
      <c r="K213" s="67"/>
      <c r="L213" s="67"/>
      <c r="M213" s="67"/>
      <c r="N213" s="67"/>
      <c r="O213" s="67"/>
      <c r="P213" s="67"/>
      <c r="Q213" s="67"/>
      <c r="R213" s="67"/>
      <c r="S213" s="67"/>
      <c r="T213" s="67"/>
      <c r="U213" s="67"/>
      <c r="V213" s="67"/>
      <c r="W213" s="67"/>
      <c r="X213" s="67"/>
      <c r="Y213" s="67"/>
      <c r="Z213" s="67"/>
      <c r="AA213" s="67"/>
    </row>
    <row r="214" spans="1:27" ht="12" customHeight="1" x14ac:dyDescent="0.4">
      <c r="A214" s="67"/>
      <c r="B214" s="67"/>
      <c r="C214" s="67"/>
      <c r="D214" s="67"/>
      <c r="E214" s="67"/>
      <c r="F214" s="67"/>
      <c r="G214" s="67"/>
      <c r="H214" s="67"/>
      <c r="I214" s="67"/>
      <c r="J214" s="67"/>
      <c r="K214" s="67"/>
      <c r="L214" s="67"/>
      <c r="M214" s="67"/>
      <c r="N214" s="67"/>
      <c r="O214" s="67"/>
      <c r="P214" s="67"/>
      <c r="Q214" s="67"/>
      <c r="R214" s="67"/>
      <c r="S214" s="67"/>
      <c r="T214" s="67"/>
      <c r="U214" s="67"/>
      <c r="V214" s="67"/>
      <c r="W214" s="67"/>
      <c r="X214" s="67"/>
      <c r="Y214" s="67"/>
      <c r="Z214" s="67"/>
      <c r="AA214" s="67"/>
    </row>
    <row r="215" spans="1:27" ht="12" customHeight="1" x14ac:dyDescent="0.4">
      <c r="A215" s="67"/>
      <c r="B215" s="67"/>
      <c r="C215" s="67"/>
      <c r="D215" s="67"/>
      <c r="E215" s="67"/>
      <c r="F215" s="67"/>
      <c r="G215" s="67"/>
      <c r="H215" s="67"/>
      <c r="I215" s="67"/>
      <c r="J215" s="67"/>
      <c r="K215" s="67"/>
      <c r="L215" s="67"/>
      <c r="M215" s="67"/>
      <c r="N215" s="67"/>
      <c r="O215" s="67"/>
      <c r="P215" s="67"/>
      <c r="Q215" s="67"/>
      <c r="R215" s="67"/>
      <c r="S215" s="67"/>
      <c r="T215" s="67"/>
      <c r="U215" s="67"/>
      <c r="V215" s="67"/>
      <c r="W215" s="67"/>
      <c r="X215" s="67"/>
      <c r="Y215" s="67"/>
      <c r="Z215" s="67"/>
      <c r="AA215" s="67"/>
    </row>
    <row r="216" spans="1:27" ht="12" customHeight="1" x14ac:dyDescent="0.4">
      <c r="A216" s="67"/>
      <c r="B216" s="67"/>
      <c r="C216" s="67"/>
      <c r="D216" s="67"/>
      <c r="E216" s="67"/>
      <c r="F216" s="67"/>
      <c r="G216" s="67"/>
      <c r="H216" s="67"/>
      <c r="I216" s="67"/>
      <c r="J216" s="67"/>
      <c r="K216" s="67"/>
      <c r="L216" s="67"/>
      <c r="M216" s="67"/>
      <c r="N216" s="67"/>
      <c r="O216" s="67"/>
      <c r="P216" s="67"/>
      <c r="Q216" s="67"/>
      <c r="R216" s="67"/>
      <c r="S216" s="67"/>
      <c r="T216" s="67"/>
      <c r="U216" s="67"/>
      <c r="V216" s="67"/>
      <c r="W216" s="67"/>
      <c r="X216" s="67"/>
      <c r="Y216" s="67"/>
      <c r="Z216" s="67"/>
      <c r="AA216" s="67"/>
    </row>
    <row r="217" spans="1:27" ht="12" customHeight="1" x14ac:dyDescent="0.4">
      <c r="A217" s="67"/>
      <c r="B217" s="67"/>
      <c r="C217" s="67"/>
      <c r="D217" s="67"/>
      <c r="E217" s="67"/>
      <c r="F217" s="67"/>
      <c r="G217" s="67"/>
      <c r="H217" s="67"/>
      <c r="I217" s="67"/>
      <c r="J217" s="67"/>
      <c r="K217" s="67"/>
      <c r="L217" s="67"/>
      <c r="M217" s="67"/>
      <c r="N217" s="67"/>
      <c r="O217" s="67"/>
      <c r="P217" s="67"/>
      <c r="Q217" s="67"/>
      <c r="R217" s="67"/>
      <c r="S217" s="67"/>
      <c r="T217" s="67"/>
      <c r="U217" s="67"/>
      <c r="V217" s="67"/>
      <c r="W217" s="67"/>
      <c r="X217" s="67"/>
      <c r="Y217" s="67"/>
      <c r="Z217" s="67"/>
      <c r="AA217" s="67"/>
    </row>
    <row r="218" spans="1:27" ht="12" customHeight="1" x14ac:dyDescent="0.4">
      <c r="A218" s="67"/>
      <c r="B218" s="67"/>
      <c r="C218" s="67"/>
      <c r="D218" s="67"/>
      <c r="E218" s="67"/>
      <c r="F218" s="67"/>
      <c r="G218" s="67"/>
      <c r="H218" s="67"/>
      <c r="I218" s="67"/>
      <c r="J218" s="67"/>
      <c r="K218" s="67"/>
      <c r="L218" s="67"/>
      <c r="M218" s="67"/>
      <c r="N218" s="67"/>
      <c r="O218" s="67"/>
      <c r="P218" s="67"/>
      <c r="Q218" s="67"/>
      <c r="R218" s="67"/>
      <c r="S218" s="67"/>
      <c r="T218" s="67"/>
      <c r="U218" s="67"/>
      <c r="V218" s="67"/>
      <c r="W218" s="67"/>
      <c r="X218" s="67"/>
      <c r="Y218" s="67"/>
      <c r="Z218" s="67"/>
      <c r="AA218" s="67"/>
    </row>
    <row r="219" spans="1:27" ht="12" customHeight="1" x14ac:dyDescent="0.4">
      <c r="A219" s="67"/>
      <c r="B219" s="67"/>
      <c r="C219" s="67"/>
      <c r="D219" s="67"/>
      <c r="E219" s="67"/>
      <c r="F219" s="67"/>
      <c r="G219" s="67"/>
      <c r="H219" s="67"/>
      <c r="I219" s="67"/>
      <c r="J219" s="67"/>
      <c r="K219" s="67"/>
      <c r="L219" s="67"/>
      <c r="M219" s="67"/>
      <c r="N219" s="67"/>
      <c r="O219" s="67"/>
      <c r="P219" s="67"/>
      <c r="Q219" s="67"/>
      <c r="R219" s="67"/>
      <c r="S219" s="67"/>
      <c r="T219" s="67"/>
      <c r="U219" s="67"/>
      <c r="V219" s="67"/>
      <c r="W219" s="67"/>
      <c r="X219" s="67"/>
      <c r="Y219" s="67"/>
      <c r="Z219" s="67"/>
      <c r="AA219" s="67"/>
    </row>
    <row r="220" spans="1:27" ht="12" customHeight="1" x14ac:dyDescent="0.4">
      <c r="A220" s="67"/>
      <c r="B220" s="67"/>
      <c r="C220" s="67"/>
      <c r="D220" s="67"/>
      <c r="E220" s="67"/>
      <c r="F220" s="67"/>
      <c r="G220" s="67"/>
      <c r="H220" s="67"/>
      <c r="I220" s="67"/>
      <c r="J220" s="67"/>
      <c r="K220" s="67"/>
      <c r="L220" s="67"/>
      <c r="M220" s="67"/>
      <c r="N220" s="67"/>
      <c r="O220" s="67"/>
      <c r="P220" s="67"/>
      <c r="Q220" s="67"/>
      <c r="R220" s="67"/>
      <c r="S220" s="67"/>
      <c r="T220" s="67"/>
      <c r="U220" s="67"/>
      <c r="V220" s="67"/>
      <c r="W220" s="67"/>
      <c r="X220" s="67"/>
      <c r="Y220" s="67"/>
      <c r="Z220" s="67"/>
      <c r="AA220" s="67"/>
    </row>
    <row r="221" spans="1:27" ht="12" customHeight="1" x14ac:dyDescent="0.4">
      <c r="A221" s="67"/>
      <c r="B221" s="67"/>
      <c r="C221" s="67"/>
      <c r="D221" s="67"/>
      <c r="E221" s="67"/>
      <c r="F221" s="67"/>
      <c r="G221" s="67"/>
      <c r="H221" s="67"/>
      <c r="I221" s="67"/>
      <c r="J221" s="67"/>
      <c r="K221" s="67"/>
      <c r="L221" s="67"/>
      <c r="M221" s="67"/>
      <c r="N221" s="67"/>
      <c r="O221" s="67"/>
      <c r="P221" s="67"/>
      <c r="Q221" s="67"/>
      <c r="R221" s="67"/>
      <c r="S221" s="67"/>
      <c r="T221" s="67"/>
      <c r="U221" s="67"/>
      <c r="V221" s="67"/>
      <c r="W221" s="67"/>
      <c r="X221" s="67"/>
      <c r="Y221" s="67"/>
      <c r="Z221" s="67"/>
      <c r="AA221" s="67"/>
    </row>
    <row r="222" spans="1:27" ht="12" customHeight="1" x14ac:dyDescent="0.4">
      <c r="A222" s="67"/>
      <c r="B222" s="67"/>
      <c r="C222" s="67"/>
      <c r="D222" s="67"/>
      <c r="E222" s="67"/>
      <c r="F222" s="67"/>
      <c r="G222" s="67"/>
      <c r="H222" s="67"/>
      <c r="I222" s="67"/>
      <c r="J222" s="67"/>
      <c r="K222" s="67"/>
      <c r="L222" s="67"/>
      <c r="M222" s="67"/>
      <c r="N222" s="67"/>
      <c r="O222" s="67"/>
      <c r="P222" s="67"/>
      <c r="Q222" s="67"/>
      <c r="R222" s="67"/>
      <c r="S222" s="67"/>
      <c r="T222" s="67"/>
      <c r="U222" s="67"/>
      <c r="V222" s="67"/>
      <c r="W222" s="67"/>
      <c r="X222" s="67"/>
      <c r="Y222" s="67"/>
      <c r="Z222" s="67"/>
      <c r="AA222" s="67"/>
    </row>
    <row r="223" spans="1:27" ht="12" customHeight="1" x14ac:dyDescent="0.4">
      <c r="A223" s="67"/>
      <c r="B223" s="67"/>
      <c r="C223" s="67"/>
      <c r="D223" s="67"/>
      <c r="E223" s="67"/>
      <c r="F223" s="67"/>
      <c r="G223" s="67"/>
      <c r="H223" s="67"/>
      <c r="I223" s="67"/>
      <c r="J223" s="67"/>
      <c r="K223" s="67"/>
      <c r="L223" s="67"/>
      <c r="M223" s="67"/>
      <c r="N223" s="67"/>
      <c r="O223" s="67"/>
      <c r="P223" s="67"/>
      <c r="Q223" s="67"/>
      <c r="R223" s="67"/>
      <c r="S223" s="67"/>
      <c r="T223" s="67"/>
      <c r="U223" s="67"/>
      <c r="V223" s="67"/>
      <c r="W223" s="67"/>
      <c r="X223" s="67"/>
      <c r="Y223" s="67"/>
      <c r="Z223" s="67"/>
      <c r="AA223" s="67"/>
    </row>
    <row r="224" spans="1:27" ht="12" customHeight="1" x14ac:dyDescent="0.4">
      <c r="A224" s="67"/>
      <c r="B224" s="67"/>
      <c r="C224" s="67"/>
      <c r="D224" s="67"/>
      <c r="E224" s="67"/>
      <c r="F224" s="67"/>
      <c r="G224" s="67"/>
      <c r="H224" s="67"/>
      <c r="I224" s="67"/>
      <c r="J224" s="67"/>
      <c r="K224" s="67"/>
      <c r="L224" s="67"/>
      <c r="M224" s="67"/>
      <c r="N224" s="67"/>
      <c r="O224" s="67"/>
      <c r="P224" s="67"/>
      <c r="Q224" s="67"/>
      <c r="R224" s="67"/>
      <c r="S224" s="67"/>
      <c r="T224" s="67"/>
      <c r="U224" s="67"/>
      <c r="V224" s="67"/>
      <c r="W224" s="67"/>
      <c r="X224" s="67"/>
      <c r="Y224" s="67"/>
      <c r="Z224" s="67"/>
      <c r="AA224" s="67"/>
    </row>
    <row r="225" spans="1:27" ht="12" customHeight="1" x14ac:dyDescent="0.4">
      <c r="A225" s="67"/>
      <c r="B225" s="67"/>
      <c r="C225" s="67"/>
      <c r="D225" s="67"/>
      <c r="E225" s="67"/>
      <c r="F225" s="67"/>
      <c r="G225" s="67"/>
      <c r="H225" s="67"/>
      <c r="I225" s="67"/>
      <c r="J225" s="67"/>
      <c r="K225" s="67"/>
      <c r="L225" s="67"/>
      <c r="M225" s="67"/>
      <c r="N225" s="67"/>
      <c r="O225" s="67"/>
      <c r="P225" s="67"/>
      <c r="Q225" s="67"/>
      <c r="R225" s="67"/>
      <c r="S225" s="67"/>
      <c r="T225" s="67"/>
      <c r="U225" s="67"/>
      <c r="V225" s="67"/>
      <c r="W225" s="67"/>
      <c r="X225" s="67"/>
      <c r="Y225" s="67"/>
      <c r="Z225" s="67"/>
      <c r="AA225" s="67"/>
    </row>
    <row r="226" spans="1:27" ht="12" customHeight="1" x14ac:dyDescent="0.4">
      <c r="A226" s="67"/>
      <c r="B226" s="67"/>
      <c r="C226" s="67"/>
      <c r="D226" s="67"/>
      <c r="E226" s="67"/>
      <c r="F226" s="67"/>
      <c r="G226" s="67"/>
      <c r="H226" s="67"/>
      <c r="I226" s="67"/>
      <c r="J226" s="67"/>
      <c r="K226" s="67"/>
      <c r="L226" s="67"/>
      <c r="M226" s="67"/>
      <c r="N226" s="67"/>
      <c r="O226" s="67"/>
      <c r="P226" s="67"/>
      <c r="Q226" s="67"/>
      <c r="R226" s="67"/>
      <c r="S226" s="67"/>
      <c r="T226" s="67"/>
      <c r="U226" s="67"/>
      <c r="V226" s="67"/>
      <c r="W226" s="67"/>
      <c r="X226" s="67"/>
      <c r="Y226" s="67"/>
      <c r="Z226" s="67"/>
      <c r="AA226" s="67"/>
    </row>
    <row r="227" spans="1:27" ht="12" customHeight="1" x14ac:dyDescent="0.4">
      <c r="A227" s="67"/>
      <c r="B227" s="67"/>
      <c r="C227" s="67"/>
      <c r="D227" s="67"/>
      <c r="E227" s="67"/>
      <c r="F227" s="67"/>
      <c r="G227" s="67"/>
      <c r="H227" s="67"/>
      <c r="I227" s="67"/>
      <c r="J227" s="67"/>
      <c r="K227" s="67"/>
      <c r="L227" s="67"/>
      <c r="M227" s="67"/>
      <c r="N227" s="67"/>
      <c r="O227" s="67"/>
      <c r="P227" s="67"/>
      <c r="Q227" s="67"/>
      <c r="R227" s="67"/>
      <c r="S227" s="67"/>
      <c r="T227" s="67"/>
      <c r="U227" s="67"/>
      <c r="V227" s="67"/>
      <c r="W227" s="67"/>
      <c r="X227" s="67"/>
      <c r="Y227" s="67"/>
      <c r="Z227" s="67"/>
      <c r="AA227" s="67"/>
    </row>
    <row r="228" spans="1:27" ht="12" customHeight="1" x14ac:dyDescent="0.4">
      <c r="A228" s="67"/>
      <c r="B228" s="67"/>
      <c r="C228" s="67"/>
      <c r="D228" s="67"/>
      <c r="E228" s="67"/>
      <c r="F228" s="67"/>
      <c r="G228" s="67"/>
      <c r="H228" s="67"/>
      <c r="I228" s="67"/>
      <c r="J228" s="67"/>
      <c r="K228" s="67"/>
      <c r="L228" s="67"/>
      <c r="M228" s="67"/>
      <c r="N228" s="67"/>
      <c r="O228" s="67"/>
      <c r="P228" s="67"/>
      <c r="Q228" s="67"/>
      <c r="R228" s="67"/>
      <c r="S228" s="67"/>
      <c r="T228" s="67"/>
      <c r="U228" s="67"/>
      <c r="V228" s="67"/>
      <c r="W228" s="67"/>
      <c r="X228" s="67"/>
      <c r="Y228" s="67"/>
      <c r="Z228" s="67"/>
      <c r="AA228" s="67"/>
    </row>
    <row r="229" spans="1:27" ht="12" customHeight="1" x14ac:dyDescent="0.4">
      <c r="A229" s="67"/>
      <c r="B229" s="67"/>
      <c r="C229" s="67"/>
      <c r="D229" s="67"/>
      <c r="E229" s="67"/>
      <c r="F229" s="67"/>
      <c r="G229" s="67"/>
      <c r="H229" s="67"/>
      <c r="I229" s="67"/>
      <c r="J229" s="67"/>
      <c r="K229" s="67"/>
      <c r="L229" s="67"/>
      <c r="M229" s="67"/>
      <c r="N229" s="67"/>
      <c r="O229" s="67"/>
      <c r="P229" s="67"/>
      <c r="Q229" s="67"/>
      <c r="R229" s="67"/>
      <c r="S229" s="67"/>
      <c r="T229" s="67"/>
      <c r="U229" s="67"/>
      <c r="V229" s="67"/>
      <c r="W229" s="67"/>
      <c r="X229" s="67"/>
      <c r="Y229" s="67"/>
      <c r="Z229" s="67"/>
      <c r="AA229" s="67"/>
    </row>
    <row r="230" spans="1:27" ht="12" customHeight="1" x14ac:dyDescent="0.4">
      <c r="A230" s="67"/>
      <c r="B230" s="67"/>
      <c r="C230" s="67"/>
      <c r="D230" s="67"/>
      <c r="E230" s="67"/>
      <c r="F230" s="67"/>
      <c r="G230" s="67"/>
      <c r="H230" s="67"/>
      <c r="I230" s="67"/>
      <c r="J230" s="67"/>
      <c r="K230" s="67"/>
      <c r="L230" s="67"/>
      <c r="M230" s="67"/>
      <c r="N230" s="67"/>
      <c r="O230" s="67"/>
      <c r="P230" s="67"/>
      <c r="Q230" s="67"/>
      <c r="R230" s="67"/>
      <c r="S230" s="67"/>
      <c r="T230" s="67"/>
      <c r="U230" s="67"/>
      <c r="V230" s="67"/>
      <c r="W230" s="67"/>
      <c r="X230" s="67"/>
      <c r="Y230" s="67"/>
      <c r="Z230" s="67"/>
      <c r="AA230" s="67"/>
    </row>
    <row r="231" spans="1:27" ht="12" customHeight="1" x14ac:dyDescent="0.4">
      <c r="A231" s="67"/>
      <c r="B231" s="67"/>
      <c r="C231" s="67"/>
      <c r="D231" s="67"/>
      <c r="E231" s="67"/>
      <c r="F231" s="67"/>
      <c r="G231" s="67"/>
      <c r="H231" s="67"/>
      <c r="I231" s="67"/>
      <c r="J231" s="67"/>
      <c r="K231" s="67"/>
      <c r="L231" s="67"/>
      <c r="M231" s="67"/>
      <c r="N231" s="67"/>
      <c r="O231" s="67"/>
      <c r="P231" s="67"/>
      <c r="Q231" s="67"/>
      <c r="R231" s="67"/>
      <c r="S231" s="67"/>
      <c r="T231" s="67"/>
      <c r="U231" s="67"/>
      <c r="V231" s="67"/>
      <c r="W231" s="67"/>
      <c r="X231" s="67"/>
      <c r="Y231" s="67"/>
      <c r="Z231" s="67"/>
      <c r="AA231" s="67"/>
    </row>
    <row r="232" spans="1:27" ht="12" customHeight="1" x14ac:dyDescent="0.4">
      <c r="A232" s="67"/>
      <c r="B232" s="67"/>
      <c r="C232" s="67"/>
      <c r="D232" s="67"/>
      <c r="E232" s="67"/>
      <c r="F232" s="67"/>
      <c r="G232" s="67"/>
      <c r="H232" s="67"/>
      <c r="I232" s="67"/>
      <c r="J232" s="67"/>
      <c r="K232" s="67"/>
      <c r="L232" s="67"/>
      <c r="M232" s="67"/>
      <c r="N232" s="67"/>
      <c r="O232" s="67"/>
      <c r="P232" s="67"/>
      <c r="Q232" s="67"/>
      <c r="R232" s="67"/>
      <c r="S232" s="67"/>
      <c r="T232" s="67"/>
      <c r="U232" s="67"/>
      <c r="V232" s="67"/>
      <c r="W232" s="67"/>
      <c r="X232" s="67"/>
      <c r="Y232" s="67"/>
      <c r="Z232" s="67"/>
      <c r="AA232" s="67"/>
    </row>
    <row r="233" spans="1:27" ht="12" customHeight="1" x14ac:dyDescent="0.4">
      <c r="A233" s="67"/>
      <c r="B233" s="67"/>
      <c r="C233" s="67"/>
      <c r="D233" s="67"/>
      <c r="E233" s="67"/>
      <c r="F233" s="67"/>
      <c r="G233" s="67"/>
      <c r="H233" s="67"/>
      <c r="I233" s="67"/>
      <c r="J233" s="67"/>
      <c r="K233" s="67"/>
      <c r="L233" s="67"/>
      <c r="M233" s="67"/>
      <c r="N233" s="67"/>
      <c r="O233" s="67"/>
      <c r="P233" s="67"/>
      <c r="Q233" s="67"/>
      <c r="R233" s="67"/>
      <c r="S233" s="67"/>
      <c r="T233" s="67"/>
      <c r="U233" s="67"/>
      <c r="V233" s="67"/>
      <c r="W233" s="67"/>
      <c r="X233" s="67"/>
      <c r="Y233" s="67"/>
      <c r="Z233" s="67"/>
      <c r="AA233" s="67"/>
    </row>
    <row r="234" spans="1:27" ht="12" customHeight="1" x14ac:dyDescent="0.4">
      <c r="A234" s="67"/>
      <c r="B234" s="67"/>
      <c r="C234" s="67"/>
      <c r="D234" s="67"/>
      <c r="E234" s="67"/>
      <c r="F234" s="67"/>
      <c r="G234" s="67"/>
      <c r="H234" s="67"/>
      <c r="I234" s="67"/>
      <c r="J234" s="67"/>
      <c r="K234" s="67"/>
      <c r="L234" s="67"/>
      <c r="M234" s="67"/>
      <c r="N234" s="67"/>
      <c r="O234" s="67"/>
      <c r="P234" s="67"/>
      <c r="Q234" s="67"/>
      <c r="R234" s="67"/>
      <c r="S234" s="67"/>
      <c r="T234" s="67"/>
      <c r="U234" s="67"/>
      <c r="V234" s="67"/>
      <c r="W234" s="67"/>
      <c r="X234" s="67"/>
      <c r="Y234" s="67"/>
      <c r="Z234" s="67"/>
      <c r="AA234" s="67"/>
    </row>
    <row r="235" spans="1:27" ht="12" customHeight="1" x14ac:dyDescent="0.4">
      <c r="A235" s="67"/>
      <c r="B235" s="67"/>
      <c r="C235" s="67"/>
      <c r="D235" s="67"/>
      <c r="E235" s="67"/>
      <c r="F235" s="67"/>
      <c r="G235" s="67"/>
      <c r="H235" s="67"/>
      <c r="I235" s="67"/>
      <c r="J235" s="67"/>
      <c r="K235" s="67"/>
      <c r="L235" s="67"/>
      <c r="M235" s="67"/>
      <c r="N235" s="67"/>
      <c r="O235" s="67"/>
      <c r="P235" s="67"/>
      <c r="Q235" s="67"/>
      <c r="R235" s="67"/>
      <c r="S235" s="67"/>
      <c r="T235" s="67"/>
      <c r="U235" s="67"/>
      <c r="V235" s="67"/>
      <c r="W235" s="67"/>
      <c r="X235" s="67"/>
      <c r="Y235" s="67"/>
      <c r="Z235" s="67"/>
      <c r="AA235" s="67"/>
    </row>
    <row r="236" spans="1:27" ht="12" customHeight="1" x14ac:dyDescent="0.4">
      <c r="A236" s="67"/>
      <c r="B236" s="67"/>
      <c r="C236" s="67"/>
      <c r="D236" s="67"/>
      <c r="E236" s="67"/>
      <c r="F236" s="67"/>
      <c r="G236" s="67"/>
      <c r="H236" s="67"/>
      <c r="I236" s="67"/>
      <c r="J236" s="67"/>
      <c r="K236" s="67"/>
      <c r="L236" s="67"/>
      <c r="M236" s="67"/>
      <c r="N236" s="67"/>
      <c r="O236" s="67"/>
      <c r="P236" s="67"/>
      <c r="Q236" s="67"/>
      <c r="R236" s="67"/>
      <c r="S236" s="67"/>
      <c r="T236" s="67"/>
      <c r="U236" s="67"/>
      <c r="V236" s="67"/>
      <c r="W236" s="67"/>
      <c r="X236" s="67"/>
      <c r="Y236" s="67"/>
      <c r="Z236" s="67"/>
      <c r="AA236" s="67"/>
    </row>
    <row r="237" spans="1:27" ht="12" customHeight="1" x14ac:dyDescent="0.4">
      <c r="A237" s="67"/>
      <c r="B237" s="67"/>
      <c r="C237" s="67"/>
      <c r="D237" s="67"/>
      <c r="E237" s="67"/>
      <c r="F237" s="67"/>
      <c r="G237" s="67"/>
      <c r="H237" s="67"/>
      <c r="I237" s="67"/>
      <c r="J237" s="67"/>
      <c r="K237" s="67"/>
      <c r="L237" s="67"/>
      <c r="M237" s="67"/>
      <c r="N237" s="67"/>
      <c r="O237" s="67"/>
      <c r="P237" s="67"/>
      <c r="Q237" s="67"/>
      <c r="R237" s="67"/>
      <c r="S237" s="67"/>
      <c r="T237" s="67"/>
      <c r="U237" s="67"/>
      <c r="V237" s="67"/>
      <c r="W237" s="67"/>
      <c r="X237" s="67"/>
      <c r="Y237" s="67"/>
      <c r="Z237" s="67"/>
      <c r="AA237" s="67"/>
    </row>
    <row r="238" spans="1:27" ht="12" customHeight="1" x14ac:dyDescent="0.4">
      <c r="A238" s="67"/>
      <c r="B238" s="67"/>
      <c r="C238" s="67"/>
      <c r="D238" s="67"/>
      <c r="E238" s="67"/>
      <c r="F238" s="67"/>
      <c r="G238" s="67"/>
      <c r="H238" s="67"/>
      <c r="I238" s="67"/>
      <c r="J238" s="67"/>
      <c r="K238" s="67"/>
      <c r="L238" s="67"/>
      <c r="M238" s="67"/>
      <c r="N238" s="67"/>
      <c r="O238" s="67"/>
      <c r="P238" s="67"/>
      <c r="Q238" s="67"/>
      <c r="R238" s="67"/>
      <c r="S238" s="67"/>
      <c r="T238" s="67"/>
      <c r="U238" s="67"/>
      <c r="V238" s="67"/>
      <c r="W238" s="67"/>
      <c r="X238" s="67"/>
      <c r="Y238" s="67"/>
      <c r="Z238" s="67"/>
      <c r="AA238" s="67"/>
    </row>
    <row r="239" spans="1:27" ht="15.75" customHeight="1" x14ac:dyDescent="0.4">
      <c r="A239" s="80"/>
      <c r="B239" s="80"/>
      <c r="C239" s="80"/>
      <c r="D239" s="80"/>
      <c r="E239" s="80"/>
      <c r="F239" s="80"/>
      <c r="G239" s="80"/>
      <c r="H239" s="80"/>
      <c r="I239" s="80"/>
      <c r="J239" s="80"/>
      <c r="K239" s="80"/>
      <c r="L239" s="80"/>
      <c r="M239" s="80"/>
      <c r="N239" s="80"/>
      <c r="O239" s="80"/>
      <c r="P239" s="80"/>
      <c r="Q239" s="80"/>
      <c r="R239" s="80"/>
      <c r="S239" s="80"/>
      <c r="T239" s="80"/>
      <c r="U239" s="80"/>
      <c r="V239" s="80"/>
      <c r="W239" s="80"/>
      <c r="X239" s="80"/>
      <c r="Y239" s="80"/>
      <c r="Z239" s="80"/>
      <c r="AA239" s="80"/>
    </row>
    <row r="240" spans="1:27" ht="15.75" customHeight="1" x14ac:dyDescent="0.4">
      <c r="A240" s="80"/>
      <c r="B240" s="80"/>
      <c r="C240" s="80"/>
      <c r="D240" s="80"/>
      <c r="E240" s="80"/>
      <c r="F240" s="80"/>
      <c r="G240" s="80"/>
      <c r="H240" s="80"/>
      <c r="I240" s="80"/>
      <c r="J240" s="80"/>
      <c r="K240" s="80"/>
      <c r="L240" s="80"/>
      <c r="M240" s="80"/>
      <c r="N240" s="80"/>
      <c r="O240" s="80"/>
      <c r="P240" s="80"/>
      <c r="Q240" s="80"/>
      <c r="R240" s="80"/>
      <c r="S240" s="80"/>
      <c r="T240" s="80"/>
      <c r="U240" s="80"/>
      <c r="V240" s="80"/>
      <c r="W240" s="80"/>
      <c r="X240" s="80"/>
      <c r="Y240" s="80"/>
      <c r="Z240" s="80"/>
      <c r="AA240" s="80"/>
    </row>
    <row r="241" spans="1:27" ht="15.75" customHeight="1" x14ac:dyDescent="0.4">
      <c r="A241" s="80"/>
      <c r="B241" s="80"/>
      <c r="C241" s="80"/>
      <c r="D241" s="80"/>
      <c r="E241" s="80"/>
      <c r="F241" s="80"/>
      <c r="G241" s="80"/>
      <c r="H241" s="80"/>
      <c r="I241" s="80"/>
      <c r="J241" s="80"/>
      <c r="K241" s="80"/>
      <c r="L241" s="80"/>
      <c r="M241" s="80"/>
      <c r="N241" s="80"/>
      <c r="O241" s="80"/>
      <c r="P241" s="80"/>
      <c r="Q241" s="80"/>
      <c r="R241" s="80"/>
      <c r="S241" s="80"/>
      <c r="T241" s="80"/>
      <c r="U241" s="80"/>
      <c r="V241" s="80"/>
      <c r="W241" s="80"/>
      <c r="X241" s="80"/>
      <c r="Y241" s="80"/>
      <c r="Z241" s="80"/>
      <c r="AA241" s="80"/>
    </row>
    <row r="242" spans="1:27" ht="15.75" customHeight="1" x14ac:dyDescent="0.4">
      <c r="A242" s="80"/>
      <c r="B242" s="80"/>
      <c r="C242" s="80"/>
      <c r="D242" s="80"/>
      <c r="E242" s="80"/>
      <c r="F242" s="80"/>
      <c r="G242" s="80"/>
      <c r="H242" s="80"/>
      <c r="I242" s="80"/>
      <c r="J242" s="80"/>
      <c r="K242" s="80"/>
      <c r="L242" s="80"/>
      <c r="M242" s="80"/>
      <c r="N242" s="80"/>
      <c r="O242" s="80"/>
      <c r="P242" s="80"/>
      <c r="Q242" s="80"/>
      <c r="R242" s="80"/>
      <c r="S242" s="80"/>
      <c r="T242" s="80"/>
      <c r="U242" s="80"/>
      <c r="V242" s="80"/>
      <c r="W242" s="80"/>
      <c r="X242" s="80"/>
      <c r="Y242" s="80"/>
      <c r="Z242" s="80"/>
      <c r="AA242" s="80"/>
    </row>
    <row r="243" spans="1:27" ht="15.75" customHeight="1" x14ac:dyDescent="0.4">
      <c r="A243" s="80"/>
      <c r="B243" s="80"/>
      <c r="C243" s="80"/>
      <c r="D243" s="80"/>
      <c r="E243" s="80"/>
      <c r="F243" s="80"/>
      <c r="G243" s="80"/>
      <c r="H243" s="80"/>
      <c r="I243" s="80"/>
      <c r="J243" s="80"/>
      <c r="K243" s="80"/>
      <c r="L243" s="80"/>
      <c r="M243" s="80"/>
      <c r="N243" s="80"/>
      <c r="O243" s="80"/>
      <c r="P243" s="80"/>
      <c r="Q243" s="80"/>
      <c r="R243" s="80"/>
      <c r="S243" s="80"/>
      <c r="T243" s="80"/>
      <c r="U243" s="80"/>
      <c r="V243" s="80"/>
      <c r="W243" s="80"/>
      <c r="X243" s="80"/>
      <c r="Y243" s="80"/>
      <c r="Z243" s="80"/>
      <c r="AA243" s="80"/>
    </row>
    <row r="244" spans="1:27" ht="15.75" customHeight="1" x14ac:dyDescent="0.4">
      <c r="A244" s="80"/>
      <c r="B244" s="80"/>
      <c r="C244" s="80"/>
      <c r="D244" s="80"/>
      <c r="E244" s="80"/>
      <c r="F244" s="80"/>
      <c r="G244" s="80"/>
      <c r="H244" s="80"/>
      <c r="I244" s="80"/>
      <c r="J244" s="80"/>
      <c r="K244" s="80"/>
      <c r="L244" s="80"/>
      <c r="M244" s="80"/>
      <c r="N244" s="80"/>
      <c r="O244" s="80"/>
      <c r="P244" s="80"/>
      <c r="Q244" s="80"/>
      <c r="R244" s="80"/>
      <c r="S244" s="80"/>
      <c r="T244" s="80"/>
      <c r="U244" s="80"/>
      <c r="V244" s="80"/>
      <c r="W244" s="80"/>
      <c r="X244" s="80"/>
      <c r="Y244" s="80"/>
      <c r="Z244" s="80"/>
      <c r="AA244" s="80"/>
    </row>
    <row r="245" spans="1:27" ht="15.75" customHeight="1" x14ac:dyDescent="0.4">
      <c r="A245" s="80"/>
      <c r="B245" s="80"/>
      <c r="C245" s="80"/>
      <c r="D245" s="80"/>
      <c r="E245" s="80"/>
      <c r="F245" s="80"/>
      <c r="G245" s="80"/>
      <c r="H245" s="80"/>
      <c r="I245" s="80"/>
      <c r="J245" s="80"/>
      <c r="K245" s="80"/>
      <c r="L245" s="80"/>
      <c r="M245" s="80"/>
      <c r="N245" s="80"/>
      <c r="O245" s="80"/>
      <c r="P245" s="80"/>
      <c r="Q245" s="80"/>
      <c r="R245" s="80"/>
      <c r="S245" s="80"/>
      <c r="T245" s="80"/>
      <c r="U245" s="80"/>
      <c r="V245" s="80"/>
      <c r="W245" s="80"/>
      <c r="X245" s="80"/>
      <c r="Y245" s="80"/>
      <c r="Z245" s="80"/>
      <c r="AA245" s="80"/>
    </row>
    <row r="246" spans="1:27" ht="15.75" customHeight="1" x14ac:dyDescent="0.4">
      <c r="A246" s="80"/>
      <c r="B246" s="80"/>
      <c r="C246" s="80"/>
      <c r="D246" s="80"/>
      <c r="E246" s="80"/>
      <c r="F246" s="80"/>
      <c r="G246" s="80"/>
      <c r="H246" s="80"/>
      <c r="I246" s="80"/>
      <c r="J246" s="80"/>
      <c r="K246" s="80"/>
      <c r="L246" s="80"/>
      <c r="M246" s="80"/>
      <c r="N246" s="80"/>
      <c r="O246" s="80"/>
      <c r="P246" s="80"/>
      <c r="Q246" s="80"/>
      <c r="R246" s="80"/>
      <c r="S246" s="80"/>
      <c r="T246" s="80"/>
      <c r="U246" s="80"/>
      <c r="V246" s="80"/>
      <c r="W246" s="80"/>
      <c r="X246" s="80"/>
      <c r="Y246" s="80"/>
      <c r="Z246" s="80"/>
      <c r="AA246" s="80"/>
    </row>
    <row r="247" spans="1:27" ht="15.75" customHeight="1" x14ac:dyDescent="0.4"/>
    <row r="248" spans="1:27" ht="15.75" customHeight="1" x14ac:dyDescent="0.4"/>
    <row r="249" spans="1:27" ht="15.75" customHeight="1" x14ac:dyDescent="0.4"/>
    <row r="250" spans="1:27" ht="15.75" customHeight="1" x14ac:dyDescent="0.4"/>
    <row r="251" spans="1:27" ht="15.75" customHeight="1" x14ac:dyDescent="0.4"/>
    <row r="252" spans="1:27" ht="15.75" customHeight="1" x14ac:dyDescent="0.4"/>
    <row r="253" spans="1:27" ht="15.75" customHeight="1" x14ac:dyDescent="0.4"/>
    <row r="254" spans="1:27" ht="15.75" customHeight="1" x14ac:dyDescent="0.4"/>
    <row r="255" spans="1:27" ht="15.75" customHeight="1" x14ac:dyDescent="0.4"/>
    <row r="256" spans="1:27" ht="15.75" customHeight="1" x14ac:dyDescent="0.4"/>
    <row r="257" ht="15.75" customHeight="1" x14ac:dyDescent="0.4"/>
    <row r="258" ht="15.75" customHeight="1" x14ac:dyDescent="0.4"/>
    <row r="259" ht="15.75" customHeight="1" x14ac:dyDescent="0.4"/>
    <row r="260" ht="15.75" customHeight="1" x14ac:dyDescent="0.4"/>
    <row r="261" ht="15.75" customHeight="1" x14ac:dyDescent="0.4"/>
    <row r="262" ht="15.75" customHeight="1" x14ac:dyDescent="0.4"/>
    <row r="263" ht="15.75" customHeight="1" x14ac:dyDescent="0.4"/>
    <row r="264" ht="15.75" customHeight="1" x14ac:dyDescent="0.4"/>
    <row r="265" ht="15.75" customHeight="1" x14ac:dyDescent="0.4"/>
    <row r="266" ht="15.75" customHeight="1" x14ac:dyDescent="0.4"/>
    <row r="267" ht="15.75" customHeight="1" x14ac:dyDescent="0.4"/>
    <row r="268" ht="15.75" customHeight="1" x14ac:dyDescent="0.4"/>
    <row r="269" ht="15.75" customHeight="1" x14ac:dyDescent="0.4"/>
    <row r="270" ht="15.75" customHeight="1" x14ac:dyDescent="0.4"/>
    <row r="271" ht="15.75" customHeight="1" x14ac:dyDescent="0.4"/>
    <row r="272" ht="15.75" customHeight="1" x14ac:dyDescent="0.4"/>
    <row r="273" ht="15.75" customHeight="1" x14ac:dyDescent="0.4"/>
    <row r="274" ht="15.75" customHeight="1" x14ac:dyDescent="0.4"/>
    <row r="275" ht="15.75" customHeight="1" x14ac:dyDescent="0.4"/>
    <row r="276" ht="15.75" customHeight="1" x14ac:dyDescent="0.4"/>
    <row r="277" ht="15.75" customHeight="1" x14ac:dyDescent="0.4"/>
    <row r="278" ht="15.75" customHeight="1" x14ac:dyDescent="0.4"/>
    <row r="279" ht="15.75" customHeight="1" x14ac:dyDescent="0.4"/>
    <row r="280" ht="15.75" customHeight="1" x14ac:dyDescent="0.4"/>
    <row r="281" ht="15.75" customHeight="1" x14ac:dyDescent="0.4"/>
    <row r="282" ht="15.75" customHeight="1" x14ac:dyDescent="0.4"/>
    <row r="283" ht="15.75" customHeight="1" x14ac:dyDescent="0.4"/>
    <row r="284" ht="15.75" customHeight="1" x14ac:dyDescent="0.4"/>
    <row r="285" ht="15.75" customHeight="1" x14ac:dyDescent="0.4"/>
    <row r="286" ht="15.75" customHeight="1" x14ac:dyDescent="0.4"/>
    <row r="287" ht="15.75" customHeight="1" x14ac:dyDescent="0.4"/>
    <row r="288" ht="15.75" customHeight="1" x14ac:dyDescent="0.4"/>
    <row r="289" ht="15.75" customHeight="1" x14ac:dyDescent="0.4"/>
    <row r="290" ht="15.75" customHeight="1" x14ac:dyDescent="0.4"/>
    <row r="291" ht="15.75" customHeight="1" x14ac:dyDescent="0.4"/>
    <row r="292" ht="15.75" customHeight="1" x14ac:dyDescent="0.4"/>
    <row r="293" ht="15.75" customHeight="1" x14ac:dyDescent="0.4"/>
    <row r="294" ht="15.75" customHeight="1" x14ac:dyDescent="0.4"/>
    <row r="295" ht="15.75" customHeight="1" x14ac:dyDescent="0.4"/>
    <row r="296" ht="15.75" customHeight="1" x14ac:dyDescent="0.4"/>
    <row r="297" ht="15.75" customHeight="1" x14ac:dyDescent="0.4"/>
    <row r="298" ht="15.75" customHeight="1" x14ac:dyDescent="0.4"/>
    <row r="299" ht="15.75" customHeight="1" x14ac:dyDescent="0.4"/>
    <row r="300" ht="15.75" customHeight="1" x14ac:dyDescent="0.4"/>
    <row r="301" ht="15.75" customHeight="1" x14ac:dyDescent="0.4"/>
    <row r="302" ht="15.75" customHeight="1" x14ac:dyDescent="0.4"/>
    <row r="303" ht="15.75" customHeight="1" x14ac:dyDescent="0.4"/>
    <row r="304" ht="15.75" customHeight="1" x14ac:dyDescent="0.4"/>
    <row r="305" ht="15.75" customHeight="1" x14ac:dyDescent="0.4"/>
    <row r="306" ht="15.75" customHeight="1" x14ac:dyDescent="0.4"/>
    <row r="307" ht="15.75" customHeight="1" x14ac:dyDescent="0.4"/>
    <row r="308" ht="15.75" customHeight="1" x14ac:dyDescent="0.4"/>
    <row r="309" ht="15.75" customHeight="1" x14ac:dyDescent="0.4"/>
    <row r="310" ht="15.75" customHeight="1" x14ac:dyDescent="0.4"/>
    <row r="311" ht="15.75" customHeight="1" x14ac:dyDescent="0.4"/>
    <row r="312" ht="15.75" customHeight="1" x14ac:dyDescent="0.4"/>
    <row r="313" ht="15.75" customHeight="1" x14ac:dyDescent="0.4"/>
    <row r="314" ht="15.75" customHeight="1" x14ac:dyDescent="0.4"/>
    <row r="315" ht="15.75" customHeight="1" x14ac:dyDescent="0.4"/>
    <row r="316" ht="15.75" customHeight="1" x14ac:dyDescent="0.4"/>
    <row r="317" ht="15.75" customHeight="1" x14ac:dyDescent="0.4"/>
    <row r="318" ht="15.75" customHeight="1" x14ac:dyDescent="0.4"/>
    <row r="319" ht="15.75" customHeight="1" x14ac:dyDescent="0.4"/>
    <row r="320" ht="15.75" customHeight="1" x14ac:dyDescent="0.4"/>
    <row r="321" ht="15.75" customHeight="1" x14ac:dyDescent="0.4"/>
    <row r="322" ht="15.75" customHeight="1" x14ac:dyDescent="0.4"/>
    <row r="323" ht="15.75" customHeight="1" x14ac:dyDescent="0.4"/>
    <row r="324" ht="15.75" customHeight="1" x14ac:dyDescent="0.4"/>
    <row r="325" ht="15.75" customHeight="1" x14ac:dyDescent="0.4"/>
    <row r="326" ht="15.75" customHeight="1" x14ac:dyDescent="0.4"/>
    <row r="327" ht="15.75" customHeight="1" x14ac:dyDescent="0.4"/>
    <row r="328" ht="15.75" customHeight="1" x14ac:dyDescent="0.4"/>
    <row r="329" ht="15.75" customHeight="1" x14ac:dyDescent="0.4"/>
    <row r="330" ht="15.75" customHeight="1" x14ac:dyDescent="0.4"/>
    <row r="331" ht="15.75" customHeight="1" x14ac:dyDescent="0.4"/>
    <row r="332" ht="15.75" customHeight="1" x14ac:dyDescent="0.4"/>
    <row r="333" ht="15.75" customHeight="1" x14ac:dyDescent="0.4"/>
    <row r="334" ht="15.75" customHeight="1" x14ac:dyDescent="0.4"/>
    <row r="335" ht="15.75" customHeight="1" x14ac:dyDescent="0.4"/>
    <row r="336" ht="15.75" customHeight="1" x14ac:dyDescent="0.4"/>
    <row r="337" ht="15.75" customHeight="1" x14ac:dyDescent="0.4"/>
    <row r="338" ht="15.75" customHeight="1" x14ac:dyDescent="0.4"/>
    <row r="339" ht="15.75" customHeight="1" x14ac:dyDescent="0.4"/>
    <row r="340" ht="15.75" customHeight="1" x14ac:dyDescent="0.4"/>
    <row r="341" ht="15.75" customHeight="1" x14ac:dyDescent="0.4"/>
    <row r="342" ht="15.75" customHeight="1" x14ac:dyDescent="0.4"/>
    <row r="343" ht="15.75" customHeight="1" x14ac:dyDescent="0.4"/>
    <row r="344" ht="15.75" customHeight="1" x14ac:dyDescent="0.4"/>
    <row r="345" ht="15.75" customHeight="1" x14ac:dyDescent="0.4"/>
    <row r="346" ht="15.75" customHeight="1" x14ac:dyDescent="0.4"/>
    <row r="347" ht="15.75" customHeight="1" x14ac:dyDescent="0.4"/>
    <row r="348" ht="15.75" customHeight="1" x14ac:dyDescent="0.4"/>
    <row r="349" ht="15.75" customHeight="1" x14ac:dyDescent="0.4"/>
    <row r="350" ht="15.75" customHeight="1" x14ac:dyDescent="0.4"/>
    <row r="351" ht="15.75" customHeight="1" x14ac:dyDescent="0.4"/>
    <row r="352" ht="15.75" customHeight="1" x14ac:dyDescent="0.4"/>
    <row r="353" ht="15.75" customHeight="1" x14ac:dyDescent="0.4"/>
    <row r="354" ht="15.75" customHeight="1" x14ac:dyDescent="0.4"/>
    <row r="355" ht="15.75" customHeight="1" x14ac:dyDescent="0.4"/>
    <row r="356" ht="15.75" customHeight="1" x14ac:dyDescent="0.4"/>
    <row r="357" ht="15.75" customHeight="1" x14ac:dyDescent="0.4"/>
    <row r="358" ht="15.75" customHeight="1" x14ac:dyDescent="0.4"/>
    <row r="359" ht="15.75" customHeight="1" x14ac:dyDescent="0.4"/>
    <row r="360" ht="15.75" customHeight="1" x14ac:dyDescent="0.4"/>
    <row r="361" ht="15.75" customHeight="1" x14ac:dyDescent="0.4"/>
    <row r="362" ht="15.75" customHeight="1" x14ac:dyDescent="0.4"/>
    <row r="363" ht="15.75" customHeight="1" x14ac:dyDescent="0.4"/>
    <row r="364" ht="15.75" customHeight="1" x14ac:dyDescent="0.4"/>
    <row r="365" ht="15.75" customHeight="1" x14ac:dyDescent="0.4"/>
    <row r="366" ht="15.75" customHeight="1" x14ac:dyDescent="0.4"/>
    <row r="367" ht="15.75" customHeight="1" x14ac:dyDescent="0.4"/>
    <row r="368" ht="15.75" customHeight="1" x14ac:dyDescent="0.4"/>
    <row r="369" ht="15.75" customHeight="1" x14ac:dyDescent="0.4"/>
    <row r="370" ht="15.75" customHeight="1" x14ac:dyDescent="0.4"/>
    <row r="371" ht="15.75" customHeight="1" x14ac:dyDescent="0.4"/>
    <row r="372" ht="15.75" customHeight="1" x14ac:dyDescent="0.4"/>
    <row r="373" ht="15.75" customHeight="1" x14ac:dyDescent="0.4"/>
    <row r="374" ht="15.75" customHeight="1" x14ac:dyDescent="0.4"/>
    <row r="375" ht="15.75" customHeight="1" x14ac:dyDescent="0.4"/>
    <row r="376" ht="15.75" customHeight="1" x14ac:dyDescent="0.4"/>
    <row r="377" ht="15.75" customHeight="1" x14ac:dyDescent="0.4"/>
    <row r="378" ht="15.75" customHeight="1" x14ac:dyDescent="0.4"/>
    <row r="379" ht="15.75" customHeight="1" x14ac:dyDescent="0.4"/>
    <row r="380" ht="15.75" customHeight="1" x14ac:dyDescent="0.4"/>
    <row r="381" ht="15.75" customHeight="1" x14ac:dyDescent="0.4"/>
    <row r="382" ht="15.75" customHeight="1" x14ac:dyDescent="0.4"/>
    <row r="383" ht="15.75" customHeight="1" x14ac:dyDescent="0.4"/>
    <row r="384" ht="15.75" customHeight="1" x14ac:dyDescent="0.4"/>
    <row r="385" ht="15.75" customHeight="1" x14ac:dyDescent="0.4"/>
    <row r="386" ht="15.75" customHeight="1" x14ac:dyDescent="0.4"/>
    <row r="387" ht="15.75" customHeight="1" x14ac:dyDescent="0.4"/>
    <row r="388" ht="15.75" customHeight="1" x14ac:dyDescent="0.4"/>
    <row r="389" ht="15.75" customHeight="1" x14ac:dyDescent="0.4"/>
    <row r="390" ht="15.75" customHeight="1" x14ac:dyDescent="0.4"/>
    <row r="391" ht="15.75" customHeight="1" x14ac:dyDescent="0.4"/>
    <row r="392" ht="15.75" customHeight="1" x14ac:dyDescent="0.4"/>
    <row r="393" ht="15.75" customHeight="1" x14ac:dyDescent="0.4"/>
    <row r="394" ht="15.75" customHeight="1" x14ac:dyDescent="0.4"/>
    <row r="395" ht="15.75" customHeight="1" x14ac:dyDescent="0.4"/>
    <row r="396" ht="15.75" customHeight="1" x14ac:dyDescent="0.4"/>
    <row r="397" ht="15.75" customHeight="1" x14ac:dyDescent="0.4"/>
    <row r="398" ht="15.75" customHeight="1" x14ac:dyDescent="0.4"/>
    <row r="399" ht="15.75" customHeight="1" x14ac:dyDescent="0.4"/>
    <row r="400" ht="15.75" customHeight="1" x14ac:dyDescent="0.4"/>
    <row r="401" ht="15.75" customHeight="1" x14ac:dyDescent="0.4"/>
    <row r="402" ht="15.75" customHeight="1" x14ac:dyDescent="0.4"/>
    <row r="403" ht="15.75" customHeight="1" x14ac:dyDescent="0.4"/>
    <row r="404" ht="15.75" customHeight="1" x14ac:dyDescent="0.4"/>
    <row r="405" ht="15.75" customHeight="1" x14ac:dyDescent="0.4"/>
    <row r="406" ht="15.75" customHeight="1" x14ac:dyDescent="0.4"/>
    <row r="407" ht="15.75" customHeight="1" x14ac:dyDescent="0.4"/>
    <row r="408" ht="15.75" customHeight="1" x14ac:dyDescent="0.4"/>
    <row r="409" ht="15.75" customHeight="1" x14ac:dyDescent="0.4"/>
    <row r="410" ht="15.75" customHeight="1" x14ac:dyDescent="0.4"/>
    <row r="411" ht="15.75" customHeight="1" x14ac:dyDescent="0.4"/>
    <row r="412" ht="15.75" customHeight="1" x14ac:dyDescent="0.4"/>
    <row r="413" ht="15.75" customHeight="1" x14ac:dyDescent="0.4"/>
    <row r="414" ht="15.75" customHeight="1" x14ac:dyDescent="0.4"/>
    <row r="415" ht="15.75" customHeight="1" x14ac:dyDescent="0.4"/>
    <row r="416" ht="15.75" customHeight="1" x14ac:dyDescent="0.4"/>
    <row r="417" ht="15.75" customHeight="1" x14ac:dyDescent="0.4"/>
    <row r="418" ht="15.75" customHeight="1" x14ac:dyDescent="0.4"/>
    <row r="419" ht="15.75" customHeight="1" x14ac:dyDescent="0.4"/>
    <row r="420" ht="15.75" customHeight="1" x14ac:dyDescent="0.4"/>
    <row r="421" ht="15.75" customHeight="1" x14ac:dyDescent="0.4"/>
    <row r="422" ht="15.75" customHeight="1" x14ac:dyDescent="0.4"/>
    <row r="423" ht="15.75" customHeight="1" x14ac:dyDescent="0.4"/>
    <row r="424" ht="15.75" customHeight="1" x14ac:dyDescent="0.4"/>
    <row r="425" ht="15.75" customHeight="1" x14ac:dyDescent="0.4"/>
    <row r="426" ht="15.75" customHeight="1" x14ac:dyDescent="0.4"/>
    <row r="427" ht="15.75" customHeight="1" x14ac:dyDescent="0.4"/>
    <row r="428" ht="15.75" customHeight="1" x14ac:dyDescent="0.4"/>
    <row r="429" ht="15.75" customHeight="1" x14ac:dyDescent="0.4"/>
    <row r="430" ht="15.75" customHeight="1" x14ac:dyDescent="0.4"/>
    <row r="431" ht="15.75" customHeight="1" x14ac:dyDescent="0.4"/>
    <row r="432" ht="15.75" customHeight="1" x14ac:dyDescent="0.4"/>
    <row r="433" ht="15.75" customHeight="1" x14ac:dyDescent="0.4"/>
    <row r="434" ht="15.75" customHeight="1" x14ac:dyDescent="0.4"/>
    <row r="435" ht="15.75" customHeight="1" x14ac:dyDescent="0.4"/>
    <row r="436" ht="15.75" customHeight="1" x14ac:dyDescent="0.4"/>
    <row r="437" ht="15.75" customHeight="1" x14ac:dyDescent="0.4"/>
    <row r="438" ht="15.75" customHeight="1" x14ac:dyDescent="0.4"/>
    <row r="439" ht="15.75" customHeight="1" x14ac:dyDescent="0.4"/>
    <row r="440" ht="15.75" customHeight="1" x14ac:dyDescent="0.4"/>
    <row r="441" ht="15.75" customHeight="1" x14ac:dyDescent="0.4"/>
    <row r="442" ht="15.75" customHeight="1" x14ac:dyDescent="0.4"/>
    <row r="443" ht="15.75" customHeight="1" x14ac:dyDescent="0.4"/>
    <row r="444" ht="15.75" customHeight="1" x14ac:dyDescent="0.4"/>
    <row r="445" ht="15.75" customHeight="1" x14ac:dyDescent="0.4"/>
    <row r="446" ht="15.75" customHeight="1" x14ac:dyDescent="0.4"/>
    <row r="447" ht="15.75" customHeight="1" x14ac:dyDescent="0.4"/>
    <row r="448" ht="15.75" customHeight="1" x14ac:dyDescent="0.4"/>
    <row r="449" ht="15.75" customHeight="1" x14ac:dyDescent="0.4"/>
    <row r="450" ht="15.75" customHeight="1" x14ac:dyDescent="0.4"/>
    <row r="451" ht="15.75" customHeight="1" x14ac:dyDescent="0.4"/>
    <row r="452" ht="15.75" customHeight="1" x14ac:dyDescent="0.4"/>
    <row r="453" ht="15.75" customHeight="1" x14ac:dyDescent="0.4"/>
    <row r="454" ht="15.75" customHeight="1" x14ac:dyDescent="0.4"/>
    <row r="455" ht="15.75" customHeight="1" x14ac:dyDescent="0.4"/>
    <row r="456" ht="15.75" customHeight="1" x14ac:dyDescent="0.4"/>
    <row r="457" ht="15.75" customHeight="1" x14ac:dyDescent="0.4"/>
    <row r="458" ht="15.75" customHeight="1" x14ac:dyDescent="0.4"/>
    <row r="459" ht="15.75" customHeight="1" x14ac:dyDescent="0.4"/>
    <row r="460" ht="15.75" customHeight="1" x14ac:dyDescent="0.4"/>
    <row r="461" ht="15.75" customHeight="1" x14ac:dyDescent="0.4"/>
    <row r="462" ht="15.75" customHeight="1" x14ac:dyDescent="0.4"/>
    <row r="463" ht="15.75" customHeight="1" x14ac:dyDescent="0.4"/>
    <row r="464" ht="15.75" customHeight="1" x14ac:dyDescent="0.4"/>
    <row r="465" ht="15.75" customHeight="1" x14ac:dyDescent="0.4"/>
    <row r="466" ht="15.75" customHeight="1" x14ac:dyDescent="0.4"/>
    <row r="467" ht="15.75" customHeight="1" x14ac:dyDescent="0.4"/>
    <row r="468" ht="15.75" customHeight="1" x14ac:dyDescent="0.4"/>
    <row r="469" ht="15.75" customHeight="1" x14ac:dyDescent="0.4"/>
    <row r="470" ht="15.75" customHeight="1" x14ac:dyDescent="0.4"/>
    <row r="471" ht="15.75" customHeight="1" x14ac:dyDescent="0.4"/>
    <row r="472" ht="15.75" customHeight="1" x14ac:dyDescent="0.4"/>
    <row r="473" ht="15.75" customHeight="1" x14ac:dyDescent="0.4"/>
    <row r="474" ht="15.75" customHeight="1" x14ac:dyDescent="0.4"/>
    <row r="475" ht="15.75" customHeight="1" x14ac:dyDescent="0.4"/>
    <row r="476" ht="15.75" customHeight="1" x14ac:dyDescent="0.4"/>
    <row r="477" ht="15.75" customHeight="1" x14ac:dyDescent="0.4"/>
    <row r="478" ht="15.75" customHeight="1" x14ac:dyDescent="0.4"/>
    <row r="479" ht="15.75" customHeight="1" x14ac:dyDescent="0.4"/>
    <row r="480" ht="15.75" customHeight="1" x14ac:dyDescent="0.4"/>
    <row r="481" ht="15.75" customHeight="1" x14ac:dyDescent="0.4"/>
    <row r="482" ht="15.75" customHeight="1" x14ac:dyDescent="0.4"/>
    <row r="483" ht="15.75" customHeight="1" x14ac:dyDescent="0.4"/>
    <row r="484" ht="15.75" customHeight="1" x14ac:dyDescent="0.4"/>
    <row r="485" ht="15.75" customHeight="1" x14ac:dyDescent="0.4"/>
    <row r="486" ht="15.75" customHeight="1" x14ac:dyDescent="0.4"/>
    <row r="487" ht="15.75" customHeight="1" x14ac:dyDescent="0.4"/>
    <row r="488" ht="15.75" customHeight="1" x14ac:dyDescent="0.4"/>
    <row r="489" ht="15.75" customHeight="1" x14ac:dyDescent="0.4"/>
    <row r="490" ht="15.75" customHeight="1" x14ac:dyDescent="0.4"/>
    <row r="491" ht="15.75" customHeight="1" x14ac:dyDescent="0.4"/>
    <row r="492" ht="15.75" customHeight="1" x14ac:dyDescent="0.4"/>
    <row r="493" ht="15.75" customHeight="1" x14ac:dyDescent="0.4"/>
    <row r="494" ht="15.75" customHeight="1" x14ac:dyDescent="0.4"/>
    <row r="495" ht="15.75" customHeight="1" x14ac:dyDescent="0.4"/>
    <row r="496" ht="15.75" customHeight="1" x14ac:dyDescent="0.4"/>
    <row r="497" ht="15.75" customHeight="1" x14ac:dyDescent="0.4"/>
    <row r="498" ht="15.75" customHeight="1" x14ac:dyDescent="0.4"/>
    <row r="499" ht="15.75" customHeight="1" x14ac:dyDescent="0.4"/>
    <row r="500" ht="15.75" customHeight="1" x14ac:dyDescent="0.4"/>
    <row r="501" ht="15.75" customHeight="1" x14ac:dyDescent="0.4"/>
    <row r="502" ht="15.75" customHeight="1" x14ac:dyDescent="0.4"/>
    <row r="503" ht="15.75" customHeight="1" x14ac:dyDescent="0.4"/>
    <row r="504" ht="15.75" customHeight="1" x14ac:dyDescent="0.4"/>
    <row r="505" ht="15.75" customHeight="1" x14ac:dyDescent="0.4"/>
    <row r="506" ht="15.75" customHeight="1" x14ac:dyDescent="0.4"/>
    <row r="507" ht="15.75" customHeight="1" x14ac:dyDescent="0.4"/>
    <row r="508" ht="15.75" customHeight="1" x14ac:dyDescent="0.4"/>
    <row r="509" ht="15.75" customHeight="1" x14ac:dyDescent="0.4"/>
    <row r="510" ht="15.75" customHeight="1" x14ac:dyDescent="0.4"/>
    <row r="511" ht="15.75" customHeight="1" x14ac:dyDescent="0.4"/>
    <row r="512" ht="15.75" customHeight="1" x14ac:dyDescent="0.4"/>
    <row r="513" ht="15.75" customHeight="1" x14ac:dyDescent="0.4"/>
    <row r="514" ht="15.75" customHeight="1" x14ac:dyDescent="0.4"/>
    <row r="515" ht="15.75" customHeight="1" x14ac:dyDescent="0.4"/>
    <row r="516" ht="15.75" customHeight="1" x14ac:dyDescent="0.4"/>
    <row r="517" ht="15.75" customHeight="1" x14ac:dyDescent="0.4"/>
    <row r="518" ht="15.75" customHeight="1" x14ac:dyDescent="0.4"/>
    <row r="519" ht="15.75" customHeight="1" x14ac:dyDescent="0.4"/>
    <row r="520" ht="15.75" customHeight="1" x14ac:dyDescent="0.4"/>
    <row r="521" ht="15.75" customHeight="1" x14ac:dyDescent="0.4"/>
    <row r="522" ht="15.75" customHeight="1" x14ac:dyDescent="0.4"/>
    <row r="523" ht="15.75" customHeight="1" x14ac:dyDescent="0.4"/>
    <row r="524" ht="15.75" customHeight="1" x14ac:dyDescent="0.4"/>
    <row r="525" ht="15.75" customHeight="1" x14ac:dyDescent="0.4"/>
    <row r="526" ht="15.75" customHeight="1" x14ac:dyDescent="0.4"/>
    <row r="527" ht="15.75" customHeight="1" x14ac:dyDescent="0.4"/>
    <row r="528" ht="15.75" customHeight="1" x14ac:dyDescent="0.4"/>
    <row r="529" ht="15.75" customHeight="1" x14ac:dyDescent="0.4"/>
    <row r="530" ht="15.75" customHeight="1" x14ac:dyDescent="0.4"/>
    <row r="531" ht="15.75" customHeight="1" x14ac:dyDescent="0.4"/>
    <row r="532" ht="15.75" customHeight="1" x14ac:dyDescent="0.4"/>
    <row r="533" ht="15.75" customHeight="1" x14ac:dyDescent="0.4"/>
    <row r="534" ht="15.75" customHeight="1" x14ac:dyDescent="0.4"/>
    <row r="535" ht="15.75" customHeight="1" x14ac:dyDescent="0.4"/>
    <row r="536" ht="15.75" customHeight="1" x14ac:dyDescent="0.4"/>
    <row r="537" ht="15.75" customHeight="1" x14ac:dyDescent="0.4"/>
    <row r="538" ht="15.75" customHeight="1" x14ac:dyDescent="0.4"/>
    <row r="539" ht="15.75" customHeight="1" x14ac:dyDescent="0.4"/>
    <row r="540" ht="15.75" customHeight="1" x14ac:dyDescent="0.4"/>
    <row r="541" ht="15.75" customHeight="1" x14ac:dyDescent="0.4"/>
    <row r="542" ht="15.75" customHeight="1" x14ac:dyDescent="0.4"/>
    <row r="543" ht="15.75" customHeight="1" x14ac:dyDescent="0.4"/>
    <row r="544" ht="15.75" customHeight="1" x14ac:dyDescent="0.4"/>
    <row r="545" ht="15.75" customHeight="1" x14ac:dyDescent="0.4"/>
    <row r="546" ht="15.75" customHeight="1" x14ac:dyDescent="0.4"/>
    <row r="547" ht="15.75" customHeight="1" x14ac:dyDescent="0.4"/>
    <row r="548" ht="15.75" customHeight="1" x14ac:dyDescent="0.4"/>
    <row r="549" ht="15.75" customHeight="1" x14ac:dyDescent="0.4"/>
    <row r="550" ht="15.75" customHeight="1" x14ac:dyDescent="0.4"/>
    <row r="551" ht="15.75" customHeight="1" x14ac:dyDescent="0.4"/>
    <row r="552" ht="15.75" customHeight="1" x14ac:dyDescent="0.4"/>
    <row r="553" ht="15.75" customHeight="1" x14ac:dyDescent="0.4"/>
    <row r="554" ht="15.75" customHeight="1" x14ac:dyDescent="0.4"/>
    <row r="555" ht="15.75" customHeight="1" x14ac:dyDescent="0.4"/>
    <row r="556" ht="15.75" customHeight="1" x14ac:dyDescent="0.4"/>
    <row r="557" ht="15.75" customHeight="1" x14ac:dyDescent="0.4"/>
    <row r="558" ht="15.75" customHeight="1" x14ac:dyDescent="0.4"/>
    <row r="559" ht="15.75" customHeight="1" x14ac:dyDescent="0.4"/>
    <row r="560" ht="15.75" customHeight="1" x14ac:dyDescent="0.4"/>
    <row r="561" ht="15.75" customHeight="1" x14ac:dyDescent="0.4"/>
    <row r="562" ht="15.75" customHeight="1" x14ac:dyDescent="0.4"/>
    <row r="563" ht="15.75" customHeight="1" x14ac:dyDescent="0.4"/>
    <row r="564" ht="15.75" customHeight="1" x14ac:dyDescent="0.4"/>
    <row r="565" ht="15.75" customHeight="1" x14ac:dyDescent="0.4"/>
    <row r="566" ht="15.75" customHeight="1" x14ac:dyDescent="0.4"/>
    <row r="567" ht="15.75" customHeight="1" x14ac:dyDescent="0.4"/>
    <row r="568" ht="15.75" customHeight="1" x14ac:dyDescent="0.4"/>
    <row r="569" ht="15.75" customHeight="1" x14ac:dyDescent="0.4"/>
    <row r="570" ht="15.75" customHeight="1" x14ac:dyDescent="0.4"/>
    <row r="571" ht="15.75" customHeight="1" x14ac:dyDescent="0.4"/>
    <row r="572" ht="15.75" customHeight="1" x14ac:dyDescent="0.4"/>
    <row r="573" ht="15.75" customHeight="1" x14ac:dyDescent="0.4"/>
    <row r="574" ht="15.75" customHeight="1" x14ac:dyDescent="0.4"/>
    <row r="575" ht="15.75" customHeight="1" x14ac:dyDescent="0.4"/>
    <row r="576" ht="15.75" customHeight="1" x14ac:dyDescent="0.4"/>
    <row r="577" ht="15.75" customHeight="1" x14ac:dyDescent="0.4"/>
    <row r="578" ht="15.75" customHeight="1" x14ac:dyDescent="0.4"/>
    <row r="579" ht="15.75" customHeight="1" x14ac:dyDescent="0.4"/>
    <row r="580" ht="15.75" customHeight="1" x14ac:dyDescent="0.4"/>
    <row r="581" ht="15.75" customHeight="1" x14ac:dyDescent="0.4"/>
    <row r="582" ht="15.75" customHeight="1" x14ac:dyDescent="0.4"/>
    <row r="583" ht="15.75" customHeight="1" x14ac:dyDescent="0.4"/>
    <row r="584" ht="15.75" customHeight="1" x14ac:dyDescent="0.4"/>
    <row r="585" ht="15.75" customHeight="1" x14ac:dyDescent="0.4"/>
    <row r="586" ht="15.75" customHeight="1" x14ac:dyDescent="0.4"/>
    <row r="587" ht="15.75" customHeight="1" x14ac:dyDescent="0.4"/>
    <row r="588" ht="15.75" customHeight="1" x14ac:dyDescent="0.4"/>
    <row r="589" ht="15.75" customHeight="1" x14ac:dyDescent="0.4"/>
    <row r="590" ht="15.75" customHeight="1" x14ac:dyDescent="0.4"/>
    <row r="591" ht="15.75" customHeight="1" x14ac:dyDescent="0.4"/>
    <row r="592" ht="15.75" customHeight="1" x14ac:dyDescent="0.4"/>
    <row r="593" ht="15.75" customHeight="1" x14ac:dyDescent="0.4"/>
    <row r="594" ht="15.75" customHeight="1" x14ac:dyDescent="0.4"/>
    <row r="595" ht="15.75" customHeight="1" x14ac:dyDescent="0.4"/>
    <row r="596" ht="15.75" customHeight="1" x14ac:dyDescent="0.4"/>
    <row r="597" ht="15.75" customHeight="1" x14ac:dyDescent="0.4"/>
    <row r="598" ht="15.75" customHeight="1" x14ac:dyDescent="0.4"/>
    <row r="599" ht="15.75" customHeight="1" x14ac:dyDescent="0.4"/>
    <row r="600" ht="15.75" customHeight="1" x14ac:dyDescent="0.4"/>
    <row r="601" ht="15.75" customHeight="1" x14ac:dyDescent="0.4"/>
    <row r="602" ht="15.75" customHeight="1" x14ac:dyDescent="0.4"/>
    <row r="603" ht="15.75" customHeight="1" x14ac:dyDescent="0.4"/>
    <row r="604" ht="15.75" customHeight="1" x14ac:dyDescent="0.4"/>
    <row r="605" ht="15.75" customHeight="1" x14ac:dyDescent="0.4"/>
    <row r="606" ht="15.75" customHeight="1" x14ac:dyDescent="0.4"/>
    <row r="607" ht="15.75" customHeight="1" x14ac:dyDescent="0.4"/>
    <row r="608" ht="15.75" customHeight="1" x14ac:dyDescent="0.4"/>
    <row r="609" ht="15.75" customHeight="1" x14ac:dyDescent="0.4"/>
    <row r="610" ht="15.75" customHeight="1" x14ac:dyDescent="0.4"/>
    <row r="611" ht="15.75" customHeight="1" x14ac:dyDescent="0.4"/>
    <row r="612" ht="15.75" customHeight="1" x14ac:dyDescent="0.4"/>
    <row r="613" ht="15.75" customHeight="1" x14ac:dyDescent="0.4"/>
    <row r="614" ht="15.75" customHeight="1" x14ac:dyDescent="0.4"/>
    <row r="615" ht="15.75" customHeight="1" x14ac:dyDescent="0.4"/>
    <row r="616" ht="15.75" customHeight="1" x14ac:dyDescent="0.4"/>
    <row r="617" ht="15.75" customHeight="1" x14ac:dyDescent="0.4"/>
    <row r="618" ht="15.75" customHeight="1" x14ac:dyDescent="0.4"/>
    <row r="619" ht="15.75" customHeight="1" x14ac:dyDescent="0.4"/>
    <row r="620" ht="15.75" customHeight="1" x14ac:dyDescent="0.4"/>
    <row r="621" ht="15.75" customHeight="1" x14ac:dyDescent="0.4"/>
    <row r="622" ht="15.75" customHeight="1" x14ac:dyDescent="0.4"/>
    <row r="623" ht="15.75" customHeight="1" x14ac:dyDescent="0.4"/>
    <row r="624" ht="15.75" customHeight="1" x14ac:dyDescent="0.4"/>
    <row r="625" ht="15.75" customHeight="1" x14ac:dyDescent="0.4"/>
    <row r="626" ht="15.75" customHeight="1" x14ac:dyDescent="0.4"/>
    <row r="627" ht="15.75" customHeight="1" x14ac:dyDescent="0.4"/>
    <row r="628" ht="15.75" customHeight="1" x14ac:dyDescent="0.4"/>
    <row r="629" ht="15.75" customHeight="1" x14ac:dyDescent="0.4"/>
    <row r="630" ht="15.75" customHeight="1" x14ac:dyDescent="0.4"/>
    <row r="631" ht="15.75" customHeight="1" x14ac:dyDescent="0.4"/>
    <row r="632" ht="15.75" customHeight="1" x14ac:dyDescent="0.4"/>
    <row r="633" ht="15.75" customHeight="1" x14ac:dyDescent="0.4"/>
    <row r="634" ht="15.75" customHeight="1" x14ac:dyDescent="0.4"/>
    <row r="635" ht="15.75" customHeight="1" x14ac:dyDescent="0.4"/>
    <row r="636" ht="15.75" customHeight="1" x14ac:dyDescent="0.4"/>
    <row r="637" ht="15.75" customHeight="1" x14ac:dyDescent="0.4"/>
    <row r="638" ht="15.75" customHeight="1" x14ac:dyDescent="0.4"/>
    <row r="639" ht="15.75" customHeight="1" x14ac:dyDescent="0.4"/>
    <row r="640" ht="15.75" customHeight="1" x14ac:dyDescent="0.4"/>
    <row r="641" ht="15.75" customHeight="1" x14ac:dyDescent="0.4"/>
    <row r="642" ht="15.75" customHeight="1" x14ac:dyDescent="0.4"/>
    <row r="643" ht="15.75" customHeight="1" x14ac:dyDescent="0.4"/>
    <row r="644" ht="15.75" customHeight="1" x14ac:dyDescent="0.4"/>
    <row r="645" ht="15.75" customHeight="1" x14ac:dyDescent="0.4"/>
    <row r="646" ht="15.75" customHeight="1" x14ac:dyDescent="0.4"/>
    <row r="647" ht="15.75" customHeight="1" x14ac:dyDescent="0.4"/>
    <row r="648" ht="15.75" customHeight="1" x14ac:dyDescent="0.4"/>
    <row r="649" ht="15.75" customHeight="1" x14ac:dyDescent="0.4"/>
    <row r="650" ht="15.75" customHeight="1" x14ac:dyDescent="0.4"/>
    <row r="651" ht="15.75" customHeight="1" x14ac:dyDescent="0.4"/>
    <row r="652" ht="15.75" customHeight="1" x14ac:dyDescent="0.4"/>
    <row r="653" ht="15.75" customHeight="1" x14ac:dyDescent="0.4"/>
    <row r="654" ht="15.75" customHeight="1" x14ac:dyDescent="0.4"/>
    <row r="655" ht="15.75" customHeight="1" x14ac:dyDescent="0.4"/>
    <row r="656" ht="15.75" customHeight="1" x14ac:dyDescent="0.4"/>
    <row r="657" ht="15.75" customHeight="1" x14ac:dyDescent="0.4"/>
    <row r="658" ht="15.75" customHeight="1" x14ac:dyDescent="0.4"/>
    <row r="659" ht="15.75" customHeight="1" x14ac:dyDescent="0.4"/>
    <row r="660" ht="15.75" customHeight="1" x14ac:dyDescent="0.4"/>
    <row r="661" ht="15.75" customHeight="1" x14ac:dyDescent="0.4"/>
    <row r="662" ht="15.75" customHeight="1" x14ac:dyDescent="0.4"/>
    <row r="663" ht="15.75" customHeight="1" x14ac:dyDescent="0.4"/>
    <row r="664" ht="15.75" customHeight="1" x14ac:dyDescent="0.4"/>
    <row r="665" ht="15.75" customHeight="1" x14ac:dyDescent="0.4"/>
    <row r="666" ht="15.75" customHeight="1" x14ac:dyDescent="0.4"/>
    <row r="667" ht="15.75" customHeight="1" x14ac:dyDescent="0.4"/>
    <row r="668" ht="15.75" customHeight="1" x14ac:dyDescent="0.4"/>
    <row r="669" ht="15.75" customHeight="1" x14ac:dyDescent="0.4"/>
    <row r="670" ht="15.75" customHeight="1" x14ac:dyDescent="0.4"/>
    <row r="671" ht="15.75" customHeight="1" x14ac:dyDescent="0.4"/>
    <row r="672" ht="15.75" customHeight="1" x14ac:dyDescent="0.4"/>
    <row r="673" ht="15.75" customHeight="1" x14ac:dyDescent="0.4"/>
    <row r="674" ht="15.75" customHeight="1" x14ac:dyDescent="0.4"/>
    <row r="675" ht="15.75" customHeight="1" x14ac:dyDescent="0.4"/>
    <row r="676" ht="15.75" customHeight="1" x14ac:dyDescent="0.4"/>
    <row r="677" ht="15.75" customHeight="1" x14ac:dyDescent="0.4"/>
    <row r="678" ht="15.75" customHeight="1" x14ac:dyDescent="0.4"/>
    <row r="679" ht="15.75" customHeight="1" x14ac:dyDescent="0.4"/>
    <row r="680" ht="15.75" customHeight="1" x14ac:dyDescent="0.4"/>
    <row r="681" ht="15.75" customHeight="1" x14ac:dyDescent="0.4"/>
    <row r="682" ht="15.75" customHeight="1" x14ac:dyDescent="0.4"/>
    <row r="683" ht="15.75" customHeight="1" x14ac:dyDescent="0.4"/>
    <row r="684" ht="15.75" customHeight="1" x14ac:dyDescent="0.4"/>
    <row r="685" ht="15.75" customHeight="1" x14ac:dyDescent="0.4"/>
    <row r="686" ht="15.75" customHeight="1" x14ac:dyDescent="0.4"/>
    <row r="687" ht="15.75" customHeight="1" x14ac:dyDescent="0.4"/>
    <row r="688" ht="15.75" customHeight="1" x14ac:dyDescent="0.4"/>
    <row r="689" ht="15.75" customHeight="1" x14ac:dyDescent="0.4"/>
    <row r="690" ht="15.75" customHeight="1" x14ac:dyDescent="0.4"/>
    <row r="691" ht="15.75" customHeight="1" x14ac:dyDescent="0.4"/>
    <row r="692" ht="15.75" customHeight="1" x14ac:dyDescent="0.4"/>
    <row r="693" ht="15.75" customHeight="1" x14ac:dyDescent="0.4"/>
    <row r="694" ht="15.75" customHeight="1" x14ac:dyDescent="0.4"/>
    <row r="695" ht="15.75" customHeight="1" x14ac:dyDescent="0.4"/>
    <row r="696" ht="15.75" customHeight="1" x14ac:dyDescent="0.4"/>
    <row r="697" ht="15.75" customHeight="1" x14ac:dyDescent="0.4"/>
    <row r="698" ht="15.75" customHeight="1" x14ac:dyDescent="0.4"/>
    <row r="699" ht="15.75" customHeight="1" x14ac:dyDescent="0.4"/>
    <row r="700" ht="15.75" customHeight="1" x14ac:dyDescent="0.4"/>
    <row r="701" ht="15.75" customHeight="1" x14ac:dyDescent="0.4"/>
    <row r="702" ht="15.75" customHeight="1" x14ac:dyDescent="0.4"/>
    <row r="703" ht="15.75" customHeight="1" x14ac:dyDescent="0.4"/>
    <row r="704" ht="15.75" customHeight="1" x14ac:dyDescent="0.4"/>
    <row r="705" ht="15.75" customHeight="1" x14ac:dyDescent="0.4"/>
    <row r="706" ht="15.75" customHeight="1" x14ac:dyDescent="0.4"/>
    <row r="707" ht="15.75" customHeight="1" x14ac:dyDescent="0.4"/>
    <row r="708" ht="15.75" customHeight="1" x14ac:dyDescent="0.4"/>
    <row r="709" ht="15.75" customHeight="1" x14ac:dyDescent="0.4"/>
    <row r="710" ht="15.75" customHeight="1" x14ac:dyDescent="0.4"/>
    <row r="711" ht="15.75" customHeight="1" x14ac:dyDescent="0.4"/>
    <row r="712" ht="15.75" customHeight="1" x14ac:dyDescent="0.4"/>
    <row r="713" ht="15.75" customHeight="1" x14ac:dyDescent="0.4"/>
    <row r="714" ht="15.75" customHeight="1" x14ac:dyDescent="0.4"/>
    <row r="715" ht="15.75" customHeight="1" x14ac:dyDescent="0.4"/>
    <row r="716" ht="15.75" customHeight="1" x14ac:dyDescent="0.4"/>
    <row r="717" ht="15.75" customHeight="1" x14ac:dyDescent="0.4"/>
    <row r="718" ht="15.75" customHeight="1" x14ac:dyDescent="0.4"/>
    <row r="719" ht="15.75" customHeight="1" x14ac:dyDescent="0.4"/>
    <row r="720" ht="15.75" customHeight="1" x14ac:dyDescent="0.4"/>
    <row r="721" ht="15.75" customHeight="1" x14ac:dyDescent="0.4"/>
    <row r="722" ht="15.75" customHeight="1" x14ac:dyDescent="0.4"/>
    <row r="723" ht="15.75" customHeight="1" x14ac:dyDescent="0.4"/>
    <row r="724" ht="15.75" customHeight="1" x14ac:dyDescent="0.4"/>
    <row r="725" ht="15.75" customHeight="1" x14ac:dyDescent="0.4"/>
    <row r="726" ht="15.75" customHeight="1" x14ac:dyDescent="0.4"/>
    <row r="727" ht="15.75" customHeight="1" x14ac:dyDescent="0.4"/>
    <row r="728" ht="15.75" customHeight="1" x14ac:dyDescent="0.4"/>
    <row r="729" ht="15.75" customHeight="1" x14ac:dyDescent="0.4"/>
    <row r="730" ht="15.75" customHeight="1" x14ac:dyDescent="0.4"/>
    <row r="731" ht="15.75" customHeight="1" x14ac:dyDescent="0.4"/>
    <row r="732" ht="15.75" customHeight="1" x14ac:dyDescent="0.4"/>
    <row r="733" ht="15.75" customHeight="1" x14ac:dyDescent="0.4"/>
    <row r="734" ht="15.75" customHeight="1" x14ac:dyDescent="0.4"/>
    <row r="735" ht="15.75" customHeight="1" x14ac:dyDescent="0.4"/>
    <row r="736" ht="15.75" customHeight="1" x14ac:dyDescent="0.4"/>
    <row r="737" ht="15.75" customHeight="1" x14ac:dyDescent="0.4"/>
    <row r="738" ht="15.75" customHeight="1" x14ac:dyDescent="0.4"/>
    <row r="739" ht="15.75" customHeight="1" x14ac:dyDescent="0.4"/>
    <row r="740" ht="15.75" customHeight="1" x14ac:dyDescent="0.4"/>
    <row r="741" ht="15.75" customHeight="1" x14ac:dyDescent="0.4"/>
    <row r="742" ht="15.75" customHeight="1" x14ac:dyDescent="0.4"/>
    <row r="743" ht="15.75" customHeight="1" x14ac:dyDescent="0.4"/>
    <row r="744" ht="15.75" customHeight="1" x14ac:dyDescent="0.4"/>
    <row r="745" ht="15.75" customHeight="1" x14ac:dyDescent="0.4"/>
    <row r="746" ht="15.75" customHeight="1" x14ac:dyDescent="0.4"/>
    <row r="747" ht="15.75" customHeight="1" x14ac:dyDescent="0.4"/>
    <row r="748" ht="15.75" customHeight="1" x14ac:dyDescent="0.4"/>
    <row r="749" ht="15.75" customHeight="1" x14ac:dyDescent="0.4"/>
    <row r="750" ht="15.75" customHeight="1" x14ac:dyDescent="0.4"/>
    <row r="751" ht="15.75" customHeight="1" x14ac:dyDescent="0.4"/>
    <row r="752" ht="15.75" customHeight="1" x14ac:dyDescent="0.4"/>
    <row r="753" ht="15.75" customHeight="1" x14ac:dyDescent="0.4"/>
    <row r="754" ht="15.75" customHeight="1" x14ac:dyDescent="0.4"/>
    <row r="755" ht="15.75" customHeight="1" x14ac:dyDescent="0.4"/>
    <row r="756" ht="15.75" customHeight="1" x14ac:dyDescent="0.4"/>
    <row r="757" ht="15.75" customHeight="1" x14ac:dyDescent="0.4"/>
    <row r="758" ht="15.75" customHeight="1" x14ac:dyDescent="0.4"/>
    <row r="759" ht="15.75" customHeight="1" x14ac:dyDescent="0.4"/>
    <row r="760" ht="15.75" customHeight="1" x14ac:dyDescent="0.4"/>
    <row r="761" ht="15.75" customHeight="1" x14ac:dyDescent="0.4"/>
    <row r="762" ht="15.75" customHeight="1" x14ac:dyDescent="0.4"/>
    <row r="763" ht="15.75" customHeight="1" x14ac:dyDescent="0.4"/>
    <row r="764" ht="15.75" customHeight="1" x14ac:dyDescent="0.4"/>
    <row r="765" ht="15.75" customHeight="1" x14ac:dyDescent="0.4"/>
    <row r="766" ht="15.75" customHeight="1" x14ac:dyDescent="0.4"/>
    <row r="767" ht="15.75" customHeight="1" x14ac:dyDescent="0.4"/>
    <row r="768" ht="15.75" customHeight="1" x14ac:dyDescent="0.4"/>
    <row r="769" ht="15.75" customHeight="1" x14ac:dyDescent="0.4"/>
    <row r="770" ht="15.75" customHeight="1" x14ac:dyDescent="0.4"/>
    <row r="771" ht="15.75" customHeight="1" x14ac:dyDescent="0.4"/>
    <row r="772" ht="15.75" customHeight="1" x14ac:dyDescent="0.4"/>
    <row r="773" ht="15.75" customHeight="1" x14ac:dyDescent="0.4"/>
    <row r="774" ht="15.75" customHeight="1" x14ac:dyDescent="0.4"/>
    <row r="775" ht="15.75" customHeight="1" x14ac:dyDescent="0.4"/>
    <row r="776" ht="15.75" customHeight="1" x14ac:dyDescent="0.4"/>
    <row r="777" ht="15.75" customHeight="1" x14ac:dyDescent="0.4"/>
    <row r="778" ht="15.75" customHeight="1" x14ac:dyDescent="0.4"/>
    <row r="779" ht="15.75" customHeight="1" x14ac:dyDescent="0.4"/>
    <row r="780" ht="15.75" customHeight="1" x14ac:dyDescent="0.4"/>
    <row r="781" ht="15.75" customHeight="1" x14ac:dyDescent="0.4"/>
    <row r="782" ht="15.75" customHeight="1" x14ac:dyDescent="0.4"/>
    <row r="783" ht="15.75" customHeight="1" x14ac:dyDescent="0.4"/>
    <row r="784" ht="15.75" customHeight="1" x14ac:dyDescent="0.4"/>
    <row r="785" ht="15.75" customHeight="1" x14ac:dyDescent="0.4"/>
    <row r="786" ht="15.75" customHeight="1" x14ac:dyDescent="0.4"/>
    <row r="787" ht="15.75" customHeight="1" x14ac:dyDescent="0.4"/>
    <row r="788" ht="15.75" customHeight="1" x14ac:dyDescent="0.4"/>
    <row r="789" ht="15.75" customHeight="1" x14ac:dyDescent="0.4"/>
    <row r="790" ht="15.75" customHeight="1" x14ac:dyDescent="0.4"/>
    <row r="791" ht="15.75" customHeight="1" x14ac:dyDescent="0.4"/>
    <row r="792" ht="15.75" customHeight="1" x14ac:dyDescent="0.4"/>
    <row r="793" ht="15.75" customHeight="1" x14ac:dyDescent="0.4"/>
    <row r="794" ht="15.75" customHeight="1" x14ac:dyDescent="0.4"/>
    <row r="795" ht="15.75" customHeight="1" x14ac:dyDescent="0.4"/>
    <row r="796" ht="15.75" customHeight="1" x14ac:dyDescent="0.4"/>
    <row r="797" ht="15.75" customHeight="1" x14ac:dyDescent="0.4"/>
    <row r="798" ht="15.75" customHeight="1" x14ac:dyDescent="0.4"/>
    <row r="799" ht="15.75" customHeight="1" x14ac:dyDescent="0.4"/>
    <row r="800" ht="15.75" customHeight="1" x14ac:dyDescent="0.4"/>
    <row r="801" ht="15.75" customHeight="1" x14ac:dyDescent="0.4"/>
    <row r="802" ht="15.75" customHeight="1" x14ac:dyDescent="0.4"/>
    <row r="803" ht="15.75" customHeight="1" x14ac:dyDescent="0.4"/>
    <row r="804" ht="15.75" customHeight="1" x14ac:dyDescent="0.4"/>
    <row r="805" ht="15.75" customHeight="1" x14ac:dyDescent="0.4"/>
    <row r="806" ht="15.75" customHeight="1" x14ac:dyDescent="0.4"/>
    <row r="807" ht="15.75" customHeight="1" x14ac:dyDescent="0.4"/>
    <row r="808" ht="15.75" customHeight="1" x14ac:dyDescent="0.4"/>
    <row r="809" ht="15.75" customHeight="1" x14ac:dyDescent="0.4"/>
    <row r="810" ht="15.75" customHeight="1" x14ac:dyDescent="0.4"/>
    <row r="811" ht="15.75" customHeight="1" x14ac:dyDescent="0.4"/>
    <row r="812" ht="15.75" customHeight="1" x14ac:dyDescent="0.4"/>
    <row r="813" ht="15.75" customHeight="1" x14ac:dyDescent="0.4"/>
    <row r="814" ht="15.75" customHeight="1" x14ac:dyDescent="0.4"/>
    <row r="815" ht="15.75" customHeight="1" x14ac:dyDescent="0.4"/>
    <row r="816" ht="15.75" customHeight="1" x14ac:dyDescent="0.4"/>
    <row r="817" ht="15.75" customHeight="1" x14ac:dyDescent="0.4"/>
    <row r="818" ht="15.75" customHeight="1" x14ac:dyDescent="0.4"/>
    <row r="819" ht="15.75" customHeight="1" x14ac:dyDescent="0.4"/>
    <row r="820" ht="15.75" customHeight="1" x14ac:dyDescent="0.4"/>
    <row r="821" ht="15.75" customHeight="1" x14ac:dyDescent="0.4"/>
    <row r="822" ht="15.75" customHeight="1" x14ac:dyDescent="0.4"/>
    <row r="823" ht="15.75" customHeight="1" x14ac:dyDescent="0.4"/>
    <row r="824" ht="15.75" customHeight="1" x14ac:dyDescent="0.4"/>
    <row r="825" ht="15.75" customHeight="1" x14ac:dyDescent="0.4"/>
    <row r="826" ht="15.75" customHeight="1" x14ac:dyDescent="0.4"/>
    <row r="827" ht="15.75" customHeight="1" x14ac:dyDescent="0.4"/>
    <row r="828" ht="15.75" customHeight="1" x14ac:dyDescent="0.4"/>
    <row r="829" ht="15.75" customHeight="1" x14ac:dyDescent="0.4"/>
    <row r="830" ht="15.75" customHeight="1" x14ac:dyDescent="0.4"/>
    <row r="831" ht="15.75" customHeight="1" x14ac:dyDescent="0.4"/>
    <row r="832" ht="15.75" customHeight="1" x14ac:dyDescent="0.4"/>
    <row r="833" ht="15.75" customHeight="1" x14ac:dyDescent="0.4"/>
    <row r="834" ht="15.75" customHeight="1" x14ac:dyDescent="0.4"/>
    <row r="835" ht="15.75" customHeight="1" x14ac:dyDescent="0.4"/>
    <row r="836" ht="15.75" customHeight="1" x14ac:dyDescent="0.4"/>
    <row r="837" ht="15.75" customHeight="1" x14ac:dyDescent="0.4"/>
    <row r="838" ht="15.75" customHeight="1" x14ac:dyDescent="0.4"/>
    <row r="839" ht="15.75" customHeight="1" x14ac:dyDescent="0.4"/>
    <row r="840" ht="15.75" customHeight="1" x14ac:dyDescent="0.4"/>
    <row r="841" ht="15.75" customHeight="1" x14ac:dyDescent="0.4"/>
    <row r="842" ht="15.75" customHeight="1" x14ac:dyDescent="0.4"/>
    <row r="843" ht="15.75" customHeight="1" x14ac:dyDescent="0.4"/>
    <row r="844" ht="15.75" customHeight="1" x14ac:dyDescent="0.4"/>
    <row r="845" ht="15.75" customHeight="1" x14ac:dyDescent="0.4"/>
    <row r="846" ht="15.75" customHeight="1" x14ac:dyDescent="0.4"/>
    <row r="847" ht="15.75" customHeight="1" x14ac:dyDescent="0.4"/>
    <row r="848" ht="15.75" customHeight="1" x14ac:dyDescent="0.4"/>
    <row r="849" ht="15.75" customHeight="1" x14ac:dyDescent="0.4"/>
    <row r="850" ht="15.75" customHeight="1" x14ac:dyDescent="0.4"/>
    <row r="851" ht="15.75" customHeight="1" x14ac:dyDescent="0.4"/>
    <row r="852" ht="15.75" customHeight="1" x14ac:dyDescent="0.4"/>
    <row r="853" ht="15.75" customHeight="1" x14ac:dyDescent="0.4"/>
    <row r="854" ht="15.75" customHeight="1" x14ac:dyDescent="0.4"/>
    <row r="855" ht="15.75" customHeight="1" x14ac:dyDescent="0.4"/>
    <row r="856" ht="15.75" customHeight="1" x14ac:dyDescent="0.4"/>
    <row r="857" ht="15.75" customHeight="1" x14ac:dyDescent="0.4"/>
    <row r="858" ht="15.75" customHeight="1" x14ac:dyDescent="0.4"/>
    <row r="859" ht="15.75" customHeight="1" x14ac:dyDescent="0.4"/>
    <row r="860" ht="15.75" customHeight="1" x14ac:dyDescent="0.4"/>
    <row r="861" ht="15.75" customHeight="1" x14ac:dyDescent="0.4"/>
    <row r="862" ht="15.75" customHeight="1" x14ac:dyDescent="0.4"/>
    <row r="863" ht="15.75" customHeight="1" x14ac:dyDescent="0.4"/>
    <row r="864" ht="15.75" customHeight="1" x14ac:dyDescent="0.4"/>
    <row r="865" ht="15.75" customHeight="1" x14ac:dyDescent="0.4"/>
    <row r="866" ht="15.75" customHeight="1" x14ac:dyDescent="0.4"/>
    <row r="867" ht="15.75" customHeight="1" x14ac:dyDescent="0.4"/>
    <row r="868" ht="15.75" customHeight="1" x14ac:dyDescent="0.4"/>
    <row r="869" ht="15.75" customHeight="1" x14ac:dyDescent="0.4"/>
    <row r="870" ht="15.75" customHeight="1" x14ac:dyDescent="0.4"/>
    <row r="871" ht="15.75" customHeight="1" x14ac:dyDescent="0.4"/>
    <row r="872" ht="15.75" customHeight="1" x14ac:dyDescent="0.4"/>
    <row r="873" ht="15.75" customHeight="1" x14ac:dyDescent="0.4"/>
    <row r="874" ht="15.75" customHeight="1" x14ac:dyDescent="0.4"/>
    <row r="875" ht="15.75" customHeight="1" x14ac:dyDescent="0.4"/>
    <row r="876" ht="15.75" customHeight="1" x14ac:dyDescent="0.4"/>
    <row r="877" ht="15.75" customHeight="1" x14ac:dyDescent="0.4"/>
    <row r="878" ht="15.75" customHeight="1" x14ac:dyDescent="0.4"/>
    <row r="879" ht="15.75" customHeight="1" x14ac:dyDescent="0.4"/>
    <row r="880" ht="15.75" customHeight="1" x14ac:dyDescent="0.4"/>
    <row r="881" ht="15.75" customHeight="1" x14ac:dyDescent="0.4"/>
    <row r="882" ht="15.75" customHeight="1" x14ac:dyDescent="0.4"/>
    <row r="883" ht="15.75" customHeight="1" x14ac:dyDescent="0.4"/>
    <row r="884" ht="15.75" customHeight="1" x14ac:dyDescent="0.4"/>
    <row r="885" ht="15.75" customHeight="1" x14ac:dyDescent="0.4"/>
    <row r="886" ht="15.75" customHeight="1" x14ac:dyDescent="0.4"/>
    <row r="887" ht="15.75" customHeight="1" x14ac:dyDescent="0.4"/>
    <row r="888" ht="15.75" customHeight="1" x14ac:dyDescent="0.4"/>
    <row r="889" ht="15.75" customHeight="1" x14ac:dyDescent="0.4"/>
    <row r="890" ht="15.75" customHeight="1" x14ac:dyDescent="0.4"/>
    <row r="891" ht="15.75" customHeight="1" x14ac:dyDescent="0.4"/>
    <row r="892" ht="15.75" customHeight="1" x14ac:dyDescent="0.4"/>
    <row r="893" ht="15.75" customHeight="1" x14ac:dyDescent="0.4"/>
    <row r="894" ht="15.75" customHeight="1" x14ac:dyDescent="0.4"/>
    <row r="895" ht="15.75" customHeight="1" x14ac:dyDescent="0.4"/>
    <row r="896" ht="15.75" customHeight="1" x14ac:dyDescent="0.4"/>
    <row r="897" ht="15.75" customHeight="1" x14ac:dyDescent="0.4"/>
    <row r="898" ht="15.75" customHeight="1" x14ac:dyDescent="0.4"/>
    <row r="899" ht="15.75" customHeight="1" x14ac:dyDescent="0.4"/>
    <row r="900" ht="15.75" customHeight="1" x14ac:dyDescent="0.4"/>
    <row r="901" ht="15.75" customHeight="1" x14ac:dyDescent="0.4"/>
    <row r="902" ht="15.75" customHeight="1" x14ac:dyDescent="0.4"/>
    <row r="903" ht="15.75" customHeight="1" x14ac:dyDescent="0.4"/>
    <row r="904" ht="15.75" customHeight="1" x14ac:dyDescent="0.4"/>
    <row r="905" ht="15.75" customHeight="1" x14ac:dyDescent="0.4"/>
    <row r="906" ht="15.75" customHeight="1" x14ac:dyDescent="0.4"/>
    <row r="907" ht="15.75" customHeight="1" x14ac:dyDescent="0.4"/>
    <row r="908" ht="15.75" customHeight="1" x14ac:dyDescent="0.4"/>
    <row r="909" ht="15.75" customHeight="1" x14ac:dyDescent="0.4"/>
    <row r="910" ht="15.75" customHeight="1" x14ac:dyDescent="0.4"/>
    <row r="911" ht="15.75" customHeight="1" x14ac:dyDescent="0.4"/>
    <row r="912" ht="15.75" customHeight="1" x14ac:dyDescent="0.4"/>
    <row r="913" ht="15.75" customHeight="1" x14ac:dyDescent="0.4"/>
    <row r="914" ht="15.75" customHeight="1" x14ac:dyDescent="0.4"/>
    <row r="915" ht="15.75" customHeight="1" x14ac:dyDescent="0.4"/>
    <row r="916" ht="15.75" customHeight="1" x14ac:dyDescent="0.4"/>
    <row r="917" ht="15.75" customHeight="1" x14ac:dyDescent="0.4"/>
    <row r="918" ht="15.75" customHeight="1" x14ac:dyDescent="0.4"/>
    <row r="919" ht="15.75" customHeight="1" x14ac:dyDescent="0.4"/>
    <row r="920" ht="15.75" customHeight="1" x14ac:dyDescent="0.4"/>
    <row r="921" ht="15.75" customHeight="1" x14ac:dyDescent="0.4"/>
    <row r="922" ht="15.75" customHeight="1" x14ac:dyDescent="0.4"/>
    <row r="923" ht="15.75" customHeight="1" x14ac:dyDescent="0.4"/>
    <row r="924" ht="15.75" customHeight="1" x14ac:dyDescent="0.4"/>
    <row r="925" ht="15.75" customHeight="1" x14ac:dyDescent="0.4"/>
    <row r="926" ht="15.75" customHeight="1" x14ac:dyDescent="0.4"/>
    <row r="927" ht="15.75" customHeight="1" x14ac:dyDescent="0.4"/>
    <row r="928" ht="15.75" customHeight="1" x14ac:dyDescent="0.4"/>
    <row r="929" ht="15.75" customHeight="1" x14ac:dyDescent="0.4"/>
    <row r="930" ht="15.75" customHeight="1" x14ac:dyDescent="0.4"/>
    <row r="931" ht="15.75" customHeight="1" x14ac:dyDescent="0.4"/>
    <row r="932" ht="15.75" customHeight="1" x14ac:dyDescent="0.4"/>
    <row r="933" ht="15.75" customHeight="1" x14ac:dyDescent="0.4"/>
    <row r="934" ht="15.75" customHeight="1" x14ac:dyDescent="0.4"/>
    <row r="935" ht="15.75" customHeight="1" x14ac:dyDescent="0.4"/>
    <row r="936" ht="15.75" customHeight="1" x14ac:dyDescent="0.4"/>
    <row r="937" ht="15.75" customHeight="1" x14ac:dyDescent="0.4"/>
    <row r="938" ht="15.75" customHeight="1" x14ac:dyDescent="0.4"/>
    <row r="939" ht="15.75" customHeight="1" x14ac:dyDescent="0.4"/>
    <row r="940" ht="15.75" customHeight="1" x14ac:dyDescent="0.4"/>
    <row r="941" ht="15.75" customHeight="1" x14ac:dyDescent="0.4"/>
    <row r="942" ht="15.75" customHeight="1" x14ac:dyDescent="0.4"/>
    <row r="943" ht="15.75" customHeight="1" x14ac:dyDescent="0.4"/>
    <row r="944" ht="15.75" customHeight="1" x14ac:dyDescent="0.4"/>
    <row r="945" ht="15.75" customHeight="1" x14ac:dyDescent="0.4"/>
    <row r="946" ht="15.75" customHeight="1" x14ac:dyDescent="0.4"/>
    <row r="947" ht="15.75" customHeight="1" x14ac:dyDescent="0.4"/>
    <row r="948" ht="15.75" customHeight="1" x14ac:dyDescent="0.4"/>
    <row r="949" ht="15.75" customHeight="1" x14ac:dyDescent="0.4"/>
    <row r="950" ht="15.75" customHeight="1" x14ac:dyDescent="0.4"/>
    <row r="951" ht="15.75" customHeight="1" x14ac:dyDescent="0.4"/>
    <row r="952" ht="15.75" customHeight="1" x14ac:dyDescent="0.4"/>
    <row r="953" ht="15.75" customHeight="1" x14ac:dyDescent="0.4"/>
    <row r="954" ht="15.75" customHeight="1" x14ac:dyDescent="0.4"/>
    <row r="955" ht="15.75" customHeight="1" x14ac:dyDescent="0.4"/>
    <row r="956" ht="15.75" customHeight="1" x14ac:dyDescent="0.4"/>
    <row r="957" ht="15.75" customHeight="1" x14ac:dyDescent="0.4"/>
    <row r="958" ht="15.75" customHeight="1" x14ac:dyDescent="0.4"/>
    <row r="959" ht="15.75" customHeight="1" x14ac:dyDescent="0.4"/>
    <row r="960" ht="15.75" customHeight="1" x14ac:dyDescent="0.4"/>
    <row r="961" ht="15.75" customHeight="1" x14ac:dyDescent="0.4"/>
    <row r="962" ht="15.75" customHeight="1" x14ac:dyDescent="0.4"/>
    <row r="963" ht="15.75" customHeight="1" x14ac:dyDescent="0.4"/>
    <row r="964" ht="15.75" customHeight="1" x14ac:dyDescent="0.4"/>
    <row r="965" ht="15.75" customHeight="1" x14ac:dyDescent="0.4"/>
    <row r="966" ht="15.75" customHeight="1" x14ac:dyDescent="0.4"/>
    <row r="967" ht="15.75" customHeight="1" x14ac:dyDescent="0.4"/>
    <row r="968" ht="15.75" customHeight="1" x14ac:dyDescent="0.4"/>
    <row r="969" ht="15.75" customHeight="1" x14ac:dyDescent="0.4"/>
    <row r="970" ht="15.75" customHeight="1" x14ac:dyDescent="0.4"/>
    <row r="971" ht="15.75" customHeight="1" x14ac:dyDescent="0.4"/>
    <row r="972" ht="15.75" customHeight="1" x14ac:dyDescent="0.4"/>
    <row r="973" ht="15.75" customHeight="1" x14ac:dyDescent="0.4"/>
    <row r="974" ht="15.75" customHeight="1" x14ac:dyDescent="0.4"/>
  </sheetData>
  <mergeCells count="4">
    <mergeCell ref="A1:S1"/>
    <mergeCell ref="A2:S2"/>
    <mergeCell ref="A7:A36"/>
    <mergeCell ref="A38:S38"/>
  </mergeCells>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E1001"/>
  <sheetViews>
    <sheetView showGridLines="0" zoomScale="80" zoomScaleNormal="80" workbookViewId="0">
      <pane ySplit="6" topLeftCell="A7" activePane="bottomLeft" state="frozen"/>
      <selection pane="bottomLeft" activeCell="A6" sqref="A6"/>
    </sheetView>
  </sheetViews>
  <sheetFormatPr defaultColWidth="14.453125" defaultRowHeight="15" customHeight="1" x14ac:dyDescent="0.4"/>
  <cols>
    <col min="1" max="1" width="3.1796875" customWidth="1"/>
    <col min="2" max="2" width="25.453125" customWidth="1"/>
    <col min="3" max="3" width="6" customWidth="1"/>
    <col min="4" max="18" width="5.453125" customWidth="1"/>
    <col min="19" max="19" width="6" customWidth="1"/>
    <col min="20" max="20" width="13.81640625" customWidth="1"/>
    <col min="21" max="21" width="10" bestFit="1" customWidth="1"/>
    <col min="22" max="23" width="8" customWidth="1"/>
    <col min="24" max="24" width="13.81640625" customWidth="1"/>
    <col min="25" max="25" width="8" customWidth="1"/>
    <col min="26" max="26" width="11" customWidth="1"/>
    <col min="27" max="27" width="6" customWidth="1"/>
    <col min="28" max="28" width="12" customWidth="1"/>
    <col min="29" max="29" width="13.81640625" customWidth="1"/>
    <col min="30" max="31" width="12" customWidth="1"/>
  </cols>
  <sheetData>
    <row r="1" spans="1:31" ht="14.25" customHeight="1" x14ac:dyDescent="0.4">
      <c r="A1" s="660" t="str">
        <f>Key!A1</f>
        <v>University of California San Diego: Survey of Pedestrian and Vehicular Traffic, Winter 2023</v>
      </c>
      <c r="B1" s="659"/>
      <c r="C1" s="659"/>
      <c r="D1" s="659"/>
      <c r="E1" s="659"/>
      <c r="F1" s="659"/>
      <c r="G1" s="659"/>
      <c r="H1" s="659"/>
      <c r="I1" s="659"/>
      <c r="J1" s="659"/>
      <c r="K1" s="659"/>
      <c r="L1" s="659"/>
      <c r="M1" s="659"/>
      <c r="N1" s="659"/>
      <c r="O1" s="659"/>
      <c r="P1" s="659"/>
      <c r="Q1" s="659"/>
      <c r="R1" s="659"/>
      <c r="S1" s="659"/>
      <c r="T1" s="67"/>
      <c r="U1" s="74"/>
      <c r="V1" s="67"/>
      <c r="W1" s="67"/>
      <c r="X1" s="67"/>
      <c r="Y1" s="74"/>
      <c r="Z1" s="67"/>
      <c r="AA1" s="67"/>
      <c r="AB1" s="67"/>
      <c r="AC1" s="67"/>
      <c r="AD1" s="74"/>
      <c r="AE1" s="74"/>
    </row>
    <row r="2" spans="1:31" ht="14.25" customHeight="1" x14ac:dyDescent="0.4">
      <c r="A2" s="660" t="s">
        <v>158</v>
      </c>
      <c r="B2" s="659"/>
      <c r="C2" s="659"/>
      <c r="D2" s="659"/>
      <c r="E2" s="659"/>
      <c r="F2" s="659"/>
      <c r="G2" s="659"/>
      <c r="H2" s="659"/>
      <c r="I2" s="659"/>
      <c r="J2" s="659"/>
      <c r="K2" s="659"/>
      <c r="L2" s="659"/>
      <c r="M2" s="659"/>
      <c r="N2" s="659"/>
      <c r="O2" s="659"/>
      <c r="P2" s="659"/>
      <c r="Q2" s="659"/>
      <c r="R2" s="659"/>
      <c r="S2" s="659"/>
      <c r="T2" s="67"/>
      <c r="U2" s="74"/>
      <c r="V2" s="67"/>
      <c r="W2" s="67"/>
      <c r="X2" s="67"/>
      <c r="Y2" s="74"/>
      <c r="Z2" s="67"/>
      <c r="AA2" s="67"/>
      <c r="AB2" s="67"/>
      <c r="AC2" s="67"/>
      <c r="AD2" s="74"/>
      <c r="AE2" s="74"/>
    </row>
    <row r="3" spans="1:31" ht="12" customHeight="1" x14ac:dyDescent="0.4">
      <c r="A3" s="67"/>
      <c r="B3" s="67"/>
      <c r="C3" s="67"/>
      <c r="D3" s="67"/>
      <c r="E3" s="67"/>
      <c r="F3" s="67"/>
      <c r="G3" s="67"/>
      <c r="H3" s="67"/>
      <c r="I3" s="67"/>
      <c r="J3" s="67"/>
      <c r="K3" s="67"/>
      <c r="L3" s="67"/>
      <c r="M3" s="67"/>
      <c r="N3" s="67"/>
      <c r="O3" s="67"/>
      <c r="P3" s="67"/>
      <c r="Q3" s="67"/>
      <c r="R3" s="67"/>
      <c r="S3" s="67"/>
      <c r="T3" s="67"/>
      <c r="U3" s="74"/>
      <c r="V3" s="67"/>
      <c r="W3" s="67"/>
      <c r="X3" s="67"/>
      <c r="Y3" s="74"/>
      <c r="Z3" s="67"/>
      <c r="AA3" s="67"/>
      <c r="AB3" s="67"/>
      <c r="AC3" s="67"/>
      <c r="AD3" s="74"/>
      <c r="AE3" s="74"/>
    </row>
    <row r="4" spans="1:31" ht="12" customHeight="1" x14ac:dyDescent="0.4">
      <c r="A4" s="68"/>
      <c r="B4" s="383" t="s">
        <v>3</v>
      </c>
      <c r="C4" s="302" t="s">
        <v>159</v>
      </c>
      <c r="D4" s="384" t="s">
        <v>160</v>
      </c>
      <c r="E4" s="384" t="s">
        <v>161</v>
      </c>
      <c r="F4" s="384" t="s">
        <v>162</v>
      </c>
      <c r="G4" s="384" t="s">
        <v>163</v>
      </c>
      <c r="H4" s="384" t="s">
        <v>164</v>
      </c>
      <c r="I4" s="384" t="s">
        <v>165</v>
      </c>
      <c r="J4" s="384" t="s">
        <v>166</v>
      </c>
      <c r="K4" s="384" t="s">
        <v>167</v>
      </c>
      <c r="L4" s="384" t="s">
        <v>168</v>
      </c>
      <c r="M4" s="384" t="s">
        <v>169</v>
      </c>
      <c r="N4" s="384" t="s">
        <v>170</v>
      </c>
      <c r="O4" s="384" t="s">
        <v>171</v>
      </c>
      <c r="P4" s="384" t="s">
        <v>172</v>
      </c>
      <c r="Q4" s="384" t="s">
        <v>173</v>
      </c>
      <c r="R4" s="384" t="s">
        <v>174</v>
      </c>
      <c r="S4" s="383" t="s">
        <v>175</v>
      </c>
      <c r="T4" s="302"/>
      <c r="U4" s="305"/>
      <c r="V4" s="67"/>
      <c r="W4" s="67"/>
      <c r="X4" s="67"/>
      <c r="Y4" s="74"/>
      <c r="Z4" s="67"/>
      <c r="AA4" s="67"/>
      <c r="AB4" s="67"/>
      <c r="AC4" s="67"/>
      <c r="AD4" s="74"/>
      <c r="AE4" s="74"/>
    </row>
    <row r="5" spans="1:31" ht="12" customHeight="1" x14ac:dyDescent="0.4">
      <c r="A5" s="68"/>
      <c r="B5" s="385"/>
      <c r="C5" s="386" t="s">
        <v>176</v>
      </c>
      <c r="D5" s="387" t="s">
        <v>176</v>
      </c>
      <c r="E5" s="387" t="s">
        <v>176</v>
      </c>
      <c r="F5" s="387" t="s">
        <v>176</v>
      </c>
      <c r="G5" s="387" t="s">
        <v>176</v>
      </c>
      <c r="H5" s="387" t="s">
        <v>176</v>
      </c>
      <c r="I5" s="387" t="s">
        <v>176</v>
      </c>
      <c r="J5" s="387" t="s">
        <v>176</v>
      </c>
      <c r="K5" s="387" t="s">
        <v>176</v>
      </c>
      <c r="L5" s="387" t="s">
        <v>176</v>
      </c>
      <c r="M5" s="387" t="s">
        <v>176</v>
      </c>
      <c r="N5" s="387" t="s">
        <v>176</v>
      </c>
      <c r="O5" s="387" t="s">
        <v>176</v>
      </c>
      <c r="P5" s="387" t="s">
        <v>176</v>
      </c>
      <c r="Q5" s="387" t="s">
        <v>176</v>
      </c>
      <c r="R5" s="387" t="s">
        <v>176</v>
      </c>
      <c r="S5" s="385"/>
      <c r="T5" s="303"/>
      <c r="U5" s="306"/>
      <c r="V5" s="67"/>
      <c r="W5" s="329"/>
      <c r="X5" s="330" t="s">
        <v>216</v>
      </c>
      <c r="Y5" s="331"/>
      <c r="Z5" s="332"/>
      <c r="AA5" s="90"/>
      <c r="AB5" s="333"/>
      <c r="AC5" s="330" t="s">
        <v>217</v>
      </c>
      <c r="AD5" s="334"/>
      <c r="AE5" s="321"/>
    </row>
    <row r="6" spans="1:31" ht="12" customHeight="1" x14ac:dyDescent="0.4">
      <c r="A6" s="68"/>
      <c r="B6" s="388"/>
      <c r="C6" s="389" t="s">
        <v>160</v>
      </c>
      <c r="D6" s="69" t="s">
        <v>161</v>
      </c>
      <c r="E6" s="69" t="s">
        <v>162</v>
      </c>
      <c r="F6" s="69" t="s">
        <v>163</v>
      </c>
      <c r="G6" s="69" t="s">
        <v>164</v>
      </c>
      <c r="H6" s="69" t="s">
        <v>165</v>
      </c>
      <c r="I6" s="69" t="s">
        <v>166</v>
      </c>
      <c r="J6" s="69" t="s">
        <v>167</v>
      </c>
      <c r="K6" s="69" t="s">
        <v>168</v>
      </c>
      <c r="L6" s="69" t="s">
        <v>169</v>
      </c>
      <c r="M6" s="69" t="s">
        <v>170</v>
      </c>
      <c r="N6" s="69" t="s">
        <v>171</v>
      </c>
      <c r="O6" s="69" t="s">
        <v>172</v>
      </c>
      <c r="P6" s="69" t="s">
        <v>173</v>
      </c>
      <c r="Q6" s="69" t="s">
        <v>174</v>
      </c>
      <c r="R6" s="69" t="s">
        <v>177</v>
      </c>
      <c r="S6" s="388"/>
      <c r="T6" s="304" t="s">
        <v>3</v>
      </c>
      <c r="U6" s="307" t="s">
        <v>218</v>
      </c>
      <c r="V6" s="67"/>
      <c r="W6" s="366" t="s">
        <v>175</v>
      </c>
      <c r="X6" s="337" t="s">
        <v>219</v>
      </c>
      <c r="Y6" s="338"/>
      <c r="Z6" s="339" t="s">
        <v>220</v>
      </c>
      <c r="AA6" s="90"/>
      <c r="AB6" s="367" t="s">
        <v>175</v>
      </c>
      <c r="AC6" s="335">
        <v>2019</v>
      </c>
      <c r="AD6" s="334"/>
      <c r="AE6" s="336" t="s">
        <v>220</v>
      </c>
    </row>
    <row r="7" spans="1:31" ht="12" customHeight="1" x14ac:dyDescent="0.4">
      <c r="A7" s="663" t="s">
        <v>178</v>
      </c>
      <c r="B7" s="390" t="s">
        <v>179</v>
      </c>
      <c r="C7" s="314">
        <f>SUM('By Entrance Entering'!C7,'By Entrance Entering'!C35,'By Entrance Entering'!C63,'By Entrance Entering'!C91,'By Entrance Entering'!C119,'By Entrance Entering'!C147,'By Entrance Entering'!C175,'By Entrance Entering'!C203,'By Entrance Entering'!C231,'By Entrance Entering'!C259,'By Entrance Entering'!C287,'By Entrance Entering'!C315,'By Entrance Entering'!C343,'By Entrance Entering'!C371,'By Entrance Entering'!C399)</f>
        <v>274</v>
      </c>
      <c r="D7" s="67">
        <f>SUM('By Entrance Entering'!D7,'By Entrance Entering'!D35,'By Entrance Entering'!D63,'By Entrance Entering'!D91,'By Entrance Entering'!D119,'By Entrance Entering'!D147,'By Entrance Entering'!D175,'By Entrance Entering'!D203,'By Entrance Entering'!D231,'By Entrance Entering'!D259,'By Entrance Entering'!D287,'By Entrance Entering'!D315,'By Entrance Entering'!D343,'By Entrance Entering'!D371,'By Entrance Entering'!D399)</f>
        <v>253</v>
      </c>
      <c r="E7" s="70">
        <f>SUM('By Entrance Entering'!E7,'By Entrance Entering'!E35,'By Entrance Entering'!E63,'By Entrance Entering'!E91,'By Entrance Entering'!E119,'By Entrance Entering'!E147,'By Entrance Entering'!E175,'By Entrance Entering'!E203,'By Entrance Entering'!E231,'By Entrance Entering'!E259,'By Entrance Entering'!E287,'By Entrance Entering'!E315,'By Entrance Entering'!E343,'By Entrance Entering'!E371,'By Entrance Entering'!E399)</f>
        <v>313</v>
      </c>
      <c r="F7" s="70">
        <f>SUM('By Entrance Entering'!F7,'By Entrance Entering'!F35,'By Entrance Entering'!F63,'By Entrance Entering'!F91,'By Entrance Entering'!F119,'By Entrance Entering'!F147,'By Entrance Entering'!F175,'By Entrance Entering'!F203,'By Entrance Entering'!F231,'By Entrance Entering'!F259,'By Entrance Entering'!F287,'By Entrance Entering'!F315,'By Entrance Entering'!F343,'By Entrance Entering'!F371,'By Entrance Entering'!F399)</f>
        <v>409</v>
      </c>
      <c r="G7" s="67">
        <f>SUM('By Entrance Entering'!G7,'By Entrance Entering'!G35,'By Entrance Entering'!G63,'By Entrance Entering'!G91,'By Entrance Entering'!G119,'By Entrance Entering'!G147,'By Entrance Entering'!G175,'By Entrance Entering'!G203,'By Entrance Entering'!G231,'By Entrance Entering'!G259,'By Entrance Entering'!G287,'By Entrance Entering'!G315,'By Entrance Entering'!G343,'By Entrance Entering'!G371,'By Entrance Entering'!G399)</f>
        <v>346</v>
      </c>
      <c r="H7" s="67">
        <f>SUM('By Entrance Entering'!H7,'By Entrance Entering'!H35,'By Entrance Entering'!H63,'By Entrance Entering'!H91,'By Entrance Entering'!H119,'By Entrance Entering'!H147,'By Entrance Entering'!H175,'By Entrance Entering'!H203,'By Entrance Entering'!H231,'By Entrance Entering'!H259,'By Entrance Entering'!H287,'By Entrance Entering'!H315,'By Entrance Entering'!H343,'By Entrance Entering'!H371,'By Entrance Entering'!H399)</f>
        <v>297</v>
      </c>
      <c r="I7" s="67">
        <f>SUM('By Entrance Entering'!I7,'By Entrance Entering'!I35,'By Entrance Entering'!I63,'By Entrance Entering'!I91,'By Entrance Entering'!I119,'By Entrance Entering'!I147,'By Entrance Entering'!I175,'By Entrance Entering'!I203,'By Entrance Entering'!I231,'By Entrance Entering'!I259,'By Entrance Entering'!I287,'By Entrance Entering'!I315,'By Entrance Entering'!I343,'By Entrance Entering'!I371,'By Entrance Entering'!I399)</f>
        <v>334</v>
      </c>
      <c r="J7" s="67">
        <f>SUM('By Entrance Entering'!J7,'By Entrance Entering'!J35,'By Entrance Entering'!J63,'By Entrance Entering'!J91,'By Entrance Entering'!J119,'By Entrance Entering'!J147,'By Entrance Entering'!J175,'By Entrance Entering'!J203,'By Entrance Entering'!J231,'By Entrance Entering'!J259,'By Entrance Entering'!J287,'By Entrance Entering'!J315,'By Entrance Entering'!J343,'By Entrance Entering'!J371,'By Entrance Entering'!J399)</f>
        <v>309</v>
      </c>
      <c r="K7" s="67">
        <f>SUM('By Entrance Entering'!K7,'By Entrance Entering'!K35,'By Entrance Entering'!K63,'By Entrance Entering'!K91,'By Entrance Entering'!K119,'By Entrance Entering'!K147,'By Entrance Entering'!K175,'By Entrance Entering'!K203,'By Entrance Entering'!K231,'By Entrance Entering'!K259,'By Entrance Entering'!K287,'By Entrance Entering'!K315,'By Entrance Entering'!K343,'By Entrance Entering'!K371,'By Entrance Entering'!K399)</f>
        <v>187</v>
      </c>
      <c r="L7" s="67">
        <f>SUM('By Entrance Entering'!L7,'By Entrance Entering'!L35,'By Entrance Entering'!L63,'By Entrance Entering'!L91,'By Entrance Entering'!L119,'By Entrance Entering'!L147,'By Entrance Entering'!L175,'By Entrance Entering'!L203,'By Entrance Entering'!L231,'By Entrance Entering'!L259,'By Entrance Entering'!L287,'By Entrance Entering'!L315,'By Entrance Entering'!L343,'By Entrance Entering'!L371,'By Entrance Entering'!L399)</f>
        <v>211</v>
      </c>
      <c r="M7" s="67">
        <f>SUM('By Entrance Entering'!M7,'By Entrance Entering'!M35,'By Entrance Entering'!M63,'By Entrance Entering'!M91,'By Entrance Entering'!M119,'By Entrance Entering'!M147,'By Entrance Entering'!M175,'By Entrance Entering'!M203,'By Entrance Entering'!M231,'By Entrance Entering'!M259,'By Entrance Entering'!M287,'By Entrance Entering'!M315,'By Entrance Entering'!M343,'By Entrance Entering'!M371,'By Entrance Entering'!M399)</f>
        <v>212</v>
      </c>
      <c r="N7" s="67">
        <f>SUM('By Entrance Entering'!N7,'By Entrance Entering'!N35,'By Entrance Entering'!N63,'By Entrance Entering'!N91,'By Entrance Entering'!N119,'By Entrance Entering'!N147,'By Entrance Entering'!N175,'By Entrance Entering'!N203,'By Entrance Entering'!N231,'By Entrance Entering'!N259,'By Entrance Entering'!N287,'By Entrance Entering'!N315,'By Entrance Entering'!N343,'By Entrance Entering'!N371,'By Entrance Entering'!N399)</f>
        <v>135</v>
      </c>
      <c r="O7" s="67">
        <f>SUM('By Entrance Entering'!O7,'By Entrance Entering'!O35,'By Entrance Entering'!O63,'By Entrance Entering'!O91,'By Entrance Entering'!O119,'By Entrance Entering'!O147,'By Entrance Entering'!O175,'By Entrance Entering'!O203,'By Entrance Entering'!O231,'By Entrance Entering'!O259,'By Entrance Entering'!O287,'By Entrance Entering'!O315,'By Entrance Entering'!O343,'By Entrance Entering'!O371,'By Entrance Entering'!O399)</f>
        <v>134</v>
      </c>
      <c r="P7" s="67">
        <f>SUM('By Entrance Entering'!P7,'By Entrance Entering'!P35,'By Entrance Entering'!P63,'By Entrance Entering'!P91,'By Entrance Entering'!P119,'By Entrance Entering'!P147,'By Entrance Entering'!P175,'By Entrance Entering'!P203,'By Entrance Entering'!P231,'By Entrance Entering'!P259,'By Entrance Entering'!P287,'By Entrance Entering'!P315,'By Entrance Entering'!P343,'By Entrance Entering'!P371,'By Entrance Entering'!P399)</f>
        <v>84</v>
      </c>
      <c r="Q7" s="67">
        <f>SUM('By Entrance Entering'!Q7,'By Entrance Entering'!Q35,'By Entrance Entering'!Q63,'By Entrance Entering'!Q91,'By Entrance Entering'!Q119,'By Entrance Entering'!Q147,'By Entrance Entering'!Q175,'By Entrance Entering'!Q203,'By Entrance Entering'!Q231,'By Entrance Entering'!Q259,'By Entrance Entering'!Q287,'By Entrance Entering'!Q315,'By Entrance Entering'!Q343,'By Entrance Entering'!Q371,'By Entrance Entering'!Q399)</f>
        <v>60</v>
      </c>
      <c r="R7" s="67">
        <f>SUM('By Entrance Entering'!R7,'By Entrance Entering'!R35,'By Entrance Entering'!R63,'By Entrance Entering'!R91,'By Entrance Entering'!R119,'By Entrance Entering'!R147,'By Entrance Entering'!R175,'By Entrance Entering'!R203,'By Entrance Entering'!R231,'By Entrance Entering'!R259,'By Entrance Entering'!R287,'By Entrance Entering'!R315,'By Entrance Entering'!R343,'By Entrance Entering'!R371,'By Entrance Entering'!R399)</f>
        <v>20</v>
      </c>
      <c r="S7" s="376">
        <f t="shared" ref="S7:S16" si="0">SUM(C7:R7)</f>
        <v>3578</v>
      </c>
      <c r="T7" s="308" t="s">
        <v>180</v>
      </c>
      <c r="U7" s="309">
        <f>S7/$S$25</f>
        <v>6.4225453239992819E-2</v>
      </c>
      <c r="V7" s="67"/>
      <c r="W7" s="340">
        <v>1507</v>
      </c>
      <c r="X7" s="341" t="s">
        <v>180</v>
      </c>
      <c r="Y7" s="342">
        <v>8.2000000000000003E-2</v>
      </c>
      <c r="Z7" s="343">
        <f>U7-Y7</f>
        <v>-1.7774546760007184E-2</v>
      </c>
      <c r="AA7" s="67"/>
      <c r="AB7" s="352">
        <v>4377</v>
      </c>
      <c r="AC7" s="341" t="s">
        <v>180</v>
      </c>
      <c r="AD7" s="353">
        <v>7.3999999999999996E-2</v>
      </c>
      <c r="AE7" s="354">
        <f>U7-AD7</f>
        <v>-9.7745467600071773E-3</v>
      </c>
    </row>
    <row r="8" spans="1:31" ht="12" customHeight="1" x14ac:dyDescent="0.4">
      <c r="A8" s="664"/>
      <c r="B8" s="391" t="s">
        <v>181</v>
      </c>
      <c r="C8" s="315">
        <f>SUM('By Entrance Entering'!C8,'By Entrance Entering'!C36,'By Entrance Entering'!C64,'By Entrance Entering'!C92,'By Entrance Entering'!C120,'By Entrance Entering'!C148,'By Entrance Entering'!C176,'By Entrance Entering'!C204,'By Entrance Entering'!C232,'By Entrance Entering'!C260,'By Entrance Entering'!C288,'By Entrance Entering'!C316,'By Entrance Entering'!C344,'By Entrance Entering'!C372,'By Entrance Entering'!C400)</f>
        <v>17</v>
      </c>
      <c r="D8" s="392">
        <f>SUM('By Entrance Entering'!D8,'By Entrance Entering'!D36,'By Entrance Entering'!D64,'By Entrance Entering'!D92,'By Entrance Entering'!D120,'By Entrance Entering'!D148,'By Entrance Entering'!D176,'By Entrance Entering'!D204,'By Entrance Entering'!D232,'By Entrance Entering'!D260,'By Entrance Entering'!D288,'By Entrance Entering'!D316,'By Entrance Entering'!D344,'By Entrance Entering'!D372,'By Entrance Entering'!D400)</f>
        <v>46</v>
      </c>
      <c r="E8" s="393">
        <f>SUM('By Entrance Entering'!E8,'By Entrance Entering'!E36,'By Entrance Entering'!E64,'By Entrance Entering'!E92,'By Entrance Entering'!E120,'By Entrance Entering'!E148,'By Entrance Entering'!E176,'By Entrance Entering'!E204,'By Entrance Entering'!E232,'By Entrance Entering'!E260,'By Entrance Entering'!E288,'By Entrance Entering'!E316,'By Entrance Entering'!E344,'By Entrance Entering'!E372,'By Entrance Entering'!E400)</f>
        <v>36</v>
      </c>
      <c r="F8" s="393">
        <f>SUM('By Entrance Entering'!F8,'By Entrance Entering'!F36,'By Entrance Entering'!F64,'By Entrance Entering'!F92,'By Entrance Entering'!F120,'By Entrance Entering'!F148,'By Entrance Entering'!F176,'By Entrance Entering'!F204,'By Entrance Entering'!F232,'By Entrance Entering'!F260,'By Entrance Entering'!F288,'By Entrance Entering'!F316,'By Entrance Entering'!F344,'By Entrance Entering'!F372,'By Entrance Entering'!F400)</f>
        <v>59</v>
      </c>
      <c r="G8" s="392">
        <f>SUM('By Entrance Entering'!G8,'By Entrance Entering'!G36,'By Entrance Entering'!G64,'By Entrance Entering'!G92,'By Entrance Entering'!G120,'By Entrance Entering'!G148,'By Entrance Entering'!G176,'By Entrance Entering'!G204,'By Entrance Entering'!G232,'By Entrance Entering'!G260,'By Entrance Entering'!G288,'By Entrance Entering'!G316,'By Entrance Entering'!G344,'By Entrance Entering'!G372,'By Entrance Entering'!G400)</f>
        <v>44</v>
      </c>
      <c r="H8" s="392">
        <f>SUM('By Entrance Entering'!H8,'By Entrance Entering'!H36,'By Entrance Entering'!H64,'By Entrance Entering'!H92,'By Entrance Entering'!H120,'By Entrance Entering'!H148,'By Entrance Entering'!H176,'By Entrance Entering'!H204,'By Entrance Entering'!H232,'By Entrance Entering'!H260,'By Entrance Entering'!H288,'By Entrance Entering'!H316,'By Entrance Entering'!H344,'By Entrance Entering'!H372,'By Entrance Entering'!H400)</f>
        <v>41</v>
      </c>
      <c r="I8" s="392">
        <f>SUM('By Entrance Entering'!I8,'By Entrance Entering'!I36,'By Entrance Entering'!I64,'By Entrance Entering'!I92,'By Entrance Entering'!I120,'By Entrance Entering'!I148,'By Entrance Entering'!I176,'By Entrance Entering'!I204,'By Entrance Entering'!I232,'By Entrance Entering'!I260,'By Entrance Entering'!I288,'By Entrance Entering'!I316,'By Entrance Entering'!I344,'By Entrance Entering'!I372,'By Entrance Entering'!I400)</f>
        <v>39</v>
      </c>
      <c r="J8" s="392">
        <f>SUM('By Entrance Entering'!J8,'By Entrance Entering'!J36,'By Entrance Entering'!J64,'By Entrance Entering'!J92,'By Entrance Entering'!J120,'By Entrance Entering'!J148,'By Entrance Entering'!J176,'By Entrance Entering'!J204,'By Entrance Entering'!J232,'By Entrance Entering'!J260,'By Entrance Entering'!J288,'By Entrance Entering'!J316,'By Entrance Entering'!J344,'By Entrance Entering'!J372,'By Entrance Entering'!J400)</f>
        <v>41</v>
      </c>
      <c r="K8" s="392">
        <f>SUM('By Entrance Entering'!K8,'By Entrance Entering'!K36,'By Entrance Entering'!K64,'By Entrance Entering'!K92,'By Entrance Entering'!K120,'By Entrance Entering'!K148,'By Entrance Entering'!K176,'By Entrance Entering'!K204,'By Entrance Entering'!K232,'By Entrance Entering'!K260,'By Entrance Entering'!K288,'By Entrance Entering'!K316,'By Entrance Entering'!K344,'By Entrance Entering'!K372,'By Entrance Entering'!K400)</f>
        <v>16</v>
      </c>
      <c r="L8" s="392">
        <f>SUM('By Entrance Entering'!L8,'By Entrance Entering'!L36,'By Entrance Entering'!L64,'By Entrance Entering'!L92,'By Entrance Entering'!L120,'By Entrance Entering'!L148,'By Entrance Entering'!L176,'By Entrance Entering'!L204,'By Entrance Entering'!L232,'By Entrance Entering'!L260,'By Entrance Entering'!L288,'By Entrance Entering'!L316,'By Entrance Entering'!L344,'By Entrance Entering'!L372,'By Entrance Entering'!L400)</f>
        <v>17</v>
      </c>
      <c r="M8" s="392">
        <f>SUM('By Entrance Entering'!M8,'By Entrance Entering'!M36,'By Entrance Entering'!M64,'By Entrance Entering'!M92,'By Entrance Entering'!M120,'By Entrance Entering'!M148,'By Entrance Entering'!M176,'By Entrance Entering'!M204,'By Entrance Entering'!M232,'By Entrance Entering'!M260,'By Entrance Entering'!M288,'By Entrance Entering'!M316,'By Entrance Entering'!M344,'By Entrance Entering'!M372,'By Entrance Entering'!M400)</f>
        <v>25</v>
      </c>
      <c r="N8" s="392">
        <f>SUM('By Entrance Entering'!N8,'By Entrance Entering'!N36,'By Entrance Entering'!N64,'By Entrance Entering'!N92,'By Entrance Entering'!N120,'By Entrance Entering'!N148,'By Entrance Entering'!N176,'By Entrance Entering'!N204,'By Entrance Entering'!N232,'By Entrance Entering'!N260,'By Entrance Entering'!N288,'By Entrance Entering'!N316,'By Entrance Entering'!N344,'By Entrance Entering'!N372,'By Entrance Entering'!N400)</f>
        <v>29</v>
      </c>
      <c r="O8" s="392">
        <f>SUM('By Entrance Entering'!O8,'By Entrance Entering'!O36,'By Entrance Entering'!O64,'By Entrance Entering'!O92,'By Entrance Entering'!O120,'By Entrance Entering'!O148,'By Entrance Entering'!O176,'By Entrance Entering'!O204,'By Entrance Entering'!O232,'By Entrance Entering'!O260,'By Entrance Entering'!O288,'By Entrance Entering'!O316,'By Entrance Entering'!O344,'By Entrance Entering'!O372,'By Entrance Entering'!O400)</f>
        <v>13</v>
      </c>
      <c r="P8" s="392">
        <f>SUM('By Entrance Entering'!P8,'By Entrance Entering'!P36,'By Entrance Entering'!P64,'By Entrance Entering'!P92,'By Entrance Entering'!P120,'By Entrance Entering'!P148,'By Entrance Entering'!P176,'By Entrance Entering'!P204,'By Entrance Entering'!P232,'By Entrance Entering'!P260,'By Entrance Entering'!P288,'By Entrance Entering'!P316,'By Entrance Entering'!P344,'By Entrance Entering'!P372,'By Entrance Entering'!P400)</f>
        <v>3</v>
      </c>
      <c r="Q8" s="392">
        <f>SUM('By Entrance Entering'!Q8,'By Entrance Entering'!Q36,'By Entrance Entering'!Q64,'By Entrance Entering'!Q92,'By Entrance Entering'!Q120,'By Entrance Entering'!Q148,'By Entrance Entering'!Q176,'By Entrance Entering'!Q204,'By Entrance Entering'!Q232,'By Entrance Entering'!Q260,'By Entrance Entering'!Q288,'By Entrance Entering'!Q316,'By Entrance Entering'!Q344,'By Entrance Entering'!Q372,'By Entrance Entering'!Q400)</f>
        <v>2</v>
      </c>
      <c r="R8" s="392">
        <f>SUM('By Entrance Entering'!R8,'By Entrance Entering'!R36,'By Entrance Entering'!R64,'By Entrance Entering'!R92,'By Entrance Entering'!R120,'By Entrance Entering'!R148,'By Entrance Entering'!R176,'By Entrance Entering'!R204,'By Entrance Entering'!R232,'By Entrance Entering'!R260,'By Entrance Entering'!R288,'By Entrance Entering'!R316,'By Entrance Entering'!R344,'By Entrance Entering'!R372,'By Entrance Entering'!R400)</f>
        <v>2</v>
      </c>
      <c r="S8" s="394">
        <f t="shared" si="0"/>
        <v>430</v>
      </c>
      <c r="T8" s="310"/>
      <c r="U8" s="309"/>
      <c r="V8" s="67"/>
      <c r="W8" s="340"/>
      <c r="X8" s="341"/>
      <c r="Y8" s="342"/>
      <c r="Z8" s="344"/>
      <c r="AA8" s="67"/>
      <c r="AB8" s="340"/>
      <c r="AC8" s="341"/>
      <c r="AD8" s="342"/>
      <c r="AE8" s="343"/>
    </row>
    <row r="9" spans="1:31" ht="12" customHeight="1" x14ac:dyDescent="0.4">
      <c r="A9" s="664"/>
      <c r="B9" s="391" t="s">
        <v>182</v>
      </c>
      <c r="C9" s="315">
        <f>SUM('By Entrance Entering'!C9,'By Entrance Entering'!C37,'By Entrance Entering'!C65,'By Entrance Entering'!C93,'By Entrance Entering'!C121,'By Entrance Entering'!C149,'By Entrance Entering'!C177,'By Entrance Entering'!C205,'By Entrance Entering'!C233,'By Entrance Entering'!C261,'By Entrance Entering'!C289,'By Entrance Entering'!C317,'By Entrance Entering'!C345,'By Entrance Entering'!C373,'By Entrance Entering'!C401)</f>
        <v>18</v>
      </c>
      <c r="D9" s="392">
        <f>SUM('By Entrance Entering'!D9,'By Entrance Entering'!D37,'By Entrance Entering'!D65,'By Entrance Entering'!D93,'By Entrance Entering'!D121,'By Entrance Entering'!D149,'By Entrance Entering'!D177,'By Entrance Entering'!D205,'By Entrance Entering'!D233,'By Entrance Entering'!D261,'By Entrance Entering'!D289,'By Entrance Entering'!D317,'By Entrance Entering'!D345,'By Entrance Entering'!D373,'By Entrance Entering'!D401)</f>
        <v>46</v>
      </c>
      <c r="E9" s="393">
        <f>SUM('By Entrance Entering'!E9,'By Entrance Entering'!E37,'By Entrance Entering'!E65,'By Entrance Entering'!E93,'By Entrance Entering'!E121,'By Entrance Entering'!E149,'By Entrance Entering'!E177,'By Entrance Entering'!E205,'By Entrance Entering'!E233,'By Entrance Entering'!E261,'By Entrance Entering'!E289,'By Entrance Entering'!E317,'By Entrance Entering'!E345,'By Entrance Entering'!E373,'By Entrance Entering'!E401)</f>
        <v>37</v>
      </c>
      <c r="F9" s="393">
        <f>SUM('By Entrance Entering'!F9,'By Entrance Entering'!F37,'By Entrance Entering'!F65,'By Entrance Entering'!F93,'By Entrance Entering'!F121,'By Entrance Entering'!F149,'By Entrance Entering'!F177,'By Entrance Entering'!F205,'By Entrance Entering'!F233,'By Entrance Entering'!F261,'By Entrance Entering'!F289,'By Entrance Entering'!F317,'By Entrance Entering'!F345,'By Entrance Entering'!F373,'By Entrance Entering'!F401)</f>
        <v>61</v>
      </c>
      <c r="G9" s="392">
        <f>SUM('By Entrance Entering'!G9,'By Entrance Entering'!G37,'By Entrance Entering'!G65,'By Entrance Entering'!G93,'By Entrance Entering'!G121,'By Entrance Entering'!G149,'By Entrance Entering'!G177,'By Entrance Entering'!G205,'By Entrance Entering'!G233,'By Entrance Entering'!G261,'By Entrance Entering'!G289,'By Entrance Entering'!G317,'By Entrance Entering'!G345,'By Entrance Entering'!G373,'By Entrance Entering'!G401)</f>
        <v>45</v>
      </c>
      <c r="H9" s="392">
        <f>SUM('By Entrance Entering'!H9,'By Entrance Entering'!H37,'By Entrance Entering'!H65,'By Entrance Entering'!H93,'By Entrance Entering'!H121,'By Entrance Entering'!H149,'By Entrance Entering'!H177,'By Entrance Entering'!H205,'By Entrance Entering'!H233,'By Entrance Entering'!H261,'By Entrance Entering'!H289,'By Entrance Entering'!H317,'By Entrance Entering'!H345,'By Entrance Entering'!H373,'By Entrance Entering'!H401)</f>
        <v>45</v>
      </c>
      <c r="I9" s="392">
        <f>SUM('By Entrance Entering'!I9,'By Entrance Entering'!I37,'By Entrance Entering'!I65,'By Entrance Entering'!I93,'By Entrance Entering'!I121,'By Entrance Entering'!I149,'By Entrance Entering'!I177,'By Entrance Entering'!I205,'By Entrance Entering'!I233,'By Entrance Entering'!I261,'By Entrance Entering'!I289,'By Entrance Entering'!I317,'By Entrance Entering'!I345,'By Entrance Entering'!I373,'By Entrance Entering'!I401)</f>
        <v>40</v>
      </c>
      <c r="J9" s="392">
        <f>SUM('By Entrance Entering'!J9,'By Entrance Entering'!J37,'By Entrance Entering'!J65,'By Entrance Entering'!J93,'By Entrance Entering'!J121,'By Entrance Entering'!J149,'By Entrance Entering'!J177,'By Entrance Entering'!J205,'By Entrance Entering'!J233,'By Entrance Entering'!J261,'By Entrance Entering'!J289,'By Entrance Entering'!J317,'By Entrance Entering'!J345,'By Entrance Entering'!J373,'By Entrance Entering'!J401)</f>
        <v>42</v>
      </c>
      <c r="K9" s="392">
        <f>SUM('By Entrance Entering'!K9,'By Entrance Entering'!K37,'By Entrance Entering'!K65,'By Entrance Entering'!K93,'By Entrance Entering'!K121,'By Entrance Entering'!K149,'By Entrance Entering'!K177,'By Entrance Entering'!K205,'By Entrance Entering'!K233,'By Entrance Entering'!K261,'By Entrance Entering'!K289,'By Entrance Entering'!K317,'By Entrance Entering'!K345,'By Entrance Entering'!K373,'By Entrance Entering'!K401)</f>
        <v>16</v>
      </c>
      <c r="L9" s="392">
        <f>SUM('By Entrance Entering'!L9,'By Entrance Entering'!L37,'By Entrance Entering'!L65,'By Entrance Entering'!L93,'By Entrance Entering'!L121,'By Entrance Entering'!L149,'By Entrance Entering'!L177,'By Entrance Entering'!L205,'By Entrance Entering'!L233,'By Entrance Entering'!L261,'By Entrance Entering'!L289,'By Entrance Entering'!L317,'By Entrance Entering'!L345,'By Entrance Entering'!L373,'By Entrance Entering'!L401)</f>
        <v>17</v>
      </c>
      <c r="M9" s="392">
        <f>SUM('By Entrance Entering'!M9,'By Entrance Entering'!M37,'By Entrance Entering'!M65,'By Entrance Entering'!M93,'By Entrance Entering'!M121,'By Entrance Entering'!M149,'By Entrance Entering'!M177,'By Entrance Entering'!M205,'By Entrance Entering'!M233,'By Entrance Entering'!M261,'By Entrance Entering'!M289,'By Entrance Entering'!M317,'By Entrance Entering'!M345,'By Entrance Entering'!M373,'By Entrance Entering'!M401)</f>
        <v>25</v>
      </c>
      <c r="N9" s="392">
        <f>SUM('By Entrance Entering'!N9,'By Entrance Entering'!N37,'By Entrance Entering'!N65,'By Entrance Entering'!N93,'By Entrance Entering'!N121,'By Entrance Entering'!N149,'By Entrance Entering'!N177,'By Entrance Entering'!N205,'By Entrance Entering'!N233,'By Entrance Entering'!N261,'By Entrance Entering'!N289,'By Entrance Entering'!N317,'By Entrance Entering'!N345,'By Entrance Entering'!N373,'By Entrance Entering'!N401)</f>
        <v>29</v>
      </c>
      <c r="O9" s="392">
        <f>SUM('By Entrance Entering'!O9,'By Entrance Entering'!O37,'By Entrance Entering'!O65,'By Entrance Entering'!O93,'By Entrance Entering'!O121,'By Entrance Entering'!O149,'By Entrance Entering'!O177,'By Entrance Entering'!O205,'By Entrance Entering'!O233,'By Entrance Entering'!O261,'By Entrance Entering'!O289,'By Entrance Entering'!O317,'By Entrance Entering'!O345,'By Entrance Entering'!O373,'By Entrance Entering'!O401)</f>
        <v>14</v>
      </c>
      <c r="P9" s="392">
        <f>SUM('By Entrance Entering'!P9,'By Entrance Entering'!P37,'By Entrance Entering'!P65,'By Entrance Entering'!P93,'By Entrance Entering'!P121,'By Entrance Entering'!P149,'By Entrance Entering'!P177,'By Entrance Entering'!P205,'By Entrance Entering'!P233,'By Entrance Entering'!P261,'By Entrance Entering'!P289,'By Entrance Entering'!P317,'By Entrance Entering'!P345,'By Entrance Entering'!P373,'By Entrance Entering'!P401)</f>
        <v>3</v>
      </c>
      <c r="Q9" s="392">
        <f>SUM('By Entrance Entering'!Q9,'By Entrance Entering'!Q37,'By Entrance Entering'!Q65,'By Entrance Entering'!Q93,'By Entrance Entering'!Q121,'By Entrance Entering'!Q149,'By Entrance Entering'!Q177,'By Entrance Entering'!Q205,'By Entrance Entering'!Q233,'By Entrance Entering'!Q261,'By Entrance Entering'!Q289,'By Entrance Entering'!Q317,'By Entrance Entering'!Q345,'By Entrance Entering'!Q373,'By Entrance Entering'!Q401)</f>
        <v>2</v>
      </c>
      <c r="R9" s="392">
        <f>SUM('By Entrance Entering'!R9,'By Entrance Entering'!R37,'By Entrance Entering'!R65,'By Entrance Entering'!R93,'By Entrance Entering'!R121,'By Entrance Entering'!R149,'By Entrance Entering'!R177,'By Entrance Entering'!R205,'By Entrance Entering'!R233,'By Entrance Entering'!R261,'By Entrance Entering'!R289,'By Entrance Entering'!R317,'By Entrance Entering'!R345,'By Entrance Entering'!R373,'By Entrance Entering'!R401)</f>
        <v>2</v>
      </c>
      <c r="S9" s="394">
        <f t="shared" si="0"/>
        <v>442</v>
      </c>
      <c r="T9" s="308" t="s">
        <v>183</v>
      </c>
      <c r="U9" s="309">
        <f>S9/$S$25</f>
        <v>7.9339436366900017E-3</v>
      </c>
      <c r="V9" s="67"/>
      <c r="W9" s="340">
        <v>364</v>
      </c>
      <c r="X9" s="341" t="s">
        <v>221</v>
      </c>
      <c r="Y9" s="342">
        <v>0.02</v>
      </c>
      <c r="Z9" s="343">
        <f>U9-Y9</f>
        <v>-1.2066056363309999E-2</v>
      </c>
      <c r="AA9" s="67"/>
      <c r="AB9" s="352">
        <v>1080</v>
      </c>
      <c r="AC9" s="341" t="s">
        <v>221</v>
      </c>
      <c r="AD9" s="353">
        <v>1.7999999999999999E-2</v>
      </c>
      <c r="AE9" s="354">
        <f>U9-AD9</f>
        <v>-1.0066056363309997E-2</v>
      </c>
    </row>
    <row r="10" spans="1:31" ht="12" customHeight="1" x14ac:dyDescent="0.4">
      <c r="A10" s="664"/>
      <c r="B10" s="390" t="s">
        <v>184</v>
      </c>
      <c r="C10" s="314">
        <f>SUM('By Entrance Entering'!C10,'By Entrance Entering'!C38,'By Entrance Entering'!C66,'By Entrance Entering'!C94,'By Entrance Entering'!C122,'By Entrance Entering'!C150,'By Entrance Entering'!C178,'By Entrance Entering'!C206,'By Entrance Entering'!C234,'By Entrance Entering'!C262,'By Entrance Entering'!C290,'By Entrance Entering'!C318,'By Entrance Entering'!C346,'By Entrance Entering'!C374,'By Entrance Entering'!C402)</f>
        <v>5</v>
      </c>
      <c r="D10" s="67">
        <f>SUM('By Entrance Entering'!D10,'By Entrance Entering'!D38,'By Entrance Entering'!D66,'By Entrance Entering'!D94,'By Entrance Entering'!D122,'By Entrance Entering'!D150,'By Entrance Entering'!D178,'By Entrance Entering'!D206,'By Entrance Entering'!D234,'By Entrance Entering'!D262,'By Entrance Entering'!D290,'By Entrance Entering'!D318,'By Entrance Entering'!D346,'By Entrance Entering'!D374,'By Entrance Entering'!D402)</f>
        <v>9</v>
      </c>
      <c r="E10" s="67">
        <f>SUM('By Entrance Entering'!E10,'By Entrance Entering'!E38,'By Entrance Entering'!E66,'By Entrance Entering'!E94,'By Entrance Entering'!E122,'By Entrance Entering'!E150,'By Entrance Entering'!E178,'By Entrance Entering'!E206,'By Entrance Entering'!E234,'By Entrance Entering'!E262,'By Entrance Entering'!E290,'By Entrance Entering'!E318,'By Entrance Entering'!E346,'By Entrance Entering'!E374,'By Entrance Entering'!E402)</f>
        <v>11</v>
      </c>
      <c r="F10" s="67">
        <f>SUM('By Entrance Entering'!F10,'By Entrance Entering'!F38,'By Entrance Entering'!F66,'By Entrance Entering'!F94,'By Entrance Entering'!F122,'By Entrance Entering'!F150,'By Entrance Entering'!F178,'By Entrance Entering'!F206,'By Entrance Entering'!F234,'By Entrance Entering'!F262,'By Entrance Entering'!F290,'By Entrance Entering'!F318,'By Entrance Entering'!F346,'By Entrance Entering'!F374,'By Entrance Entering'!F402)</f>
        <v>23</v>
      </c>
      <c r="G10" s="67">
        <f>SUM('By Entrance Entering'!G10,'By Entrance Entering'!G38,'By Entrance Entering'!G66,'By Entrance Entering'!G94,'By Entrance Entering'!G122,'By Entrance Entering'!G150,'By Entrance Entering'!G178,'By Entrance Entering'!G206,'By Entrance Entering'!G234,'By Entrance Entering'!G262,'By Entrance Entering'!G290,'By Entrance Entering'!G318,'By Entrance Entering'!G346,'By Entrance Entering'!G374,'By Entrance Entering'!G402)</f>
        <v>18</v>
      </c>
      <c r="H10" s="67">
        <f>SUM('By Entrance Entering'!H10,'By Entrance Entering'!H38,'By Entrance Entering'!H66,'By Entrance Entering'!H94,'By Entrance Entering'!H122,'By Entrance Entering'!H150,'By Entrance Entering'!H178,'By Entrance Entering'!H206,'By Entrance Entering'!H234,'By Entrance Entering'!H262,'By Entrance Entering'!H290,'By Entrance Entering'!H318,'By Entrance Entering'!H346,'By Entrance Entering'!H374,'By Entrance Entering'!H402)</f>
        <v>6</v>
      </c>
      <c r="I10" s="67">
        <f>SUM('By Entrance Entering'!I10,'By Entrance Entering'!I38,'By Entrance Entering'!I66,'By Entrance Entering'!I94,'By Entrance Entering'!I122,'By Entrance Entering'!I150,'By Entrance Entering'!I178,'By Entrance Entering'!I206,'By Entrance Entering'!I234,'By Entrance Entering'!I262,'By Entrance Entering'!I290,'By Entrance Entering'!I318,'By Entrance Entering'!I346,'By Entrance Entering'!I374,'By Entrance Entering'!I402)</f>
        <v>14</v>
      </c>
      <c r="J10" s="67">
        <f>SUM('By Entrance Entering'!J10,'By Entrance Entering'!J38,'By Entrance Entering'!J66,'By Entrance Entering'!J94,'By Entrance Entering'!J122,'By Entrance Entering'!J150,'By Entrance Entering'!J178,'By Entrance Entering'!J206,'By Entrance Entering'!J234,'By Entrance Entering'!J262,'By Entrance Entering'!J290,'By Entrance Entering'!J318,'By Entrance Entering'!J346,'By Entrance Entering'!J374,'By Entrance Entering'!J402)</f>
        <v>8</v>
      </c>
      <c r="K10" s="67">
        <f>SUM('By Entrance Entering'!K10,'By Entrance Entering'!K38,'By Entrance Entering'!K66,'By Entrance Entering'!K94,'By Entrance Entering'!K122,'By Entrance Entering'!K150,'By Entrance Entering'!K178,'By Entrance Entering'!K206,'By Entrance Entering'!K234,'By Entrance Entering'!K262,'By Entrance Entering'!K290,'By Entrance Entering'!K318,'By Entrance Entering'!K346,'By Entrance Entering'!K374,'By Entrance Entering'!K402)</f>
        <v>4</v>
      </c>
      <c r="L10" s="67">
        <f>SUM('By Entrance Entering'!L10,'By Entrance Entering'!L38,'By Entrance Entering'!L66,'By Entrance Entering'!L94,'By Entrance Entering'!L122,'By Entrance Entering'!L150,'By Entrance Entering'!L178,'By Entrance Entering'!L206,'By Entrance Entering'!L234,'By Entrance Entering'!L262,'By Entrance Entering'!L290,'By Entrance Entering'!L318,'By Entrance Entering'!L346,'By Entrance Entering'!L374,'By Entrance Entering'!L402)</f>
        <v>6</v>
      </c>
      <c r="M10" s="67">
        <f>SUM('By Entrance Entering'!M10,'By Entrance Entering'!M38,'By Entrance Entering'!M66,'By Entrance Entering'!M94,'By Entrance Entering'!M122,'By Entrance Entering'!M150,'By Entrance Entering'!M178,'By Entrance Entering'!M206,'By Entrance Entering'!M234,'By Entrance Entering'!M262,'By Entrance Entering'!M290,'By Entrance Entering'!M318,'By Entrance Entering'!M346,'By Entrance Entering'!M374,'By Entrance Entering'!M402)</f>
        <v>2</v>
      </c>
      <c r="N10" s="67">
        <f>SUM('By Entrance Entering'!N10,'By Entrance Entering'!N38,'By Entrance Entering'!N66,'By Entrance Entering'!N94,'By Entrance Entering'!N122,'By Entrance Entering'!N150,'By Entrance Entering'!N178,'By Entrance Entering'!N206,'By Entrance Entering'!N234,'By Entrance Entering'!N262,'By Entrance Entering'!N290,'By Entrance Entering'!N318,'By Entrance Entering'!N346,'By Entrance Entering'!N374,'By Entrance Entering'!N402)</f>
        <v>1</v>
      </c>
      <c r="O10" s="67">
        <f>SUM('By Entrance Entering'!O10,'By Entrance Entering'!O38,'By Entrance Entering'!O66,'By Entrance Entering'!O94,'By Entrance Entering'!O122,'By Entrance Entering'!O150,'By Entrance Entering'!O178,'By Entrance Entering'!O206,'By Entrance Entering'!O234,'By Entrance Entering'!O262,'By Entrance Entering'!O290,'By Entrance Entering'!O318,'By Entrance Entering'!O346,'By Entrance Entering'!O374,'By Entrance Entering'!O402)</f>
        <v>0</v>
      </c>
      <c r="P10" s="67">
        <f>SUM('By Entrance Entering'!P10,'By Entrance Entering'!P38,'By Entrance Entering'!P66,'By Entrance Entering'!P94,'By Entrance Entering'!P122,'By Entrance Entering'!P150,'By Entrance Entering'!P178,'By Entrance Entering'!P206,'By Entrance Entering'!P234,'By Entrance Entering'!P262,'By Entrance Entering'!P290,'By Entrance Entering'!P318,'By Entrance Entering'!P346,'By Entrance Entering'!P374,'By Entrance Entering'!P402)</f>
        <v>0</v>
      </c>
      <c r="Q10" s="67">
        <f>SUM('By Entrance Entering'!Q10,'By Entrance Entering'!Q38,'By Entrance Entering'!Q66,'By Entrance Entering'!Q94,'By Entrance Entering'!Q122,'By Entrance Entering'!Q150,'By Entrance Entering'!Q178,'By Entrance Entering'!Q206,'By Entrance Entering'!Q234,'By Entrance Entering'!Q262,'By Entrance Entering'!Q290,'By Entrance Entering'!Q318,'By Entrance Entering'!Q346,'By Entrance Entering'!Q374,'By Entrance Entering'!Q402)</f>
        <v>3</v>
      </c>
      <c r="R10" s="67">
        <f>SUM('By Entrance Entering'!R10,'By Entrance Entering'!R38,'By Entrance Entering'!R66,'By Entrance Entering'!R94,'By Entrance Entering'!R122,'By Entrance Entering'!R150,'By Entrance Entering'!R178,'By Entrance Entering'!R206,'By Entrance Entering'!R234,'By Entrance Entering'!R262,'By Entrance Entering'!R290,'By Entrance Entering'!R318,'By Entrance Entering'!R346,'By Entrance Entering'!R374,'By Entrance Entering'!R402)</f>
        <v>1</v>
      </c>
      <c r="S10" s="376">
        <f t="shared" si="0"/>
        <v>111</v>
      </c>
      <c r="T10" s="310"/>
      <c r="U10" s="309"/>
      <c r="V10" s="67"/>
      <c r="W10" s="340"/>
      <c r="X10" s="341"/>
      <c r="Y10" s="342"/>
      <c r="Z10" s="344"/>
      <c r="AA10" s="67"/>
      <c r="AB10" s="340"/>
      <c r="AC10" s="341"/>
      <c r="AD10" s="342"/>
      <c r="AE10" s="343"/>
    </row>
    <row r="11" spans="1:31" ht="12" customHeight="1" x14ac:dyDescent="0.4">
      <c r="A11" s="664"/>
      <c r="B11" s="390" t="s">
        <v>185</v>
      </c>
      <c r="C11" s="314">
        <f>SUM('By Entrance Entering'!C11,'By Entrance Entering'!C39,'By Entrance Entering'!C67,'By Entrance Entering'!C95,'By Entrance Entering'!C123,'By Entrance Entering'!C151,'By Entrance Entering'!C179,'By Entrance Entering'!C207,'By Entrance Entering'!C235,'By Entrance Entering'!C263,'By Entrance Entering'!C291,'By Entrance Entering'!C319,'By Entrance Entering'!C347,'By Entrance Entering'!C375,'By Entrance Entering'!C403)</f>
        <v>6</v>
      </c>
      <c r="D11" s="67">
        <f>SUM('By Entrance Entering'!D11,'By Entrance Entering'!D39,'By Entrance Entering'!D67,'By Entrance Entering'!D95,'By Entrance Entering'!D123,'By Entrance Entering'!D151,'By Entrance Entering'!D179,'By Entrance Entering'!D207,'By Entrance Entering'!D235,'By Entrance Entering'!D263,'By Entrance Entering'!D291,'By Entrance Entering'!D319,'By Entrance Entering'!D347,'By Entrance Entering'!D375,'By Entrance Entering'!D403)</f>
        <v>11</v>
      </c>
      <c r="E11" s="67">
        <f>SUM('By Entrance Entering'!E11,'By Entrance Entering'!E39,'By Entrance Entering'!E67,'By Entrance Entering'!E95,'By Entrance Entering'!E123,'By Entrance Entering'!E151,'By Entrance Entering'!E179,'By Entrance Entering'!E207,'By Entrance Entering'!E235,'By Entrance Entering'!E263,'By Entrance Entering'!E291,'By Entrance Entering'!E319,'By Entrance Entering'!E347,'By Entrance Entering'!E375,'By Entrance Entering'!E403)</f>
        <v>11</v>
      </c>
      <c r="F11" s="67">
        <f>SUM('By Entrance Entering'!F11,'By Entrance Entering'!F39,'By Entrance Entering'!F67,'By Entrance Entering'!F95,'By Entrance Entering'!F123,'By Entrance Entering'!F151,'By Entrance Entering'!F179,'By Entrance Entering'!F207,'By Entrance Entering'!F235,'By Entrance Entering'!F263,'By Entrance Entering'!F291,'By Entrance Entering'!F319,'By Entrance Entering'!F347,'By Entrance Entering'!F375,'By Entrance Entering'!F403)</f>
        <v>23</v>
      </c>
      <c r="G11" s="67">
        <f>SUM('By Entrance Entering'!G11,'By Entrance Entering'!G39,'By Entrance Entering'!G67,'By Entrance Entering'!G95,'By Entrance Entering'!G123,'By Entrance Entering'!G151,'By Entrance Entering'!G179,'By Entrance Entering'!G207,'By Entrance Entering'!G235,'By Entrance Entering'!G263,'By Entrance Entering'!G291,'By Entrance Entering'!G319,'By Entrance Entering'!G347,'By Entrance Entering'!G375,'By Entrance Entering'!G403)</f>
        <v>18</v>
      </c>
      <c r="H11" s="67">
        <f>SUM('By Entrance Entering'!H11,'By Entrance Entering'!H39,'By Entrance Entering'!H67,'By Entrance Entering'!H95,'By Entrance Entering'!H123,'By Entrance Entering'!H151,'By Entrance Entering'!H179,'By Entrance Entering'!H207,'By Entrance Entering'!H235,'By Entrance Entering'!H263,'By Entrance Entering'!H291,'By Entrance Entering'!H319,'By Entrance Entering'!H347,'By Entrance Entering'!H375,'By Entrance Entering'!H403)</f>
        <v>6</v>
      </c>
      <c r="I11" s="67">
        <f>SUM('By Entrance Entering'!I11,'By Entrance Entering'!I39,'By Entrance Entering'!I67,'By Entrance Entering'!I95,'By Entrance Entering'!I123,'By Entrance Entering'!I151,'By Entrance Entering'!I179,'By Entrance Entering'!I207,'By Entrance Entering'!I235,'By Entrance Entering'!I263,'By Entrance Entering'!I291,'By Entrance Entering'!I319,'By Entrance Entering'!I347,'By Entrance Entering'!I375,'By Entrance Entering'!I403)</f>
        <v>14</v>
      </c>
      <c r="J11" s="67">
        <f>SUM('By Entrance Entering'!J11,'By Entrance Entering'!J39,'By Entrance Entering'!J67,'By Entrance Entering'!J95,'By Entrance Entering'!J123,'By Entrance Entering'!J151,'By Entrance Entering'!J179,'By Entrance Entering'!J207,'By Entrance Entering'!J235,'By Entrance Entering'!J263,'By Entrance Entering'!J291,'By Entrance Entering'!J319,'By Entrance Entering'!J347,'By Entrance Entering'!J375,'By Entrance Entering'!J403)</f>
        <v>8</v>
      </c>
      <c r="K11" s="67">
        <f>SUM('By Entrance Entering'!K11,'By Entrance Entering'!K39,'By Entrance Entering'!K67,'By Entrance Entering'!K95,'By Entrance Entering'!K123,'By Entrance Entering'!K151,'By Entrance Entering'!K179,'By Entrance Entering'!K207,'By Entrance Entering'!K235,'By Entrance Entering'!K263,'By Entrance Entering'!K291,'By Entrance Entering'!K319,'By Entrance Entering'!K347,'By Entrance Entering'!K375,'By Entrance Entering'!K403)</f>
        <v>4</v>
      </c>
      <c r="L11" s="67">
        <f>SUM('By Entrance Entering'!L11,'By Entrance Entering'!L39,'By Entrance Entering'!L67,'By Entrance Entering'!L95,'By Entrance Entering'!L123,'By Entrance Entering'!L151,'By Entrance Entering'!L179,'By Entrance Entering'!L207,'By Entrance Entering'!L235,'By Entrance Entering'!L263,'By Entrance Entering'!L291,'By Entrance Entering'!L319,'By Entrance Entering'!L347,'By Entrance Entering'!L375,'By Entrance Entering'!L403)</f>
        <v>6</v>
      </c>
      <c r="M11" s="67">
        <f>SUM('By Entrance Entering'!M11,'By Entrance Entering'!M39,'By Entrance Entering'!M67,'By Entrance Entering'!M95,'By Entrance Entering'!M123,'By Entrance Entering'!M151,'By Entrance Entering'!M179,'By Entrance Entering'!M207,'By Entrance Entering'!M235,'By Entrance Entering'!M263,'By Entrance Entering'!M291,'By Entrance Entering'!M319,'By Entrance Entering'!M347,'By Entrance Entering'!M375,'By Entrance Entering'!M403)</f>
        <v>2</v>
      </c>
      <c r="N11" s="67">
        <f>SUM('By Entrance Entering'!N11,'By Entrance Entering'!N39,'By Entrance Entering'!N67,'By Entrance Entering'!N95,'By Entrance Entering'!N123,'By Entrance Entering'!N151,'By Entrance Entering'!N179,'By Entrance Entering'!N207,'By Entrance Entering'!N235,'By Entrance Entering'!N263,'By Entrance Entering'!N291,'By Entrance Entering'!N319,'By Entrance Entering'!N347,'By Entrance Entering'!N375,'By Entrance Entering'!N403)</f>
        <v>1</v>
      </c>
      <c r="O11" s="67">
        <f>SUM('By Entrance Entering'!O11,'By Entrance Entering'!O39,'By Entrance Entering'!O67,'By Entrance Entering'!O95,'By Entrance Entering'!O123,'By Entrance Entering'!O151,'By Entrance Entering'!O179,'By Entrance Entering'!O207,'By Entrance Entering'!O235,'By Entrance Entering'!O263,'By Entrance Entering'!O291,'By Entrance Entering'!O319,'By Entrance Entering'!O347,'By Entrance Entering'!O375,'By Entrance Entering'!O403)</f>
        <v>0</v>
      </c>
      <c r="P11" s="67">
        <f>SUM('By Entrance Entering'!P11,'By Entrance Entering'!P39,'By Entrance Entering'!P67,'By Entrance Entering'!P95,'By Entrance Entering'!P123,'By Entrance Entering'!P151,'By Entrance Entering'!P179,'By Entrance Entering'!P207,'By Entrance Entering'!P235,'By Entrance Entering'!P263,'By Entrance Entering'!P291,'By Entrance Entering'!P319,'By Entrance Entering'!P347,'By Entrance Entering'!P375,'By Entrance Entering'!P403)</f>
        <v>0</v>
      </c>
      <c r="Q11" s="67">
        <f>SUM('By Entrance Entering'!Q11,'By Entrance Entering'!Q39,'By Entrance Entering'!Q67,'By Entrance Entering'!Q95,'By Entrance Entering'!Q123,'By Entrance Entering'!Q151,'By Entrance Entering'!Q179,'By Entrance Entering'!Q207,'By Entrance Entering'!Q235,'By Entrance Entering'!Q263,'By Entrance Entering'!Q291,'By Entrance Entering'!Q319,'By Entrance Entering'!Q347,'By Entrance Entering'!Q375,'By Entrance Entering'!Q403)</f>
        <v>3</v>
      </c>
      <c r="R11" s="67">
        <f>SUM('By Entrance Entering'!R11,'By Entrance Entering'!R39,'By Entrance Entering'!R67,'By Entrance Entering'!R95,'By Entrance Entering'!R123,'By Entrance Entering'!R151,'By Entrance Entering'!R179,'By Entrance Entering'!R207,'By Entrance Entering'!R235,'By Entrance Entering'!R263,'By Entrance Entering'!R291,'By Entrance Entering'!R319,'By Entrance Entering'!R347,'By Entrance Entering'!R375,'By Entrance Entering'!R403)</f>
        <v>2</v>
      </c>
      <c r="S11" s="376">
        <f t="shared" si="0"/>
        <v>115</v>
      </c>
      <c r="T11" s="308" t="s">
        <v>186</v>
      </c>
      <c r="U11" s="309">
        <f t="shared" ref="U11:U12" si="1">S11/$S$25</f>
        <v>2.0642613534374438E-3</v>
      </c>
      <c r="V11" s="67"/>
      <c r="W11" s="340">
        <v>43</v>
      </c>
      <c r="X11" s="341" t="s">
        <v>186</v>
      </c>
      <c r="Y11" s="342">
        <v>2E-3</v>
      </c>
      <c r="Z11" s="343">
        <f t="shared" ref="Z11:Z12" si="2">U11-Y11</f>
        <v>6.4261353437443727E-5</v>
      </c>
      <c r="AA11" s="67"/>
      <c r="AB11" s="352">
        <v>270</v>
      </c>
      <c r="AC11" s="341" t="s">
        <v>186</v>
      </c>
      <c r="AD11" s="353">
        <v>5.0000000000000001E-3</v>
      </c>
      <c r="AE11" s="354">
        <f t="shared" ref="AE11:AE12" si="3">U11-AD11</f>
        <v>-2.9357386465625563E-3</v>
      </c>
    </row>
    <row r="12" spans="1:31" ht="12" customHeight="1" x14ac:dyDescent="0.4">
      <c r="A12" s="664"/>
      <c r="B12" s="391" t="s">
        <v>11</v>
      </c>
      <c r="C12" s="315">
        <f>SUM('By Entrance Entering'!C12,'By Entrance Entering'!C40,'By Entrance Entering'!C68,'By Entrance Entering'!C96,'By Entrance Entering'!C124,'By Entrance Entering'!C152,'By Entrance Entering'!C180,'By Entrance Entering'!C208,'By Entrance Entering'!C236,'By Entrance Entering'!C264,'By Entrance Entering'!C292,'By Entrance Entering'!C320,'By Entrance Entering'!C348,'By Entrance Entering'!C376,'By Entrance Entering'!C404)</f>
        <v>1716</v>
      </c>
      <c r="D12" s="392">
        <f>SUM('By Entrance Entering'!D12,'By Entrance Entering'!D40,'By Entrance Entering'!D68,'By Entrance Entering'!D96,'By Entrance Entering'!D124,'By Entrance Entering'!D152,'By Entrance Entering'!D180,'By Entrance Entering'!D208,'By Entrance Entering'!D236,'By Entrance Entering'!D264,'By Entrance Entering'!D292,'By Entrance Entering'!D320,'By Entrance Entering'!D348,'By Entrance Entering'!D376,'By Entrance Entering'!D404)</f>
        <v>2992</v>
      </c>
      <c r="E12" s="392">
        <f>SUM('By Entrance Entering'!E12,'By Entrance Entering'!E40,'By Entrance Entering'!E68,'By Entrance Entering'!E96,'By Entrance Entering'!E124,'By Entrance Entering'!E152,'By Entrance Entering'!E180,'By Entrance Entering'!E208,'By Entrance Entering'!E236,'By Entrance Entering'!E264,'By Entrance Entering'!E292,'By Entrance Entering'!E320,'By Entrance Entering'!E348,'By Entrance Entering'!E376,'By Entrance Entering'!E404)</f>
        <v>2798</v>
      </c>
      <c r="F12" s="392">
        <f>SUM('By Entrance Entering'!F12,'By Entrance Entering'!F40,'By Entrance Entering'!F68,'By Entrance Entering'!F96,'By Entrance Entering'!F124,'By Entrance Entering'!F152,'By Entrance Entering'!F180,'By Entrance Entering'!F208,'By Entrance Entering'!F236,'By Entrance Entering'!F264,'By Entrance Entering'!F292,'By Entrance Entering'!F320,'By Entrance Entering'!F348,'By Entrance Entering'!F376,'By Entrance Entering'!F404)</f>
        <v>2444</v>
      </c>
      <c r="G12" s="392">
        <f>SUM('By Entrance Entering'!G12,'By Entrance Entering'!G40,'By Entrance Entering'!G68,'By Entrance Entering'!G96,'By Entrance Entering'!G124,'By Entrance Entering'!G152,'By Entrance Entering'!G180,'By Entrance Entering'!G208,'By Entrance Entering'!G236,'By Entrance Entering'!G264,'By Entrance Entering'!G292,'By Entrance Entering'!G320,'By Entrance Entering'!G348,'By Entrance Entering'!G376,'By Entrance Entering'!G404)</f>
        <v>1916</v>
      </c>
      <c r="H12" s="392">
        <f>SUM('By Entrance Entering'!H12,'By Entrance Entering'!H40,'By Entrance Entering'!H68,'By Entrance Entering'!H96,'By Entrance Entering'!H124,'By Entrance Entering'!H152,'By Entrance Entering'!H180,'By Entrance Entering'!H208,'By Entrance Entering'!H236,'By Entrance Entering'!H264,'By Entrance Entering'!H292,'By Entrance Entering'!H320,'By Entrance Entering'!H348,'By Entrance Entering'!H376,'By Entrance Entering'!H404)</f>
        <v>1371</v>
      </c>
      <c r="I12" s="392">
        <f>SUM('By Entrance Entering'!I12,'By Entrance Entering'!I40,'By Entrance Entering'!I68,'By Entrance Entering'!I96,'By Entrance Entering'!I124,'By Entrance Entering'!I152,'By Entrance Entering'!I180,'By Entrance Entering'!I208,'By Entrance Entering'!I236,'By Entrance Entering'!I264,'By Entrance Entering'!I292,'By Entrance Entering'!I320,'By Entrance Entering'!I348,'By Entrance Entering'!I376,'By Entrance Entering'!I404)</f>
        <v>1535</v>
      </c>
      <c r="J12" s="392">
        <f>SUM('By Entrance Entering'!J12,'By Entrance Entering'!J40,'By Entrance Entering'!J68,'By Entrance Entering'!J96,'By Entrance Entering'!J124,'By Entrance Entering'!J152,'By Entrance Entering'!J180,'By Entrance Entering'!J208,'By Entrance Entering'!J236,'By Entrance Entering'!J264,'By Entrance Entering'!J292,'By Entrance Entering'!J320,'By Entrance Entering'!J348,'By Entrance Entering'!J376,'By Entrance Entering'!J404)</f>
        <v>1589</v>
      </c>
      <c r="K12" s="392">
        <f>SUM('By Entrance Entering'!K12,'By Entrance Entering'!K40,'By Entrance Entering'!K68,'By Entrance Entering'!K96,'By Entrance Entering'!K124,'By Entrance Entering'!K152,'By Entrance Entering'!K180,'By Entrance Entering'!K208,'By Entrance Entering'!K236,'By Entrance Entering'!K264,'By Entrance Entering'!K292,'By Entrance Entering'!K320,'By Entrance Entering'!K348,'By Entrance Entering'!K376,'By Entrance Entering'!K404)</f>
        <v>1169</v>
      </c>
      <c r="L12" s="392">
        <f>SUM('By Entrance Entering'!L12,'By Entrance Entering'!L40,'By Entrance Entering'!L68,'By Entrance Entering'!L96,'By Entrance Entering'!L124,'By Entrance Entering'!L152,'By Entrance Entering'!L180,'By Entrance Entering'!L208,'By Entrance Entering'!L236,'By Entrance Entering'!L264,'By Entrance Entering'!L292,'By Entrance Entering'!L320,'By Entrance Entering'!L348,'By Entrance Entering'!L376,'By Entrance Entering'!L404)</f>
        <v>1135</v>
      </c>
      <c r="M12" s="392">
        <f>SUM('By Entrance Entering'!M12,'By Entrance Entering'!M40,'By Entrance Entering'!M68,'By Entrance Entering'!M96,'By Entrance Entering'!M124,'By Entrance Entering'!M152,'By Entrance Entering'!M180,'By Entrance Entering'!M208,'By Entrance Entering'!M236,'By Entrance Entering'!M264,'By Entrance Entering'!M292,'By Entrance Entering'!M320,'By Entrance Entering'!M348,'By Entrance Entering'!M376,'By Entrance Entering'!M404)</f>
        <v>1283</v>
      </c>
      <c r="N12" s="392">
        <f>SUM('By Entrance Entering'!N12,'By Entrance Entering'!N40,'By Entrance Entering'!N68,'By Entrance Entering'!N96,'By Entrance Entering'!N124,'By Entrance Entering'!N152,'By Entrance Entering'!N180,'By Entrance Entering'!N208,'By Entrance Entering'!N236,'By Entrance Entering'!N264,'By Entrance Entering'!N292,'By Entrance Entering'!N320,'By Entrance Entering'!N348,'By Entrance Entering'!N376,'By Entrance Entering'!N404)</f>
        <v>1132</v>
      </c>
      <c r="O12" s="392">
        <f>SUM('By Entrance Entering'!O12,'By Entrance Entering'!O40,'By Entrance Entering'!O68,'By Entrance Entering'!O96,'By Entrance Entering'!O124,'By Entrance Entering'!O152,'By Entrance Entering'!O180,'By Entrance Entering'!O208,'By Entrance Entering'!O236,'By Entrance Entering'!O264,'By Entrance Entering'!O292,'By Entrance Entering'!O320,'By Entrance Entering'!O348,'By Entrance Entering'!O376,'By Entrance Entering'!O404)</f>
        <v>1341</v>
      </c>
      <c r="P12" s="392">
        <f>SUM('By Entrance Entering'!P12,'By Entrance Entering'!P40,'By Entrance Entering'!P68,'By Entrance Entering'!P96,'By Entrance Entering'!P124,'By Entrance Entering'!P152,'By Entrance Entering'!P180,'By Entrance Entering'!P208,'By Entrance Entering'!P236,'By Entrance Entering'!P264,'By Entrance Entering'!P292,'By Entrance Entering'!P320,'By Entrance Entering'!P348,'By Entrance Entering'!P376,'By Entrance Entering'!P404)</f>
        <v>734</v>
      </c>
      <c r="Q12" s="392">
        <f>SUM('By Entrance Entering'!Q12,'By Entrance Entering'!Q40,'By Entrance Entering'!Q68,'By Entrance Entering'!Q96,'By Entrance Entering'!Q124,'By Entrance Entering'!Q152,'By Entrance Entering'!Q180,'By Entrance Entering'!Q208,'By Entrance Entering'!Q236,'By Entrance Entering'!Q264,'By Entrance Entering'!Q292,'By Entrance Entering'!Q320,'By Entrance Entering'!Q348,'By Entrance Entering'!Q376,'By Entrance Entering'!Q404)</f>
        <v>506</v>
      </c>
      <c r="R12" s="392">
        <f>SUM('By Entrance Entering'!R12,'By Entrance Entering'!R40,'By Entrance Entering'!R68,'By Entrance Entering'!R96,'By Entrance Entering'!R124,'By Entrance Entering'!R152,'By Entrance Entering'!R180,'By Entrance Entering'!R208,'By Entrance Entering'!R236,'By Entrance Entering'!R264,'By Entrance Entering'!R292,'By Entrance Entering'!R320,'By Entrance Entering'!R348,'By Entrance Entering'!R376,'By Entrance Entering'!R404)</f>
        <v>347</v>
      </c>
      <c r="S12" s="394">
        <f t="shared" si="0"/>
        <v>24008</v>
      </c>
      <c r="T12" s="308" t="s">
        <v>222</v>
      </c>
      <c r="U12" s="309">
        <f t="shared" si="1"/>
        <v>0.43094597020283609</v>
      </c>
      <c r="V12" s="67"/>
      <c r="W12" s="340">
        <v>12143</v>
      </c>
      <c r="X12" s="341" t="s">
        <v>222</v>
      </c>
      <c r="Y12" s="342">
        <v>0.65900000000000003</v>
      </c>
      <c r="Z12" s="343">
        <f t="shared" si="2"/>
        <v>-0.22805402979716394</v>
      </c>
      <c r="AA12" s="67"/>
      <c r="AB12" s="352">
        <v>26587</v>
      </c>
      <c r="AC12" s="341" t="s">
        <v>222</v>
      </c>
      <c r="AD12" s="353">
        <v>0.44700000000000001</v>
      </c>
      <c r="AE12" s="354">
        <f t="shared" si="3"/>
        <v>-1.6054029797163916E-2</v>
      </c>
    </row>
    <row r="13" spans="1:31" ht="12" customHeight="1" x14ac:dyDescent="0.4">
      <c r="A13" s="664"/>
      <c r="B13" s="391" t="s">
        <v>188</v>
      </c>
      <c r="C13" s="315">
        <f>SUM('By Entrance Entering'!C13,'By Entrance Entering'!C41,'By Entrance Entering'!C69,'By Entrance Entering'!C97,'By Entrance Entering'!C125,'By Entrance Entering'!C153,'By Entrance Entering'!C181,'By Entrance Entering'!C209,'By Entrance Entering'!C237,'By Entrance Entering'!C265,'By Entrance Entering'!C293,'By Entrance Entering'!C321,'By Entrance Entering'!C349,'By Entrance Entering'!C377,'By Entrance Entering'!C405)</f>
        <v>380</v>
      </c>
      <c r="D13" s="392">
        <f>SUM('By Entrance Entering'!D13,'By Entrance Entering'!D41,'By Entrance Entering'!D69,'By Entrance Entering'!D97,'By Entrance Entering'!D125,'By Entrance Entering'!D153,'By Entrance Entering'!D181,'By Entrance Entering'!D209,'By Entrance Entering'!D237,'By Entrance Entering'!D265,'By Entrance Entering'!D293,'By Entrance Entering'!D321,'By Entrance Entering'!D349,'By Entrance Entering'!D377,'By Entrance Entering'!D405)</f>
        <v>612</v>
      </c>
      <c r="E13" s="392">
        <f>SUM('By Entrance Entering'!E13,'By Entrance Entering'!E41,'By Entrance Entering'!E69,'By Entrance Entering'!E97,'By Entrance Entering'!E125,'By Entrance Entering'!E153,'By Entrance Entering'!E181,'By Entrance Entering'!E209,'By Entrance Entering'!E237,'By Entrance Entering'!E265,'By Entrance Entering'!E293,'By Entrance Entering'!E321,'By Entrance Entering'!E349,'By Entrance Entering'!E377,'By Entrance Entering'!E405)</f>
        <v>792</v>
      </c>
      <c r="F13" s="392">
        <f>SUM('By Entrance Entering'!F13,'By Entrance Entering'!F41,'By Entrance Entering'!F69,'By Entrance Entering'!F97,'By Entrance Entering'!F125,'By Entrance Entering'!F153,'By Entrance Entering'!F181,'By Entrance Entering'!F209,'By Entrance Entering'!F237,'By Entrance Entering'!F265,'By Entrance Entering'!F293,'By Entrance Entering'!F321,'By Entrance Entering'!F349,'By Entrance Entering'!F377,'By Entrance Entering'!F405)</f>
        <v>730</v>
      </c>
      <c r="G13" s="392">
        <f>SUM('By Entrance Entering'!G13,'By Entrance Entering'!G41,'By Entrance Entering'!G69,'By Entrance Entering'!G97,'By Entrance Entering'!G125,'By Entrance Entering'!G153,'By Entrance Entering'!G181,'By Entrance Entering'!G209,'By Entrance Entering'!G237,'By Entrance Entering'!G265,'By Entrance Entering'!G293,'By Entrance Entering'!G321,'By Entrance Entering'!G349,'By Entrance Entering'!G377,'By Entrance Entering'!G405)</f>
        <v>646</v>
      </c>
      <c r="H13" s="392">
        <f>SUM('By Entrance Entering'!H13,'By Entrance Entering'!H41,'By Entrance Entering'!H69,'By Entrance Entering'!H97,'By Entrance Entering'!H125,'By Entrance Entering'!H153,'By Entrance Entering'!H181,'By Entrance Entering'!H209,'By Entrance Entering'!H237,'By Entrance Entering'!H265,'By Entrance Entering'!H293,'By Entrance Entering'!H321,'By Entrance Entering'!H349,'By Entrance Entering'!H377,'By Entrance Entering'!H405)</f>
        <v>469</v>
      </c>
      <c r="I13" s="392">
        <f>SUM('By Entrance Entering'!I13,'By Entrance Entering'!I41,'By Entrance Entering'!I69,'By Entrance Entering'!I97,'By Entrance Entering'!I125,'By Entrance Entering'!I153,'By Entrance Entering'!I181,'By Entrance Entering'!I209,'By Entrance Entering'!I237,'By Entrance Entering'!I265,'By Entrance Entering'!I293,'By Entrance Entering'!I321,'By Entrance Entering'!I349,'By Entrance Entering'!I377,'By Entrance Entering'!I405)</f>
        <v>591</v>
      </c>
      <c r="J13" s="392">
        <f>SUM('By Entrance Entering'!J13,'By Entrance Entering'!J41,'By Entrance Entering'!J69,'By Entrance Entering'!J97,'By Entrance Entering'!J125,'By Entrance Entering'!J153,'By Entrance Entering'!J181,'By Entrance Entering'!J209,'By Entrance Entering'!J237,'By Entrance Entering'!J265,'By Entrance Entering'!J293,'By Entrance Entering'!J321,'By Entrance Entering'!J349,'By Entrance Entering'!J377,'By Entrance Entering'!J405)</f>
        <v>591</v>
      </c>
      <c r="K13" s="392">
        <f>SUM('By Entrance Entering'!K13,'By Entrance Entering'!K41,'By Entrance Entering'!K69,'By Entrance Entering'!K97,'By Entrance Entering'!K125,'By Entrance Entering'!K153,'By Entrance Entering'!K181,'By Entrance Entering'!K209,'By Entrance Entering'!K237,'By Entrance Entering'!K265,'By Entrance Entering'!K293,'By Entrance Entering'!K321,'By Entrance Entering'!K349,'By Entrance Entering'!K377,'By Entrance Entering'!K405)</f>
        <v>585</v>
      </c>
      <c r="L13" s="392">
        <f>SUM('By Entrance Entering'!L13,'By Entrance Entering'!L41,'By Entrance Entering'!L69,'By Entrance Entering'!L97,'By Entrance Entering'!L125,'By Entrance Entering'!L153,'By Entrance Entering'!L181,'By Entrance Entering'!L209,'By Entrance Entering'!L237,'By Entrance Entering'!L265,'By Entrance Entering'!L293,'By Entrance Entering'!L321,'By Entrance Entering'!L349,'By Entrance Entering'!L377,'By Entrance Entering'!L405)</f>
        <v>500</v>
      </c>
      <c r="M13" s="392">
        <f>SUM('By Entrance Entering'!M13,'By Entrance Entering'!M41,'By Entrance Entering'!M69,'By Entrance Entering'!M97,'By Entrance Entering'!M125,'By Entrance Entering'!M153,'By Entrance Entering'!M181,'By Entrance Entering'!M209,'By Entrance Entering'!M237,'By Entrance Entering'!M265,'By Entrance Entering'!M293,'By Entrance Entering'!M321,'By Entrance Entering'!M349,'By Entrance Entering'!M377,'By Entrance Entering'!M405)</f>
        <v>527</v>
      </c>
      <c r="N13" s="392">
        <f>SUM('By Entrance Entering'!N13,'By Entrance Entering'!N41,'By Entrance Entering'!N69,'By Entrance Entering'!N97,'By Entrance Entering'!N125,'By Entrance Entering'!N153,'By Entrance Entering'!N181,'By Entrance Entering'!N209,'By Entrance Entering'!N237,'By Entrance Entering'!N265,'By Entrance Entering'!N293,'By Entrance Entering'!N321,'By Entrance Entering'!N349,'By Entrance Entering'!N377,'By Entrance Entering'!N405)</f>
        <v>376</v>
      </c>
      <c r="O13" s="392">
        <f>SUM('By Entrance Entering'!O13,'By Entrance Entering'!O41,'By Entrance Entering'!O69,'By Entrance Entering'!O97,'By Entrance Entering'!O125,'By Entrance Entering'!O153,'By Entrance Entering'!O181,'By Entrance Entering'!O209,'By Entrance Entering'!O237,'By Entrance Entering'!O265,'By Entrance Entering'!O293,'By Entrance Entering'!O321,'By Entrance Entering'!O349,'By Entrance Entering'!O377,'By Entrance Entering'!O405)</f>
        <v>430</v>
      </c>
      <c r="P13" s="392">
        <f>SUM('By Entrance Entering'!P13,'By Entrance Entering'!P41,'By Entrance Entering'!P69,'By Entrance Entering'!P97,'By Entrance Entering'!P125,'By Entrance Entering'!P153,'By Entrance Entering'!P181,'By Entrance Entering'!P209,'By Entrance Entering'!P237,'By Entrance Entering'!P265,'By Entrance Entering'!P293,'By Entrance Entering'!P321,'By Entrance Entering'!P349,'By Entrance Entering'!P377,'By Entrance Entering'!P405)</f>
        <v>424</v>
      </c>
      <c r="Q13" s="392">
        <f>SUM('By Entrance Entering'!Q13,'By Entrance Entering'!Q41,'By Entrance Entering'!Q69,'By Entrance Entering'!Q97,'By Entrance Entering'!Q125,'By Entrance Entering'!Q153,'By Entrance Entering'!Q181,'By Entrance Entering'!Q209,'By Entrance Entering'!Q237,'By Entrance Entering'!Q265,'By Entrance Entering'!Q293,'By Entrance Entering'!Q321,'By Entrance Entering'!Q349,'By Entrance Entering'!Q377,'By Entrance Entering'!Q405)</f>
        <v>245</v>
      </c>
      <c r="R13" s="392">
        <f>SUM('By Entrance Entering'!R13,'By Entrance Entering'!R41,'By Entrance Entering'!R69,'By Entrance Entering'!R97,'By Entrance Entering'!R125,'By Entrance Entering'!R153,'By Entrance Entering'!R181,'By Entrance Entering'!R209,'By Entrance Entering'!R237,'By Entrance Entering'!R265,'By Entrance Entering'!R293,'By Entrance Entering'!R321,'By Entrance Entering'!R349,'By Entrance Entering'!R377,'By Entrance Entering'!R405)</f>
        <v>237</v>
      </c>
      <c r="S13" s="394">
        <f t="shared" si="0"/>
        <v>8135</v>
      </c>
      <c r="T13" s="310"/>
      <c r="U13" s="309"/>
      <c r="V13" s="67"/>
      <c r="W13" s="340"/>
      <c r="X13" s="341"/>
      <c r="Y13" s="342"/>
      <c r="Z13" s="344"/>
      <c r="AA13" s="67"/>
      <c r="AB13" s="340"/>
      <c r="AC13" s="341"/>
      <c r="AD13" s="342"/>
      <c r="AE13" s="343"/>
    </row>
    <row r="14" spans="1:31" ht="12" customHeight="1" x14ac:dyDescent="0.4">
      <c r="A14" s="664"/>
      <c r="B14" s="391" t="s">
        <v>42</v>
      </c>
      <c r="C14" s="315">
        <f>SUM('By Entrance Entering'!C14,'By Entrance Entering'!C42,'By Entrance Entering'!C70,'By Entrance Entering'!C98,'By Entrance Entering'!C126,'By Entrance Entering'!C154,'By Entrance Entering'!C182,'By Entrance Entering'!C210,'By Entrance Entering'!C238,'By Entrance Entering'!C266,'By Entrance Entering'!C294,'By Entrance Entering'!C322,'By Entrance Entering'!C350,'By Entrance Entering'!C378,'By Entrance Entering'!C406)</f>
        <v>747</v>
      </c>
      <c r="D14" s="392">
        <f>SUM('By Entrance Entering'!D14,'By Entrance Entering'!D42,'By Entrance Entering'!D70,'By Entrance Entering'!D98,'By Entrance Entering'!D126,'By Entrance Entering'!D154,'By Entrance Entering'!D182,'By Entrance Entering'!D210,'By Entrance Entering'!D238,'By Entrance Entering'!D266,'By Entrance Entering'!D294,'By Entrance Entering'!D322,'By Entrance Entering'!D350,'By Entrance Entering'!D378,'By Entrance Entering'!D406)</f>
        <v>1233</v>
      </c>
      <c r="E14" s="392">
        <f>SUM('By Entrance Entering'!E14,'By Entrance Entering'!E42,'By Entrance Entering'!E70,'By Entrance Entering'!E98,'By Entrance Entering'!E126,'By Entrance Entering'!E154,'By Entrance Entering'!E182,'By Entrance Entering'!E210,'By Entrance Entering'!E238,'By Entrance Entering'!E266,'By Entrance Entering'!E294,'By Entrance Entering'!E322,'By Entrance Entering'!E350,'By Entrance Entering'!E378,'By Entrance Entering'!E406)</f>
        <v>1610</v>
      </c>
      <c r="F14" s="392">
        <f>SUM('By Entrance Entering'!F14,'By Entrance Entering'!F42,'By Entrance Entering'!F70,'By Entrance Entering'!F98,'By Entrance Entering'!F126,'By Entrance Entering'!F154,'By Entrance Entering'!F182,'By Entrance Entering'!F210,'By Entrance Entering'!F238,'By Entrance Entering'!F266,'By Entrance Entering'!F294,'By Entrance Entering'!F322,'By Entrance Entering'!F350,'By Entrance Entering'!F378,'By Entrance Entering'!F406)</f>
        <v>1492</v>
      </c>
      <c r="G14" s="392">
        <f>SUM('By Entrance Entering'!G14,'By Entrance Entering'!G42,'By Entrance Entering'!G70,'By Entrance Entering'!G98,'By Entrance Entering'!G126,'By Entrance Entering'!G154,'By Entrance Entering'!G182,'By Entrance Entering'!G210,'By Entrance Entering'!G238,'By Entrance Entering'!G266,'By Entrance Entering'!G294,'By Entrance Entering'!G322,'By Entrance Entering'!G350,'By Entrance Entering'!G378,'By Entrance Entering'!G406)</f>
        <v>1317</v>
      </c>
      <c r="H14" s="392">
        <f>SUM('By Entrance Entering'!H14,'By Entrance Entering'!H42,'By Entrance Entering'!H70,'By Entrance Entering'!H98,'By Entrance Entering'!H126,'By Entrance Entering'!H154,'By Entrance Entering'!H182,'By Entrance Entering'!H210,'By Entrance Entering'!H238,'By Entrance Entering'!H266,'By Entrance Entering'!H294,'By Entrance Entering'!H322,'By Entrance Entering'!H350,'By Entrance Entering'!H378,'By Entrance Entering'!H406)</f>
        <v>945</v>
      </c>
      <c r="I14" s="392">
        <f>SUM('By Entrance Entering'!I14,'By Entrance Entering'!I42,'By Entrance Entering'!I70,'By Entrance Entering'!I98,'By Entrance Entering'!I126,'By Entrance Entering'!I154,'By Entrance Entering'!I182,'By Entrance Entering'!I210,'By Entrance Entering'!I238,'By Entrance Entering'!I266,'By Entrance Entering'!I294,'By Entrance Entering'!I322,'By Entrance Entering'!I350,'By Entrance Entering'!I378,'By Entrance Entering'!I406)</f>
        <v>1204</v>
      </c>
      <c r="J14" s="392">
        <f>SUM('By Entrance Entering'!J14,'By Entrance Entering'!J42,'By Entrance Entering'!J70,'By Entrance Entering'!J98,'By Entrance Entering'!J126,'By Entrance Entering'!J154,'By Entrance Entering'!J182,'By Entrance Entering'!J210,'By Entrance Entering'!J238,'By Entrance Entering'!J266,'By Entrance Entering'!J294,'By Entrance Entering'!J322,'By Entrance Entering'!J350,'By Entrance Entering'!J378,'By Entrance Entering'!J406)</f>
        <v>1221</v>
      </c>
      <c r="K14" s="392">
        <f>SUM('By Entrance Entering'!K14,'By Entrance Entering'!K42,'By Entrance Entering'!K70,'By Entrance Entering'!K98,'By Entrance Entering'!K126,'By Entrance Entering'!K154,'By Entrance Entering'!K182,'By Entrance Entering'!K210,'By Entrance Entering'!K238,'By Entrance Entering'!K266,'By Entrance Entering'!K294,'By Entrance Entering'!K322,'By Entrance Entering'!K350,'By Entrance Entering'!K378,'By Entrance Entering'!K406)</f>
        <v>1185</v>
      </c>
      <c r="L14" s="392">
        <f>SUM('By Entrance Entering'!L14,'By Entrance Entering'!L42,'By Entrance Entering'!L70,'By Entrance Entering'!L98,'By Entrance Entering'!L126,'By Entrance Entering'!L154,'By Entrance Entering'!L182,'By Entrance Entering'!L210,'By Entrance Entering'!L238,'By Entrance Entering'!L266,'By Entrance Entering'!L294,'By Entrance Entering'!L322,'By Entrance Entering'!L350,'By Entrance Entering'!L378,'By Entrance Entering'!L406)</f>
        <v>1015</v>
      </c>
      <c r="M14" s="392">
        <f>SUM('By Entrance Entering'!M14,'By Entrance Entering'!M42,'By Entrance Entering'!M70,'By Entrance Entering'!M98,'By Entrance Entering'!M126,'By Entrance Entering'!M154,'By Entrance Entering'!M182,'By Entrance Entering'!M210,'By Entrance Entering'!M238,'By Entrance Entering'!M266,'By Entrance Entering'!M294,'By Entrance Entering'!M322,'By Entrance Entering'!M350,'By Entrance Entering'!M378,'By Entrance Entering'!M406)</f>
        <v>1025</v>
      </c>
      <c r="N14" s="392">
        <f>SUM('By Entrance Entering'!N14,'By Entrance Entering'!N42,'By Entrance Entering'!N70,'By Entrance Entering'!N98,'By Entrance Entering'!N126,'By Entrance Entering'!N154,'By Entrance Entering'!N182,'By Entrance Entering'!N210,'By Entrance Entering'!N238,'By Entrance Entering'!N266,'By Entrance Entering'!N294,'By Entrance Entering'!N322,'By Entrance Entering'!N350,'By Entrance Entering'!N378,'By Entrance Entering'!N406)</f>
        <v>714</v>
      </c>
      <c r="O14" s="392">
        <f>SUM('By Entrance Entering'!O14,'By Entrance Entering'!O42,'By Entrance Entering'!O70,'By Entrance Entering'!O98,'By Entrance Entering'!O126,'By Entrance Entering'!O154,'By Entrance Entering'!O182,'By Entrance Entering'!O210,'By Entrance Entering'!O238,'By Entrance Entering'!O266,'By Entrance Entering'!O294,'By Entrance Entering'!O322,'By Entrance Entering'!O350,'By Entrance Entering'!O378,'By Entrance Entering'!O406)</f>
        <v>817</v>
      </c>
      <c r="P14" s="392">
        <f>SUM('By Entrance Entering'!P14,'By Entrance Entering'!P42,'By Entrance Entering'!P70,'By Entrance Entering'!P98,'By Entrance Entering'!P126,'By Entrance Entering'!P154,'By Entrance Entering'!P182,'By Entrance Entering'!P210,'By Entrance Entering'!P238,'By Entrance Entering'!P266,'By Entrance Entering'!P294,'By Entrance Entering'!P322,'By Entrance Entering'!P350,'By Entrance Entering'!P378,'By Entrance Entering'!P406)</f>
        <v>818</v>
      </c>
      <c r="Q14" s="392">
        <f>SUM('By Entrance Entering'!Q14,'By Entrance Entering'!Q42,'By Entrance Entering'!Q70,'By Entrance Entering'!Q98,'By Entrance Entering'!Q126,'By Entrance Entering'!Q154,'By Entrance Entering'!Q182,'By Entrance Entering'!Q210,'By Entrance Entering'!Q238,'By Entrance Entering'!Q266,'By Entrance Entering'!Q294,'By Entrance Entering'!Q322,'By Entrance Entering'!Q350,'By Entrance Entering'!Q378,'By Entrance Entering'!Q406)</f>
        <v>486</v>
      </c>
      <c r="R14" s="392">
        <f>SUM('By Entrance Entering'!R14,'By Entrance Entering'!R42,'By Entrance Entering'!R70,'By Entrance Entering'!R98,'By Entrance Entering'!R126,'By Entrance Entering'!R154,'By Entrance Entering'!R182,'By Entrance Entering'!R210,'By Entrance Entering'!R238,'By Entrance Entering'!R266,'By Entrance Entering'!R294,'By Entrance Entering'!R322,'By Entrance Entering'!R350,'By Entrance Entering'!R378,'By Entrance Entering'!R406)</f>
        <v>491</v>
      </c>
      <c r="S14" s="394">
        <f t="shared" si="0"/>
        <v>16320</v>
      </c>
      <c r="T14" s="311" t="s">
        <v>42</v>
      </c>
      <c r="U14" s="312">
        <f>S14/$S$25</f>
        <v>0.2929456112008616</v>
      </c>
      <c r="V14" s="67"/>
      <c r="W14" s="340">
        <v>3612</v>
      </c>
      <c r="X14" s="341" t="s">
        <v>42</v>
      </c>
      <c r="Y14" s="342">
        <v>0.19600000000000001</v>
      </c>
      <c r="Z14" s="343">
        <f>U14-Y14</f>
        <v>9.6945611200861592E-2</v>
      </c>
      <c r="AA14" s="67"/>
      <c r="AB14" s="352">
        <v>14469</v>
      </c>
      <c r="AC14" s="341" t="s">
        <v>42</v>
      </c>
      <c r="AD14" s="353">
        <v>0.24299999999999999</v>
      </c>
      <c r="AE14" s="354">
        <f>U14-AD14</f>
        <v>4.9945611200861606E-2</v>
      </c>
    </row>
    <row r="15" spans="1:31" ht="12" customHeight="1" x14ac:dyDescent="0.4">
      <c r="A15" s="664"/>
      <c r="B15" s="391" t="s">
        <v>189</v>
      </c>
      <c r="C15" s="315">
        <f>SUM('By Entrance Entering'!C15,'By Entrance Entering'!C43,'By Entrance Entering'!C71,'By Entrance Entering'!C99,'By Entrance Entering'!C127,'By Entrance Entering'!C155,'By Entrance Entering'!C183,'By Entrance Entering'!C211,'By Entrance Entering'!C239,'By Entrance Entering'!C267,'By Entrance Entering'!C295,'By Entrance Entering'!C323,'By Entrance Entering'!C351,'By Entrance Entering'!C379,'By Entrance Entering'!C407)</f>
        <v>2096</v>
      </c>
      <c r="D15" s="392">
        <f>SUM('By Entrance Entering'!D15,'By Entrance Entering'!D43,'By Entrance Entering'!D71,'By Entrance Entering'!D99,'By Entrance Entering'!D127,'By Entrance Entering'!D155,'By Entrance Entering'!D183,'By Entrance Entering'!D211,'By Entrance Entering'!D239,'By Entrance Entering'!D267,'By Entrance Entering'!D295,'By Entrance Entering'!D323,'By Entrance Entering'!D351,'By Entrance Entering'!D379,'By Entrance Entering'!D407)</f>
        <v>3604</v>
      </c>
      <c r="E15" s="392">
        <f>SUM('By Entrance Entering'!E15,'By Entrance Entering'!E43,'By Entrance Entering'!E71,'By Entrance Entering'!E99,'By Entrance Entering'!E127,'By Entrance Entering'!E155,'By Entrance Entering'!E183,'By Entrance Entering'!E211,'By Entrance Entering'!E239,'By Entrance Entering'!E267,'By Entrance Entering'!E295,'By Entrance Entering'!E323,'By Entrance Entering'!E351,'By Entrance Entering'!E379,'By Entrance Entering'!E407)</f>
        <v>3590</v>
      </c>
      <c r="F15" s="392">
        <f>SUM('By Entrance Entering'!F15,'By Entrance Entering'!F43,'By Entrance Entering'!F71,'By Entrance Entering'!F99,'By Entrance Entering'!F127,'By Entrance Entering'!F155,'By Entrance Entering'!F183,'By Entrance Entering'!F211,'By Entrance Entering'!F239,'By Entrance Entering'!F267,'By Entrance Entering'!F295,'By Entrance Entering'!F323,'By Entrance Entering'!F351,'By Entrance Entering'!F379,'By Entrance Entering'!F407)</f>
        <v>3174</v>
      </c>
      <c r="G15" s="392">
        <f>SUM('By Entrance Entering'!G15,'By Entrance Entering'!G43,'By Entrance Entering'!G71,'By Entrance Entering'!G99,'By Entrance Entering'!G127,'By Entrance Entering'!G155,'By Entrance Entering'!G183,'By Entrance Entering'!G211,'By Entrance Entering'!G239,'By Entrance Entering'!G267,'By Entrance Entering'!G295,'By Entrance Entering'!G323,'By Entrance Entering'!G351,'By Entrance Entering'!G379,'By Entrance Entering'!G407)</f>
        <v>2562</v>
      </c>
      <c r="H15" s="392">
        <f>SUM('By Entrance Entering'!H15,'By Entrance Entering'!H43,'By Entrance Entering'!H71,'By Entrance Entering'!H99,'By Entrance Entering'!H127,'By Entrance Entering'!H155,'By Entrance Entering'!H183,'By Entrance Entering'!H211,'By Entrance Entering'!H239,'By Entrance Entering'!H267,'By Entrance Entering'!H295,'By Entrance Entering'!H323,'By Entrance Entering'!H351,'By Entrance Entering'!H379,'By Entrance Entering'!H407)</f>
        <v>1840</v>
      </c>
      <c r="I15" s="392">
        <f>SUM('By Entrance Entering'!I15,'By Entrance Entering'!I43,'By Entrance Entering'!I71,'By Entrance Entering'!I99,'By Entrance Entering'!I127,'By Entrance Entering'!I155,'By Entrance Entering'!I183,'By Entrance Entering'!I211,'By Entrance Entering'!I239,'By Entrance Entering'!I267,'By Entrance Entering'!I295,'By Entrance Entering'!I323,'By Entrance Entering'!I351,'By Entrance Entering'!I379,'By Entrance Entering'!I407)</f>
        <v>2126</v>
      </c>
      <c r="J15" s="392">
        <f>SUM('By Entrance Entering'!J15,'By Entrance Entering'!J43,'By Entrance Entering'!J71,'By Entrance Entering'!J99,'By Entrance Entering'!J127,'By Entrance Entering'!J155,'By Entrance Entering'!J183,'By Entrance Entering'!J211,'By Entrance Entering'!J239,'By Entrance Entering'!J267,'By Entrance Entering'!J295,'By Entrance Entering'!J323,'By Entrance Entering'!J351,'By Entrance Entering'!J379,'By Entrance Entering'!J407)</f>
        <v>2180</v>
      </c>
      <c r="K15" s="392">
        <f>SUM('By Entrance Entering'!K15,'By Entrance Entering'!K43,'By Entrance Entering'!K71,'By Entrance Entering'!K99,'By Entrance Entering'!K127,'By Entrance Entering'!K155,'By Entrance Entering'!K183,'By Entrance Entering'!K211,'By Entrance Entering'!K239,'By Entrance Entering'!K267,'By Entrance Entering'!K295,'By Entrance Entering'!K323,'By Entrance Entering'!K351,'By Entrance Entering'!K379,'By Entrance Entering'!K407)</f>
        <v>1754</v>
      </c>
      <c r="L15" s="392">
        <f>SUM('By Entrance Entering'!L15,'By Entrance Entering'!L43,'By Entrance Entering'!L71,'By Entrance Entering'!L99,'By Entrance Entering'!L127,'By Entrance Entering'!L155,'By Entrance Entering'!L183,'By Entrance Entering'!L211,'By Entrance Entering'!L239,'By Entrance Entering'!L267,'By Entrance Entering'!L295,'By Entrance Entering'!L323,'By Entrance Entering'!L351,'By Entrance Entering'!L379,'By Entrance Entering'!L407)</f>
        <v>1635</v>
      </c>
      <c r="M15" s="392">
        <f>SUM('By Entrance Entering'!M15,'By Entrance Entering'!M43,'By Entrance Entering'!M71,'By Entrance Entering'!M99,'By Entrance Entering'!M127,'By Entrance Entering'!M155,'By Entrance Entering'!M183,'By Entrance Entering'!M211,'By Entrance Entering'!M239,'By Entrance Entering'!M267,'By Entrance Entering'!M295,'By Entrance Entering'!M323,'By Entrance Entering'!M351,'By Entrance Entering'!M379,'By Entrance Entering'!M407)</f>
        <v>1810</v>
      </c>
      <c r="N15" s="392">
        <f>SUM('By Entrance Entering'!N15,'By Entrance Entering'!N43,'By Entrance Entering'!N71,'By Entrance Entering'!N99,'By Entrance Entering'!N127,'By Entrance Entering'!N155,'By Entrance Entering'!N183,'By Entrance Entering'!N211,'By Entrance Entering'!N239,'By Entrance Entering'!N267,'By Entrance Entering'!N295,'By Entrance Entering'!N323,'By Entrance Entering'!N351,'By Entrance Entering'!N379,'By Entrance Entering'!N407)</f>
        <v>1508</v>
      </c>
      <c r="O15" s="392">
        <f>SUM('By Entrance Entering'!O15,'By Entrance Entering'!O43,'By Entrance Entering'!O71,'By Entrance Entering'!O99,'By Entrance Entering'!O127,'By Entrance Entering'!O155,'By Entrance Entering'!O183,'By Entrance Entering'!O211,'By Entrance Entering'!O239,'By Entrance Entering'!O267,'By Entrance Entering'!O295,'By Entrance Entering'!O323,'By Entrance Entering'!O351,'By Entrance Entering'!O379,'By Entrance Entering'!O407)</f>
        <v>1771</v>
      </c>
      <c r="P15" s="392">
        <f>SUM('By Entrance Entering'!P15,'By Entrance Entering'!P43,'By Entrance Entering'!P71,'By Entrance Entering'!P99,'By Entrance Entering'!P127,'By Entrance Entering'!P155,'By Entrance Entering'!P183,'By Entrance Entering'!P211,'By Entrance Entering'!P239,'By Entrance Entering'!P267,'By Entrance Entering'!P295,'By Entrance Entering'!P323,'By Entrance Entering'!P351,'By Entrance Entering'!P379,'By Entrance Entering'!P407)</f>
        <v>1158</v>
      </c>
      <c r="Q15" s="392">
        <f>SUM('By Entrance Entering'!Q15,'By Entrance Entering'!Q43,'By Entrance Entering'!Q71,'By Entrance Entering'!Q99,'By Entrance Entering'!Q127,'By Entrance Entering'!Q155,'By Entrance Entering'!Q183,'By Entrance Entering'!Q211,'By Entrance Entering'!Q239,'By Entrance Entering'!Q267,'By Entrance Entering'!Q295,'By Entrance Entering'!Q323,'By Entrance Entering'!Q351,'By Entrance Entering'!Q379,'By Entrance Entering'!Q407)</f>
        <v>751</v>
      </c>
      <c r="R15" s="392">
        <f>SUM('By Entrance Entering'!R15,'By Entrance Entering'!R43,'By Entrance Entering'!R71,'By Entrance Entering'!R99,'By Entrance Entering'!R127,'By Entrance Entering'!R155,'By Entrance Entering'!R183,'By Entrance Entering'!R211,'By Entrance Entering'!R239,'By Entrance Entering'!R267,'By Entrance Entering'!R295,'By Entrance Entering'!R323,'By Entrance Entering'!R351,'By Entrance Entering'!R379,'By Entrance Entering'!R407)</f>
        <v>584</v>
      </c>
      <c r="S15" s="394">
        <f t="shared" si="0"/>
        <v>32143</v>
      </c>
      <c r="T15" s="310"/>
      <c r="U15" s="309"/>
      <c r="V15" s="67"/>
      <c r="W15" s="340"/>
      <c r="X15" s="341"/>
      <c r="Y15" s="342"/>
      <c r="Z15" s="344"/>
      <c r="AA15" s="67"/>
      <c r="AB15" s="340"/>
      <c r="AC15" s="341"/>
      <c r="AD15" s="342"/>
      <c r="AE15" s="343"/>
    </row>
    <row r="16" spans="1:31" ht="12" customHeight="1" x14ac:dyDescent="0.4">
      <c r="A16" s="664"/>
      <c r="B16" s="391" t="s">
        <v>190</v>
      </c>
      <c r="C16" s="315">
        <f>SUM('By Entrance Entering'!C16,'By Entrance Entering'!C44,'By Entrance Entering'!C72,'By Entrance Entering'!C100,'By Entrance Entering'!C128,'By Entrance Entering'!C156,'By Entrance Entering'!C184,'By Entrance Entering'!C212,'By Entrance Entering'!C240,'By Entrance Entering'!C268,'By Entrance Entering'!C296,'By Entrance Entering'!C324,'By Entrance Entering'!C352,'By Entrance Entering'!C380,'By Entrance Entering'!C408)</f>
        <v>2463</v>
      </c>
      <c r="D16" s="392">
        <f>SUM('By Entrance Entering'!D16,'By Entrance Entering'!D44,'By Entrance Entering'!D72,'By Entrance Entering'!D100,'By Entrance Entering'!D128,'By Entrance Entering'!D156,'By Entrance Entering'!D184,'By Entrance Entering'!D212,'By Entrance Entering'!D240,'By Entrance Entering'!D268,'By Entrance Entering'!D296,'By Entrance Entering'!D324,'By Entrance Entering'!D352,'By Entrance Entering'!D380,'By Entrance Entering'!D408)</f>
        <v>4225</v>
      </c>
      <c r="E16" s="392">
        <f>SUM('By Entrance Entering'!E16,'By Entrance Entering'!E44,'By Entrance Entering'!E72,'By Entrance Entering'!E100,'By Entrance Entering'!E128,'By Entrance Entering'!E156,'By Entrance Entering'!E184,'By Entrance Entering'!E212,'By Entrance Entering'!E240,'By Entrance Entering'!E268,'By Entrance Entering'!E296,'By Entrance Entering'!E324,'By Entrance Entering'!E352,'By Entrance Entering'!E380,'By Entrance Entering'!E408)</f>
        <v>4408</v>
      </c>
      <c r="F16" s="392">
        <f>SUM('By Entrance Entering'!F16,'By Entrance Entering'!F44,'By Entrance Entering'!F72,'By Entrance Entering'!F100,'By Entrance Entering'!F128,'By Entrance Entering'!F156,'By Entrance Entering'!F184,'By Entrance Entering'!F212,'By Entrance Entering'!F240,'By Entrance Entering'!F268,'By Entrance Entering'!F296,'By Entrance Entering'!F324,'By Entrance Entering'!F352,'By Entrance Entering'!F380,'By Entrance Entering'!F408)</f>
        <v>3936</v>
      </c>
      <c r="G16" s="392">
        <f>SUM('By Entrance Entering'!G16,'By Entrance Entering'!G44,'By Entrance Entering'!G72,'By Entrance Entering'!G100,'By Entrance Entering'!G128,'By Entrance Entering'!G156,'By Entrance Entering'!G184,'By Entrance Entering'!G212,'By Entrance Entering'!G240,'By Entrance Entering'!G268,'By Entrance Entering'!G296,'By Entrance Entering'!G324,'By Entrance Entering'!G352,'By Entrance Entering'!G380,'By Entrance Entering'!G408)</f>
        <v>3233</v>
      </c>
      <c r="H16" s="392">
        <f>SUM('By Entrance Entering'!H16,'By Entrance Entering'!H44,'By Entrance Entering'!H72,'By Entrance Entering'!H100,'By Entrance Entering'!H128,'By Entrance Entering'!H156,'By Entrance Entering'!H184,'By Entrance Entering'!H212,'By Entrance Entering'!H240,'By Entrance Entering'!H268,'By Entrance Entering'!H296,'By Entrance Entering'!H324,'By Entrance Entering'!H352,'By Entrance Entering'!H380,'By Entrance Entering'!H408)</f>
        <v>2316</v>
      </c>
      <c r="I16" s="392">
        <f>SUM('By Entrance Entering'!I16,'By Entrance Entering'!I44,'By Entrance Entering'!I72,'By Entrance Entering'!I100,'By Entrance Entering'!I128,'By Entrance Entering'!I156,'By Entrance Entering'!I184,'By Entrance Entering'!I212,'By Entrance Entering'!I240,'By Entrance Entering'!I268,'By Entrance Entering'!I296,'By Entrance Entering'!I324,'By Entrance Entering'!I352,'By Entrance Entering'!I380,'By Entrance Entering'!I408)</f>
        <v>2739</v>
      </c>
      <c r="J16" s="392">
        <f>SUM('By Entrance Entering'!J16,'By Entrance Entering'!J44,'By Entrance Entering'!J72,'By Entrance Entering'!J100,'By Entrance Entering'!J128,'By Entrance Entering'!J156,'By Entrance Entering'!J184,'By Entrance Entering'!J212,'By Entrance Entering'!J240,'By Entrance Entering'!J268,'By Entrance Entering'!J296,'By Entrance Entering'!J324,'By Entrance Entering'!J352,'By Entrance Entering'!J380,'By Entrance Entering'!J408)</f>
        <v>2810</v>
      </c>
      <c r="K16" s="392">
        <f>SUM('By Entrance Entering'!K16,'By Entrance Entering'!K44,'By Entrance Entering'!K72,'By Entrance Entering'!K100,'By Entrance Entering'!K128,'By Entrance Entering'!K156,'By Entrance Entering'!K184,'By Entrance Entering'!K212,'By Entrance Entering'!K240,'By Entrance Entering'!K268,'By Entrance Entering'!K296,'By Entrance Entering'!K324,'By Entrance Entering'!K352,'By Entrance Entering'!K380,'By Entrance Entering'!K408)</f>
        <v>2354</v>
      </c>
      <c r="L16" s="392">
        <f>SUM('By Entrance Entering'!L16,'By Entrance Entering'!L44,'By Entrance Entering'!L72,'By Entrance Entering'!L100,'By Entrance Entering'!L128,'By Entrance Entering'!L156,'By Entrance Entering'!L184,'By Entrance Entering'!L212,'By Entrance Entering'!L240,'By Entrance Entering'!L268,'By Entrance Entering'!L296,'By Entrance Entering'!L324,'By Entrance Entering'!L352,'By Entrance Entering'!L380,'By Entrance Entering'!L408)</f>
        <v>2150</v>
      </c>
      <c r="M16" s="392">
        <f>SUM('By Entrance Entering'!M16,'By Entrance Entering'!M44,'By Entrance Entering'!M72,'By Entrance Entering'!M100,'By Entrance Entering'!M128,'By Entrance Entering'!M156,'By Entrance Entering'!M184,'By Entrance Entering'!M212,'By Entrance Entering'!M240,'By Entrance Entering'!M268,'By Entrance Entering'!M296,'By Entrance Entering'!M324,'By Entrance Entering'!M352,'By Entrance Entering'!M380,'By Entrance Entering'!M408)</f>
        <v>2308</v>
      </c>
      <c r="N16" s="392">
        <f>SUM('By Entrance Entering'!N16,'By Entrance Entering'!N44,'By Entrance Entering'!N72,'By Entrance Entering'!N100,'By Entrance Entering'!N128,'By Entrance Entering'!N156,'By Entrance Entering'!N184,'By Entrance Entering'!N212,'By Entrance Entering'!N240,'By Entrance Entering'!N268,'By Entrance Entering'!N296,'By Entrance Entering'!N324,'By Entrance Entering'!N352,'By Entrance Entering'!N380,'By Entrance Entering'!N408)</f>
        <v>1846</v>
      </c>
      <c r="O16" s="392">
        <f>SUM('By Entrance Entering'!O16,'By Entrance Entering'!O44,'By Entrance Entering'!O72,'By Entrance Entering'!O100,'By Entrance Entering'!O128,'By Entrance Entering'!O156,'By Entrance Entering'!O184,'By Entrance Entering'!O212,'By Entrance Entering'!O240,'By Entrance Entering'!O268,'By Entrance Entering'!O296,'By Entrance Entering'!O324,'By Entrance Entering'!O352,'By Entrance Entering'!O380,'By Entrance Entering'!O408)</f>
        <v>2158</v>
      </c>
      <c r="P16" s="392">
        <f>SUM('By Entrance Entering'!P16,'By Entrance Entering'!P44,'By Entrance Entering'!P72,'By Entrance Entering'!P100,'By Entrance Entering'!P128,'By Entrance Entering'!P156,'By Entrance Entering'!P184,'By Entrance Entering'!P212,'By Entrance Entering'!P240,'By Entrance Entering'!P268,'By Entrance Entering'!P296,'By Entrance Entering'!P324,'By Entrance Entering'!P352,'By Entrance Entering'!P380,'By Entrance Entering'!P408)</f>
        <v>1552</v>
      </c>
      <c r="Q16" s="392">
        <f>SUM('By Entrance Entering'!Q16,'By Entrance Entering'!Q44,'By Entrance Entering'!Q72,'By Entrance Entering'!Q100,'By Entrance Entering'!Q128,'By Entrance Entering'!Q156,'By Entrance Entering'!Q184,'By Entrance Entering'!Q212,'By Entrance Entering'!Q240,'By Entrance Entering'!Q268,'By Entrance Entering'!Q296,'By Entrance Entering'!Q324,'By Entrance Entering'!Q352,'By Entrance Entering'!Q380,'By Entrance Entering'!Q408)</f>
        <v>992</v>
      </c>
      <c r="R16" s="392">
        <f>SUM('By Entrance Entering'!R16,'By Entrance Entering'!R44,'By Entrance Entering'!R72,'By Entrance Entering'!R100,'By Entrance Entering'!R128,'By Entrance Entering'!R156,'By Entrance Entering'!R184,'By Entrance Entering'!R212,'By Entrance Entering'!R240,'By Entrance Entering'!R268,'By Entrance Entering'!R296,'By Entrance Entering'!R324,'By Entrance Entering'!R352,'By Entrance Entering'!R380,'By Entrance Entering'!R408)</f>
        <v>838</v>
      </c>
      <c r="S16" s="394">
        <f t="shared" si="0"/>
        <v>40328</v>
      </c>
      <c r="T16" s="310"/>
      <c r="U16" s="309"/>
      <c r="V16" s="67"/>
      <c r="W16" s="340"/>
      <c r="X16" s="341"/>
      <c r="Y16" s="342"/>
      <c r="Z16" s="344"/>
      <c r="AA16" s="67"/>
      <c r="AB16" s="340"/>
      <c r="AC16" s="341"/>
      <c r="AD16" s="342"/>
      <c r="AE16" s="343"/>
    </row>
    <row r="17" spans="1:31" ht="12" customHeight="1" x14ac:dyDescent="0.4">
      <c r="A17" s="664"/>
      <c r="B17" s="390" t="s">
        <v>191</v>
      </c>
      <c r="C17" s="314"/>
      <c r="D17" s="67"/>
      <c r="E17" s="67"/>
      <c r="F17" s="67"/>
      <c r="G17" s="67"/>
      <c r="H17" s="67"/>
      <c r="I17" s="67"/>
      <c r="J17" s="67"/>
      <c r="K17" s="67"/>
      <c r="L17" s="67"/>
      <c r="M17" s="67"/>
      <c r="N17" s="67"/>
      <c r="O17" s="67"/>
      <c r="P17" s="67"/>
      <c r="Q17" s="67"/>
      <c r="R17" s="67"/>
      <c r="S17" s="376">
        <v>7</v>
      </c>
      <c r="T17" s="310"/>
      <c r="U17" s="309"/>
      <c r="V17" s="67"/>
      <c r="W17" s="340"/>
      <c r="X17" s="341"/>
      <c r="Y17" s="342"/>
      <c r="Z17" s="344"/>
      <c r="AA17" s="67"/>
      <c r="AB17" s="340"/>
      <c r="AC17" s="341"/>
      <c r="AD17" s="342"/>
      <c r="AE17" s="343"/>
    </row>
    <row r="18" spans="1:31" ht="12" customHeight="1" x14ac:dyDescent="0.4">
      <c r="A18" s="664"/>
      <c r="B18" s="390" t="s">
        <v>192</v>
      </c>
      <c r="C18" s="314"/>
      <c r="D18" s="67"/>
      <c r="E18" s="67"/>
      <c r="F18" s="67"/>
      <c r="G18" s="67"/>
      <c r="H18" s="67"/>
      <c r="I18" s="67"/>
      <c r="J18" s="67"/>
      <c r="K18" s="67"/>
      <c r="L18" s="67"/>
      <c r="M18" s="67"/>
      <c r="N18" s="67"/>
      <c r="O18" s="67"/>
      <c r="P18" s="67"/>
      <c r="Q18" s="67"/>
      <c r="R18" s="67"/>
      <c r="S18" s="376">
        <v>50</v>
      </c>
      <c r="T18" s="308" t="s">
        <v>192</v>
      </c>
      <c r="U18" s="309">
        <f>S18/$S$25</f>
        <v>8.9750493627714948E-4</v>
      </c>
      <c r="V18" s="67"/>
      <c r="W18" s="340">
        <v>70</v>
      </c>
      <c r="X18" s="341" t="s">
        <v>223</v>
      </c>
      <c r="Y18" s="342">
        <v>4.0000000000000001E-3</v>
      </c>
      <c r="Z18" s="344"/>
      <c r="AA18" s="67"/>
      <c r="AB18" s="352">
        <v>295</v>
      </c>
      <c r="AC18" s="341" t="s">
        <v>223</v>
      </c>
      <c r="AD18" s="353">
        <v>5.0000000000000001E-3</v>
      </c>
      <c r="AE18" s="354">
        <f>U18-AD18</f>
        <v>-4.1024950637228511E-3</v>
      </c>
    </row>
    <row r="19" spans="1:31" ht="12" customHeight="1" x14ac:dyDescent="0.4">
      <c r="A19" s="664"/>
      <c r="B19" s="391" t="s">
        <v>193</v>
      </c>
      <c r="C19" s="315">
        <f>'By Entrance Entering'!C327</f>
        <v>2</v>
      </c>
      <c r="D19" s="392">
        <f>'By Entrance Entering'!D327</f>
        <v>6</v>
      </c>
      <c r="E19" s="392">
        <f>'By Entrance Entering'!E327</f>
        <v>6</v>
      </c>
      <c r="F19" s="392">
        <f>'By Entrance Entering'!F327</f>
        <v>6</v>
      </c>
      <c r="G19" s="392">
        <f>'By Entrance Entering'!G327</f>
        <v>5</v>
      </c>
      <c r="H19" s="392">
        <f>'By Entrance Entering'!H327</f>
        <v>6</v>
      </c>
      <c r="I19" s="392">
        <f>'By Entrance Entering'!I327</f>
        <v>6</v>
      </c>
      <c r="J19" s="392">
        <f>'By Entrance Entering'!J327</f>
        <v>6</v>
      </c>
      <c r="K19" s="392">
        <f>'By Entrance Entering'!K327</f>
        <v>5</v>
      </c>
      <c r="L19" s="392">
        <f>'By Entrance Entering'!L327</f>
        <v>6</v>
      </c>
      <c r="M19" s="392">
        <f>'By Entrance Entering'!M327</f>
        <v>6</v>
      </c>
      <c r="N19" s="392">
        <f>'By Entrance Entering'!N327</f>
        <v>4</v>
      </c>
      <c r="O19" s="392">
        <f>'By Entrance Entering'!O327</f>
        <v>4</v>
      </c>
      <c r="P19" s="392">
        <f>'By Entrance Entering'!P327</f>
        <v>4</v>
      </c>
      <c r="Q19" s="392">
        <f>'By Entrance Entering'!Q327</f>
        <v>4</v>
      </c>
      <c r="R19" s="392">
        <f>'By Entrance Entering'!R327</f>
        <v>4</v>
      </c>
      <c r="S19" s="394">
        <f t="shared" ref="S19:S20" si="4">SUM(C19:R19)</f>
        <v>80</v>
      </c>
      <c r="T19" s="310"/>
      <c r="U19" s="309"/>
      <c r="V19" s="67"/>
      <c r="W19" s="340"/>
      <c r="X19" s="341"/>
      <c r="Y19" s="342"/>
      <c r="Z19" s="344"/>
      <c r="AA19" s="67"/>
      <c r="AB19" s="340"/>
      <c r="AC19" s="341"/>
      <c r="AD19" s="342"/>
      <c r="AE19" s="343"/>
    </row>
    <row r="20" spans="1:31" ht="12" customHeight="1" x14ac:dyDescent="0.4">
      <c r="A20" s="664"/>
      <c r="B20" s="391" t="s">
        <v>194</v>
      </c>
      <c r="C20" s="315">
        <f>'By Entrance Entering'!C328</f>
        <v>4</v>
      </c>
      <c r="D20" s="392">
        <f>'By Entrance Entering'!D328</f>
        <v>87</v>
      </c>
      <c r="E20" s="392">
        <f>'By Entrance Entering'!E328</f>
        <v>145</v>
      </c>
      <c r="F20" s="392">
        <f>'By Entrance Entering'!F328</f>
        <v>180</v>
      </c>
      <c r="G20" s="392">
        <f>'By Entrance Entering'!G328</f>
        <v>141</v>
      </c>
      <c r="H20" s="392">
        <f>'By Entrance Entering'!H328</f>
        <v>91</v>
      </c>
      <c r="I20" s="392">
        <f>'By Entrance Entering'!I328</f>
        <v>59</v>
      </c>
      <c r="J20" s="392">
        <f>'By Entrance Entering'!J328</f>
        <v>34</v>
      </c>
      <c r="K20" s="392">
        <f>'By Entrance Entering'!K328</f>
        <v>58</v>
      </c>
      <c r="L20" s="392">
        <f>'By Entrance Entering'!L328</f>
        <v>77</v>
      </c>
      <c r="M20" s="392">
        <f>'By Entrance Entering'!M328</f>
        <v>30</v>
      </c>
      <c r="N20" s="392">
        <f>'By Entrance Entering'!N328</f>
        <v>31</v>
      </c>
      <c r="O20" s="392">
        <f>'By Entrance Entering'!O328</f>
        <v>24</v>
      </c>
      <c r="P20" s="392">
        <f>'By Entrance Entering'!P328</f>
        <v>8</v>
      </c>
      <c r="Q20" s="392">
        <f>'By Entrance Entering'!Q328</f>
        <v>4</v>
      </c>
      <c r="R20" s="392">
        <f>'By Entrance Entering'!R328</f>
        <v>1</v>
      </c>
      <c r="S20" s="394">
        <f t="shared" si="4"/>
        <v>974</v>
      </c>
      <c r="T20" s="308" t="s">
        <v>194</v>
      </c>
      <c r="U20" s="309">
        <f t="shared" ref="U20:U21" si="5">S20/$S$25</f>
        <v>1.7483396158678874E-2</v>
      </c>
      <c r="V20" s="67"/>
      <c r="W20" s="340">
        <v>39</v>
      </c>
      <c r="X20" s="341" t="s">
        <v>194</v>
      </c>
      <c r="Y20" s="342">
        <v>2E-3</v>
      </c>
      <c r="Z20" s="344"/>
      <c r="AA20" s="67"/>
      <c r="AB20" s="352">
        <v>1921</v>
      </c>
      <c r="AC20" s="341" t="s">
        <v>194</v>
      </c>
      <c r="AD20" s="353">
        <v>3.2000000000000001E-2</v>
      </c>
      <c r="AE20" s="354"/>
    </row>
    <row r="21" spans="1:31" ht="12" customHeight="1" x14ac:dyDescent="0.4">
      <c r="A21" s="664"/>
      <c r="B21" s="390" t="s">
        <v>195</v>
      </c>
      <c r="C21" s="316">
        <f>SUM('Trolley Voigt'!B6,'Trolley Voigt'!B13, 'Trolley Central Campus'!B6,'Trolley Central Campus'!B13)</f>
        <v>63</v>
      </c>
      <c r="D21" s="70">
        <f>SUM('Trolley Voigt'!C6,'Trolley Voigt'!C13, 'Trolley Central Campus'!C6,'Trolley Central Campus'!C13)</f>
        <v>295</v>
      </c>
      <c r="E21" s="70">
        <f>SUM('Trolley Voigt'!D6,'Trolley Voigt'!D13, 'Trolley Central Campus'!D6,'Trolley Central Campus'!D13)</f>
        <v>589</v>
      </c>
      <c r="F21" s="70">
        <f>SUM('Trolley Voigt'!E6,'Trolley Voigt'!E13, 'Trolley Central Campus'!E6,'Trolley Central Campus'!E13)</f>
        <v>475</v>
      </c>
      <c r="G21" s="70">
        <f>SUM('Trolley Voigt'!F6,'Trolley Voigt'!F13, 'Trolley Central Campus'!F6,'Trolley Central Campus'!F13)</f>
        <v>339</v>
      </c>
      <c r="H21" s="70">
        <f>SUM('Trolley Voigt'!G6,'Trolley Voigt'!G13, 'Trolley Central Campus'!G6,'Trolley Central Campus'!G13)</f>
        <v>226</v>
      </c>
      <c r="I21" s="70">
        <f>SUM('Trolley Voigt'!H6,'Trolley Voigt'!H13, 'Trolley Central Campus'!H6,'Trolley Central Campus'!H13)</f>
        <v>229</v>
      </c>
      <c r="J21" s="70">
        <f>SUM('Trolley Voigt'!I6,'Trolley Voigt'!I13, 'Trolley Central Campus'!I6,'Trolley Central Campus'!I13)</f>
        <v>263</v>
      </c>
      <c r="K21" s="70">
        <f>SUM('Trolley Voigt'!J6,'Trolley Voigt'!J13, 'Trolley Central Campus'!J6,'Trolley Central Campus'!J13)</f>
        <v>143</v>
      </c>
      <c r="L21" s="70">
        <f>SUM('Trolley Voigt'!K6,'Trolley Voigt'!K13, 'Trolley Central Campus'!K6,'Trolley Central Campus'!K13)</f>
        <v>170</v>
      </c>
      <c r="M21" s="70">
        <f>SUM('Trolley Voigt'!L6,'Trolley Voigt'!L13, 'Trolley Central Campus'!L6,'Trolley Central Campus'!L13)</f>
        <v>143</v>
      </c>
      <c r="N21" s="70">
        <f>SUM('Trolley Voigt'!M6,'Trolley Voigt'!M13, 'Trolley Central Campus'!M6,'Trolley Central Campus'!M13)</f>
        <v>122</v>
      </c>
      <c r="O21" s="70">
        <f>SUM('Trolley Voigt'!N6,'Trolley Voigt'!N13, 'Trolley Central Campus'!N6,'Trolley Central Campus'!N13)</f>
        <v>76</v>
      </c>
      <c r="P21" s="70">
        <f>SUM('Trolley Voigt'!O6,'Trolley Voigt'!O13, 'Trolley Central Campus'!O6,'Trolley Central Campus'!O13)</f>
        <v>71</v>
      </c>
      <c r="Q21" s="70">
        <f>SUM('Trolley Voigt'!P6,'Trolley Voigt'!P13, 'Trolley Central Campus'!P6,'Trolley Central Campus'!P13)</f>
        <v>41</v>
      </c>
      <c r="R21" s="70">
        <f>SUM('Trolley Voigt'!Q6,'Trolley Voigt'!Q13, 'Trolley Central Campus'!Q6,'Trolley Central Campus'!Q13)</f>
        <v>43</v>
      </c>
      <c r="S21" s="396">
        <f t="shared" ref="S21:S24" si="6">SUM(C21:R21)</f>
        <v>3288</v>
      </c>
      <c r="T21" s="308" t="s">
        <v>195</v>
      </c>
      <c r="U21" s="309">
        <f t="shared" si="5"/>
        <v>5.9019924609585356E-2</v>
      </c>
      <c r="V21" s="67"/>
      <c r="W21" s="340">
        <v>0</v>
      </c>
      <c r="X21" s="345" t="s">
        <v>224</v>
      </c>
      <c r="Y21" s="342"/>
      <c r="Z21" s="343">
        <f>U21-Y21</f>
        <v>5.9019924609585356E-2</v>
      </c>
      <c r="AA21" s="67"/>
      <c r="AB21" s="340">
        <v>0</v>
      </c>
      <c r="AC21" s="345" t="s">
        <v>224</v>
      </c>
      <c r="AD21" s="342">
        <v>0</v>
      </c>
      <c r="AE21" s="343">
        <v>6.5000000000000002E-2</v>
      </c>
    </row>
    <row r="22" spans="1:31" ht="12" customHeight="1" x14ac:dyDescent="0.4">
      <c r="A22" s="664"/>
      <c r="B22" s="390" t="s">
        <v>196</v>
      </c>
      <c r="C22" s="316">
        <f>SUM('By Entrance Entering'!C21,'By Entrance Entering'!C49,'By Entrance Entering'!C77,'By Entrance Entering'!C105,'By Entrance Entering'!C133,'By Entrance Entering'!C161,'By Entrance Entering'!C189,'By Entrance Entering'!C217,'By Entrance Entering'!C245,'By Entrance Entering'!C273,'By Entrance Entering'!C301,'By Entrance Entering'!C329,'By Entrance Entering'!C357,'By Entrance Entering'!C385,'By Entrance Entering'!C413)</f>
        <v>25</v>
      </c>
      <c r="D22" s="70">
        <f>SUM('By Entrance Entering'!D21,'By Entrance Entering'!D49,'By Entrance Entering'!D77,'By Entrance Entering'!D105,'By Entrance Entering'!D133,'By Entrance Entering'!D161,'By Entrance Entering'!D189,'By Entrance Entering'!D217,'By Entrance Entering'!D245,'By Entrance Entering'!D273,'By Entrance Entering'!D301,'By Entrance Entering'!D329,'By Entrance Entering'!D357,'By Entrance Entering'!D385,'By Entrance Entering'!D413)</f>
        <v>36</v>
      </c>
      <c r="E22" s="70">
        <f>SUM('By Entrance Entering'!E21,'By Entrance Entering'!E49,'By Entrance Entering'!E77,'By Entrance Entering'!E105,'By Entrance Entering'!E133,'By Entrance Entering'!E161,'By Entrance Entering'!E189,'By Entrance Entering'!E217,'By Entrance Entering'!E245,'By Entrance Entering'!E273,'By Entrance Entering'!E301,'By Entrance Entering'!E329,'By Entrance Entering'!E357,'By Entrance Entering'!E385,'By Entrance Entering'!E413)</f>
        <v>38</v>
      </c>
      <c r="F22" s="70">
        <f>SUM('By Entrance Entering'!F21,'By Entrance Entering'!F49,'By Entrance Entering'!F77,'By Entrance Entering'!F105,'By Entrance Entering'!F133,'By Entrance Entering'!F161,'By Entrance Entering'!F189,'By Entrance Entering'!F217,'By Entrance Entering'!F245,'By Entrance Entering'!F273,'By Entrance Entering'!F301,'By Entrance Entering'!F329,'By Entrance Entering'!F357,'By Entrance Entering'!F385,'By Entrance Entering'!F413)</f>
        <v>38</v>
      </c>
      <c r="G22" s="70">
        <f>SUM('By Entrance Entering'!G21,'By Entrance Entering'!G49,'By Entrance Entering'!G77,'By Entrance Entering'!G105,'By Entrance Entering'!G133,'By Entrance Entering'!G161,'By Entrance Entering'!G189,'By Entrance Entering'!G217,'By Entrance Entering'!G245,'By Entrance Entering'!G273,'By Entrance Entering'!G301,'By Entrance Entering'!G329,'By Entrance Entering'!G357,'By Entrance Entering'!G385,'By Entrance Entering'!G413)</f>
        <v>35</v>
      </c>
      <c r="H22" s="70">
        <f>SUM('By Entrance Entering'!H21,'By Entrance Entering'!H49,'By Entrance Entering'!H77,'By Entrance Entering'!H105,'By Entrance Entering'!H133,'By Entrance Entering'!H161,'By Entrance Entering'!H189,'By Entrance Entering'!H217,'By Entrance Entering'!H245,'By Entrance Entering'!H273,'By Entrance Entering'!H301,'By Entrance Entering'!H329,'By Entrance Entering'!H357,'By Entrance Entering'!H385,'By Entrance Entering'!H413)</f>
        <v>34</v>
      </c>
      <c r="I22" s="70">
        <f>SUM('By Entrance Entering'!I21,'By Entrance Entering'!I49,'By Entrance Entering'!I77,'By Entrance Entering'!I105,'By Entrance Entering'!I133,'By Entrance Entering'!I161,'By Entrance Entering'!I189,'By Entrance Entering'!I217,'By Entrance Entering'!I245,'By Entrance Entering'!I273,'By Entrance Entering'!I301,'By Entrance Entering'!I329,'By Entrance Entering'!I357,'By Entrance Entering'!I385,'By Entrance Entering'!I413)</f>
        <v>29</v>
      </c>
      <c r="J22" s="70">
        <f>SUM('By Entrance Entering'!J21,'By Entrance Entering'!J49,'By Entrance Entering'!J77,'By Entrance Entering'!J105,'By Entrance Entering'!J133,'By Entrance Entering'!J161,'By Entrance Entering'!J189,'By Entrance Entering'!J217,'By Entrance Entering'!J245,'By Entrance Entering'!J273,'By Entrance Entering'!J301,'By Entrance Entering'!J329,'By Entrance Entering'!J357,'By Entrance Entering'!J385,'By Entrance Entering'!J413)</f>
        <v>29</v>
      </c>
      <c r="K22" s="70">
        <f>SUM('By Entrance Entering'!K21,'By Entrance Entering'!K49,'By Entrance Entering'!K77,'By Entrance Entering'!K105,'By Entrance Entering'!K133,'By Entrance Entering'!K161,'By Entrance Entering'!K189,'By Entrance Entering'!K217,'By Entrance Entering'!K245,'By Entrance Entering'!K273,'By Entrance Entering'!K301,'By Entrance Entering'!K329,'By Entrance Entering'!K357,'By Entrance Entering'!K385,'By Entrance Entering'!K413)</f>
        <v>29</v>
      </c>
      <c r="L22" s="70">
        <f>SUM('By Entrance Entering'!L21,'By Entrance Entering'!L49,'By Entrance Entering'!L77,'By Entrance Entering'!L105,'By Entrance Entering'!L133,'By Entrance Entering'!L161,'By Entrance Entering'!L189,'By Entrance Entering'!L217,'By Entrance Entering'!L245,'By Entrance Entering'!L273,'By Entrance Entering'!L301,'By Entrance Entering'!L329,'By Entrance Entering'!L357,'By Entrance Entering'!L385,'By Entrance Entering'!L413)</f>
        <v>36</v>
      </c>
      <c r="M22" s="70">
        <f>SUM('By Entrance Entering'!M21,'By Entrance Entering'!M49,'By Entrance Entering'!M77,'By Entrance Entering'!M105,'By Entrance Entering'!M133,'By Entrance Entering'!M161,'By Entrance Entering'!M189,'By Entrance Entering'!M217,'By Entrance Entering'!M245,'By Entrance Entering'!M273,'By Entrance Entering'!M301,'By Entrance Entering'!M329,'By Entrance Entering'!M357,'By Entrance Entering'!M385,'By Entrance Entering'!M413)</f>
        <v>36</v>
      </c>
      <c r="N22" s="70">
        <f>SUM('By Entrance Entering'!N21,'By Entrance Entering'!N49,'By Entrance Entering'!N77,'By Entrance Entering'!N105,'By Entrance Entering'!N133,'By Entrance Entering'!N161,'By Entrance Entering'!N189,'By Entrance Entering'!N217,'By Entrance Entering'!N245,'By Entrance Entering'!N273,'By Entrance Entering'!N301,'By Entrance Entering'!N329,'By Entrance Entering'!N357,'By Entrance Entering'!N385,'By Entrance Entering'!N413)</f>
        <v>35</v>
      </c>
      <c r="O22" s="70">
        <f>SUM('By Entrance Entering'!O21,'By Entrance Entering'!O49,'By Entrance Entering'!O77,'By Entrance Entering'!O105,'By Entrance Entering'!O133,'By Entrance Entering'!O161,'By Entrance Entering'!O189,'By Entrance Entering'!O217,'By Entrance Entering'!O245,'By Entrance Entering'!O273,'By Entrance Entering'!O301,'By Entrance Entering'!O329,'By Entrance Entering'!O357,'By Entrance Entering'!O385,'By Entrance Entering'!O413)</f>
        <v>33</v>
      </c>
      <c r="P22" s="70">
        <f>SUM('By Entrance Entering'!P21,'By Entrance Entering'!P49,'By Entrance Entering'!P77,'By Entrance Entering'!P105,'By Entrance Entering'!P133,'By Entrance Entering'!P161,'By Entrance Entering'!P189,'By Entrance Entering'!P217,'By Entrance Entering'!P245,'By Entrance Entering'!P273,'By Entrance Entering'!P301,'By Entrance Entering'!P329,'By Entrance Entering'!P357,'By Entrance Entering'!P385,'By Entrance Entering'!P413)</f>
        <v>21</v>
      </c>
      <c r="Q22" s="70">
        <f>SUM('By Entrance Entering'!Q21,'By Entrance Entering'!Q49,'By Entrance Entering'!Q77,'By Entrance Entering'!Q105,'By Entrance Entering'!Q133,'By Entrance Entering'!Q161,'By Entrance Entering'!Q189,'By Entrance Entering'!Q217,'By Entrance Entering'!Q245,'By Entrance Entering'!Q273,'By Entrance Entering'!Q301,'By Entrance Entering'!Q329,'By Entrance Entering'!Q357,'By Entrance Entering'!Q385,'By Entrance Entering'!Q413)</f>
        <v>17</v>
      </c>
      <c r="R22" s="70">
        <f>SUM('By Entrance Entering'!R21,'By Entrance Entering'!R49,'By Entrance Entering'!R77,'By Entrance Entering'!R105,'By Entrance Entering'!R133,'By Entrance Entering'!R161,'By Entrance Entering'!R189,'By Entrance Entering'!R217,'By Entrance Entering'!R245,'By Entrance Entering'!R273,'By Entrance Entering'!R301,'By Entrance Entering'!R329,'By Entrance Entering'!R357,'By Entrance Entering'!R385,'By Entrance Entering'!R413)</f>
        <v>16</v>
      </c>
      <c r="S22" s="396">
        <f t="shared" si="6"/>
        <v>487</v>
      </c>
      <c r="T22" s="310"/>
      <c r="U22" s="309"/>
      <c r="V22" s="67"/>
      <c r="W22" s="340"/>
      <c r="X22" s="346"/>
      <c r="Y22" s="347"/>
      <c r="Z22" s="344"/>
      <c r="AA22" s="67"/>
      <c r="AB22" s="355"/>
      <c r="AC22" s="346"/>
      <c r="AD22" s="347"/>
      <c r="AE22" s="356"/>
    </row>
    <row r="23" spans="1:31" ht="12" customHeight="1" x14ac:dyDescent="0.4">
      <c r="A23" s="664"/>
      <c r="B23" s="390" t="s">
        <v>197</v>
      </c>
      <c r="C23" s="316">
        <f>SUM('By Location Arriving'!C9:C15)</f>
        <v>54</v>
      </c>
      <c r="D23" s="70">
        <f>SUM('By Location Arriving'!D9:D15)</f>
        <v>367</v>
      </c>
      <c r="E23" s="70">
        <f>SUM('By Location Arriving'!E9:E15)</f>
        <v>586</v>
      </c>
      <c r="F23" s="70">
        <f>SUM('By Location Arriving'!F9:F15)</f>
        <v>996</v>
      </c>
      <c r="G23" s="70">
        <f>SUM('By Location Arriving'!G9:G15)</f>
        <v>865</v>
      </c>
      <c r="H23" s="70">
        <f>SUM('By Location Arriving'!H9:H15)</f>
        <v>544</v>
      </c>
      <c r="I23" s="70">
        <f>SUM('By Location Arriving'!I9:I15)</f>
        <v>600</v>
      </c>
      <c r="J23" s="70">
        <f>SUM('By Location Arriving'!J9:J15)</f>
        <v>590</v>
      </c>
      <c r="K23" s="70">
        <f>SUM('By Location Arriving'!K9:K15)</f>
        <v>281</v>
      </c>
      <c r="L23" s="70">
        <f>SUM('By Location Arriving'!L9:L15)</f>
        <v>333</v>
      </c>
      <c r="M23" s="70">
        <f>SUM('By Location Arriving'!M9:M15)</f>
        <v>274</v>
      </c>
      <c r="N23" s="70">
        <f>SUM('By Location Arriving'!N9:N15)</f>
        <v>196</v>
      </c>
      <c r="O23" s="70">
        <f>SUM('By Location Arriving'!O9:O15)</f>
        <v>123</v>
      </c>
      <c r="P23" s="70">
        <f>SUM('By Location Arriving'!P9:P15)</f>
        <v>78</v>
      </c>
      <c r="Q23" s="70">
        <f>SUM('By Location Arriving'!Q9:Q15)</f>
        <v>44</v>
      </c>
      <c r="R23" s="70">
        <f>SUM('By Location Arriving'!R9:R15)</f>
        <v>30</v>
      </c>
      <c r="S23" s="396">
        <f t="shared" si="6"/>
        <v>5961</v>
      </c>
      <c r="T23" s="308" t="s">
        <v>197</v>
      </c>
      <c r="U23" s="309">
        <f>S23/$S$25</f>
        <v>0.10700053850296176</v>
      </c>
      <c r="V23" s="67"/>
      <c r="W23" s="340">
        <v>659</v>
      </c>
      <c r="X23" s="341" t="s">
        <v>197</v>
      </c>
      <c r="Y23" s="342">
        <v>3.5999999999999997E-2</v>
      </c>
      <c r="Z23" s="343">
        <f>U23-Y23</f>
        <v>7.1000538502961758E-2</v>
      </c>
      <c r="AA23" s="67"/>
      <c r="AB23" s="352">
        <v>10546</v>
      </c>
      <c r="AC23" s="341" t="s">
        <v>197</v>
      </c>
      <c r="AD23" s="353">
        <v>0.17699999999999999</v>
      </c>
      <c r="AE23" s="354">
        <f>U23-AD23</f>
        <v>-6.9999461497038229E-2</v>
      </c>
    </row>
    <row r="24" spans="1:31" ht="12" customHeight="1" x14ac:dyDescent="0.4">
      <c r="A24" s="664"/>
      <c r="B24" s="397" t="s">
        <v>7</v>
      </c>
      <c r="C24" s="317">
        <f t="shared" ref="C24:R24" si="7">SUM(C8,C10,C15,C17,C19,C21, C22)</f>
        <v>2208</v>
      </c>
      <c r="D24" s="398">
        <f t="shared" si="7"/>
        <v>3996</v>
      </c>
      <c r="E24" s="399">
        <f t="shared" si="7"/>
        <v>4270</v>
      </c>
      <c r="F24" s="399">
        <f t="shared" si="7"/>
        <v>3775</v>
      </c>
      <c r="G24" s="398">
        <f t="shared" si="7"/>
        <v>3003</v>
      </c>
      <c r="H24" s="398">
        <f t="shared" si="7"/>
        <v>2153</v>
      </c>
      <c r="I24" s="398">
        <f t="shared" si="7"/>
        <v>2443</v>
      </c>
      <c r="J24" s="398">
        <f t="shared" si="7"/>
        <v>2527</v>
      </c>
      <c r="K24" s="398">
        <f t="shared" si="7"/>
        <v>1951</v>
      </c>
      <c r="L24" s="398">
        <f t="shared" si="7"/>
        <v>1870</v>
      </c>
      <c r="M24" s="398">
        <f t="shared" si="7"/>
        <v>2022</v>
      </c>
      <c r="N24" s="398">
        <f t="shared" si="7"/>
        <v>1699</v>
      </c>
      <c r="O24" s="398">
        <f t="shared" si="7"/>
        <v>1897</v>
      </c>
      <c r="P24" s="398">
        <f t="shared" si="7"/>
        <v>1257</v>
      </c>
      <c r="Q24" s="398">
        <f t="shared" si="7"/>
        <v>818</v>
      </c>
      <c r="R24" s="398">
        <f t="shared" si="7"/>
        <v>650</v>
      </c>
      <c r="S24" s="400">
        <f t="shared" si="6"/>
        <v>36539</v>
      </c>
      <c r="T24" s="310"/>
      <c r="U24" s="309"/>
      <c r="V24" s="67"/>
      <c r="W24" s="340"/>
      <c r="X24" s="341"/>
      <c r="Y24" s="342"/>
      <c r="Z24" s="344"/>
      <c r="AA24" s="67"/>
      <c r="AB24" s="355"/>
      <c r="AC24" s="346"/>
      <c r="AD24" s="347"/>
      <c r="AE24" s="356"/>
    </row>
    <row r="25" spans="1:31" ht="12" customHeight="1" x14ac:dyDescent="0.4">
      <c r="A25" s="664"/>
      <c r="B25" s="401" t="s">
        <v>198</v>
      </c>
      <c r="C25" s="402">
        <f t="shared" ref="C25:R25" si="8">SUM(C7,C9,C11,C16,C18,C20,C21,C23)</f>
        <v>2882</v>
      </c>
      <c r="D25" s="75">
        <f t="shared" si="8"/>
        <v>5284</v>
      </c>
      <c r="E25" s="76">
        <f t="shared" si="8"/>
        <v>6089</v>
      </c>
      <c r="F25" s="76">
        <f t="shared" si="8"/>
        <v>6080</v>
      </c>
      <c r="G25" s="75">
        <f t="shared" si="8"/>
        <v>4987</v>
      </c>
      <c r="H25" s="75">
        <f t="shared" si="8"/>
        <v>3525</v>
      </c>
      <c r="I25" s="75">
        <f t="shared" si="8"/>
        <v>4015</v>
      </c>
      <c r="J25" s="75">
        <f t="shared" si="8"/>
        <v>4056</v>
      </c>
      <c r="K25" s="75">
        <f t="shared" si="8"/>
        <v>3043</v>
      </c>
      <c r="L25" s="75">
        <f t="shared" si="8"/>
        <v>2964</v>
      </c>
      <c r="M25" s="75">
        <f t="shared" si="8"/>
        <v>2994</v>
      </c>
      <c r="N25" s="75">
        <f t="shared" si="8"/>
        <v>2360</v>
      </c>
      <c r="O25" s="75">
        <f t="shared" si="8"/>
        <v>2529</v>
      </c>
      <c r="P25" s="75">
        <f t="shared" si="8"/>
        <v>1796</v>
      </c>
      <c r="Q25" s="75">
        <f t="shared" si="8"/>
        <v>1146</v>
      </c>
      <c r="R25" s="75">
        <f t="shared" si="8"/>
        <v>936</v>
      </c>
      <c r="S25" s="301">
        <f>SUM(C25:R25,S18,S20)</f>
        <v>55710</v>
      </c>
      <c r="T25" s="313"/>
      <c r="U25" s="328">
        <f>SUM(U7:U23)</f>
        <v>0.98251660384132111</v>
      </c>
      <c r="V25" s="67"/>
      <c r="W25" s="348">
        <v>18437</v>
      </c>
      <c r="X25" s="349"/>
      <c r="Y25" s="350">
        <v>1</v>
      </c>
      <c r="Z25" s="351"/>
      <c r="AA25" s="67"/>
      <c r="AB25" s="357">
        <v>59545</v>
      </c>
      <c r="AC25" s="358"/>
      <c r="AD25" s="359">
        <v>1</v>
      </c>
      <c r="AE25" s="360"/>
    </row>
    <row r="26" spans="1:31" ht="12" customHeight="1" x14ac:dyDescent="0.4">
      <c r="A26" s="664"/>
      <c r="B26" s="390" t="s">
        <v>199</v>
      </c>
      <c r="C26" s="314">
        <f>SUM('By Entrance Entering'!C25,'By Entrance Entering'!C53,'By Entrance Entering'!C81,'By Entrance Entering'!C109,'By Entrance Entering'!C137,'By Entrance Entering'!C165,'By Entrance Entering'!C193,'By Entrance Entering'!C221,'By Entrance Entering'!C249,'By Entrance Entering'!C277,'By Entrance Entering'!C305,'By Entrance Entering'!C333,'By Entrance Entering'!C361,'By Entrance Entering'!C389,'By Entrance Entering'!C417)</f>
        <v>40</v>
      </c>
      <c r="D26" s="67">
        <f>SUM('By Entrance Entering'!D25,'By Entrance Entering'!D53,'By Entrance Entering'!D81,'By Entrance Entering'!D109,'By Entrance Entering'!D137,'By Entrance Entering'!D165,'By Entrance Entering'!D193,'By Entrance Entering'!D221,'By Entrance Entering'!D249,'By Entrance Entering'!D277,'By Entrance Entering'!D305,'By Entrance Entering'!D333,'By Entrance Entering'!D361,'By Entrance Entering'!D389,'By Entrance Entering'!D417)</f>
        <v>73</v>
      </c>
      <c r="E26" s="67">
        <f>SUM('By Entrance Entering'!E25,'By Entrance Entering'!E53,'By Entrance Entering'!E81,'By Entrance Entering'!E109,'By Entrance Entering'!E137,'By Entrance Entering'!E165,'By Entrance Entering'!E193,'By Entrance Entering'!E221,'By Entrance Entering'!E249,'By Entrance Entering'!E277,'By Entrance Entering'!E305,'By Entrance Entering'!E333,'By Entrance Entering'!E361,'By Entrance Entering'!E389,'By Entrance Entering'!E417)</f>
        <v>60</v>
      </c>
      <c r="F26" s="67">
        <f>SUM('By Entrance Entering'!F25,'By Entrance Entering'!F53,'By Entrance Entering'!F81,'By Entrance Entering'!F109,'By Entrance Entering'!F137,'By Entrance Entering'!F165,'By Entrance Entering'!F193,'By Entrance Entering'!F221,'By Entrance Entering'!F249,'By Entrance Entering'!F277,'By Entrance Entering'!F305,'By Entrance Entering'!F333,'By Entrance Entering'!F361,'By Entrance Entering'!F389,'By Entrance Entering'!F417)</f>
        <v>91</v>
      </c>
      <c r="G26" s="67">
        <f>SUM('By Entrance Entering'!G25,'By Entrance Entering'!G53,'By Entrance Entering'!G81,'By Entrance Entering'!G109,'By Entrance Entering'!G137,'By Entrance Entering'!G165,'By Entrance Entering'!G193,'By Entrance Entering'!G221,'By Entrance Entering'!G249,'By Entrance Entering'!G277,'By Entrance Entering'!G305,'By Entrance Entering'!G333,'By Entrance Entering'!G361,'By Entrance Entering'!G389,'By Entrance Entering'!G417)</f>
        <v>92</v>
      </c>
      <c r="H26" s="67">
        <f>SUM('By Entrance Entering'!H25,'By Entrance Entering'!H53,'By Entrance Entering'!H81,'By Entrance Entering'!H109,'By Entrance Entering'!H137,'By Entrance Entering'!H165,'By Entrance Entering'!H193,'By Entrance Entering'!H221,'By Entrance Entering'!H249,'By Entrance Entering'!H277,'By Entrance Entering'!H305,'By Entrance Entering'!H333,'By Entrance Entering'!H361,'By Entrance Entering'!H389,'By Entrance Entering'!H417)</f>
        <v>75</v>
      </c>
      <c r="I26" s="67">
        <f>SUM('By Entrance Entering'!I25,'By Entrance Entering'!I53,'By Entrance Entering'!I81,'By Entrance Entering'!I109,'By Entrance Entering'!I137,'By Entrance Entering'!I165,'By Entrance Entering'!I193,'By Entrance Entering'!I221,'By Entrance Entering'!I249,'By Entrance Entering'!I277,'By Entrance Entering'!I305,'By Entrance Entering'!I333,'By Entrance Entering'!I361,'By Entrance Entering'!I389,'By Entrance Entering'!I417)</f>
        <v>47</v>
      </c>
      <c r="J26" s="67">
        <f>SUM('By Entrance Entering'!J25,'By Entrance Entering'!J53,'By Entrance Entering'!J81,'By Entrance Entering'!J109,'By Entrance Entering'!J137,'By Entrance Entering'!J165,'By Entrance Entering'!J193,'By Entrance Entering'!J221,'By Entrance Entering'!J249,'By Entrance Entering'!J277,'By Entrance Entering'!J305,'By Entrance Entering'!J333,'By Entrance Entering'!J361,'By Entrance Entering'!J389,'By Entrance Entering'!J417)</f>
        <v>43</v>
      </c>
      <c r="K26" s="67">
        <f>SUM('By Entrance Entering'!K25,'By Entrance Entering'!K53,'By Entrance Entering'!K81,'By Entrance Entering'!K109,'By Entrance Entering'!K137,'By Entrance Entering'!K165,'By Entrance Entering'!K193,'By Entrance Entering'!K221,'By Entrance Entering'!K249,'By Entrance Entering'!K277,'By Entrance Entering'!K305,'By Entrance Entering'!K333,'By Entrance Entering'!K361,'By Entrance Entering'!K389,'By Entrance Entering'!K417)</f>
        <v>37</v>
      </c>
      <c r="L26" s="67">
        <f>SUM('By Entrance Entering'!L25,'By Entrance Entering'!L53,'By Entrance Entering'!L81,'By Entrance Entering'!L109,'By Entrance Entering'!L137,'By Entrance Entering'!L165,'By Entrance Entering'!L193,'By Entrance Entering'!L221,'By Entrance Entering'!L249,'By Entrance Entering'!L277,'By Entrance Entering'!L305,'By Entrance Entering'!L333,'By Entrance Entering'!L361,'By Entrance Entering'!L389,'By Entrance Entering'!L417)</f>
        <v>24</v>
      </c>
      <c r="M26" s="67">
        <f>SUM('By Entrance Entering'!M25,'By Entrance Entering'!M53,'By Entrance Entering'!M81,'By Entrance Entering'!M109,'By Entrance Entering'!M137,'By Entrance Entering'!M165,'By Entrance Entering'!M193,'By Entrance Entering'!M221,'By Entrance Entering'!M249,'By Entrance Entering'!M277,'By Entrance Entering'!M305,'By Entrance Entering'!M333,'By Entrance Entering'!M361,'By Entrance Entering'!M389,'By Entrance Entering'!M417)</f>
        <v>19</v>
      </c>
      <c r="N26" s="67">
        <f>SUM('By Entrance Entering'!N25,'By Entrance Entering'!N53,'By Entrance Entering'!N81,'By Entrance Entering'!N109,'By Entrance Entering'!N137,'By Entrance Entering'!N165,'By Entrance Entering'!N193,'By Entrance Entering'!N221,'By Entrance Entering'!N249,'By Entrance Entering'!N277,'By Entrance Entering'!N305,'By Entrance Entering'!N333,'By Entrance Entering'!N361,'By Entrance Entering'!N389,'By Entrance Entering'!N417)</f>
        <v>9</v>
      </c>
      <c r="O26" s="67">
        <f>SUM('By Entrance Entering'!O25,'By Entrance Entering'!O53,'By Entrance Entering'!O81,'By Entrance Entering'!O109,'By Entrance Entering'!O137,'By Entrance Entering'!O165,'By Entrance Entering'!O193,'By Entrance Entering'!O221,'By Entrance Entering'!O249,'By Entrance Entering'!O277,'By Entrance Entering'!O305,'By Entrance Entering'!O333,'By Entrance Entering'!O361,'By Entrance Entering'!O389,'By Entrance Entering'!O417)</f>
        <v>6</v>
      </c>
      <c r="P26" s="67">
        <f>SUM('By Entrance Entering'!P25,'By Entrance Entering'!P53,'By Entrance Entering'!P81,'By Entrance Entering'!P109,'By Entrance Entering'!P137,'By Entrance Entering'!P165,'By Entrance Entering'!P193,'By Entrance Entering'!P221,'By Entrance Entering'!P249,'By Entrance Entering'!P277,'By Entrance Entering'!P305,'By Entrance Entering'!P333,'By Entrance Entering'!P361,'By Entrance Entering'!P389,'By Entrance Entering'!P417)</f>
        <v>5</v>
      </c>
      <c r="Q26" s="67">
        <f>SUM('By Entrance Entering'!Q25,'By Entrance Entering'!Q53,'By Entrance Entering'!Q81,'By Entrance Entering'!Q109,'By Entrance Entering'!Q137,'By Entrance Entering'!Q165,'By Entrance Entering'!Q193,'By Entrance Entering'!Q221,'By Entrance Entering'!Q249,'By Entrance Entering'!Q277,'By Entrance Entering'!Q305,'By Entrance Entering'!Q333,'By Entrance Entering'!Q361,'By Entrance Entering'!Q389,'By Entrance Entering'!Q417)</f>
        <v>3</v>
      </c>
      <c r="R26" s="67">
        <f>SUM('By Entrance Entering'!R25,'By Entrance Entering'!R53,'By Entrance Entering'!R81,'By Entrance Entering'!R109,'By Entrance Entering'!R137,'By Entrance Entering'!R165,'By Entrance Entering'!R193,'By Entrance Entering'!R221,'By Entrance Entering'!R249,'By Entrance Entering'!R277,'By Entrance Entering'!R305,'By Entrance Entering'!R333,'By Entrance Entering'!R361,'By Entrance Entering'!R389,'By Entrance Entering'!R417)</f>
        <v>2</v>
      </c>
      <c r="S26" s="376">
        <f t="shared" ref="S26:S30" si="9">SUM(C26:R26)</f>
        <v>626</v>
      </c>
      <c r="T26" s="67"/>
      <c r="U26" s="74"/>
      <c r="V26" s="67"/>
      <c r="W26" s="67"/>
      <c r="X26" s="67"/>
      <c r="Y26" s="74"/>
      <c r="Z26" s="67"/>
      <c r="AA26" s="67"/>
      <c r="AB26" s="67"/>
      <c r="AC26" s="67"/>
      <c r="AD26" s="74"/>
      <c r="AE26" s="74"/>
    </row>
    <row r="27" spans="1:31" ht="12" customHeight="1" x14ac:dyDescent="0.4">
      <c r="A27" s="664"/>
      <c r="B27" s="390" t="s">
        <v>200</v>
      </c>
      <c r="C27" s="314">
        <f>SUM('By Entrance Entering'!C26,'By Entrance Entering'!C54,'By Entrance Entering'!C82,'By Entrance Entering'!C110,'By Entrance Entering'!C138,'By Entrance Entering'!C166,'By Entrance Entering'!C194,'By Entrance Entering'!C222,'By Entrance Entering'!C250,'By Entrance Entering'!C278,'By Entrance Entering'!C306,'By Entrance Entering'!C334,'By Entrance Entering'!C362,'By Entrance Entering'!C390,'By Entrance Entering'!C418)</f>
        <v>49</v>
      </c>
      <c r="D27" s="67">
        <f>SUM('By Entrance Entering'!D26,'By Entrance Entering'!D54,'By Entrance Entering'!D82,'By Entrance Entering'!D110,'By Entrance Entering'!D138,'By Entrance Entering'!D166,'By Entrance Entering'!D194,'By Entrance Entering'!D222,'By Entrance Entering'!D250,'By Entrance Entering'!D278,'By Entrance Entering'!D306,'By Entrance Entering'!D334,'By Entrance Entering'!D362,'By Entrance Entering'!D390,'By Entrance Entering'!D418)</f>
        <v>80</v>
      </c>
      <c r="E27" s="67">
        <f>SUM('By Entrance Entering'!E26,'By Entrance Entering'!E54,'By Entrance Entering'!E82,'By Entrance Entering'!E110,'By Entrance Entering'!E138,'By Entrance Entering'!E166,'By Entrance Entering'!E194,'By Entrance Entering'!E222,'By Entrance Entering'!E250,'By Entrance Entering'!E278,'By Entrance Entering'!E306,'By Entrance Entering'!E334,'By Entrance Entering'!E362,'By Entrance Entering'!E390,'By Entrance Entering'!E418)</f>
        <v>65</v>
      </c>
      <c r="F27" s="67">
        <f>SUM('By Entrance Entering'!F26,'By Entrance Entering'!F54,'By Entrance Entering'!F82,'By Entrance Entering'!F110,'By Entrance Entering'!F138,'By Entrance Entering'!F166,'By Entrance Entering'!F194,'By Entrance Entering'!F222,'By Entrance Entering'!F250,'By Entrance Entering'!F278,'By Entrance Entering'!F306,'By Entrance Entering'!F334,'By Entrance Entering'!F362,'By Entrance Entering'!F390,'By Entrance Entering'!F418)</f>
        <v>100</v>
      </c>
      <c r="G27" s="67">
        <f>SUM('By Entrance Entering'!G26,'By Entrance Entering'!G54,'By Entrance Entering'!G82,'By Entrance Entering'!G110,'By Entrance Entering'!G138,'By Entrance Entering'!G166,'By Entrance Entering'!G194,'By Entrance Entering'!G222,'By Entrance Entering'!G250,'By Entrance Entering'!G278,'By Entrance Entering'!G306,'By Entrance Entering'!G334,'By Entrance Entering'!G362,'By Entrance Entering'!G390,'By Entrance Entering'!G418)</f>
        <v>98</v>
      </c>
      <c r="H27" s="67">
        <f>SUM('By Entrance Entering'!H26,'By Entrance Entering'!H54,'By Entrance Entering'!H82,'By Entrance Entering'!H110,'By Entrance Entering'!H138,'By Entrance Entering'!H166,'By Entrance Entering'!H194,'By Entrance Entering'!H222,'By Entrance Entering'!H250,'By Entrance Entering'!H278,'By Entrance Entering'!H306,'By Entrance Entering'!H334,'By Entrance Entering'!H362,'By Entrance Entering'!H390,'By Entrance Entering'!H418)</f>
        <v>83</v>
      </c>
      <c r="I27" s="67">
        <f>SUM('By Entrance Entering'!I26,'By Entrance Entering'!I54,'By Entrance Entering'!I82,'By Entrance Entering'!I110,'By Entrance Entering'!I138,'By Entrance Entering'!I166,'By Entrance Entering'!I194,'By Entrance Entering'!I222,'By Entrance Entering'!I250,'By Entrance Entering'!I278,'By Entrance Entering'!I306,'By Entrance Entering'!I334,'By Entrance Entering'!I362,'By Entrance Entering'!I390,'By Entrance Entering'!I418)</f>
        <v>51</v>
      </c>
      <c r="J27" s="67">
        <f>SUM('By Entrance Entering'!J26,'By Entrance Entering'!J54,'By Entrance Entering'!J82,'By Entrance Entering'!J110,'By Entrance Entering'!J138,'By Entrance Entering'!J166,'By Entrance Entering'!J194,'By Entrance Entering'!J222,'By Entrance Entering'!J250,'By Entrance Entering'!J278,'By Entrance Entering'!J306,'By Entrance Entering'!J334,'By Entrance Entering'!J362,'By Entrance Entering'!J390,'By Entrance Entering'!J418)</f>
        <v>54</v>
      </c>
      <c r="K27" s="67">
        <f>SUM('By Entrance Entering'!K26,'By Entrance Entering'!K54,'By Entrance Entering'!K82,'By Entrance Entering'!K110,'By Entrance Entering'!K138,'By Entrance Entering'!K166,'By Entrance Entering'!K194,'By Entrance Entering'!K222,'By Entrance Entering'!K250,'By Entrance Entering'!K278,'By Entrance Entering'!K306,'By Entrance Entering'!K334,'By Entrance Entering'!K362,'By Entrance Entering'!K390,'By Entrance Entering'!K418)</f>
        <v>41</v>
      </c>
      <c r="L27" s="67">
        <f>SUM('By Entrance Entering'!L26,'By Entrance Entering'!L54,'By Entrance Entering'!L82,'By Entrance Entering'!L110,'By Entrance Entering'!L138,'By Entrance Entering'!L166,'By Entrance Entering'!L194,'By Entrance Entering'!L222,'By Entrance Entering'!L250,'By Entrance Entering'!L278,'By Entrance Entering'!L306,'By Entrance Entering'!L334,'By Entrance Entering'!L362,'By Entrance Entering'!L390,'By Entrance Entering'!L418)</f>
        <v>28</v>
      </c>
      <c r="M27" s="67">
        <f>SUM('By Entrance Entering'!M26,'By Entrance Entering'!M54,'By Entrance Entering'!M82,'By Entrance Entering'!M110,'By Entrance Entering'!M138,'By Entrance Entering'!M166,'By Entrance Entering'!M194,'By Entrance Entering'!M222,'By Entrance Entering'!M250,'By Entrance Entering'!M278,'By Entrance Entering'!M306,'By Entrance Entering'!M334,'By Entrance Entering'!M362,'By Entrance Entering'!M390,'By Entrance Entering'!M418)</f>
        <v>22</v>
      </c>
      <c r="N27" s="67">
        <f>SUM('By Entrance Entering'!N26,'By Entrance Entering'!N54,'By Entrance Entering'!N82,'By Entrance Entering'!N110,'By Entrance Entering'!N138,'By Entrance Entering'!N166,'By Entrance Entering'!N194,'By Entrance Entering'!N222,'By Entrance Entering'!N250,'By Entrance Entering'!N278,'By Entrance Entering'!N306,'By Entrance Entering'!N334,'By Entrance Entering'!N362,'By Entrance Entering'!N390,'By Entrance Entering'!N418)</f>
        <v>10</v>
      </c>
      <c r="O27" s="67">
        <f>SUM('By Entrance Entering'!O26,'By Entrance Entering'!O54,'By Entrance Entering'!O82,'By Entrance Entering'!O110,'By Entrance Entering'!O138,'By Entrance Entering'!O166,'By Entrance Entering'!O194,'By Entrance Entering'!O222,'By Entrance Entering'!O250,'By Entrance Entering'!O278,'By Entrance Entering'!O306,'By Entrance Entering'!O334,'By Entrance Entering'!O362,'By Entrance Entering'!O390,'By Entrance Entering'!O418)</f>
        <v>8</v>
      </c>
      <c r="P27" s="67">
        <f>SUM('By Entrance Entering'!P26,'By Entrance Entering'!P54,'By Entrance Entering'!P82,'By Entrance Entering'!P110,'By Entrance Entering'!P138,'By Entrance Entering'!P166,'By Entrance Entering'!P194,'By Entrance Entering'!P222,'By Entrance Entering'!P250,'By Entrance Entering'!P278,'By Entrance Entering'!P306,'By Entrance Entering'!P334,'By Entrance Entering'!P362,'By Entrance Entering'!P390,'By Entrance Entering'!P418)</f>
        <v>5</v>
      </c>
      <c r="Q27" s="67">
        <f>SUM('By Entrance Entering'!Q26,'By Entrance Entering'!Q54,'By Entrance Entering'!Q82,'By Entrance Entering'!Q110,'By Entrance Entering'!Q138,'By Entrance Entering'!Q166,'By Entrance Entering'!Q194,'By Entrance Entering'!Q222,'By Entrance Entering'!Q250,'By Entrance Entering'!Q278,'By Entrance Entering'!Q306,'By Entrance Entering'!Q334,'By Entrance Entering'!Q362,'By Entrance Entering'!Q390,'By Entrance Entering'!Q418)</f>
        <v>3</v>
      </c>
      <c r="R27" s="67">
        <f>SUM('By Entrance Entering'!R26,'By Entrance Entering'!R54,'By Entrance Entering'!R82,'By Entrance Entering'!R110,'By Entrance Entering'!R138,'By Entrance Entering'!R166,'By Entrance Entering'!R194,'By Entrance Entering'!R222,'By Entrance Entering'!R250,'By Entrance Entering'!R278,'By Entrance Entering'!R306,'By Entrance Entering'!R334,'By Entrance Entering'!R362,'By Entrance Entering'!R390,'By Entrance Entering'!R418)</f>
        <v>2</v>
      </c>
      <c r="S27" s="376">
        <f t="shared" si="9"/>
        <v>699</v>
      </c>
      <c r="T27" s="67"/>
      <c r="U27" s="74"/>
      <c r="V27" s="67"/>
      <c r="W27" s="67"/>
      <c r="X27" s="67"/>
      <c r="Y27" s="74"/>
      <c r="Z27" s="67"/>
      <c r="AA27" s="67"/>
      <c r="AB27" s="67"/>
      <c r="AC27" s="67"/>
      <c r="AD27" s="74"/>
      <c r="AE27" s="74"/>
    </row>
    <row r="28" spans="1:31" ht="12" customHeight="1" x14ac:dyDescent="0.4">
      <c r="A28" s="664"/>
      <c r="B28" s="391" t="s">
        <v>201</v>
      </c>
      <c r="C28" s="315">
        <f>SUM('By Entrance Entering'!C27,'By Entrance Entering'!C55,'By Entrance Entering'!C83,'By Entrance Entering'!C111,'By Entrance Entering'!C139,'By Entrance Entering'!C167,'By Entrance Entering'!C195,'By Entrance Entering'!C223,'By Entrance Entering'!C251,'By Entrance Entering'!C279,'By Entrance Entering'!C307,'By Entrance Entering'!C335,'By Entrance Entering'!C363,'By Entrance Entering'!C391,'By Entrance Entering'!C419)</f>
        <v>41</v>
      </c>
      <c r="D28" s="392">
        <f>SUM('By Entrance Entering'!D27,'By Entrance Entering'!D55,'By Entrance Entering'!D83,'By Entrance Entering'!D111,'By Entrance Entering'!D139,'By Entrance Entering'!D167,'By Entrance Entering'!D195,'By Entrance Entering'!D223,'By Entrance Entering'!D251,'By Entrance Entering'!D279,'By Entrance Entering'!D307,'By Entrance Entering'!D335,'By Entrance Entering'!D363,'By Entrance Entering'!D391,'By Entrance Entering'!D419)</f>
        <v>56</v>
      </c>
      <c r="E28" s="392">
        <f>SUM('By Entrance Entering'!E27,'By Entrance Entering'!E55,'By Entrance Entering'!E83,'By Entrance Entering'!E111,'By Entrance Entering'!E139,'By Entrance Entering'!E167,'By Entrance Entering'!E195,'By Entrance Entering'!E223,'By Entrance Entering'!E251,'By Entrance Entering'!E279,'By Entrance Entering'!E307,'By Entrance Entering'!E335,'By Entrance Entering'!E363,'By Entrance Entering'!E391,'By Entrance Entering'!E419)</f>
        <v>71</v>
      </c>
      <c r="F28" s="392">
        <f>SUM('By Entrance Entering'!F27,'By Entrance Entering'!F55,'By Entrance Entering'!F83,'By Entrance Entering'!F111,'By Entrance Entering'!F139,'By Entrance Entering'!F167,'By Entrance Entering'!F195,'By Entrance Entering'!F223,'By Entrance Entering'!F251,'By Entrance Entering'!F279,'By Entrance Entering'!F307,'By Entrance Entering'!F335,'By Entrance Entering'!F363,'By Entrance Entering'!F391,'By Entrance Entering'!F419)</f>
        <v>74</v>
      </c>
      <c r="G28" s="392">
        <f>SUM('By Entrance Entering'!G27,'By Entrance Entering'!G55,'By Entrance Entering'!G83,'By Entrance Entering'!G111,'By Entrance Entering'!G139,'By Entrance Entering'!G167,'By Entrance Entering'!G195,'By Entrance Entering'!G223,'By Entrance Entering'!G251,'By Entrance Entering'!G279,'By Entrance Entering'!G307,'By Entrance Entering'!G335,'By Entrance Entering'!G363,'By Entrance Entering'!G391,'By Entrance Entering'!G419)</f>
        <v>60</v>
      </c>
      <c r="H28" s="392">
        <f>SUM('By Entrance Entering'!H27,'By Entrance Entering'!H55,'By Entrance Entering'!H83,'By Entrance Entering'!H111,'By Entrance Entering'!H139,'By Entrance Entering'!H167,'By Entrance Entering'!H195,'By Entrance Entering'!H223,'By Entrance Entering'!H251,'By Entrance Entering'!H279,'By Entrance Entering'!H307,'By Entrance Entering'!H335,'By Entrance Entering'!H363,'By Entrance Entering'!H391,'By Entrance Entering'!H419)</f>
        <v>74</v>
      </c>
      <c r="I28" s="392">
        <f>SUM('By Entrance Entering'!I27,'By Entrance Entering'!I55,'By Entrance Entering'!I83,'By Entrance Entering'!I111,'By Entrance Entering'!I139,'By Entrance Entering'!I167,'By Entrance Entering'!I195,'By Entrance Entering'!I223,'By Entrance Entering'!I251,'By Entrance Entering'!I279,'By Entrance Entering'!I307,'By Entrance Entering'!I335,'By Entrance Entering'!I363,'By Entrance Entering'!I391,'By Entrance Entering'!I419)</f>
        <v>74</v>
      </c>
      <c r="J28" s="392">
        <f>SUM('By Entrance Entering'!J27,'By Entrance Entering'!J55,'By Entrance Entering'!J83,'By Entrance Entering'!J111,'By Entrance Entering'!J139,'By Entrance Entering'!J167,'By Entrance Entering'!J195,'By Entrance Entering'!J223,'By Entrance Entering'!J251,'By Entrance Entering'!J279,'By Entrance Entering'!J307,'By Entrance Entering'!J335,'By Entrance Entering'!J363,'By Entrance Entering'!J391,'By Entrance Entering'!J419)</f>
        <v>77</v>
      </c>
      <c r="K28" s="392">
        <f>SUM('By Entrance Entering'!K27,'By Entrance Entering'!K55,'By Entrance Entering'!K83,'By Entrance Entering'!K111,'By Entrance Entering'!K139,'By Entrance Entering'!K167,'By Entrance Entering'!K195,'By Entrance Entering'!K223,'By Entrance Entering'!K251,'By Entrance Entering'!K279,'By Entrance Entering'!K307,'By Entrance Entering'!K335,'By Entrance Entering'!K363,'By Entrance Entering'!K391,'By Entrance Entering'!K419)</f>
        <v>45</v>
      </c>
      <c r="L28" s="392">
        <f>SUM('By Entrance Entering'!L27,'By Entrance Entering'!L55,'By Entrance Entering'!L83,'By Entrance Entering'!L111,'By Entrance Entering'!L139,'By Entrance Entering'!L167,'By Entrance Entering'!L195,'By Entrance Entering'!L223,'By Entrance Entering'!L251,'By Entrance Entering'!L279,'By Entrance Entering'!L307,'By Entrance Entering'!L335,'By Entrance Entering'!L363,'By Entrance Entering'!L391,'By Entrance Entering'!L419)</f>
        <v>17</v>
      </c>
      <c r="M28" s="392">
        <f>SUM('By Entrance Entering'!M27,'By Entrance Entering'!M55,'By Entrance Entering'!M83,'By Entrance Entering'!M111,'By Entrance Entering'!M139,'By Entrance Entering'!M167,'By Entrance Entering'!M195,'By Entrance Entering'!M223,'By Entrance Entering'!M251,'By Entrance Entering'!M279,'By Entrance Entering'!M307,'By Entrance Entering'!M335,'By Entrance Entering'!M363,'By Entrance Entering'!M391,'By Entrance Entering'!M419)</f>
        <v>26</v>
      </c>
      <c r="N28" s="392">
        <f>SUM('By Entrance Entering'!N27,'By Entrance Entering'!N55,'By Entrance Entering'!N83,'By Entrance Entering'!N111,'By Entrance Entering'!N139,'By Entrance Entering'!N167,'By Entrance Entering'!N195,'By Entrance Entering'!N223,'By Entrance Entering'!N251,'By Entrance Entering'!N279,'By Entrance Entering'!N307,'By Entrance Entering'!N335,'By Entrance Entering'!N363,'By Entrance Entering'!N391,'By Entrance Entering'!N419)</f>
        <v>17</v>
      </c>
      <c r="O28" s="392">
        <f>SUM('By Entrance Entering'!O27,'By Entrance Entering'!O55,'By Entrance Entering'!O83,'By Entrance Entering'!O111,'By Entrance Entering'!O139,'By Entrance Entering'!O167,'By Entrance Entering'!O195,'By Entrance Entering'!O223,'By Entrance Entering'!O251,'By Entrance Entering'!O279,'By Entrance Entering'!O307,'By Entrance Entering'!O335,'By Entrance Entering'!O363,'By Entrance Entering'!O391,'By Entrance Entering'!O419)</f>
        <v>7</v>
      </c>
      <c r="P28" s="392">
        <f>SUM('By Entrance Entering'!P27,'By Entrance Entering'!P55,'By Entrance Entering'!P83,'By Entrance Entering'!P111,'By Entrance Entering'!P139,'By Entrance Entering'!P167,'By Entrance Entering'!P195,'By Entrance Entering'!P223,'By Entrance Entering'!P251,'By Entrance Entering'!P279,'By Entrance Entering'!P307,'By Entrance Entering'!P335,'By Entrance Entering'!P363,'By Entrance Entering'!P391,'By Entrance Entering'!P419)</f>
        <v>9</v>
      </c>
      <c r="Q28" s="392">
        <f>SUM('By Entrance Entering'!Q27,'By Entrance Entering'!Q55,'By Entrance Entering'!Q83,'By Entrance Entering'!Q111,'By Entrance Entering'!Q139,'By Entrance Entering'!Q167,'By Entrance Entering'!Q195,'By Entrance Entering'!Q223,'By Entrance Entering'!Q251,'By Entrance Entering'!Q279,'By Entrance Entering'!Q307,'By Entrance Entering'!Q335,'By Entrance Entering'!Q363,'By Entrance Entering'!Q391,'By Entrance Entering'!Q419)</f>
        <v>9</v>
      </c>
      <c r="R28" s="392">
        <f>SUM('By Entrance Entering'!R27,'By Entrance Entering'!R55,'By Entrance Entering'!R83,'By Entrance Entering'!R111,'By Entrance Entering'!R139,'By Entrance Entering'!R167,'By Entrance Entering'!R195,'By Entrance Entering'!R223,'By Entrance Entering'!R251,'By Entrance Entering'!R279,'By Entrance Entering'!R307,'By Entrance Entering'!R335,'By Entrance Entering'!R363,'By Entrance Entering'!R391,'By Entrance Entering'!R419)</f>
        <v>12</v>
      </c>
      <c r="S28" s="394">
        <f t="shared" si="9"/>
        <v>669</v>
      </c>
      <c r="T28" s="67"/>
      <c r="U28" s="74"/>
      <c r="V28" s="67"/>
      <c r="W28" s="67"/>
      <c r="X28" s="67"/>
      <c r="Y28" s="74"/>
      <c r="Z28" s="67"/>
      <c r="AA28" s="67"/>
      <c r="AB28" s="67"/>
      <c r="AC28" s="67"/>
      <c r="AD28" s="74"/>
      <c r="AE28" s="74"/>
    </row>
    <row r="29" spans="1:31" ht="12" customHeight="1" x14ac:dyDescent="0.4">
      <c r="A29" s="664"/>
      <c r="B29" s="391" t="s">
        <v>202</v>
      </c>
      <c r="C29" s="315">
        <f>SUM('By Entrance Entering'!C28,'By Entrance Entering'!C56,'By Entrance Entering'!C84,'By Entrance Entering'!C112,'By Entrance Entering'!C140,'By Entrance Entering'!C168,'By Entrance Entering'!C196,'By Entrance Entering'!C224,'By Entrance Entering'!C252,'By Entrance Entering'!C280,'By Entrance Entering'!C308,'By Entrance Entering'!C336,'By Entrance Entering'!C364,'By Entrance Entering'!C392,'By Entrance Entering'!C420)</f>
        <v>49</v>
      </c>
      <c r="D29" s="392">
        <f>SUM('By Entrance Entering'!D28,'By Entrance Entering'!D56,'By Entrance Entering'!D84,'By Entrance Entering'!D112,'By Entrance Entering'!D140,'By Entrance Entering'!D168,'By Entrance Entering'!D196,'By Entrance Entering'!D224,'By Entrance Entering'!D252,'By Entrance Entering'!D280,'By Entrance Entering'!D308,'By Entrance Entering'!D336,'By Entrance Entering'!D364,'By Entrance Entering'!D392,'By Entrance Entering'!D420)</f>
        <v>69</v>
      </c>
      <c r="E29" s="392">
        <f>SUM('By Entrance Entering'!E28,'By Entrance Entering'!E56,'By Entrance Entering'!E84,'By Entrance Entering'!E112,'By Entrance Entering'!E140,'By Entrance Entering'!E168,'By Entrance Entering'!E196,'By Entrance Entering'!E224,'By Entrance Entering'!E252,'By Entrance Entering'!E280,'By Entrance Entering'!E308,'By Entrance Entering'!E336,'By Entrance Entering'!E364,'By Entrance Entering'!E392,'By Entrance Entering'!E420)</f>
        <v>88</v>
      </c>
      <c r="F29" s="392">
        <f>SUM('By Entrance Entering'!F28,'By Entrance Entering'!F56,'By Entrance Entering'!F84,'By Entrance Entering'!F112,'By Entrance Entering'!F140,'By Entrance Entering'!F168,'By Entrance Entering'!F196,'By Entrance Entering'!F224,'By Entrance Entering'!F252,'By Entrance Entering'!F280,'By Entrance Entering'!F308,'By Entrance Entering'!F336,'By Entrance Entering'!F364,'By Entrance Entering'!F392,'By Entrance Entering'!F420)</f>
        <v>89</v>
      </c>
      <c r="G29" s="392">
        <f>SUM('By Entrance Entering'!G28,'By Entrance Entering'!G56,'By Entrance Entering'!G84,'By Entrance Entering'!G112,'By Entrance Entering'!G140,'By Entrance Entering'!G168,'By Entrance Entering'!G196,'By Entrance Entering'!G224,'By Entrance Entering'!G252,'By Entrance Entering'!G280,'By Entrance Entering'!G308,'By Entrance Entering'!G336,'By Entrance Entering'!G364,'By Entrance Entering'!G392,'By Entrance Entering'!G420)</f>
        <v>71</v>
      </c>
      <c r="H29" s="392">
        <f>SUM('By Entrance Entering'!H28,'By Entrance Entering'!H56,'By Entrance Entering'!H84,'By Entrance Entering'!H112,'By Entrance Entering'!H140,'By Entrance Entering'!H168,'By Entrance Entering'!H196,'By Entrance Entering'!H224,'By Entrance Entering'!H252,'By Entrance Entering'!H280,'By Entrance Entering'!H308,'By Entrance Entering'!H336,'By Entrance Entering'!H364,'By Entrance Entering'!H392,'By Entrance Entering'!H420)</f>
        <v>90</v>
      </c>
      <c r="I29" s="392">
        <f>SUM('By Entrance Entering'!I28,'By Entrance Entering'!I56,'By Entrance Entering'!I84,'By Entrance Entering'!I112,'By Entrance Entering'!I140,'By Entrance Entering'!I168,'By Entrance Entering'!I196,'By Entrance Entering'!I224,'By Entrance Entering'!I252,'By Entrance Entering'!I280,'By Entrance Entering'!I308,'By Entrance Entering'!I336,'By Entrance Entering'!I364,'By Entrance Entering'!I392,'By Entrance Entering'!I420)</f>
        <v>86</v>
      </c>
      <c r="J29" s="392">
        <f>SUM('By Entrance Entering'!J28,'By Entrance Entering'!J56,'By Entrance Entering'!J84,'By Entrance Entering'!J112,'By Entrance Entering'!J140,'By Entrance Entering'!J168,'By Entrance Entering'!J196,'By Entrance Entering'!J224,'By Entrance Entering'!J252,'By Entrance Entering'!J280,'By Entrance Entering'!J308,'By Entrance Entering'!J336,'By Entrance Entering'!J364,'By Entrance Entering'!J392,'By Entrance Entering'!J420)</f>
        <v>97</v>
      </c>
      <c r="K29" s="392">
        <f>SUM('By Entrance Entering'!K28,'By Entrance Entering'!K56,'By Entrance Entering'!K84,'By Entrance Entering'!K112,'By Entrance Entering'!K140,'By Entrance Entering'!K168,'By Entrance Entering'!K196,'By Entrance Entering'!K224,'By Entrance Entering'!K252,'By Entrance Entering'!K280,'By Entrance Entering'!K308,'By Entrance Entering'!K336,'By Entrance Entering'!K364,'By Entrance Entering'!K392,'By Entrance Entering'!K420)</f>
        <v>56</v>
      </c>
      <c r="L29" s="392">
        <f>SUM('By Entrance Entering'!L28,'By Entrance Entering'!L56,'By Entrance Entering'!L84,'By Entrance Entering'!L112,'By Entrance Entering'!L140,'By Entrance Entering'!L168,'By Entrance Entering'!L196,'By Entrance Entering'!L224,'By Entrance Entering'!L252,'By Entrance Entering'!L280,'By Entrance Entering'!L308,'By Entrance Entering'!L336,'By Entrance Entering'!L364,'By Entrance Entering'!L392,'By Entrance Entering'!L420)</f>
        <v>24</v>
      </c>
      <c r="M29" s="392">
        <f>SUM('By Entrance Entering'!M28,'By Entrance Entering'!M56,'By Entrance Entering'!M84,'By Entrance Entering'!M112,'By Entrance Entering'!M140,'By Entrance Entering'!M168,'By Entrance Entering'!M196,'By Entrance Entering'!M224,'By Entrance Entering'!M252,'By Entrance Entering'!M280,'By Entrance Entering'!M308,'By Entrance Entering'!M336,'By Entrance Entering'!M364,'By Entrance Entering'!M392,'By Entrance Entering'!M420)</f>
        <v>31</v>
      </c>
      <c r="N29" s="392">
        <f>SUM('By Entrance Entering'!N28,'By Entrance Entering'!N56,'By Entrance Entering'!N84,'By Entrance Entering'!N112,'By Entrance Entering'!N140,'By Entrance Entering'!N168,'By Entrance Entering'!N196,'By Entrance Entering'!N224,'By Entrance Entering'!N252,'By Entrance Entering'!N280,'By Entrance Entering'!N308,'By Entrance Entering'!N336,'By Entrance Entering'!N364,'By Entrance Entering'!N392,'By Entrance Entering'!N420)</f>
        <v>24</v>
      </c>
      <c r="O29" s="392">
        <f>SUM('By Entrance Entering'!O28,'By Entrance Entering'!O56,'By Entrance Entering'!O84,'By Entrance Entering'!O112,'By Entrance Entering'!O140,'By Entrance Entering'!O168,'By Entrance Entering'!O196,'By Entrance Entering'!O224,'By Entrance Entering'!O252,'By Entrance Entering'!O280,'By Entrance Entering'!O308,'By Entrance Entering'!O336,'By Entrance Entering'!O364,'By Entrance Entering'!O392,'By Entrance Entering'!O420)</f>
        <v>9</v>
      </c>
      <c r="P29" s="392">
        <f>SUM('By Entrance Entering'!P28,'By Entrance Entering'!P56,'By Entrance Entering'!P84,'By Entrance Entering'!P112,'By Entrance Entering'!P140,'By Entrance Entering'!P168,'By Entrance Entering'!P196,'By Entrance Entering'!P224,'By Entrance Entering'!P252,'By Entrance Entering'!P280,'By Entrance Entering'!P308,'By Entrance Entering'!P336,'By Entrance Entering'!P364,'By Entrance Entering'!P392,'By Entrance Entering'!P420)</f>
        <v>12</v>
      </c>
      <c r="Q29" s="392">
        <f>SUM('By Entrance Entering'!Q28,'By Entrance Entering'!Q56,'By Entrance Entering'!Q84,'By Entrance Entering'!Q112,'By Entrance Entering'!Q140,'By Entrance Entering'!Q168,'By Entrance Entering'!Q196,'By Entrance Entering'!Q224,'By Entrance Entering'!Q252,'By Entrance Entering'!Q280,'By Entrance Entering'!Q308,'By Entrance Entering'!Q336,'By Entrance Entering'!Q364,'By Entrance Entering'!Q392,'By Entrance Entering'!Q420)</f>
        <v>10</v>
      </c>
      <c r="R29" s="392">
        <f>SUM('By Entrance Entering'!R28,'By Entrance Entering'!R56,'By Entrance Entering'!R84,'By Entrance Entering'!R112,'By Entrance Entering'!R140,'By Entrance Entering'!R168,'By Entrance Entering'!R196,'By Entrance Entering'!R224,'By Entrance Entering'!R252,'By Entrance Entering'!R280,'By Entrance Entering'!R308,'By Entrance Entering'!R336,'By Entrance Entering'!R364,'By Entrance Entering'!R392,'By Entrance Entering'!R420)</f>
        <v>12</v>
      </c>
      <c r="S29" s="394">
        <f t="shared" si="9"/>
        <v>817</v>
      </c>
      <c r="T29" s="67"/>
      <c r="U29" s="74"/>
      <c r="V29" s="67"/>
      <c r="W29" s="67"/>
      <c r="X29" s="67"/>
      <c r="Y29" s="74"/>
      <c r="Z29" s="67"/>
      <c r="AA29" s="67"/>
      <c r="AB29" s="67"/>
      <c r="AC29" s="67"/>
      <c r="AD29" s="74"/>
      <c r="AE29" s="74"/>
    </row>
    <row r="30" spans="1:31" ht="12" customHeight="1" x14ac:dyDescent="0.4">
      <c r="A30" s="664"/>
      <c r="B30" s="390" t="s">
        <v>203</v>
      </c>
      <c r="C30" s="314">
        <f>SUM('By Entrance Entering'!C29,'By Entrance Entering'!C57,'By Entrance Entering'!C85,'By Entrance Entering'!C113,'By Entrance Entering'!C141,'By Entrance Entering'!C169,'By Entrance Entering'!C197,'By Entrance Entering'!C225,'By Entrance Entering'!C253,'By Entrance Entering'!C281,'By Entrance Entering'!C309,'By Entrance Entering'!C337,'By Entrance Entering'!C365,'By Entrance Entering'!C393,'By Entrance Entering'!C421)</f>
        <v>0</v>
      </c>
      <c r="D30" s="67">
        <f>SUM('By Entrance Entering'!D29,'By Entrance Entering'!D57,'By Entrance Entering'!D85,'By Entrance Entering'!D113,'By Entrance Entering'!D141,'By Entrance Entering'!D169,'By Entrance Entering'!D197,'By Entrance Entering'!D225,'By Entrance Entering'!D253,'By Entrance Entering'!D281,'By Entrance Entering'!D309,'By Entrance Entering'!D337,'By Entrance Entering'!D365,'By Entrance Entering'!D393,'By Entrance Entering'!D421)</f>
        <v>0</v>
      </c>
      <c r="E30" s="67">
        <f>SUM('By Entrance Entering'!E29,'By Entrance Entering'!E57,'By Entrance Entering'!E85,'By Entrance Entering'!E113,'By Entrance Entering'!E141,'By Entrance Entering'!E169,'By Entrance Entering'!E197,'By Entrance Entering'!E225,'By Entrance Entering'!E253,'By Entrance Entering'!E281,'By Entrance Entering'!E309,'By Entrance Entering'!E337,'By Entrance Entering'!E365,'By Entrance Entering'!E393,'By Entrance Entering'!E421)</f>
        <v>0</v>
      </c>
      <c r="F30" s="67">
        <f>SUM('By Entrance Entering'!F29,'By Entrance Entering'!F57,'By Entrance Entering'!F85,'By Entrance Entering'!F113,'By Entrance Entering'!F141,'By Entrance Entering'!F169,'By Entrance Entering'!F197,'By Entrance Entering'!F225,'By Entrance Entering'!F253,'By Entrance Entering'!F281,'By Entrance Entering'!F309,'By Entrance Entering'!F337,'By Entrance Entering'!F365,'By Entrance Entering'!F393,'By Entrance Entering'!F421)</f>
        <v>0</v>
      </c>
      <c r="G30" s="67">
        <f>SUM('By Entrance Entering'!G29,'By Entrance Entering'!G57,'By Entrance Entering'!G85,'By Entrance Entering'!G113,'By Entrance Entering'!G141,'By Entrance Entering'!G169,'By Entrance Entering'!G197,'By Entrance Entering'!G225,'By Entrance Entering'!G253,'By Entrance Entering'!G281,'By Entrance Entering'!G309,'By Entrance Entering'!G337,'By Entrance Entering'!G365,'By Entrance Entering'!G393,'By Entrance Entering'!G421)</f>
        <v>0</v>
      </c>
      <c r="H30" s="67">
        <f>SUM('By Entrance Entering'!H29,'By Entrance Entering'!H57,'By Entrance Entering'!H85,'By Entrance Entering'!H113,'By Entrance Entering'!H141,'By Entrance Entering'!H169,'By Entrance Entering'!H197,'By Entrance Entering'!H225,'By Entrance Entering'!H253,'By Entrance Entering'!H281,'By Entrance Entering'!H309,'By Entrance Entering'!H337,'By Entrance Entering'!H365,'By Entrance Entering'!H393,'By Entrance Entering'!H421)</f>
        <v>0</v>
      </c>
      <c r="I30" s="67">
        <f>SUM('By Entrance Entering'!I29,'By Entrance Entering'!I57,'By Entrance Entering'!I85,'By Entrance Entering'!I113,'By Entrance Entering'!I141,'By Entrance Entering'!I169,'By Entrance Entering'!I197,'By Entrance Entering'!I225,'By Entrance Entering'!I253,'By Entrance Entering'!I281,'By Entrance Entering'!I309,'By Entrance Entering'!I337,'By Entrance Entering'!I365,'By Entrance Entering'!I393,'By Entrance Entering'!I421)</f>
        <v>0</v>
      </c>
      <c r="J30" s="67">
        <f>SUM('By Entrance Entering'!J29,'By Entrance Entering'!J57,'By Entrance Entering'!J85,'By Entrance Entering'!J113,'By Entrance Entering'!J141,'By Entrance Entering'!J169,'By Entrance Entering'!J197,'By Entrance Entering'!J225,'By Entrance Entering'!J253,'By Entrance Entering'!J281,'By Entrance Entering'!J309,'By Entrance Entering'!J337,'By Entrance Entering'!J365,'By Entrance Entering'!J393,'By Entrance Entering'!J421)</f>
        <v>0</v>
      </c>
      <c r="K30" s="67">
        <f>SUM('By Entrance Entering'!K29,'By Entrance Entering'!K57,'By Entrance Entering'!K85,'By Entrance Entering'!K113,'By Entrance Entering'!K141,'By Entrance Entering'!K169,'By Entrance Entering'!K197,'By Entrance Entering'!K225,'By Entrance Entering'!K253,'By Entrance Entering'!K281,'By Entrance Entering'!K309,'By Entrance Entering'!K337,'By Entrance Entering'!K365,'By Entrance Entering'!K393,'By Entrance Entering'!K421)</f>
        <v>0</v>
      </c>
      <c r="L30" s="67">
        <f>SUM('By Entrance Entering'!L29,'By Entrance Entering'!L57,'By Entrance Entering'!L85,'By Entrance Entering'!L113,'By Entrance Entering'!L141,'By Entrance Entering'!L169,'By Entrance Entering'!L197,'By Entrance Entering'!L225,'By Entrance Entering'!L253,'By Entrance Entering'!L281,'By Entrance Entering'!L309,'By Entrance Entering'!L337,'By Entrance Entering'!L365,'By Entrance Entering'!L393,'By Entrance Entering'!L421)</f>
        <v>0</v>
      </c>
      <c r="M30" s="67">
        <f>SUM('By Entrance Entering'!M29,'By Entrance Entering'!M57,'By Entrance Entering'!M85,'By Entrance Entering'!M113,'By Entrance Entering'!M141,'By Entrance Entering'!M169,'By Entrance Entering'!M197,'By Entrance Entering'!M225,'By Entrance Entering'!M253,'By Entrance Entering'!M281,'By Entrance Entering'!M309,'By Entrance Entering'!M337,'By Entrance Entering'!M365,'By Entrance Entering'!M393,'By Entrance Entering'!M421)</f>
        <v>0</v>
      </c>
      <c r="N30" s="67">
        <f>SUM('By Entrance Entering'!N29,'By Entrance Entering'!N57,'By Entrance Entering'!N85,'By Entrance Entering'!N113,'By Entrance Entering'!N141,'By Entrance Entering'!N169,'By Entrance Entering'!N197,'By Entrance Entering'!N225,'By Entrance Entering'!N253,'By Entrance Entering'!N281,'By Entrance Entering'!N309,'By Entrance Entering'!N337,'By Entrance Entering'!N365,'By Entrance Entering'!N393,'By Entrance Entering'!N421)</f>
        <v>0</v>
      </c>
      <c r="O30" s="67">
        <f>SUM('By Entrance Entering'!O29,'By Entrance Entering'!O57,'By Entrance Entering'!O85,'By Entrance Entering'!O113,'By Entrance Entering'!O141,'By Entrance Entering'!O169,'By Entrance Entering'!O197,'By Entrance Entering'!O225,'By Entrance Entering'!O253,'By Entrance Entering'!O281,'By Entrance Entering'!O309,'By Entrance Entering'!O337,'By Entrance Entering'!O365,'By Entrance Entering'!O393,'By Entrance Entering'!O421)</f>
        <v>0</v>
      </c>
      <c r="P30" s="67">
        <f>SUM('By Entrance Entering'!P29,'By Entrance Entering'!P57,'By Entrance Entering'!P85,'By Entrance Entering'!P113,'By Entrance Entering'!P141,'By Entrance Entering'!P169,'By Entrance Entering'!P197,'By Entrance Entering'!P225,'By Entrance Entering'!P253,'By Entrance Entering'!P281,'By Entrance Entering'!P309,'By Entrance Entering'!P337,'By Entrance Entering'!P365,'By Entrance Entering'!P393,'By Entrance Entering'!P421)</f>
        <v>0</v>
      </c>
      <c r="Q30" s="67">
        <f>SUM('By Entrance Entering'!Q29,'By Entrance Entering'!Q57,'By Entrance Entering'!Q85,'By Entrance Entering'!Q113,'By Entrance Entering'!Q141,'By Entrance Entering'!Q169,'By Entrance Entering'!Q197,'By Entrance Entering'!Q225,'By Entrance Entering'!Q253,'By Entrance Entering'!Q281,'By Entrance Entering'!Q309,'By Entrance Entering'!Q337,'By Entrance Entering'!Q365,'By Entrance Entering'!Q393,'By Entrance Entering'!Q421)</f>
        <v>0</v>
      </c>
      <c r="R30" s="67">
        <f>SUM('By Entrance Entering'!R29,'By Entrance Entering'!R57,'By Entrance Entering'!R85,'By Entrance Entering'!R113,'By Entrance Entering'!R141,'By Entrance Entering'!R169,'By Entrance Entering'!R197,'By Entrance Entering'!R225,'By Entrance Entering'!R253,'By Entrance Entering'!R281,'By Entrance Entering'!R309,'By Entrance Entering'!R337,'By Entrance Entering'!R365,'By Entrance Entering'!R393,'By Entrance Entering'!R421)</f>
        <v>0</v>
      </c>
      <c r="S30" s="376">
        <f t="shared" si="9"/>
        <v>0</v>
      </c>
      <c r="T30" s="67"/>
      <c r="U30" s="74"/>
      <c r="V30" s="67"/>
      <c r="W30" s="67"/>
      <c r="X30" s="67"/>
      <c r="Y30" s="74"/>
      <c r="Z30" s="67"/>
      <c r="AA30" s="67"/>
      <c r="AB30" s="67"/>
      <c r="AC30" s="67"/>
      <c r="AD30" s="74"/>
      <c r="AE30" s="74"/>
    </row>
    <row r="31" spans="1:31" ht="12" customHeight="1" x14ac:dyDescent="0.4">
      <c r="A31" s="664"/>
      <c r="B31" s="390" t="s">
        <v>204</v>
      </c>
      <c r="C31" s="314">
        <f>SUM('By Entrance Entering'!C30,'By Entrance Entering'!C58,'By Entrance Entering'!C86,'By Entrance Entering'!C114,'By Entrance Entering'!C142,'By Entrance Entering'!C170,'By Entrance Entering'!C198,'By Entrance Entering'!C226,'By Entrance Entering'!C254,'By Entrance Entering'!C282,'By Entrance Entering'!C310,'By Entrance Entering'!C338,'By Entrance Entering'!C366,'By Entrance Entering'!C394,'By Entrance Entering'!C422)</f>
        <v>0</v>
      </c>
      <c r="D31" s="67">
        <f>SUM('By Entrance Entering'!D30,'By Entrance Entering'!D58,'By Entrance Entering'!D86,'By Entrance Entering'!D114,'By Entrance Entering'!D142,'By Entrance Entering'!D170,'By Entrance Entering'!D198,'By Entrance Entering'!D226,'By Entrance Entering'!D254,'By Entrance Entering'!D282,'By Entrance Entering'!D310,'By Entrance Entering'!D338,'By Entrance Entering'!D366,'By Entrance Entering'!D394,'By Entrance Entering'!D422)</f>
        <v>0</v>
      </c>
      <c r="E31" s="67">
        <f>SUM('By Entrance Entering'!E30,'By Entrance Entering'!E58,'By Entrance Entering'!E86,'By Entrance Entering'!E114,'By Entrance Entering'!E142,'By Entrance Entering'!E170,'By Entrance Entering'!E198,'By Entrance Entering'!E226,'By Entrance Entering'!E254,'By Entrance Entering'!E282,'By Entrance Entering'!E310,'By Entrance Entering'!E338,'By Entrance Entering'!E366,'By Entrance Entering'!E394,'By Entrance Entering'!E422)</f>
        <v>0</v>
      </c>
      <c r="F31" s="67">
        <f>SUM('By Entrance Entering'!F30,'By Entrance Entering'!F58,'By Entrance Entering'!F86,'By Entrance Entering'!F114,'By Entrance Entering'!F142,'By Entrance Entering'!F170,'By Entrance Entering'!F198,'By Entrance Entering'!F226,'By Entrance Entering'!F254,'By Entrance Entering'!F282,'By Entrance Entering'!F310,'By Entrance Entering'!F338,'By Entrance Entering'!F366,'By Entrance Entering'!F394,'By Entrance Entering'!F422)</f>
        <v>0</v>
      </c>
      <c r="G31" s="67">
        <f>SUM('By Entrance Entering'!G30,'By Entrance Entering'!G58,'By Entrance Entering'!G86,'By Entrance Entering'!G114,'By Entrance Entering'!G142,'By Entrance Entering'!G170,'By Entrance Entering'!G198,'By Entrance Entering'!G226,'By Entrance Entering'!G254,'By Entrance Entering'!G282,'By Entrance Entering'!G310,'By Entrance Entering'!G338,'By Entrance Entering'!G366,'By Entrance Entering'!G394,'By Entrance Entering'!G422)</f>
        <v>0</v>
      </c>
      <c r="H31" s="67">
        <f>SUM('By Entrance Entering'!H30,'By Entrance Entering'!H58,'By Entrance Entering'!H86,'By Entrance Entering'!H114,'By Entrance Entering'!H142,'By Entrance Entering'!H170,'By Entrance Entering'!H198,'By Entrance Entering'!H226,'By Entrance Entering'!H254,'By Entrance Entering'!H282,'By Entrance Entering'!H310,'By Entrance Entering'!H338,'By Entrance Entering'!H366,'By Entrance Entering'!H394,'By Entrance Entering'!H422)</f>
        <v>0</v>
      </c>
      <c r="I31" s="67">
        <f>SUM('By Entrance Entering'!I30,'By Entrance Entering'!I58,'By Entrance Entering'!I86,'By Entrance Entering'!I114,'By Entrance Entering'!I142,'By Entrance Entering'!I170,'By Entrance Entering'!I198,'By Entrance Entering'!I226,'By Entrance Entering'!I254,'By Entrance Entering'!I282,'By Entrance Entering'!I310,'By Entrance Entering'!I338,'By Entrance Entering'!I366,'By Entrance Entering'!I394,'By Entrance Entering'!I422)</f>
        <v>0</v>
      </c>
      <c r="J31" s="67">
        <f>SUM('By Entrance Entering'!J30,'By Entrance Entering'!J58,'By Entrance Entering'!J86,'By Entrance Entering'!J114,'By Entrance Entering'!J142,'By Entrance Entering'!J170,'By Entrance Entering'!J198,'By Entrance Entering'!J226,'By Entrance Entering'!J254,'By Entrance Entering'!J282,'By Entrance Entering'!J310,'By Entrance Entering'!J338,'By Entrance Entering'!J366,'By Entrance Entering'!J394,'By Entrance Entering'!J422)</f>
        <v>0</v>
      </c>
      <c r="K31" s="67">
        <f>SUM('By Entrance Entering'!K30,'By Entrance Entering'!K58,'By Entrance Entering'!K86,'By Entrance Entering'!K114,'By Entrance Entering'!K142,'By Entrance Entering'!K170,'By Entrance Entering'!K198,'By Entrance Entering'!K226,'By Entrance Entering'!K254,'By Entrance Entering'!K282,'By Entrance Entering'!K310,'By Entrance Entering'!K338,'By Entrance Entering'!K366,'By Entrance Entering'!K394,'By Entrance Entering'!K422)</f>
        <v>0</v>
      </c>
      <c r="L31" s="67">
        <f>SUM('By Entrance Entering'!L30,'By Entrance Entering'!L58,'By Entrance Entering'!L86,'By Entrance Entering'!L114,'By Entrance Entering'!L142,'By Entrance Entering'!L170,'By Entrance Entering'!L198,'By Entrance Entering'!L226,'By Entrance Entering'!L254,'By Entrance Entering'!L282,'By Entrance Entering'!L310,'By Entrance Entering'!L338,'By Entrance Entering'!L366,'By Entrance Entering'!L394,'By Entrance Entering'!L422)</f>
        <v>0</v>
      </c>
      <c r="M31" s="67">
        <f>SUM('By Entrance Entering'!M30,'By Entrance Entering'!M58,'By Entrance Entering'!M86,'By Entrance Entering'!M114,'By Entrance Entering'!M142,'By Entrance Entering'!M170,'By Entrance Entering'!M198,'By Entrance Entering'!M226,'By Entrance Entering'!M254,'By Entrance Entering'!M282,'By Entrance Entering'!M310,'By Entrance Entering'!M338,'By Entrance Entering'!M366,'By Entrance Entering'!M394,'By Entrance Entering'!M422)</f>
        <v>0</v>
      </c>
      <c r="N31" s="67">
        <f>SUM('By Entrance Entering'!N30,'By Entrance Entering'!N58,'By Entrance Entering'!N86,'By Entrance Entering'!N114,'By Entrance Entering'!N142,'By Entrance Entering'!N170,'By Entrance Entering'!N198,'By Entrance Entering'!N226,'By Entrance Entering'!N254,'By Entrance Entering'!N282,'By Entrance Entering'!N310,'By Entrance Entering'!N338,'By Entrance Entering'!N366,'By Entrance Entering'!N394,'By Entrance Entering'!N422)</f>
        <v>0</v>
      </c>
      <c r="O31" s="67">
        <f>SUM('By Entrance Entering'!O30,'By Entrance Entering'!O58,'By Entrance Entering'!O86,'By Entrance Entering'!O114,'By Entrance Entering'!O142,'By Entrance Entering'!O170,'By Entrance Entering'!O198,'By Entrance Entering'!O226,'By Entrance Entering'!O254,'By Entrance Entering'!O282,'By Entrance Entering'!O310,'By Entrance Entering'!O338,'By Entrance Entering'!O366,'By Entrance Entering'!O394,'By Entrance Entering'!O422)</f>
        <v>0</v>
      </c>
      <c r="P31" s="67">
        <f>SUM('By Entrance Entering'!P30,'By Entrance Entering'!P58,'By Entrance Entering'!P86,'By Entrance Entering'!P114,'By Entrance Entering'!P142,'By Entrance Entering'!P170,'By Entrance Entering'!P198,'By Entrance Entering'!P226,'By Entrance Entering'!P254,'By Entrance Entering'!P282,'By Entrance Entering'!P310,'By Entrance Entering'!P338,'By Entrance Entering'!P366,'By Entrance Entering'!P394,'By Entrance Entering'!P422)</f>
        <v>0</v>
      </c>
      <c r="Q31" s="67">
        <f>SUM('By Entrance Entering'!Q30,'By Entrance Entering'!Q58,'By Entrance Entering'!Q86,'By Entrance Entering'!Q114,'By Entrance Entering'!Q142,'By Entrance Entering'!Q170,'By Entrance Entering'!Q198,'By Entrance Entering'!Q226,'By Entrance Entering'!Q254,'By Entrance Entering'!Q282,'By Entrance Entering'!Q310,'By Entrance Entering'!Q338,'By Entrance Entering'!Q366,'By Entrance Entering'!Q394,'By Entrance Entering'!Q422)</f>
        <v>0</v>
      </c>
      <c r="R31" s="67">
        <f>SUM('By Entrance Entering'!R30,'By Entrance Entering'!R58,'By Entrance Entering'!R86,'By Entrance Entering'!R114,'By Entrance Entering'!R142,'By Entrance Entering'!R170,'By Entrance Entering'!R198,'By Entrance Entering'!R226,'By Entrance Entering'!R254,'By Entrance Entering'!R282,'By Entrance Entering'!R310,'By Entrance Entering'!R338,'By Entrance Entering'!R366,'By Entrance Entering'!R394,'By Entrance Entering'!R422)</f>
        <v>0</v>
      </c>
      <c r="S31" s="376">
        <f>SUM('By Entrance Entering'!S30,'By Entrance Entering'!S58,'By Entrance Entering'!S86,'By Entrance Entering'!S114,'By Entrance Entering'!S142,'By Entrance Entering'!S170,'By Entrance Entering'!S198,'By Entrance Entering'!S226,'By Entrance Entering'!S254,'By Entrance Entering'!S282,'By Entrance Entering'!S310,'By Entrance Entering'!S338,'By Entrance Entering'!S366,'By Entrance Entering'!S394,'By Entrance Entering'!S422)</f>
        <v>0</v>
      </c>
      <c r="T31" s="67"/>
      <c r="U31" s="74"/>
      <c r="V31" s="67"/>
      <c r="W31" s="67"/>
      <c r="X31" s="67"/>
      <c r="Y31" s="92"/>
      <c r="Z31" s="67"/>
      <c r="AA31" s="67"/>
      <c r="AB31" s="67"/>
      <c r="AC31" s="67"/>
      <c r="AD31" s="74"/>
      <c r="AE31" s="74"/>
    </row>
    <row r="32" spans="1:31" ht="12" customHeight="1" x14ac:dyDescent="0.4">
      <c r="A32" s="664"/>
      <c r="B32" s="397" t="s">
        <v>25</v>
      </c>
      <c r="C32" s="317">
        <f t="shared" ref="C32:R32" si="10">SUM(C26,C28,C30)</f>
        <v>81</v>
      </c>
      <c r="D32" s="398">
        <f t="shared" si="10"/>
        <v>129</v>
      </c>
      <c r="E32" s="398">
        <f t="shared" si="10"/>
        <v>131</v>
      </c>
      <c r="F32" s="398">
        <f t="shared" si="10"/>
        <v>165</v>
      </c>
      <c r="G32" s="398">
        <f t="shared" si="10"/>
        <v>152</v>
      </c>
      <c r="H32" s="398">
        <f t="shared" si="10"/>
        <v>149</v>
      </c>
      <c r="I32" s="398">
        <f t="shared" si="10"/>
        <v>121</v>
      </c>
      <c r="J32" s="398">
        <f t="shared" si="10"/>
        <v>120</v>
      </c>
      <c r="K32" s="398">
        <f t="shared" si="10"/>
        <v>82</v>
      </c>
      <c r="L32" s="398">
        <f t="shared" si="10"/>
        <v>41</v>
      </c>
      <c r="M32" s="398">
        <f t="shared" si="10"/>
        <v>45</v>
      </c>
      <c r="N32" s="398">
        <f t="shared" si="10"/>
        <v>26</v>
      </c>
      <c r="O32" s="398">
        <f t="shared" si="10"/>
        <v>13</v>
      </c>
      <c r="P32" s="398">
        <f t="shared" si="10"/>
        <v>14</v>
      </c>
      <c r="Q32" s="398">
        <f t="shared" si="10"/>
        <v>12</v>
      </c>
      <c r="R32" s="398">
        <f t="shared" si="10"/>
        <v>14</v>
      </c>
      <c r="S32" s="400">
        <f t="shared" ref="S32:S47" si="11">SUM(C32:R32)</f>
        <v>1295</v>
      </c>
      <c r="T32" s="67"/>
      <c r="U32" s="74"/>
      <c r="V32" s="67"/>
      <c r="W32" s="67"/>
      <c r="X32" s="67"/>
      <c r="Y32" s="74"/>
      <c r="Z32" s="67"/>
      <c r="AA32" s="67"/>
      <c r="AB32" s="67"/>
      <c r="AC32" s="67"/>
      <c r="AD32" s="74"/>
      <c r="AE32" s="74"/>
    </row>
    <row r="33" spans="1:31" ht="12" customHeight="1" x14ac:dyDescent="0.4">
      <c r="A33" s="664"/>
      <c r="B33" s="401" t="s">
        <v>205</v>
      </c>
      <c r="C33" s="402">
        <f t="shared" ref="C33:R33" si="12">SUM(C27,C29,C31)</f>
        <v>98</v>
      </c>
      <c r="D33" s="75">
        <f t="shared" si="12"/>
        <v>149</v>
      </c>
      <c r="E33" s="75">
        <f t="shared" si="12"/>
        <v>153</v>
      </c>
      <c r="F33" s="75">
        <f t="shared" si="12"/>
        <v>189</v>
      </c>
      <c r="G33" s="75">
        <f t="shared" si="12"/>
        <v>169</v>
      </c>
      <c r="H33" s="75">
        <f t="shared" si="12"/>
        <v>173</v>
      </c>
      <c r="I33" s="75">
        <f t="shared" si="12"/>
        <v>137</v>
      </c>
      <c r="J33" s="75">
        <f t="shared" si="12"/>
        <v>151</v>
      </c>
      <c r="K33" s="75">
        <f t="shared" si="12"/>
        <v>97</v>
      </c>
      <c r="L33" s="75">
        <f t="shared" si="12"/>
        <v>52</v>
      </c>
      <c r="M33" s="75">
        <f t="shared" si="12"/>
        <v>53</v>
      </c>
      <c r="N33" s="75">
        <f t="shared" si="12"/>
        <v>34</v>
      </c>
      <c r="O33" s="75">
        <f t="shared" si="12"/>
        <v>17</v>
      </c>
      <c r="P33" s="75">
        <f t="shared" si="12"/>
        <v>17</v>
      </c>
      <c r="Q33" s="75">
        <f t="shared" si="12"/>
        <v>13</v>
      </c>
      <c r="R33" s="75">
        <f t="shared" si="12"/>
        <v>14</v>
      </c>
      <c r="S33" s="404">
        <f t="shared" si="11"/>
        <v>1516</v>
      </c>
      <c r="T33" s="67"/>
      <c r="U33" s="74"/>
      <c r="V33" s="67"/>
      <c r="W33" s="67"/>
      <c r="X33" s="67"/>
      <c r="Y33" s="74"/>
      <c r="Z33" s="67"/>
      <c r="AA33" s="67"/>
      <c r="AB33" s="67"/>
      <c r="AC33" s="67"/>
      <c r="AD33" s="74"/>
      <c r="AE33" s="74"/>
    </row>
    <row r="34" spans="1:31" ht="12" customHeight="1" x14ac:dyDescent="0.4">
      <c r="A34" s="664"/>
      <c r="B34" s="397" t="s">
        <v>6</v>
      </c>
      <c r="C34" s="317">
        <f t="shared" ref="C34:R34" si="13">SUM(C24,C32)</f>
        <v>2289</v>
      </c>
      <c r="D34" s="398">
        <f t="shared" si="13"/>
        <v>4125</v>
      </c>
      <c r="E34" s="399">
        <f t="shared" si="13"/>
        <v>4401</v>
      </c>
      <c r="F34" s="399">
        <f t="shared" si="13"/>
        <v>3940</v>
      </c>
      <c r="G34" s="398">
        <f t="shared" si="13"/>
        <v>3155</v>
      </c>
      <c r="H34" s="398">
        <f t="shared" si="13"/>
        <v>2302</v>
      </c>
      <c r="I34" s="398">
        <f t="shared" si="13"/>
        <v>2564</v>
      </c>
      <c r="J34" s="398">
        <f t="shared" si="13"/>
        <v>2647</v>
      </c>
      <c r="K34" s="398">
        <f t="shared" si="13"/>
        <v>2033</v>
      </c>
      <c r="L34" s="398">
        <f t="shared" si="13"/>
        <v>1911</v>
      </c>
      <c r="M34" s="398">
        <f t="shared" si="13"/>
        <v>2067</v>
      </c>
      <c r="N34" s="398">
        <f t="shared" si="13"/>
        <v>1725</v>
      </c>
      <c r="O34" s="398">
        <f t="shared" si="13"/>
        <v>1910</v>
      </c>
      <c r="P34" s="398">
        <f t="shared" si="13"/>
        <v>1271</v>
      </c>
      <c r="Q34" s="398">
        <f t="shared" si="13"/>
        <v>830</v>
      </c>
      <c r="R34" s="398">
        <f t="shared" si="13"/>
        <v>664</v>
      </c>
      <c r="S34" s="400">
        <f t="shared" si="11"/>
        <v>37834</v>
      </c>
      <c r="T34" s="67"/>
      <c r="U34" s="74"/>
      <c r="V34" s="67"/>
      <c r="W34" s="329"/>
      <c r="X34" s="330" t="s">
        <v>216</v>
      </c>
      <c r="Y34" s="331"/>
      <c r="Z34" s="332"/>
      <c r="AA34" s="90"/>
      <c r="AB34" s="333"/>
      <c r="AC34" s="330" t="s">
        <v>217</v>
      </c>
      <c r="AD34" s="334"/>
      <c r="AE34" s="321"/>
    </row>
    <row r="35" spans="1:31" ht="12" customHeight="1" x14ac:dyDescent="0.4">
      <c r="A35" s="665"/>
      <c r="B35" s="401" t="s">
        <v>32</v>
      </c>
      <c r="C35" s="402">
        <f t="shared" ref="C35:R35" si="14">SUM(C25,C33)</f>
        <v>2980</v>
      </c>
      <c r="D35" s="75">
        <f t="shared" si="14"/>
        <v>5433</v>
      </c>
      <c r="E35" s="76">
        <f t="shared" si="14"/>
        <v>6242</v>
      </c>
      <c r="F35" s="76">
        <f t="shared" si="14"/>
        <v>6269</v>
      </c>
      <c r="G35" s="75">
        <f t="shared" si="14"/>
        <v>5156</v>
      </c>
      <c r="H35" s="75">
        <f t="shared" si="14"/>
        <v>3698</v>
      </c>
      <c r="I35" s="75">
        <f t="shared" si="14"/>
        <v>4152</v>
      </c>
      <c r="J35" s="75">
        <f t="shared" si="14"/>
        <v>4207</v>
      </c>
      <c r="K35" s="75">
        <f t="shared" si="14"/>
        <v>3140</v>
      </c>
      <c r="L35" s="75">
        <f t="shared" si="14"/>
        <v>3016</v>
      </c>
      <c r="M35" s="75">
        <f t="shared" si="14"/>
        <v>3047</v>
      </c>
      <c r="N35" s="75">
        <f t="shared" si="14"/>
        <v>2394</v>
      </c>
      <c r="O35" s="75">
        <f t="shared" si="14"/>
        <v>2546</v>
      </c>
      <c r="P35" s="75">
        <f t="shared" si="14"/>
        <v>1813</v>
      </c>
      <c r="Q35" s="75">
        <f t="shared" si="14"/>
        <v>1159</v>
      </c>
      <c r="R35" s="75">
        <f t="shared" si="14"/>
        <v>950</v>
      </c>
      <c r="S35" s="404">
        <f t="shared" si="11"/>
        <v>56202</v>
      </c>
      <c r="T35" s="67"/>
      <c r="U35" s="74"/>
      <c r="V35" s="67"/>
      <c r="W35" s="366" t="s">
        <v>175</v>
      </c>
      <c r="X35" s="337" t="s">
        <v>219</v>
      </c>
      <c r="Y35" s="338"/>
      <c r="Z35" s="339" t="s">
        <v>220</v>
      </c>
      <c r="AA35" s="90"/>
      <c r="AB35" s="367" t="s">
        <v>175</v>
      </c>
      <c r="AC35" s="335">
        <v>2019</v>
      </c>
      <c r="AD35" s="334"/>
      <c r="AE35" s="336" t="s">
        <v>220</v>
      </c>
    </row>
    <row r="36" spans="1:31" ht="12" customHeight="1" x14ac:dyDescent="0.4">
      <c r="A36" s="663" t="s">
        <v>225</v>
      </c>
      <c r="B36" s="390" t="s">
        <v>179</v>
      </c>
      <c r="C36" s="314">
        <f>SUM('By Entrance Entering'!C427,'By Entrance Entering'!C455,'By Entrance Entering'!C483,'By Entrance Entering'!C511,'By Entrance Entering'!C539)</f>
        <v>51</v>
      </c>
      <c r="D36" s="67">
        <f>SUM('By Entrance Entering'!D427,'By Entrance Entering'!D455,'By Entrance Entering'!D483,'By Entrance Entering'!D511,'By Entrance Entering'!D539)</f>
        <v>63</v>
      </c>
      <c r="E36" s="67">
        <f>SUM('By Entrance Entering'!E427,'By Entrance Entering'!E455,'By Entrance Entering'!E483,'By Entrance Entering'!E511,'By Entrance Entering'!E539)</f>
        <v>32</v>
      </c>
      <c r="F36" s="67">
        <f>SUM('By Entrance Entering'!F427,'By Entrance Entering'!F455,'By Entrance Entering'!F483,'By Entrance Entering'!F511,'By Entrance Entering'!F539)</f>
        <v>40</v>
      </c>
      <c r="G36" s="67">
        <f>SUM('By Entrance Entering'!G427,'By Entrance Entering'!G455,'By Entrance Entering'!G483,'By Entrance Entering'!G511,'By Entrance Entering'!G539)</f>
        <v>45</v>
      </c>
      <c r="H36" s="67">
        <f>SUM('By Entrance Entering'!H427,'By Entrance Entering'!H455,'By Entrance Entering'!H483,'By Entrance Entering'!H511,'By Entrance Entering'!H539)</f>
        <v>27</v>
      </c>
      <c r="I36" s="67">
        <f>SUM('By Entrance Entering'!I427,'By Entrance Entering'!I455,'By Entrance Entering'!I483,'By Entrance Entering'!I511,'By Entrance Entering'!I539)</f>
        <v>58</v>
      </c>
      <c r="J36" s="67">
        <f>SUM('By Entrance Entering'!J427,'By Entrance Entering'!J455,'By Entrance Entering'!J483,'By Entrance Entering'!J511,'By Entrance Entering'!J539)</f>
        <v>30</v>
      </c>
      <c r="K36" s="67">
        <f>SUM('By Entrance Entering'!K427,'By Entrance Entering'!K455,'By Entrance Entering'!K483,'By Entrance Entering'!K511,'By Entrance Entering'!K539)</f>
        <v>23</v>
      </c>
      <c r="L36" s="67">
        <f>SUM('By Entrance Entering'!L427,'By Entrance Entering'!L455,'By Entrance Entering'!L483,'By Entrance Entering'!L511,'By Entrance Entering'!L539)</f>
        <v>18</v>
      </c>
      <c r="M36" s="67">
        <f>SUM('By Entrance Entering'!M427,'By Entrance Entering'!M455,'By Entrance Entering'!M483,'By Entrance Entering'!M511,'By Entrance Entering'!M539)</f>
        <v>14</v>
      </c>
      <c r="N36" s="67">
        <f>SUM('By Entrance Entering'!N427,'By Entrance Entering'!N455,'By Entrance Entering'!N483,'By Entrance Entering'!N511,'By Entrance Entering'!N539)</f>
        <v>15</v>
      </c>
      <c r="O36" s="67">
        <f>SUM('By Entrance Entering'!O427,'By Entrance Entering'!O455,'By Entrance Entering'!O483,'By Entrance Entering'!O511,'By Entrance Entering'!O539)</f>
        <v>8</v>
      </c>
      <c r="P36" s="67">
        <f>SUM('By Entrance Entering'!P427,'By Entrance Entering'!P455,'By Entrance Entering'!P483,'By Entrance Entering'!P511,'By Entrance Entering'!P539)</f>
        <v>7</v>
      </c>
      <c r="Q36" s="67">
        <f>SUM('By Entrance Entering'!Q427,'By Entrance Entering'!Q455,'By Entrance Entering'!Q483,'By Entrance Entering'!Q511,'By Entrance Entering'!Q539)</f>
        <v>2</v>
      </c>
      <c r="R36" s="67">
        <f>SUM('By Entrance Entering'!R427,'By Entrance Entering'!R455,'By Entrance Entering'!R483,'By Entrance Entering'!R511,'By Entrance Entering'!R539)</f>
        <v>0</v>
      </c>
      <c r="S36" s="314">
        <f t="shared" si="11"/>
        <v>433</v>
      </c>
      <c r="T36" s="320" t="s">
        <v>180</v>
      </c>
      <c r="U36" s="321">
        <f>S36/$S$53</f>
        <v>8.81514657980456E-2</v>
      </c>
      <c r="V36" s="67"/>
      <c r="W36" s="361">
        <v>365</v>
      </c>
      <c r="X36" s="362" t="s">
        <v>180</v>
      </c>
      <c r="Y36" s="363">
        <v>0.11</v>
      </c>
      <c r="Z36" s="364">
        <f>U36-Y36</f>
        <v>-2.18485342019544E-2</v>
      </c>
      <c r="AA36" s="67"/>
      <c r="AB36" s="361">
        <v>863</v>
      </c>
      <c r="AC36" s="362" t="s">
        <v>180</v>
      </c>
      <c r="AD36" s="363">
        <v>8.8999999999999996E-2</v>
      </c>
      <c r="AE36" s="364">
        <f>U36-AD36</f>
        <v>-8.4853420195439566E-4</v>
      </c>
    </row>
    <row r="37" spans="1:31" ht="12" customHeight="1" x14ac:dyDescent="0.4">
      <c r="A37" s="664"/>
      <c r="B37" s="391" t="s">
        <v>181</v>
      </c>
      <c r="C37" s="315">
        <f>SUM('By Entrance Entering'!C428,'By Entrance Entering'!C456,'By Entrance Entering'!C484,'By Entrance Entering'!C512,'By Entrance Entering'!C540)</f>
        <v>5</v>
      </c>
      <c r="D37" s="392">
        <f>SUM('By Entrance Entering'!D428,'By Entrance Entering'!D456,'By Entrance Entering'!D484,'By Entrance Entering'!D512,'By Entrance Entering'!D540)</f>
        <v>3</v>
      </c>
      <c r="E37" s="392">
        <f>SUM('By Entrance Entering'!E428,'By Entrance Entering'!E456,'By Entrance Entering'!E484,'By Entrance Entering'!E512,'By Entrance Entering'!E540)</f>
        <v>2</v>
      </c>
      <c r="F37" s="392">
        <f>SUM('By Entrance Entering'!F428,'By Entrance Entering'!F456,'By Entrance Entering'!F484,'By Entrance Entering'!F512,'By Entrance Entering'!F540)</f>
        <v>0</v>
      </c>
      <c r="G37" s="392">
        <f>SUM('By Entrance Entering'!G428,'By Entrance Entering'!G456,'By Entrance Entering'!G484,'By Entrance Entering'!G512,'By Entrance Entering'!G540)</f>
        <v>0</v>
      </c>
      <c r="H37" s="392">
        <f>SUM('By Entrance Entering'!H428,'By Entrance Entering'!H456,'By Entrance Entering'!H484,'By Entrance Entering'!H512,'By Entrance Entering'!H540)</f>
        <v>1</v>
      </c>
      <c r="I37" s="392">
        <f>SUM('By Entrance Entering'!I428,'By Entrance Entering'!I456,'By Entrance Entering'!I484,'By Entrance Entering'!I512,'By Entrance Entering'!I540)</f>
        <v>1</v>
      </c>
      <c r="J37" s="392">
        <f>SUM('By Entrance Entering'!J428,'By Entrance Entering'!J456,'By Entrance Entering'!J484,'By Entrance Entering'!J512,'By Entrance Entering'!J540)</f>
        <v>0</v>
      </c>
      <c r="K37" s="392">
        <f>SUM('By Entrance Entering'!K428,'By Entrance Entering'!K456,'By Entrance Entering'!K484,'By Entrance Entering'!K512,'By Entrance Entering'!K540)</f>
        <v>0</v>
      </c>
      <c r="L37" s="392">
        <f>SUM('By Entrance Entering'!L428,'By Entrance Entering'!L456,'By Entrance Entering'!L484,'By Entrance Entering'!L512,'By Entrance Entering'!L540)</f>
        <v>0</v>
      </c>
      <c r="M37" s="392">
        <f>SUM('By Entrance Entering'!M428,'By Entrance Entering'!M456,'By Entrance Entering'!M484,'By Entrance Entering'!M512,'By Entrance Entering'!M540)</f>
        <v>1</v>
      </c>
      <c r="N37" s="392">
        <f>SUM('By Entrance Entering'!N428,'By Entrance Entering'!N456,'By Entrance Entering'!N484,'By Entrance Entering'!N512,'By Entrance Entering'!N540)</f>
        <v>0</v>
      </c>
      <c r="O37" s="392">
        <f>SUM('By Entrance Entering'!O428,'By Entrance Entering'!O456,'By Entrance Entering'!O484,'By Entrance Entering'!O512,'By Entrance Entering'!O540)</f>
        <v>3</v>
      </c>
      <c r="P37" s="392">
        <f>SUM('By Entrance Entering'!P428,'By Entrance Entering'!P456,'By Entrance Entering'!P484,'By Entrance Entering'!P512,'By Entrance Entering'!P540)</f>
        <v>0</v>
      </c>
      <c r="Q37" s="392">
        <f>SUM('By Entrance Entering'!Q428,'By Entrance Entering'!Q456,'By Entrance Entering'!Q484,'By Entrance Entering'!Q512,'By Entrance Entering'!Q540)</f>
        <v>0</v>
      </c>
      <c r="R37" s="392">
        <f>SUM('By Entrance Entering'!R428,'By Entrance Entering'!R456,'By Entrance Entering'!R484,'By Entrance Entering'!R512,'By Entrance Entering'!R540)</f>
        <v>0</v>
      </c>
      <c r="S37" s="315">
        <f t="shared" si="11"/>
        <v>16</v>
      </c>
      <c r="T37" s="322"/>
      <c r="U37" s="309"/>
      <c r="V37" s="67"/>
      <c r="W37" s="340"/>
      <c r="X37" s="341"/>
      <c r="Y37" s="342"/>
      <c r="Z37" s="344"/>
      <c r="AA37" s="67"/>
      <c r="AB37" s="340"/>
      <c r="AC37" s="341"/>
      <c r="AD37" s="342"/>
      <c r="AE37" s="344"/>
    </row>
    <row r="38" spans="1:31" ht="12" customHeight="1" x14ac:dyDescent="0.4">
      <c r="A38" s="664"/>
      <c r="B38" s="391" t="s">
        <v>182</v>
      </c>
      <c r="C38" s="315">
        <f>SUM('By Entrance Entering'!C429,'By Entrance Entering'!C457,'By Entrance Entering'!C485,'By Entrance Entering'!C513,'By Entrance Entering'!C541)</f>
        <v>5</v>
      </c>
      <c r="D38" s="392">
        <f>SUM('By Entrance Entering'!D429,'By Entrance Entering'!D457,'By Entrance Entering'!D485,'By Entrance Entering'!D513,'By Entrance Entering'!D541)</f>
        <v>3</v>
      </c>
      <c r="E38" s="392">
        <f>SUM('By Entrance Entering'!E429,'By Entrance Entering'!E457,'By Entrance Entering'!E485,'By Entrance Entering'!E513,'By Entrance Entering'!E541)</f>
        <v>2</v>
      </c>
      <c r="F38" s="392">
        <f>SUM('By Entrance Entering'!F429,'By Entrance Entering'!F457,'By Entrance Entering'!F485,'By Entrance Entering'!F513,'By Entrance Entering'!F541)</f>
        <v>0</v>
      </c>
      <c r="G38" s="392">
        <f>SUM('By Entrance Entering'!G429,'By Entrance Entering'!G457,'By Entrance Entering'!G485,'By Entrance Entering'!G513,'By Entrance Entering'!G541)</f>
        <v>0</v>
      </c>
      <c r="H38" s="392">
        <f>SUM('By Entrance Entering'!H429,'By Entrance Entering'!H457,'By Entrance Entering'!H485,'By Entrance Entering'!H513,'By Entrance Entering'!H541)</f>
        <v>1</v>
      </c>
      <c r="I38" s="392">
        <f>SUM('By Entrance Entering'!I429,'By Entrance Entering'!I457,'By Entrance Entering'!I485,'By Entrance Entering'!I513,'By Entrance Entering'!I541)</f>
        <v>1</v>
      </c>
      <c r="J38" s="392">
        <f>SUM('By Entrance Entering'!J429,'By Entrance Entering'!J457,'By Entrance Entering'!J485,'By Entrance Entering'!J513,'By Entrance Entering'!J541)</f>
        <v>0</v>
      </c>
      <c r="K38" s="392">
        <f>SUM('By Entrance Entering'!K429,'By Entrance Entering'!K457,'By Entrance Entering'!K485,'By Entrance Entering'!K513,'By Entrance Entering'!K541)</f>
        <v>0</v>
      </c>
      <c r="L38" s="392">
        <f>SUM('By Entrance Entering'!L429,'By Entrance Entering'!L457,'By Entrance Entering'!L485,'By Entrance Entering'!L513,'By Entrance Entering'!L541)</f>
        <v>0</v>
      </c>
      <c r="M38" s="392">
        <f>SUM('By Entrance Entering'!M429,'By Entrance Entering'!M457,'By Entrance Entering'!M485,'By Entrance Entering'!M513,'By Entrance Entering'!M541)</f>
        <v>1</v>
      </c>
      <c r="N38" s="392">
        <f>SUM('By Entrance Entering'!N429,'By Entrance Entering'!N457,'By Entrance Entering'!N485,'By Entrance Entering'!N513,'By Entrance Entering'!N541)</f>
        <v>0</v>
      </c>
      <c r="O38" s="392">
        <f>SUM('By Entrance Entering'!O429,'By Entrance Entering'!O457,'By Entrance Entering'!O485,'By Entrance Entering'!O513,'By Entrance Entering'!O541)</f>
        <v>3</v>
      </c>
      <c r="P38" s="392">
        <f>SUM('By Entrance Entering'!P429,'By Entrance Entering'!P457,'By Entrance Entering'!P485,'By Entrance Entering'!P513,'By Entrance Entering'!P541)</f>
        <v>0</v>
      </c>
      <c r="Q38" s="392">
        <f>SUM('By Entrance Entering'!Q429,'By Entrance Entering'!Q457,'By Entrance Entering'!Q485,'By Entrance Entering'!Q513,'By Entrance Entering'!Q541)</f>
        <v>0</v>
      </c>
      <c r="R38" s="392">
        <f>SUM('By Entrance Entering'!R429,'By Entrance Entering'!R457,'By Entrance Entering'!R485,'By Entrance Entering'!R513,'By Entrance Entering'!R541)</f>
        <v>0</v>
      </c>
      <c r="S38" s="315">
        <f t="shared" si="11"/>
        <v>16</v>
      </c>
      <c r="T38" s="323" t="s">
        <v>183</v>
      </c>
      <c r="U38" s="309">
        <f>S38/$S$53</f>
        <v>3.2573289902280132E-3</v>
      </c>
      <c r="V38" s="67"/>
      <c r="W38" s="340">
        <v>19</v>
      </c>
      <c r="X38" s="341" t="s">
        <v>221</v>
      </c>
      <c r="Y38" s="353">
        <v>6.0000000000000001E-3</v>
      </c>
      <c r="Z38" s="343">
        <f>U38-Y38</f>
        <v>-2.742671009771987E-3</v>
      </c>
      <c r="AA38" s="67"/>
      <c r="AB38" s="340">
        <v>68</v>
      </c>
      <c r="AC38" s="341" t="s">
        <v>221</v>
      </c>
      <c r="AD38" s="353">
        <v>7.0000000000000001E-3</v>
      </c>
      <c r="AE38" s="343">
        <f>U38-AD38</f>
        <v>-3.742671009771987E-3</v>
      </c>
    </row>
    <row r="39" spans="1:31" ht="12" customHeight="1" x14ac:dyDescent="0.4">
      <c r="A39" s="664"/>
      <c r="B39" s="390" t="s">
        <v>184</v>
      </c>
      <c r="C39" s="314">
        <f>SUM('By Entrance Entering'!C430,'By Entrance Entering'!C458,'By Entrance Entering'!C486,'By Entrance Entering'!C514,'By Entrance Entering'!C542)</f>
        <v>4</v>
      </c>
      <c r="D39" s="67">
        <f>SUM('By Entrance Entering'!D430,'By Entrance Entering'!D458,'By Entrance Entering'!D486,'By Entrance Entering'!D514,'By Entrance Entering'!D542)</f>
        <v>0</v>
      </c>
      <c r="E39" s="67">
        <f>SUM('By Entrance Entering'!E430,'By Entrance Entering'!E458,'By Entrance Entering'!E486,'By Entrance Entering'!E514,'By Entrance Entering'!E542)</f>
        <v>0</v>
      </c>
      <c r="F39" s="67">
        <f>SUM('By Entrance Entering'!F430,'By Entrance Entering'!F458,'By Entrance Entering'!F486,'By Entrance Entering'!F514,'By Entrance Entering'!F542)</f>
        <v>1</v>
      </c>
      <c r="G39" s="67">
        <f>SUM('By Entrance Entering'!G430,'By Entrance Entering'!G458,'By Entrance Entering'!G486,'By Entrance Entering'!G514,'By Entrance Entering'!G542)</f>
        <v>0</v>
      </c>
      <c r="H39" s="67">
        <f>SUM('By Entrance Entering'!H430,'By Entrance Entering'!H458,'By Entrance Entering'!H486,'By Entrance Entering'!H514,'By Entrance Entering'!H542)</f>
        <v>0</v>
      </c>
      <c r="I39" s="67">
        <f>SUM('By Entrance Entering'!I430,'By Entrance Entering'!I458,'By Entrance Entering'!I486,'By Entrance Entering'!I514,'By Entrance Entering'!I542)</f>
        <v>1</v>
      </c>
      <c r="J39" s="67">
        <f>SUM('By Entrance Entering'!J430,'By Entrance Entering'!J458,'By Entrance Entering'!J486,'By Entrance Entering'!J514,'By Entrance Entering'!J542)</f>
        <v>2</v>
      </c>
      <c r="K39" s="67">
        <f>SUM('By Entrance Entering'!K430,'By Entrance Entering'!K458,'By Entrance Entering'!K486,'By Entrance Entering'!K514,'By Entrance Entering'!K542)</f>
        <v>0</v>
      </c>
      <c r="L39" s="67">
        <f>SUM('By Entrance Entering'!L430,'By Entrance Entering'!L458,'By Entrance Entering'!L486,'By Entrance Entering'!L514,'By Entrance Entering'!L542)</f>
        <v>3</v>
      </c>
      <c r="M39" s="67">
        <f>SUM('By Entrance Entering'!M430,'By Entrance Entering'!M458,'By Entrance Entering'!M486,'By Entrance Entering'!M514,'By Entrance Entering'!M542)</f>
        <v>1</v>
      </c>
      <c r="N39" s="67">
        <f>SUM('By Entrance Entering'!N430,'By Entrance Entering'!N458,'By Entrance Entering'!N486,'By Entrance Entering'!N514,'By Entrance Entering'!N542)</f>
        <v>1</v>
      </c>
      <c r="O39" s="67">
        <f>SUM('By Entrance Entering'!O430,'By Entrance Entering'!O458,'By Entrance Entering'!O486,'By Entrance Entering'!O514,'By Entrance Entering'!O542)</f>
        <v>1</v>
      </c>
      <c r="P39" s="67">
        <f>SUM('By Entrance Entering'!P430,'By Entrance Entering'!P458,'By Entrance Entering'!P486,'By Entrance Entering'!P514,'By Entrance Entering'!P542)</f>
        <v>0</v>
      </c>
      <c r="Q39" s="67">
        <f>SUM('By Entrance Entering'!Q430,'By Entrance Entering'!Q458,'By Entrance Entering'!Q486,'By Entrance Entering'!Q514,'By Entrance Entering'!Q542)</f>
        <v>0</v>
      </c>
      <c r="R39" s="67">
        <f>SUM('By Entrance Entering'!R430,'By Entrance Entering'!R458,'By Entrance Entering'!R486,'By Entrance Entering'!R514,'By Entrance Entering'!R542)</f>
        <v>0</v>
      </c>
      <c r="S39" s="314">
        <f t="shared" si="11"/>
        <v>14</v>
      </c>
      <c r="T39" s="322"/>
      <c r="U39" s="309"/>
      <c r="V39" s="67"/>
      <c r="W39" s="340"/>
      <c r="X39" s="341"/>
      <c r="Y39" s="342"/>
      <c r="Z39" s="344"/>
      <c r="AA39" s="67"/>
      <c r="AB39" s="340"/>
      <c r="AC39" s="341"/>
      <c r="AD39" s="342"/>
      <c r="AE39" s="344"/>
    </row>
    <row r="40" spans="1:31" ht="12" customHeight="1" x14ac:dyDescent="0.4">
      <c r="A40" s="664"/>
      <c r="B40" s="390" t="s">
        <v>185</v>
      </c>
      <c r="C40" s="314">
        <f>SUM('By Entrance Entering'!C431,'By Entrance Entering'!C459,'By Entrance Entering'!C487,'By Entrance Entering'!C515,'By Entrance Entering'!C543)</f>
        <v>4</v>
      </c>
      <c r="D40" s="67">
        <f>SUM('By Entrance Entering'!D431,'By Entrance Entering'!D459,'By Entrance Entering'!D487,'By Entrance Entering'!D515,'By Entrance Entering'!D543)</f>
        <v>0</v>
      </c>
      <c r="E40" s="67">
        <f>SUM('By Entrance Entering'!E431,'By Entrance Entering'!E459,'By Entrance Entering'!E487,'By Entrance Entering'!E515,'By Entrance Entering'!E543)</f>
        <v>0</v>
      </c>
      <c r="F40" s="67">
        <f>SUM('By Entrance Entering'!F431,'By Entrance Entering'!F459,'By Entrance Entering'!F487,'By Entrance Entering'!F515,'By Entrance Entering'!F543)</f>
        <v>1</v>
      </c>
      <c r="G40" s="67">
        <f>SUM('By Entrance Entering'!G431,'By Entrance Entering'!G459,'By Entrance Entering'!G487,'By Entrance Entering'!G515,'By Entrance Entering'!G543)</f>
        <v>0</v>
      </c>
      <c r="H40" s="67">
        <f>SUM('By Entrance Entering'!H431,'By Entrance Entering'!H459,'By Entrance Entering'!H487,'By Entrance Entering'!H515,'By Entrance Entering'!H543)</f>
        <v>0</v>
      </c>
      <c r="I40" s="67">
        <f>SUM('By Entrance Entering'!I431,'By Entrance Entering'!I459,'By Entrance Entering'!I487,'By Entrance Entering'!I515,'By Entrance Entering'!I543)</f>
        <v>1</v>
      </c>
      <c r="J40" s="67">
        <f>SUM('By Entrance Entering'!J431,'By Entrance Entering'!J459,'By Entrance Entering'!J487,'By Entrance Entering'!J515,'By Entrance Entering'!J543)</f>
        <v>2</v>
      </c>
      <c r="K40" s="67">
        <f>SUM('By Entrance Entering'!K431,'By Entrance Entering'!K459,'By Entrance Entering'!K487,'By Entrance Entering'!K515,'By Entrance Entering'!K543)</f>
        <v>0</v>
      </c>
      <c r="L40" s="67">
        <f>SUM('By Entrance Entering'!L431,'By Entrance Entering'!L459,'By Entrance Entering'!L487,'By Entrance Entering'!L515,'By Entrance Entering'!L543)</f>
        <v>3</v>
      </c>
      <c r="M40" s="67">
        <f>SUM('By Entrance Entering'!M431,'By Entrance Entering'!M459,'By Entrance Entering'!M487,'By Entrance Entering'!M515,'By Entrance Entering'!M543)</f>
        <v>1</v>
      </c>
      <c r="N40" s="67">
        <f>SUM('By Entrance Entering'!N431,'By Entrance Entering'!N459,'By Entrance Entering'!N487,'By Entrance Entering'!N515,'By Entrance Entering'!N543)</f>
        <v>1</v>
      </c>
      <c r="O40" s="67">
        <f>SUM('By Entrance Entering'!O431,'By Entrance Entering'!O459,'By Entrance Entering'!O487,'By Entrance Entering'!O515,'By Entrance Entering'!O543)</f>
        <v>1</v>
      </c>
      <c r="P40" s="67">
        <f>SUM('By Entrance Entering'!P431,'By Entrance Entering'!P459,'By Entrance Entering'!P487,'By Entrance Entering'!P515,'By Entrance Entering'!P543)</f>
        <v>0</v>
      </c>
      <c r="Q40" s="67">
        <f>SUM('By Entrance Entering'!Q431,'By Entrance Entering'!Q459,'By Entrance Entering'!Q487,'By Entrance Entering'!Q515,'By Entrance Entering'!Q543)</f>
        <v>0</v>
      </c>
      <c r="R40" s="67">
        <f>SUM('By Entrance Entering'!R431,'By Entrance Entering'!R459,'By Entrance Entering'!R487,'By Entrance Entering'!R515,'By Entrance Entering'!R543)</f>
        <v>0</v>
      </c>
      <c r="S40" s="314">
        <f t="shared" si="11"/>
        <v>14</v>
      </c>
      <c r="T40" s="323" t="s">
        <v>186</v>
      </c>
      <c r="U40" s="309">
        <f t="shared" ref="U40:U41" si="15">S40/$S$53</f>
        <v>2.8501628664495114E-3</v>
      </c>
      <c r="V40" s="67"/>
      <c r="W40" s="340">
        <v>8</v>
      </c>
      <c r="X40" s="341" t="s">
        <v>186</v>
      </c>
      <c r="Y40" s="353">
        <v>2E-3</v>
      </c>
      <c r="Z40" s="343">
        <f t="shared" ref="Z40:Z41" si="16">U40-Y40</f>
        <v>8.5016286644951132E-4</v>
      </c>
      <c r="AA40" s="67"/>
      <c r="AB40" s="340">
        <v>41</v>
      </c>
      <c r="AC40" s="341" t="s">
        <v>186</v>
      </c>
      <c r="AD40" s="353">
        <v>4.0000000000000001E-3</v>
      </c>
      <c r="AE40" s="343">
        <f t="shared" ref="AE40:AE41" si="17">U40-AD40</f>
        <v>-1.1498371335504887E-3</v>
      </c>
    </row>
    <row r="41" spans="1:31" ht="12" customHeight="1" x14ac:dyDescent="0.4">
      <c r="A41" s="664"/>
      <c r="B41" s="391" t="s">
        <v>11</v>
      </c>
      <c r="C41" s="315">
        <f>SUM('By Entrance Entering'!C432,'By Entrance Entering'!C460,'By Entrance Entering'!C488,'By Entrance Entering'!C516,'By Entrance Entering'!C544)</f>
        <v>484</v>
      </c>
      <c r="D41" s="392">
        <f>SUM('By Entrance Entering'!D432,'By Entrance Entering'!D460,'By Entrance Entering'!D488,'By Entrance Entering'!D516,'By Entrance Entering'!D544)</f>
        <v>335</v>
      </c>
      <c r="E41" s="392">
        <f>SUM('By Entrance Entering'!E432,'By Entrance Entering'!E460,'By Entrance Entering'!E488,'By Entrance Entering'!E516,'By Entrance Entering'!E544)</f>
        <v>422</v>
      </c>
      <c r="F41" s="392">
        <f>SUM('By Entrance Entering'!F432,'By Entrance Entering'!F460,'By Entrance Entering'!F488,'By Entrance Entering'!F516,'By Entrance Entering'!F544)</f>
        <v>254</v>
      </c>
      <c r="G41" s="392">
        <f>SUM('By Entrance Entering'!G432,'By Entrance Entering'!G460,'By Entrance Entering'!G488,'By Entrance Entering'!G516,'By Entrance Entering'!G544)</f>
        <v>137</v>
      </c>
      <c r="H41" s="392">
        <f>SUM('By Entrance Entering'!H432,'By Entrance Entering'!H460,'By Entrance Entering'!H488,'By Entrance Entering'!H516,'By Entrance Entering'!H544)</f>
        <v>164</v>
      </c>
      <c r="I41" s="392">
        <f>SUM('By Entrance Entering'!I432,'By Entrance Entering'!I460,'By Entrance Entering'!I488,'By Entrance Entering'!I516,'By Entrance Entering'!I544)</f>
        <v>147</v>
      </c>
      <c r="J41" s="392">
        <f>SUM('By Entrance Entering'!J432,'By Entrance Entering'!J460,'By Entrance Entering'!J488,'By Entrance Entering'!J516,'By Entrance Entering'!J544)</f>
        <v>153</v>
      </c>
      <c r="K41" s="392">
        <f>SUM('By Entrance Entering'!K432,'By Entrance Entering'!K460,'By Entrance Entering'!K488,'By Entrance Entering'!K516,'By Entrance Entering'!K544)</f>
        <v>105</v>
      </c>
      <c r="L41" s="392">
        <f>SUM('By Entrance Entering'!L432,'By Entrance Entering'!L460,'By Entrance Entering'!L488,'By Entrance Entering'!L516,'By Entrance Entering'!L544)</f>
        <v>120</v>
      </c>
      <c r="M41" s="392">
        <f>SUM('By Entrance Entering'!M432,'By Entrance Entering'!M460,'By Entrance Entering'!M488,'By Entrance Entering'!M516,'By Entrance Entering'!M544)</f>
        <v>53</v>
      </c>
      <c r="N41" s="392">
        <f>SUM('By Entrance Entering'!N432,'By Entrance Entering'!N460,'By Entrance Entering'!N488,'By Entrance Entering'!N516,'By Entrance Entering'!N544)</f>
        <v>82</v>
      </c>
      <c r="O41" s="392">
        <f>SUM('By Entrance Entering'!O432,'By Entrance Entering'!O460,'By Entrance Entering'!O488,'By Entrance Entering'!O516,'By Entrance Entering'!O544)</f>
        <v>191</v>
      </c>
      <c r="P41" s="392">
        <f>SUM('By Entrance Entering'!P432,'By Entrance Entering'!P460,'By Entrance Entering'!P488,'By Entrance Entering'!P516,'By Entrance Entering'!P544)</f>
        <v>64</v>
      </c>
      <c r="Q41" s="392">
        <f>SUM('By Entrance Entering'!Q432,'By Entrance Entering'!Q460,'By Entrance Entering'!Q488,'By Entrance Entering'!Q516,'By Entrance Entering'!Q544)</f>
        <v>28</v>
      </c>
      <c r="R41" s="392">
        <f>SUM('By Entrance Entering'!R432,'By Entrance Entering'!R460,'By Entrance Entering'!R488,'By Entrance Entering'!R516,'By Entrance Entering'!R544)</f>
        <v>26</v>
      </c>
      <c r="S41" s="315">
        <f t="shared" si="11"/>
        <v>2765</v>
      </c>
      <c r="T41" s="323" t="s">
        <v>222</v>
      </c>
      <c r="U41" s="309">
        <f t="shared" si="15"/>
        <v>0.56290716612377845</v>
      </c>
      <c r="V41" s="67"/>
      <c r="W41" s="340">
        <v>2550</v>
      </c>
      <c r="X41" s="341" t="s">
        <v>222</v>
      </c>
      <c r="Y41" s="353">
        <v>0.76700000000000002</v>
      </c>
      <c r="Z41" s="343">
        <f t="shared" si="16"/>
        <v>-0.20409283387622157</v>
      </c>
      <c r="AA41" s="67"/>
      <c r="AB41" s="340">
        <v>5143</v>
      </c>
      <c r="AC41" s="341" t="s">
        <v>222</v>
      </c>
      <c r="AD41" s="353">
        <v>0.53300000000000003</v>
      </c>
      <c r="AE41" s="343">
        <f t="shared" si="17"/>
        <v>2.9907166123778417E-2</v>
      </c>
    </row>
    <row r="42" spans="1:31" ht="12" customHeight="1" x14ac:dyDescent="0.4">
      <c r="A42" s="664"/>
      <c r="B42" s="391" t="s">
        <v>188</v>
      </c>
      <c r="C42" s="315">
        <f>SUM('By Entrance Entering'!C433,'By Entrance Entering'!C461,'By Entrance Entering'!C489,'By Entrance Entering'!C517,'By Entrance Entering'!C545)</f>
        <v>106</v>
      </c>
      <c r="D42" s="392">
        <f>SUM('By Entrance Entering'!D433,'By Entrance Entering'!D461,'By Entrance Entering'!D489,'By Entrance Entering'!D517,'By Entrance Entering'!D545)</f>
        <v>58</v>
      </c>
      <c r="E42" s="392">
        <f>SUM('By Entrance Entering'!E433,'By Entrance Entering'!E461,'By Entrance Entering'!E489,'By Entrance Entering'!E517,'By Entrance Entering'!E545)</f>
        <v>70</v>
      </c>
      <c r="F42" s="392">
        <f>SUM('By Entrance Entering'!F433,'By Entrance Entering'!F461,'By Entrance Entering'!F489,'By Entrance Entering'!F517,'By Entrance Entering'!F545)</f>
        <v>103</v>
      </c>
      <c r="G42" s="392">
        <f>SUM('By Entrance Entering'!G433,'By Entrance Entering'!G461,'By Entrance Entering'!G489,'By Entrance Entering'!G517,'By Entrance Entering'!G545)</f>
        <v>83</v>
      </c>
      <c r="H42" s="392">
        <f>SUM('By Entrance Entering'!H433,'By Entrance Entering'!H461,'By Entrance Entering'!H489,'By Entrance Entering'!H517,'By Entrance Entering'!H545)</f>
        <v>51</v>
      </c>
      <c r="I42" s="392">
        <f>SUM('By Entrance Entering'!I433,'By Entrance Entering'!I461,'By Entrance Entering'!I489,'By Entrance Entering'!I517,'By Entrance Entering'!I545)</f>
        <v>73</v>
      </c>
      <c r="J42" s="392">
        <f>SUM('By Entrance Entering'!J433,'By Entrance Entering'!J461,'By Entrance Entering'!J489,'By Entrance Entering'!J517,'By Entrance Entering'!J545)</f>
        <v>75</v>
      </c>
      <c r="K42" s="392">
        <f>SUM('By Entrance Entering'!K433,'By Entrance Entering'!K461,'By Entrance Entering'!K489,'By Entrance Entering'!K517,'By Entrance Entering'!K545)</f>
        <v>66</v>
      </c>
      <c r="L42" s="392">
        <f>SUM('By Entrance Entering'!L433,'By Entrance Entering'!L461,'By Entrance Entering'!L489,'By Entrance Entering'!L517,'By Entrance Entering'!L545)</f>
        <v>34</v>
      </c>
      <c r="M42" s="392">
        <f>SUM('By Entrance Entering'!M433,'By Entrance Entering'!M461,'By Entrance Entering'!M489,'By Entrance Entering'!M517,'By Entrance Entering'!M545)</f>
        <v>24</v>
      </c>
      <c r="N42" s="392">
        <f>SUM('By Entrance Entering'!N433,'By Entrance Entering'!N461,'By Entrance Entering'!N489,'By Entrance Entering'!N517,'By Entrance Entering'!N545)</f>
        <v>29</v>
      </c>
      <c r="O42" s="392">
        <f>SUM('By Entrance Entering'!O433,'By Entrance Entering'!O461,'By Entrance Entering'!O489,'By Entrance Entering'!O517,'By Entrance Entering'!O545)</f>
        <v>22</v>
      </c>
      <c r="P42" s="392">
        <f>SUM('By Entrance Entering'!P433,'By Entrance Entering'!P461,'By Entrance Entering'!P489,'By Entrance Entering'!P517,'By Entrance Entering'!P545)</f>
        <v>15</v>
      </c>
      <c r="Q42" s="392">
        <f>SUM('By Entrance Entering'!Q433,'By Entrance Entering'!Q461,'By Entrance Entering'!Q489,'By Entrance Entering'!Q517,'By Entrance Entering'!Q545)</f>
        <v>4</v>
      </c>
      <c r="R42" s="392">
        <f>SUM('By Entrance Entering'!R433,'By Entrance Entering'!R461,'By Entrance Entering'!R489,'By Entrance Entering'!R517,'By Entrance Entering'!R545)</f>
        <v>0</v>
      </c>
      <c r="S42" s="315">
        <f t="shared" si="11"/>
        <v>813</v>
      </c>
      <c r="T42" s="322"/>
      <c r="U42" s="309"/>
      <c r="V42" s="67"/>
      <c r="W42" s="340"/>
      <c r="X42" s="341"/>
      <c r="Y42" s="342"/>
      <c r="Z42" s="344"/>
      <c r="AA42" s="67"/>
      <c r="AB42" s="340"/>
      <c r="AC42" s="341"/>
      <c r="AD42" s="342"/>
      <c r="AE42" s="344"/>
    </row>
    <row r="43" spans="1:31" ht="12" customHeight="1" x14ac:dyDescent="0.4">
      <c r="A43" s="664"/>
      <c r="B43" s="391" t="s">
        <v>42</v>
      </c>
      <c r="C43" s="315">
        <f>SUM('By Entrance Entering'!C434,'By Entrance Entering'!C462,'By Entrance Entering'!C490,'By Entrance Entering'!C518,'By Entrance Entering'!C546)</f>
        <v>208</v>
      </c>
      <c r="D43" s="392">
        <f>SUM('By Entrance Entering'!D434,'By Entrance Entering'!D462,'By Entrance Entering'!D490,'By Entrance Entering'!D518,'By Entrance Entering'!D546)</f>
        <v>112</v>
      </c>
      <c r="E43" s="392">
        <f>SUM('By Entrance Entering'!E434,'By Entrance Entering'!E462,'By Entrance Entering'!E490,'By Entrance Entering'!E518,'By Entrance Entering'!E546)</f>
        <v>138</v>
      </c>
      <c r="F43" s="392">
        <f>SUM('By Entrance Entering'!F434,'By Entrance Entering'!F462,'By Entrance Entering'!F490,'By Entrance Entering'!F518,'By Entrance Entering'!F546)</f>
        <v>210</v>
      </c>
      <c r="G43" s="392">
        <f>SUM('By Entrance Entering'!G434,'By Entrance Entering'!G462,'By Entrance Entering'!G490,'By Entrance Entering'!G518,'By Entrance Entering'!G546)</f>
        <v>159</v>
      </c>
      <c r="H43" s="392">
        <f>SUM('By Entrance Entering'!H434,'By Entrance Entering'!H462,'By Entrance Entering'!H490,'By Entrance Entering'!H518,'By Entrance Entering'!H546)</f>
        <v>98</v>
      </c>
      <c r="I43" s="392">
        <f>SUM('By Entrance Entering'!I434,'By Entrance Entering'!I462,'By Entrance Entering'!I490,'By Entrance Entering'!I518,'By Entrance Entering'!I546)</f>
        <v>145</v>
      </c>
      <c r="J43" s="392">
        <f>SUM('By Entrance Entering'!J434,'By Entrance Entering'!J462,'By Entrance Entering'!J490,'By Entrance Entering'!J518,'By Entrance Entering'!J546)</f>
        <v>144</v>
      </c>
      <c r="K43" s="392">
        <f>SUM('By Entrance Entering'!K434,'By Entrance Entering'!K462,'By Entrance Entering'!K490,'By Entrance Entering'!K518,'By Entrance Entering'!K546)</f>
        <v>131</v>
      </c>
      <c r="L43" s="392">
        <f>SUM('By Entrance Entering'!L434,'By Entrance Entering'!L462,'By Entrance Entering'!L490,'By Entrance Entering'!L518,'By Entrance Entering'!L546)</f>
        <v>65</v>
      </c>
      <c r="M43" s="392">
        <f>SUM('By Entrance Entering'!M434,'By Entrance Entering'!M462,'By Entrance Entering'!M490,'By Entrance Entering'!M518,'By Entrance Entering'!M546)</f>
        <v>46</v>
      </c>
      <c r="N43" s="392">
        <f>SUM('By Entrance Entering'!N434,'By Entrance Entering'!N462,'By Entrance Entering'!N490,'By Entrance Entering'!N518,'By Entrance Entering'!N546)</f>
        <v>54</v>
      </c>
      <c r="O43" s="392">
        <f>SUM('By Entrance Entering'!O434,'By Entrance Entering'!O462,'By Entrance Entering'!O490,'By Entrance Entering'!O518,'By Entrance Entering'!O546)</f>
        <v>40</v>
      </c>
      <c r="P43" s="392">
        <f>SUM('By Entrance Entering'!P434,'By Entrance Entering'!P462,'By Entrance Entering'!P490,'By Entrance Entering'!P518,'By Entrance Entering'!P546)</f>
        <v>25</v>
      </c>
      <c r="Q43" s="392">
        <f>SUM('By Entrance Entering'!Q434,'By Entrance Entering'!Q462,'By Entrance Entering'!Q490,'By Entrance Entering'!Q518,'By Entrance Entering'!Q546)</f>
        <v>6</v>
      </c>
      <c r="R43" s="392">
        <f>SUM('By Entrance Entering'!R434,'By Entrance Entering'!R462,'By Entrance Entering'!R490,'By Entrance Entering'!R518,'By Entrance Entering'!R546)</f>
        <v>0</v>
      </c>
      <c r="S43" s="315">
        <f t="shared" si="11"/>
        <v>1581</v>
      </c>
      <c r="T43" s="323" t="s">
        <v>42</v>
      </c>
      <c r="U43" s="309">
        <f>S43/$S$53</f>
        <v>0.32186482084690554</v>
      </c>
      <c r="V43" s="67"/>
      <c r="W43" s="340">
        <v>339</v>
      </c>
      <c r="X43" s="341" t="s">
        <v>42</v>
      </c>
      <c r="Y43" s="353">
        <v>0.10199999999999999</v>
      </c>
      <c r="Z43" s="343">
        <f>U43-Y43</f>
        <v>0.21986482084690556</v>
      </c>
      <c r="AA43" s="67"/>
      <c r="AB43" s="340">
        <v>2919</v>
      </c>
      <c r="AC43" s="341" t="s">
        <v>42</v>
      </c>
      <c r="AD43" s="353">
        <v>0.30199999999999999</v>
      </c>
      <c r="AE43" s="343">
        <f>U43-AD43</f>
        <v>1.9864820846905551E-2</v>
      </c>
    </row>
    <row r="44" spans="1:31" ht="12" customHeight="1" x14ac:dyDescent="0.4">
      <c r="A44" s="664"/>
      <c r="B44" s="391" t="s">
        <v>189</v>
      </c>
      <c r="C44" s="315">
        <f>SUM('By Entrance Entering'!C435,'By Entrance Entering'!C463,'By Entrance Entering'!C491,'By Entrance Entering'!C519,'By Entrance Entering'!C547)</f>
        <v>590</v>
      </c>
      <c r="D44" s="392">
        <f>SUM('By Entrance Entering'!D435,'By Entrance Entering'!D463,'By Entrance Entering'!D491,'By Entrance Entering'!D519,'By Entrance Entering'!D547)</f>
        <v>393</v>
      </c>
      <c r="E44" s="392">
        <f>SUM('By Entrance Entering'!E435,'By Entrance Entering'!E463,'By Entrance Entering'!E491,'By Entrance Entering'!E519,'By Entrance Entering'!E547)</f>
        <v>492</v>
      </c>
      <c r="F44" s="392">
        <f>SUM('By Entrance Entering'!F435,'By Entrance Entering'!F463,'By Entrance Entering'!F491,'By Entrance Entering'!F519,'By Entrance Entering'!F547)</f>
        <v>357</v>
      </c>
      <c r="G44" s="392">
        <f>SUM('By Entrance Entering'!G435,'By Entrance Entering'!G463,'By Entrance Entering'!G491,'By Entrance Entering'!G519,'By Entrance Entering'!G547)</f>
        <v>220</v>
      </c>
      <c r="H44" s="392">
        <f>SUM('By Entrance Entering'!H435,'By Entrance Entering'!H463,'By Entrance Entering'!H491,'By Entrance Entering'!H519,'By Entrance Entering'!H547)</f>
        <v>215</v>
      </c>
      <c r="I44" s="392">
        <f>SUM('By Entrance Entering'!I435,'By Entrance Entering'!I463,'By Entrance Entering'!I491,'By Entrance Entering'!I519,'By Entrance Entering'!I547)</f>
        <v>220</v>
      </c>
      <c r="J44" s="392">
        <f>SUM('By Entrance Entering'!J435,'By Entrance Entering'!J463,'By Entrance Entering'!J491,'By Entrance Entering'!J519,'By Entrance Entering'!J547)</f>
        <v>228</v>
      </c>
      <c r="K44" s="392">
        <f>SUM('By Entrance Entering'!K435,'By Entrance Entering'!K463,'By Entrance Entering'!K491,'By Entrance Entering'!K519,'By Entrance Entering'!K547)</f>
        <v>171</v>
      </c>
      <c r="L44" s="392">
        <f>SUM('By Entrance Entering'!L435,'By Entrance Entering'!L463,'By Entrance Entering'!L491,'By Entrance Entering'!L519,'By Entrance Entering'!L547)</f>
        <v>154</v>
      </c>
      <c r="M44" s="392">
        <f>SUM('By Entrance Entering'!M435,'By Entrance Entering'!M463,'By Entrance Entering'!M491,'By Entrance Entering'!M519,'By Entrance Entering'!M547)</f>
        <v>77</v>
      </c>
      <c r="N44" s="392">
        <f>SUM('By Entrance Entering'!N435,'By Entrance Entering'!N463,'By Entrance Entering'!N491,'By Entrance Entering'!N519,'By Entrance Entering'!N547)</f>
        <v>111</v>
      </c>
      <c r="O44" s="392">
        <f>SUM('By Entrance Entering'!O435,'By Entrance Entering'!O463,'By Entrance Entering'!O491,'By Entrance Entering'!O519,'By Entrance Entering'!O547)</f>
        <v>213</v>
      </c>
      <c r="P44" s="392">
        <f>SUM('By Entrance Entering'!P435,'By Entrance Entering'!P463,'By Entrance Entering'!P491,'By Entrance Entering'!P519,'By Entrance Entering'!P547)</f>
        <v>79</v>
      </c>
      <c r="Q44" s="392">
        <f>SUM('By Entrance Entering'!Q435,'By Entrance Entering'!Q463,'By Entrance Entering'!Q491,'By Entrance Entering'!Q519,'By Entrance Entering'!Q547)</f>
        <v>32</v>
      </c>
      <c r="R44" s="392">
        <f>SUM('By Entrance Entering'!R435,'By Entrance Entering'!R463,'By Entrance Entering'!R491,'By Entrance Entering'!R519,'By Entrance Entering'!R547)</f>
        <v>26</v>
      </c>
      <c r="S44" s="315">
        <f t="shared" si="11"/>
        <v>3578</v>
      </c>
      <c r="T44" s="322"/>
      <c r="U44" s="309"/>
      <c r="V44" s="67"/>
      <c r="W44" s="340"/>
      <c r="X44" s="341"/>
      <c r="Y44" s="342" t="s">
        <v>226</v>
      </c>
      <c r="Z44" s="344"/>
      <c r="AA44" s="67"/>
      <c r="AB44" s="340"/>
      <c r="AC44" s="341"/>
      <c r="AD44" s="342"/>
      <c r="AE44" s="344"/>
    </row>
    <row r="45" spans="1:31" ht="12" customHeight="1" x14ac:dyDescent="0.4">
      <c r="A45" s="664"/>
      <c r="B45" s="391" t="s">
        <v>190</v>
      </c>
      <c r="C45" s="315">
        <f>SUM('By Entrance Entering'!C436,'By Entrance Entering'!C464,'By Entrance Entering'!C492,'By Entrance Entering'!C520,'By Entrance Entering'!C548)</f>
        <v>692</v>
      </c>
      <c r="D45" s="392">
        <f>SUM('By Entrance Entering'!D436,'By Entrance Entering'!D464,'By Entrance Entering'!D492,'By Entrance Entering'!D520,'By Entrance Entering'!D548)</f>
        <v>447</v>
      </c>
      <c r="E45" s="392">
        <f>SUM('By Entrance Entering'!E436,'By Entrance Entering'!E464,'By Entrance Entering'!E492,'By Entrance Entering'!E520,'By Entrance Entering'!E548)</f>
        <v>560</v>
      </c>
      <c r="F45" s="392">
        <f>SUM('By Entrance Entering'!F436,'By Entrance Entering'!F464,'By Entrance Entering'!F492,'By Entrance Entering'!F520,'By Entrance Entering'!F548)</f>
        <v>464</v>
      </c>
      <c r="G45" s="392">
        <f>SUM('By Entrance Entering'!G436,'By Entrance Entering'!G464,'By Entrance Entering'!G492,'By Entrance Entering'!G520,'By Entrance Entering'!G548)</f>
        <v>296</v>
      </c>
      <c r="H45" s="392">
        <f>SUM('By Entrance Entering'!H436,'By Entrance Entering'!H464,'By Entrance Entering'!H492,'By Entrance Entering'!H520,'By Entrance Entering'!H548)</f>
        <v>262</v>
      </c>
      <c r="I45" s="392">
        <f>SUM('By Entrance Entering'!I436,'By Entrance Entering'!I464,'By Entrance Entering'!I492,'By Entrance Entering'!I520,'By Entrance Entering'!I548)</f>
        <v>292</v>
      </c>
      <c r="J45" s="392">
        <f>SUM('By Entrance Entering'!J436,'By Entrance Entering'!J464,'By Entrance Entering'!J492,'By Entrance Entering'!J520,'By Entrance Entering'!J548)</f>
        <v>297</v>
      </c>
      <c r="K45" s="392">
        <f>SUM('By Entrance Entering'!K436,'By Entrance Entering'!K464,'By Entrance Entering'!K492,'By Entrance Entering'!K520,'By Entrance Entering'!K548)</f>
        <v>236</v>
      </c>
      <c r="L45" s="392">
        <f>SUM('By Entrance Entering'!L436,'By Entrance Entering'!L464,'By Entrance Entering'!L492,'By Entrance Entering'!L520,'By Entrance Entering'!L548)</f>
        <v>185</v>
      </c>
      <c r="M45" s="392">
        <f>SUM('By Entrance Entering'!M436,'By Entrance Entering'!M464,'By Entrance Entering'!M492,'By Entrance Entering'!M520,'By Entrance Entering'!M548)</f>
        <v>99</v>
      </c>
      <c r="N45" s="392">
        <f>SUM('By Entrance Entering'!N436,'By Entrance Entering'!N464,'By Entrance Entering'!N492,'By Entrance Entering'!N520,'By Entrance Entering'!N548)</f>
        <v>136</v>
      </c>
      <c r="O45" s="392">
        <f>SUM('By Entrance Entering'!O436,'By Entrance Entering'!O464,'By Entrance Entering'!O492,'By Entrance Entering'!O520,'By Entrance Entering'!O548)</f>
        <v>231</v>
      </c>
      <c r="P45" s="392">
        <f>SUM('By Entrance Entering'!P436,'By Entrance Entering'!P464,'By Entrance Entering'!P492,'By Entrance Entering'!P520,'By Entrance Entering'!P548)</f>
        <v>89</v>
      </c>
      <c r="Q45" s="392">
        <f>SUM('By Entrance Entering'!Q436,'By Entrance Entering'!Q464,'By Entrance Entering'!Q492,'By Entrance Entering'!Q520,'By Entrance Entering'!Q548)</f>
        <v>34</v>
      </c>
      <c r="R45" s="392">
        <f>SUM('By Entrance Entering'!R436,'By Entrance Entering'!R464,'By Entrance Entering'!R492,'By Entrance Entering'!R520,'By Entrance Entering'!R548)</f>
        <v>26</v>
      </c>
      <c r="S45" s="315">
        <f t="shared" si="11"/>
        <v>4346</v>
      </c>
      <c r="T45" s="322"/>
      <c r="U45" s="309"/>
      <c r="V45" s="67"/>
      <c r="W45" s="340"/>
      <c r="X45" s="341"/>
      <c r="Y45" s="342"/>
      <c r="Z45" s="344"/>
      <c r="AA45" s="67"/>
      <c r="AB45" s="340"/>
      <c r="AC45" s="341"/>
      <c r="AD45" s="342"/>
      <c r="AE45" s="344"/>
    </row>
    <row r="46" spans="1:31" ht="12" customHeight="1" x14ac:dyDescent="0.4">
      <c r="A46" s="664"/>
      <c r="B46" s="390" t="s">
        <v>191</v>
      </c>
      <c r="C46" s="314">
        <f>SUM('By Entrance Entering'!C437,'By Entrance Entering'!C465,'By Entrance Entering'!C493,'By Entrance Entering'!C521,'By Entrance Entering'!C549)</f>
        <v>0</v>
      </c>
      <c r="D46" s="67">
        <f>SUM('By Entrance Entering'!D437,'By Entrance Entering'!D465,'By Entrance Entering'!D493,'By Entrance Entering'!D521,'By Entrance Entering'!D549)</f>
        <v>0</v>
      </c>
      <c r="E46" s="67">
        <f>SUM('By Entrance Entering'!E437,'By Entrance Entering'!E465,'By Entrance Entering'!E493,'By Entrance Entering'!E521,'By Entrance Entering'!E549)</f>
        <v>0</v>
      </c>
      <c r="F46" s="67">
        <f>SUM('By Entrance Entering'!F437,'By Entrance Entering'!F465,'By Entrance Entering'!F493,'By Entrance Entering'!F521,'By Entrance Entering'!F549)</f>
        <v>0</v>
      </c>
      <c r="G46" s="67">
        <f>SUM('By Entrance Entering'!G437,'By Entrance Entering'!G465,'By Entrance Entering'!G493,'By Entrance Entering'!G521,'By Entrance Entering'!G549)</f>
        <v>0</v>
      </c>
      <c r="H46" s="67">
        <f>SUM('By Entrance Entering'!H437,'By Entrance Entering'!H465,'By Entrance Entering'!H493,'By Entrance Entering'!H521,'By Entrance Entering'!H549)</f>
        <v>0</v>
      </c>
      <c r="I46" s="67">
        <f>SUM('By Entrance Entering'!I437,'By Entrance Entering'!I465,'By Entrance Entering'!I493,'By Entrance Entering'!I521,'By Entrance Entering'!I549)</f>
        <v>0</v>
      </c>
      <c r="J46" s="67">
        <f>SUM('By Entrance Entering'!J437,'By Entrance Entering'!J465,'By Entrance Entering'!J493,'By Entrance Entering'!J521,'By Entrance Entering'!J549)</f>
        <v>0</v>
      </c>
      <c r="K46" s="67">
        <f>SUM('By Entrance Entering'!K437,'By Entrance Entering'!K465,'By Entrance Entering'!K493,'By Entrance Entering'!K521,'By Entrance Entering'!K549)</f>
        <v>0</v>
      </c>
      <c r="L46" s="67">
        <f>SUM('By Entrance Entering'!L437,'By Entrance Entering'!L465,'By Entrance Entering'!L493,'By Entrance Entering'!L521,'By Entrance Entering'!L549)</f>
        <v>0</v>
      </c>
      <c r="M46" s="67">
        <f>SUM('By Entrance Entering'!M437,'By Entrance Entering'!M465,'By Entrance Entering'!M493,'By Entrance Entering'!M521,'By Entrance Entering'!M549)</f>
        <v>0</v>
      </c>
      <c r="N46" s="67">
        <f>SUM('By Entrance Entering'!N437,'By Entrance Entering'!N465,'By Entrance Entering'!N493,'By Entrance Entering'!N521,'By Entrance Entering'!N549)</f>
        <v>0</v>
      </c>
      <c r="O46" s="67">
        <f>SUM('By Entrance Entering'!O437,'By Entrance Entering'!O465,'By Entrance Entering'!O493,'By Entrance Entering'!O521,'By Entrance Entering'!O549)</f>
        <v>0</v>
      </c>
      <c r="P46" s="67">
        <f>SUM('By Entrance Entering'!P437,'By Entrance Entering'!P465,'By Entrance Entering'!P493,'By Entrance Entering'!P521,'By Entrance Entering'!P549)</f>
        <v>0</v>
      </c>
      <c r="Q46" s="67">
        <f>SUM('By Entrance Entering'!Q437,'By Entrance Entering'!Q465,'By Entrance Entering'!Q493,'By Entrance Entering'!Q521,'By Entrance Entering'!Q549)</f>
        <v>0</v>
      </c>
      <c r="R46" s="67">
        <f>SUM('By Entrance Entering'!R437,'By Entrance Entering'!R465,'By Entrance Entering'!R493,'By Entrance Entering'!R521,'By Entrance Entering'!R549)</f>
        <v>0</v>
      </c>
      <c r="S46" s="314">
        <f t="shared" si="11"/>
        <v>0</v>
      </c>
      <c r="T46" s="322"/>
      <c r="U46" s="309"/>
      <c r="V46" s="67"/>
      <c r="W46" s="340"/>
      <c r="X46" s="341"/>
      <c r="Y46" s="342"/>
      <c r="Z46" s="344"/>
      <c r="AA46" s="67"/>
      <c r="AB46" s="340"/>
      <c r="AC46" s="341"/>
      <c r="AD46" s="342"/>
      <c r="AE46" s="344"/>
    </row>
    <row r="47" spans="1:31" ht="12" customHeight="1" x14ac:dyDescent="0.4">
      <c r="A47" s="664"/>
      <c r="B47" s="390" t="s">
        <v>192</v>
      </c>
      <c r="C47" s="314">
        <f>SUM('By Entrance Entering'!C438,'By Entrance Entering'!C466,'By Entrance Entering'!C494,'By Entrance Entering'!C522,'By Entrance Entering'!C550)</f>
        <v>0</v>
      </c>
      <c r="D47" s="67">
        <f>SUM('By Entrance Entering'!D438,'By Entrance Entering'!D466,'By Entrance Entering'!D494,'By Entrance Entering'!D522,'By Entrance Entering'!D550)</f>
        <v>0</v>
      </c>
      <c r="E47" s="67">
        <f>SUM('By Entrance Entering'!E438,'By Entrance Entering'!E466,'By Entrance Entering'!E494,'By Entrance Entering'!E522,'By Entrance Entering'!E550)</f>
        <v>0</v>
      </c>
      <c r="F47" s="67">
        <f>SUM('By Entrance Entering'!F438,'By Entrance Entering'!F466,'By Entrance Entering'!F494,'By Entrance Entering'!F522,'By Entrance Entering'!F550)</f>
        <v>0</v>
      </c>
      <c r="G47" s="67">
        <f>SUM('By Entrance Entering'!G438,'By Entrance Entering'!G466,'By Entrance Entering'!G494,'By Entrance Entering'!G522,'By Entrance Entering'!G550)</f>
        <v>0</v>
      </c>
      <c r="H47" s="67">
        <f>SUM('By Entrance Entering'!H438,'By Entrance Entering'!H466,'By Entrance Entering'!H494,'By Entrance Entering'!H522,'By Entrance Entering'!H550)</f>
        <v>0</v>
      </c>
      <c r="I47" s="67">
        <f>SUM('By Entrance Entering'!I438,'By Entrance Entering'!I466,'By Entrance Entering'!I494,'By Entrance Entering'!I522,'By Entrance Entering'!I550)</f>
        <v>0</v>
      </c>
      <c r="J47" s="67">
        <f>SUM('By Entrance Entering'!J438,'By Entrance Entering'!J466,'By Entrance Entering'!J494,'By Entrance Entering'!J522,'By Entrance Entering'!J550)</f>
        <v>0</v>
      </c>
      <c r="K47" s="67">
        <f>SUM('By Entrance Entering'!K438,'By Entrance Entering'!K466,'By Entrance Entering'!K494,'By Entrance Entering'!K522,'By Entrance Entering'!K550)</f>
        <v>0</v>
      </c>
      <c r="L47" s="67">
        <f>SUM('By Entrance Entering'!L438,'By Entrance Entering'!L466,'By Entrance Entering'!L494,'By Entrance Entering'!L522,'By Entrance Entering'!L550)</f>
        <v>0</v>
      </c>
      <c r="M47" s="67">
        <f>SUM('By Entrance Entering'!M438,'By Entrance Entering'!M466,'By Entrance Entering'!M494,'By Entrance Entering'!M522,'By Entrance Entering'!M550)</f>
        <v>0</v>
      </c>
      <c r="N47" s="67">
        <f>SUM('By Entrance Entering'!N438,'By Entrance Entering'!N466,'By Entrance Entering'!N494,'By Entrance Entering'!N522,'By Entrance Entering'!N550)</f>
        <v>0</v>
      </c>
      <c r="O47" s="67">
        <f>SUM('By Entrance Entering'!O438,'By Entrance Entering'!O466,'By Entrance Entering'!O494,'By Entrance Entering'!O522,'By Entrance Entering'!O550)</f>
        <v>0</v>
      </c>
      <c r="P47" s="67">
        <f>SUM('By Entrance Entering'!P438,'By Entrance Entering'!P466,'By Entrance Entering'!P494,'By Entrance Entering'!P522,'By Entrance Entering'!P550)</f>
        <v>0</v>
      </c>
      <c r="Q47" s="67">
        <f>SUM('By Entrance Entering'!Q438,'By Entrance Entering'!Q466,'By Entrance Entering'!Q494,'By Entrance Entering'!Q522,'By Entrance Entering'!Q550)</f>
        <v>0</v>
      </c>
      <c r="R47" s="67">
        <f>SUM('By Entrance Entering'!R438,'By Entrance Entering'!R466,'By Entrance Entering'!R494,'By Entrance Entering'!R522,'By Entrance Entering'!R550)</f>
        <v>0</v>
      </c>
      <c r="S47" s="314">
        <f t="shared" si="11"/>
        <v>0</v>
      </c>
      <c r="T47" s="322"/>
      <c r="U47" s="309"/>
      <c r="V47" s="67"/>
      <c r="W47" s="340"/>
      <c r="X47" s="341"/>
      <c r="Y47" s="342"/>
      <c r="Z47" s="344"/>
      <c r="AA47" s="67"/>
      <c r="AB47" s="340"/>
      <c r="AC47" s="341"/>
      <c r="AD47" s="342"/>
      <c r="AE47" s="344"/>
    </row>
    <row r="48" spans="1:31" ht="12" customHeight="1" x14ac:dyDescent="0.4">
      <c r="A48" s="664"/>
      <c r="B48" s="391" t="s">
        <v>193</v>
      </c>
      <c r="C48" s="315"/>
      <c r="D48" s="392"/>
      <c r="E48" s="392"/>
      <c r="F48" s="392"/>
      <c r="G48" s="392"/>
      <c r="H48" s="392"/>
      <c r="I48" s="392"/>
      <c r="J48" s="392"/>
      <c r="K48" s="392"/>
      <c r="L48" s="392"/>
      <c r="M48" s="392"/>
      <c r="N48" s="392"/>
      <c r="O48" s="392"/>
      <c r="P48" s="392"/>
      <c r="Q48" s="392"/>
      <c r="R48" s="392"/>
      <c r="S48" s="315">
        <v>60</v>
      </c>
      <c r="T48" s="322"/>
      <c r="U48" s="309"/>
      <c r="V48" s="67"/>
      <c r="W48" s="340"/>
      <c r="X48" s="341"/>
      <c r="Y48" s="342"/>
      <c r="Z48" s="344"/>
      <c r="AA48" s="67"/>
      <c r="AB48" s="340"/>
      <c r="AC48" s="341"/>
      <c r="AD48" s="342"/>
      <c r="AE48" s="344"/>
    </row>
    <row r="49" spans="1:31" ht="12" customHeight="1" x14ac:dyDescent="0.4">
      <c r="A49" s="664"/>
      <c r="B49" s="391" t="s">
        <v>194</v>
      </c>
      <c r="C49" s="315"/>
      <c r="D49" s="392"/>
      <c r="E49" s="392"/>
      <c r="F49" s="392"/>
      <c r="G49" s="392"/>
      <c r="H49" s="392"/>
      <c r="I49" s="392"/>
      <c r="J49" s="392"/>
      <c r="K49" s="392"/>
      <c r="L49" s="392"/>
      <c r="M49" s="392"/>
      <c r="N49" s="392"/>
      <c r="O49" s="392"/>
      <c r="P49" s="392"/>
      <c r="Q49" s="392"/>
      <c r="R49" s="392"/>
      <c r="S49" s="315">
        <v>30</v>
      </c>
      <c r="T49" s="323" t="s">
        <v>194</v>
      </c>
      <c r="U49" s="309">
        <f>S49/$S$53</f>
        <v>6.1074918566775245E-3</v>
      </c>
      <c r="V49" s="67"/>
      <c r="W49" s="340">
        <v>0</v>
      </c>
      <c r="X49" s="341" t="s">
        <v>194</v>
      </c>
      <c r="Y49" s="342">
        <v>0</v>
      </c>
      <c r="Z49" s="343">
        <f>U49-Y49</f>
        <v>6.1074918566775245E-3</v>
      </c>
      <c r="AA49" s="67"/>
      <c r="AB49" s="340">
        <v>468</v>
      </c>
      <c r="AC49" s="341" t="s">
        <v>194</v>
      </c>
      <c r="AD49" s="342">
        <v>4.8000000000000001E-2</v>
      </c>
      <c r="AE49" s="343">
        <f>U49-AD49</f>
        <v>-4.1892508143322474E-2</v>
      </c>
    </row>
    <row r="50" spans="1:31" ht="12" customHeight="1" x14ac:dyDescent="0.4">
      <c r="A50" s="664"/>
      <c r="B50" s="390" t="s">
        <v>196</v>
      </c>
      <c r="C50" s="314">
        <f>SUM('By Entrance Entering'!C441,'By Entrance Entering'!C469,'By Entrance Entering'!C497,'By Entrance Entering'!C525,'By Entrance Entering'!C553)</f>
        <v>4</v>
      </c>
      <c r="D50" s="67">
        <f>SUM('By Entrance Entering'!D441,'By Entrance Entering'!D469,'By Entrance Entering'!D497,'By Entrance Entering'!D525,'By Entrance Entering'!D553)</f>
        <v>5</v>
      </c>
      <c r="E50" s="67">
        <f>SUM('By Entrance Entering'!E441,'By Entrance Entering'!E469,'By Entrance Entering'!E497,'By Entrance Entering'!E525,'By Entrance Entering'!E553)</f>
        <v>5</v>
      </c>
      <c r="F50" s="67">
        <f>SUM('By Entrance Entering'!F441,'By Entrance Entering'!F469,'By Entrance Entering'!F497,'By Entrance Entering'!F525,'By Entrance Entering'!F553)</f>
        <v>5</v>
      </c>
      <c r="G50" s="67">
        <f>SUM('By Entrance Entering'!G441,'By Entrance Entering'!G469,'By Entrance Entering'!G497,'By Entrance Entering'!G525,'By Entrance Entering'!G553)</f>
        <v>5</v>
      </c>
      <c r="H50" s="67">
        <f>SUM('By Entrance Entering'!H441,'By Entrance Entering'!H469,'By Entrance Entering'!H497,'By Entrance Entering'!H525,'By Entrance Entering'!H553)</f>
        <v>5</v>
      </c>
      <c r="I50" s="67">
        <f>SUM('By Entrance Entering'!I441,'By Entrance Entering'!I469,'By Entrance Entering'!I497,'By Entrance Entering'!I525,'By Entrance Entering'!I553)</f>
        <v>5</v>
      </c>
      <c r="J50" s="67">
        <f>SUM('By Entrance Entering'!J441,'By Entrance Entering'!J469,'By Entrance Entering'!J497,'By Entrance Entering'!J525,'By Entrance Entering'!J553)</f>
        <v>5</v>
      </c>
      <c r="K50" s="67">
        <f>SUM('By Entrance Entering'!K441,'By Entrance Entering'!K469,'By Entrance Entering'!K497,'By Entrance Entering'!K525,'By Entrance Entering'!K553)</f>
        <v>5</v>
      </c>
      <c r="L50" s="67">
        <f>SUM('By Entrance Entering'!L441,'By Entrance Entering'!L469,'By Entrance Entering'!L497,'By Entrance Entering'!L525,'By Entrance Entering'!L553)</f>
        <v>5</v>
      </c>
      <c r="M50" s="67">
        <f>SUM('By Entrance Entering'!M441,'By Entrance Entering'!M469,'By Entrance Entering'!M497,'By Entrance Entering'!M525,'By Entrance Entering'!M553)</f>
        <v>5</v>
      </c>
      <c r="N50" s="67">
        <f>SUM('By Entrance Entering'!N441,'By Entrance Entering'!N469,'By Entrance Entering'!N497,'By Entrance Entering'!N525,'By Entrance Entering'!N553)</f>
        <v>5</v>
      </c>
      <c r="O50" s="67">
        <f>SUM('By Entrance Entering'!O441,'By Entrance Entering'!O469,'By Entrance Entering'!O497,'By Entrance Entering'!O525,'By Entrance Entering'!O553)</f>
        <v>4</v>
      </c>
      <c r="P50" s="67">
        <f>SUM('By Entrance Entering'!P441,'By Entrance Entering'!P469,'By Entrance Entering'!P497,'By Entrance Entering'!P525,'By Entrance Entering'!P553)</f>
        <v>4</v>
      </c>
      <c r="Q50" s="67">
        <f>SUM('By Entrance Entering'!Q441,'By Entrance Entering'!Q469,'By Entrance Entering'!Q497,'By Entrance Entering'!Q525,'By Entrance Entering'!Q553)</f>
        <v>2</v>
      </c>
      <c r="R50" s="67">
        <f>SUM('By Entrance Entering'!R441,'By Entrance Entering'!R469,'By Entrance Entering'!R497,'By Entrance Entering'!R525,'By Entrance Entering'!R553)</f>
        <v>2</v>
      </c>
      <c r="S50" s="314">
        <f t="shared" ref="S50:S51" si="18">SUM(C50:R50)</f>
        <v>71</v>
      </c>
      <c r="T50" s="324"/>
      <c r="U50" s="325"/>
      <c r="V50" s="67"/>
      <c r="W50" s="340"/>
      <c r="X50" s="341"/>
      <c r="Y50" s="342"/>
      <c r="Z50" s="344"/>
      <c r="AA50" s="67"/>
      <c r="AB50" s="340"/>
      <c r="AC50" s="341"/>
      <c r="AD50" s="342"/>
      <c r="AE50" s="344"/>
    </row>
    <row r="51" spans="1:31" ht="12" customHeight="1" x14ac:dyDescent="0.4">
      <c r="A51" s="664"/>
      <c r="B51" s="390" t="s">
        <v>197</v>
      </c>
      <c r="C51" s="316">
        <f>'By Location Arriving'!C8</f>
        <v>5</v>
      </c>
      <c r="D51" s="70">
        <f>'By Location Arriving'!D8</f>
        <v>5</v>
      </c>
      <c r="E51" s="70">
        <f>'By Location Arriving'!E8</f>
        <v>6</v>
      </c>
      <c r="F51" s="70">
        <f>'By Location Arriving'!F8</f>
        <v>3</v>
      </c>
      <c r="G51" s="70">
        <f>'By Location Arriving'!G8</f>
        <v>3</v>
      </c>
      <c r="H51" s="70">
        <f>'By Location Arriving'!H8</f>
        <v>13</v>
      </c>
      <c r="I51" s="70">
        <f>'By Location Arriving'!I8</f>
        <v>9</v>
      </c>
      <c r="J51" s="70">
        <f>'By Location Arriving'!J8</f>
        <v>2</v>
      </c>
      <c r="K51" s="70">
        <f>'By Location Arriving'!K8</f>
        <v>12</v>
      </c>
      <c r="L51" s="70">
        <f>'By Location Arriving'!L8</f>
        <v>4</v>
      </c>
      <c r="M51" s="70">
        <f>'By Location Arriving'!M8</f>
        <v>1</v>
      </c>
      <c r="N51" s="70">
        <f>'By Location Arriving'!N8</f>
        <v>1</v>
      </c>
      <c r="O51" s="70">
        <f>'By Location Arriving'!O8</f>
        <v>5</v>
      </c>
      <c r="P51" s="70">
        <f>'By Location Arriving'!P8</f>
        <v>0</v>
      </c>
      <c r="Q51" s="70">
        <f>'By Location Arriving'!Q8</f>
        <v>3</v>
      </c>
      <c r="R51" s="70">
        <f>'By Location Arriving'!R8</f>
        <v>1</v>
      </c>
      <c r="S51" s="316">
        <f t="shared" si="18"/>
        <v>73</v>
      </c>
      <c r="T51" s="323" t="s">
        <v>197</v>
      </c>
      <c r="U51" s="309">
        <f>S51/$S$53</f>
        <v>1.4861563517915309E-2</v>
      </c>
      <c r="V51" s="67"/>
      <c r="W51" s="340">
        <v>45</v>
      </c>
      <c r="X51" s="341" t="s">
        <v>197</v>
      </c>
      <c r="Y51" s="353">
        <v>1.4E-2</v>
      </c>
      <c r="Z51" s="343">
        <f>U51-Y51</f>
        <v>8.6156351791530882E-4</v>
      </c>
      <c r="AA51" s="67"/>
      <c r="AB51" s="340">
        <v>149</v>
      </c>
      <c r="AC51" s="341" t="s">
        <v>197</v>
      </c>
      <c r="AD51" s="353">
        <v>1.4999999999999999E-2</v>
      </c>
      <c r="AE51" s="343">
        <f>U51-AD51</f>
        <v>-1.3843648208469034E-4</v>
      </c>
    </row>
    <row r="52" spans="1:31" ht="12" customHeight="1" x14ac:dyDescent="0.4">
      <c r="A52" s="664"/>
      <c r="B52" s="397" t="s">
        <v>7</v>
      </c>
      <c r="C52" s="317">
        <f t="shared" ref="C52:R52" si="19">SUM(C37,C39,C44,C46,C48,C50)</f>
        <v>603</v>
      </c>
      <c r="D52" s="398">
        <f t="shared" si="19"/>
        <v>401</v>
      </c>
      <c r="E52" s="398">
        <f t="shared" si="19"/>
        <v>499</v>
      </c>
      <c r="F52" s="398">
        <f t="shared" si="19"/>
        <v>363</v>
      </c>
      <c r="G52" s="398">
        <f t="shared" si="19"/>
        <v>225</v>
      </c>
      <c r="H52" s="398">
        <f t="shared" si="19"/>
        <v>221</v>
      </c>
      <c r="I52" s="398">
        <f t="shared" si="19"/>
        <v>227</v>
      </c>
      <c r="J52" s="398">
        <f t="shared" si="19"/>
        <v>235</v>
      </c>
      <c r="K52" s="398">
        <f t="shared" si="19"/>
        <v>176</v>
      </c>
      <c r="L52" s="398">
        <f t="shared" si="19"/>
        <v>162</v>
      </c>
      <c r="M52" s="398">
        <f t="shared" si="19"/>
        <v>84</v>
      </c>
      <c r="N52" s="398">
        <f t="shared" si="19"/>
        <v>117</v>
      </c>
      <c r="O52" s="398">
        <f t="shared" si="19"/>
        <v>221</v>
      </c>
      <c r="P52" s="398">
        <f t="shared" si="19"/>
        <v>83</v>
      </c>
      <c r="Q52" s="398">
        <f t="shared" si="19"/>
        <v>34</v>
      </c>
      <c r="R52" s="398">
        <f t="shared" si="19"/>
        <v>28</v>
      </c>
      <c r="S52" s="317">
        <f t="shared" ref="S52:S53" si="20">SUM(C52:R52, S48)</f>
        <v>3739</v>
      </c>
      <c r="T52" s="324"/>
      <c r="U52" s="325"/>
      <c r="V52" s="67"/>
      <c r="W52" s="340"/>
      <c r="X52" s="341"/>
      <c r="Y52" s="342"/>
      <c r="Z52" s="344"/>
      <c r="AA52" s="67"/>
      <c r="AB52" s="340"/>
      <c r="AC52" s="341"/>
      <c r="AD52" s="342"/>
      <c r="AE52" s="344"/>
    </row>
    <row r="53" spans="1:31" ht="12" customHeight="1" x14ac:dyDescent="0.4">
      <c r="A53" s="664"/>
      <c r="B53" s="401" t="s">
        <v>198</v>
      </c>
      <c r="C53" s="402">
        <f t="shared" ref="C53:R53" si="21">SUM(C36,C38,C40,C45,C47,C49,C51)</f>
        <v>757</v>
      </c>
      <c r="D53" s="75">
        <f t="shared" si="21"/>
        <v>518</v>
      </c>
      <c r="E53" s="75">
        <f t="shared" si="21"/>
        <v>600</v>
      </c>
      <c r="F53" s="75">
        <f t="shared" si="21"/>
        <v>508</v>
      </c>
      <c r="G53" s="75">
        <f t="shared" si="21"/>
        <v>344</v>
      </c>
      <c r="H53" s="75">
        <f t="shared" si="21"/>
        <v>303</v>
      </c>
      <c r="I53" s="75">
        <f t="shared" si="21"/>
        <v>361</v>
      </c>
      <c r="J53" s="75">
        <f t="shared" si="21"/>
        <v>331</v>
      </c>
      <c r="K53" s="75">
        <f t="shared" si="21"/>
        <v>271</v>
      </c>
      <c r="L53" s="75">
        <f t="shared" si="21"/>
        <v>210</v>
      </c>
      <c r="M53" s="75">
        <f t="shared" si="21"/>
        <v>116</v>
      </c>
      <c r="N53" s="75">
        <f t="shared" si="21"/>
        <v>153</v>
      </c>
      <c r="O53" s="75">
        <f t="shared" si="21"/>
        <v>248</v>
      </c>
      <c r="P53" s="75">
        <f t="shared" si="21"/>
        <v>96</v>
      </c>
      <c r="Q53" s="75">
        <f t="shared" si="21"/>
        <v>39</v>
      </c>
      <c r="R53" s="75">
        <f t="shared" si="21"/>
        <v>27</v>
      </c>
      <c r="S53" s="318">
        <f t="shared" si="20"/>
        <v>4912</v>
      </c>
      <c r="T53" s="326"/>
      <c r="U53" s="327">
        <v>1</v>
      </c>
      <c r="V53" s="67"/>
      <c r="W53" s="340"/>
      <c r="X53" s="341"/>
      <c r="Y53" s="342"/>
      <c r="Z53" s="344"/>
      <c r="AA53" s="67"/>
      <c r="AB53" s="340"/>
      <c r="AC53" s="341"/>
      <c r="AD53" s="342"/>
      <c r="AE53" s="344"/>
    </row>
    <row r="54" spans="1:31" ht="12" customHeight="1" x14ac:dyDescent="0.4">
      <c r="A54" s="664"/>
      <c r="B54" s="390" t="s">
        <v>199</v>
      </c>
      <c r="C54" s="314">
        <f>SUM('By Entrance Entering'!C445,'By Entrance Entering'!C473,'By Entrance Entering'!C501,'By Entrance Entering'!C529,'By Entrance Entering'!C557)</f>
        <v>6</v>
      </c>
      <c r="D54" s="67">
        <f>SUM('By Entrance Entering'!D445,'By Entrance Entering'!D473,'By Entrance Entering'!D501,'By Entrance Entering'!D529,'By Entrance Entering'!D557)</f>
        <v>5</v>
      </c>
      <c r="E54" s="67">
        <f>SUM('By Entrance Entering'!E445,'By Entrance Entering'!E473,'By Entrance Entering'!E501,'By Entrance Entering'!E529,'By Entrance Entering'!E557)</f>
        <v>7</v>
      </c>
      <c r="F54" s="67">
        <f>SUM('By Entrance Entering'!F445,'By Entrance Entering'!F473,'By Entrance Entering'!F501,'By Entrance Entering'!F529,'By Entrance Entering'!F557)</f>
        <v>14</v>
      </c>
      <c r="G54" s="67">
        <f>SUM('By Entrance Entering'!G445,'By Entrance Entering'!G473,'By Entrance Entering'!G501,'By Entrance Entering'!G529,'By Entrance Entering'!G557)</f>
        <v>10</v>
      </c>
      <c r="H54" s="67">
        <f>SUM('By Entrance Entering'!H445,'By Entrance Entering'!H473,'By Entrance Entering'!H501,'By Entrance Entering'!H529,'By Entrance Entering'!H557)</f>
        <v>5</v>
      </c>
      <c r="I54" s="67">
        <f>SUM('By Entrance Entering'!I445,'By Entrance Entering'!I473,'By Entrance Entering'!I501,'By Entrance Entering'!I529,'By Entrance Entering'!I557)</f>
        <v>7</v>
      </c>
      <c r="J54" s="67">
        <f>SUM('By Entrance Entering'!J445,'By Entrance Entering'!J473,'By Entrance Entering'!J501,'By Entrance Entering'!J529,'By Entrance Entering'!J557)</f>
        <v>9</v>
      </c>
      <c r="K54" s="67">
        <f>SUM('By Entrance Entering'!K445,'By Entrance Entering'!K473,'By Entrance Entering'!K501,'By Entrance Entering'!K529,'By Entrance Entering'!K557)</f>
        <v>7</v>
      </c>
      <c r="L54" s="67">
        <f>SUM('By Entrance Entering'!L445,'By Entrance Entering'!L473,'By Entrance Entering'!L501,'By Entrance Entering'!L529,'By Entrance Entering'!L557)</f>
        <v>6</v>
      </c>
      <c r="M54" s="67">
        <f>SUM('By Entrance Entering'!M445,'By Entrance Entering'!M473,'By Entrance Entering'!M501,'By Entrance Entering'!M529,'By Entrance Entering'!M557)</f>
        <v>0</v>
      </c>
      <c r="N54" s="67">
        <f>SUM('By Entrance Entering'!N445,'By Entrance Entering'!N473,'By Entrance Entering'!N501,'By Entrance Entering'!N529,'By Entrance Entering'!N557)</f>
        <v>2</v>
      </c>
      <c r="O54" s="67">
        <f>SUM('By Entrance Entering'!O445,'By Entrance Entering'!O473,'By Entrance Entering'!O501,'By Entrance Entering'!O529,'By Entrance Entering'!O557)</f>
        <v>0</v>
      </c>
      <c r="P54" s="67">
        <f>SUM('By Entrance Entering'!P445,'By Entrance Entering'!P473,'By Entrance Entering'!P501,'By Entrance Entering'!P529,'By Entrance Entering'!P557)</f>
        <v>0</v>
      </c>
      <c r="Q54" s="67">
        <f>SUM('By Entrance Entering'!Q445,'By Entrance Entering'!Q473,'By Entrance Entering'!Q501,'By Entrance Entering'!Q529,'By Entrance Entering'!Q557)</f>
        <v>0</v>
      </c>
      <c r="R54" s="67">
        <f>SUM('By Entrance Entering'!R445,'By Entrance Entering'!R473,'By Entrance Entering'!R501,'By Entrance Entering'!R529,'By Entrance Entering'!R557)</f>
        <v>0</v>
      </c>
      <c r="S54" s="376">
        <f t="shared" ref="S54:S63" si="22">SUM(C54:R54)</f>
        <v>78</v>
      </c>
      <c r="T54" s="310"/>
      <c r="U54" s="319"/>
      <c r="V54" s="67"/>
      <c r="W54" s="348">
        <v>3326</v>
      </c>
      <c r="X54" s="365"/>
      <c r="Y54" s="350">
        <v>1</v>
      </c>
      <c r="Z54" s="351"/>
      <c r="AA54" s="67"/>
      <c r="AB54" s="348">
        <v>9651</v>
      </c>
      <c r="AC54" s="365"/>
      <c r="AD54" s="350"/>
      <c r="AE54" s="351"/>
    </row>
    <row r="55" spans="1:31" ht="12" customHeight="1" x14ac:dyDescent="0.4">
      <c r="A55" s="664"/>
      <c r="B55" s="390" t="s">
        <v>200</v>
      </c>
      <c r="C55" s="314">
        <f>SUM('By Entrance Entering'!C446,'By Entrance Entering'!C474,'By Entrance Entering'!C502,'By Entrance Entering'!C530,'By Entrance Entering'!C558)</f>
        <v>6</v>
      </c>
      <c r="D55" s="67">
        <f>SUM('By Entrance Entering'!D446,'By Entrance Entering'!D474,'By Entrance Entering'!D502,'By Entrance Entering'!D530,'By Entrance Entering'!D558)</f>
        <v>5</v>
      </c>
      <c r="E55" s="67">
        <f>SUM('By Entrance Entering'!E446,'By Entrance Entering'!E474,'By Entrance Entering'!E502,'By Entrance Entering'!E530,'By Entrance Entering'!E558)</f>
        <v>11</v>
      </c>
      <c r="F55" s="67">
        <f>SUM('By Entrance Entering'!F446,'By Entrance Entering'!F474,'By Entrance Entering'!F502,'By Entrance Entering'!F530,'By Entrance Entering'!F558)</f>
        <v>16</v>
      </c>
      <c r="G55" s="67">
        <f>SUM('By Entrance Entering'!G446,'By Entrance Entering'!G474,'By Entrance Entering'!G502,'By Entrance Entering'!G530,'By Entrance Entering'!G558)</f>
        <v>11</v>
      </c>
      <c r="H55" s="67">
        <f>SUM('By Entrance Entering'!H446,'By Entrance Entering'!H474,'By Entrance Entering'!H502,'By Entrance Entering'!H530,'By Entrance Entering'!H558)</f>
        <v>5</v>
      </c>
      <c r="I55" s="67">
        <f>SUM('By Entrance Entering'!I446,'By Entrance Entering'!I474,'By Entrance Entering'!I502,'By Entrance Entering'!I530,'By Entrance Entering'!I558)</f>
        <v>10</v>
      </c>
      <c r="J55" s="67">
        <f>SUM('By Entrance Entering'!J446,'By Entrance Entering'!J474,'By Entrance Entering'!J502,'By Entrance Entering'!J530,'By Entrance Entering'!J558)</f>
        <v>10</v>
      </c>
      <c r="K55" s="67">
        <f>SUM('By Entrance Entering'!K446,'By Entrance Entering'!K474,'By Entrance Entering'!K502,'By Entrance Entering'!K530,'By Entrance Entering'!K558)</f>
        <v>9</v>
      </c>
      <c r="L55" s="67">
        <f>SUM('By Entrance Entering'!L446,'By Entrance Entering'!L474,'By Entrance Entering'!L502,'By Entrance Entering'!L530,'By Entrance Entering'!L558)</f>
        <v>7</v>
      </c>
      <c r="M55" s="67">
        <f>SUM('By Entrance Entering'!M446,'By Entrance Entering'!M474,'By Entrance Entering'!M502,'By Entrance Entering'!M530,'By Entrance Entering'!M558)</f>
        <v>0</v>
      </c>
      <c r="N55" s="67">
        <f>SUM('By Entrance Entering'!N446,'By Entrance Entering'!N474,'By Entrance Entering'!N502,'By Entrance Entering'!N530,'By Entrance Entering'!N558)</f>
        <v>2</v>
      </c>
      <c r="O55" s="67">
        <f>SUM('By Entrance Entering'!O446,'By Entrance Entering'!O474,'By Entrance Entering'!O502,'By Entrance Entering'!O530,'By Entrance Entering'!O558)</f>
        <v>0</v>
      </c>
      <c r="P55" s="67">
        <f>SUM('By Entrance Entering'!P446,'By Entrance Entering'!P474,'By Entrance Entering'!P502,'By Entrance Entering'!P530,'By Entrance Entering'!P558)</f>
        <v>0</v>
      </c>
      <c r="Q55" s="67">
        <f>SUM('By Entrance Entering'!Q446,'By Entrance Entering'!Q474,'By Entrance Entering'!Q502,'By Entrance Entering'!Q530,'By Entrance Entering'!Q558)</f>
        <v>0</v>
      </c>
      <c r="R55" s="67">
        <f>SUM('By Entrance Entering'!R446,'By Entrance Entering'!R474,'By Entrance Entering'!R502,'By Entrance Entering'!R530,'By Entrance Entering'!R558)</f>
        <v>0</v>
      </c>
      <c r="S55" s="376">
        <f t="shared" si="22"/>
        <v>92</v>
      </c>
      <c r="T55" s="67"/>
      <c r="U55" s="74"/>
      <c r="V55" s="67"/>
      <c r="W55" s="67"/>
      <c r="X55" s="67"/>
      <c r="Y55" s="74"/>
      <c r="Z55" s="67"/>
      <c r="AA55" s="67"/>
      <c r="AB55" s="67"/>
      <c r="AC55" s="67"/>
      <c r="AD55" s="74"/>
      <c r="AE55" s="74"/>
    </row>
    <row r="56" spans="1:31" ht="12" customHeight="1" x14ac:dyDescent="0.4">
      <c r="A56" s="664"/>
      <c r="B56" s="391" t="s">
        <v>201</v>
      </c>
      <c r="C56" s="315">
        <f>SUM('By Entrance Entering'!C447,'By Entrance Entering'!C475,'By Entrance Entering'!C503,'By Entrance Entering'!C531,'By Entrance Entering'!C559)</f>
        <v>5</v>
      </c>
      <c r="D56" s="392">
        <f>SUM('By Entrance Entering'!D447,'By Entrance Entering'!D475,'By Entrance Entering'!D503,'By Entrance Entering'!D531,'By Entrance Entering'!D559)</f>
        <v>8</v>
      </c>
      <c r="E56" s="392">
        <f>SUM('By Entrance Entering'!E447,'By Entrance Entering'!E475,'By Entrance Entering'!E503,'By Entrance Entering'!E531,'By Entrance Entering'!E559)</f>
        <v>7</v>
      </c>
      <c r="F56" s="392">
        <f>SUM('By Entrance Entering'!F447,'By Entrance Entering'!F475,'By Entrance Entering'!F503,'By Entrance Entering'!F531,'By Entrance Entering'!F559)</f>
        <v>11</v>
      </c>
      <c r="G56" s="392">
        <f>SUM('By Entrance Entering'!G447,'By Entrance Entering'!G475,'By Entrance Entering'!G503,'By Entrance Entering'!G531,'By Entrance Entering'!G559)</f>
        <v>9</v>
      </c>
      <c r="H56" s="392">
        <f>SUM('By Entrance Entering'!H447,'By Entrance Entering'!H475,'By Entrance Entering'!H503,'By Entrance Entering'!H531,'By Entrance Entering'!H559)</f>
        <v>19</v>
      </c>
      <c r="I56" s="392">
        <f>SUM('By Entrance Entering'!I447,'By Entrance Entering'!I475,'By Entrance Entering'!I503,'By Entrance Entering'!I531,'By Entrance Entering'!I559)</f>
        <v>13</v>
      </c>
      <c r="J56" s="392">
        <f>SUM('By Entrance Entering'!J447,'By Entrance Entering'!J475,'By Entrance Entering'!J503,'By Entrance Entering'!J531,'By Entrance Entering'!J559)</f>
        <v>11</v>
      </c>
      <c r="K56" s="392">
        <f>SUM('By Entrance Entering'!K447,'By Entrance Entering'!K475,'By Entrance Entering'!K503,'By Entrance Entering'!K531,'By Entrance Entering'!K559)</f>
        <v>20</v>
      </c>
      <c r="L56" s="392">
        <f>SUM('By Entrance Entering'!L447,'By Entrance Entering'!L475,'By Entrance Entering'!L503,'By Entrance Entering'!L531,'By Entrance Entering'!L559)</f>
        <v>9</v>
      </c>
      <c r="M56" s="392">
        <f>SUM('By Entrance Entering'!M447,'By Entrance Entering'!M475,'By Entrance Entering'!M503,'By Entrance Entering'!M531,'By Entrance Entering'!M559)</f>
        <v>3</v>
      </c>
      <c r="N56" s="392">
        <f>SUM('By Entrance Entering'!N447,'By Entrance Entering'!N475,'By Entrance Entering'!N503,'By Entrance Entering'!N531,'By Entrance Entering'!N559)</f>
        <v>8</v>
      </c>
      <c r="O56" s="392">
        <f>SUM('By Entrance Entering'!O447,'By Entrance Entering'!O475,'By Entrance Entering'!O503,'By Entrance Entering'!O531,'By Entrance Entering'!O559)</f>
        <v>6</v>
      </c>
      <c r="P56" s="392">
        <f>SUM('By Entrance Entering'!P447,'By Entrance Entering'!P475,'By Entrance Entering'!P503,'By Entrance Entering'!P531,'By Entrance Entering'!P559)</f>
        <v>4</v>
      </c>
      <c r="Q56" s="392">
        <f>SUM('By Entrance Entering'!Q447,'By Entrance Entering'!Q475,'By Entrance Entering'!Q503,'By Entrance Entering'!Q531,'By Entrance Entering'!Q559)</f>
        <v>2</v>
      </c>
      <c r="R56" s="392">
        <f>SUM('By Entrance Entering'!R447,'By Entrance Entering'!R475,'By Entrance Entering'!R503,'By Entrance Entering'!R531,'By Entrance Entering'!R559)</f>
        <v>2</v>
      </c>
      <c r="S56" s="394">
        <f t="shared" si="22"/>
        <v>137</v>
      </c>
      <c r="T56" s="67"/>
      <c r="U56" s="74"/>
      <c r="V56" s="67"/>
      <c r="W56" s="67"/>
      <c r="X56" s="67"/>
      <c r="Y56" s="74"/>
      <c r="Z56" s="67"/>
      <c r="AA56" s="67"/>
      <c r="AB56" s="67"/>
      <c r="AC56" s="67"/>
      <c r="AD56" s="74"/>
      <c r="AE56" s="74"/>
    </row>
    <row r="57" spans="1:31" ht="12" customHeight="1" x14ac:dyDescent="0.4">
      <c r="A57" s="664"/>
      <c r="B57" s="391" t="s">
        <v>202</v>
      </c>
      <c r="C57" s="315">
        <f>SUM('By Entrance Entering'!C448,'By Entrance Entering'!C476,'By Entrance Entering'!C504,'By Entrance Entering'!C532,'By Entrance Entering'!C560)</f>
        <v>7</v>
      </c>
      <c r="D57" s="392">
        <f>SUM('By Entrance Entering'!D448,'By Entrance Entering'!D476,'By Entrance Entering'!D504,'By Entrance Entering'!D532,'By Entrance Entering'!D560)</f>
        <v>12</v>
      </c>
      <c r="E57" s="392">
        <f>SUM('By Entrance Entering'!E448,'By Entrance Entering'!E476,'By Entrance Entering'!E504,'By Entrance Entering'!E532,'By Entrance Entering'!E560)</f>
        <v>9</v>
      </c>
      <c r="F57" s="392">
        <f>SUM('By Entrance Entering'!F448,'By Entrance Entering'!F476,'By Entrance Entering'!F504,'By Entrance Entering'!F532,'By Entrance Entering'!F560)</f>
        <v>12</v>
      </c>
      <c r="G57" s="392">
        <f>SUM('By Entrance Entering'!G448,'By Entrance Entering'!G476,'By Entrance Entering'!G504,'By Entrance Entering'!G532,'By Entrance Entering'!G560)</f>
        <v>10</v>
      </c>
      <c r="H57" s="392">
        <f>SUM('By Entrance Entering'!H448,'By Entrance Entering'!H476,'By Entrance Entering'!H504,'By Entrance Entering'!H532,'By Entrance Entering'!H560)</f>
        <v>21</v>
      </c>
      <c r="I57" s="392">
        <f>SUM('By Entrance Entering'!I448,'By Entrance Entering'!I476,'By Entrance Entering'!I504,'By Entrance Entering'!I532,'By Entrance Entering'!I560)</f>
        <v>16</v>
      </c>
      <c r="J57" s="392">
        <f>SUM('By Entrance Entering'!J448,'By Entrance Entering'!J476,'By Entrance Entering'!J504,'By Entrance Entering'!J532,'By Entrance Entering'!J560)</f>
        <v>16</v>
      </c>
      <c r="K57" s="392">
        <f>SUM('By Entrance Entering'!K448,'By Entrance Entering'!K476,'By Entrance Entering'!K504,'By Entrance Entering'!K532,'By Entrance Entering'!K560)</f>
        <v>25</v>
      </c>
      <c r="L57" s="392">
        <f>SUM('By Entrance Entering'!L448,'By Entrance Entering'!L476,'By Entrance Entering'!L504,'By Entrance Entering'!L532,'By Entrance Entering'!L560)</f>
        <v>10</v>
      </c>
      <c r="M57" s="392">
        <f>SUM('By Entrance Entering'!M448,'By Entrance Entering'!M476,'By Entrance Entering'!M504,'By Entrance Entering'!M532,'By Entrance Entering'!M560)</f>
        <v>3</v>
      </c>
      <c r="N57" s="392">
        <f>SUM('By Entrance Entering'!N448,'By Entrance Entering'!N476,'By Entrance Entering'!N504,'By Entrance Entering'!N532,'By Entrance Entering'!N560)</f>
        <v>12</v>
      </c>
      <c r="O57" s="392">
        <f>SUM('By Entrance Entering'!O448,'By Entrance Entering'!O476,'By Entrance Entering'!O504,'By Entrance Entering'!O532,'By Entrance Entering'!O560)</f>
        <v>8</v>
      </c>
      <c r="P57" s="392">
        <f>SUM('By Entrance Entering'!P448,'By Entrance Entering'!P476,'By Entrance Entering'!P504,'By Entrance Entering'!P532,'By Entrance Entering'!P560)</f>
        <v>4</v>
      </c>
      <c r="Q57" s="392">
        <f>SUM('By Entrance Entering'!Q448,'By Entrance Entering'!Q476,'By Entrance Entering'!Q504,'By Entrance Entering'!Q532,'By Entrance Entering'!Q560)</f>
        <v>2</v>
      </c>
      <c r="R57" s="392">
        <f>SUM('By Entrance Entering'!R448,'By Entrance Entering'!R476,'By Entrance Entering'!R504,'By Entrance Entering'!R532,'By Entrance Entering'!R560)</f>
        <v>2</v>
      </c>
      <c r="S57" s="394">
        <f t="shared" si="22"/>
        <v>169</v>
      </c>
      <c r="T57" s="67"/>
      <c r="U57" s="74"/>
      <c r="V57" s="67"/>
      <c r="X57" s="67"/>
      <c r="Y57" s="74"/>
      <c r="Z57" s="67"/>
      <c r="AA57" s="67"/>
      <c r="AB57" s="67"/>
      <c r="AC57" s="67"/>
      <c r="AD57" s="74"/>
      <c r="AE57" s="74"/>
    </row>
    <row r="58" spans="1:31" ht="12" customHeight="1" x14ac:dyDescent="0.4">
      <c r="A58" s="664"/>
      <c r="B58" s="390" t="s">
        <v>203</v>
      </c>
      <c r="C58" s="314">
        <f>SUM('By Entrance Entering'!C449,'By Entrance Entering'!C477,'By Entrance Entering'!C505,'By Entrance Entering'!C533,'By Entrance Entering'!C561)</f>
        <v>0</v>
      </c>
      <c r="D58" s="67">
        <f>SUM('By Entrance Entering'!D449,'By Entrance Entering'!D477,'By Entrance Entering'!D505,'By Entrance Entering'!D533,'By Entrance Entering'!D561)</f>
        <v>0</v>
      </c>
      <c r="E58" s="67">
        <f>SUM('By Entrance Entering'!E449,'By Entrance Entering'!E477,'By Entrance Entering'!E505,'By Entrance Entering'!E533,'By Entrance Entering'!E561)</f>
        <v>0</v>
      </c>
      <c r="F58" s="67">
        <f>SUM('By Entrance Entering'!F449,'By Entrance Entering'!F477,'By Entrance Entering'!F505,'By Entrance Entering'!F533,'By Entrance Entering'!F561)</f>
        <v>0</v>
      </c>
      <c r="G58" s="67">
        <f>SUM('By Entrance Entering'!G449,'By Entrance Entering'!G477,'By Entrance Entering'!G505,'By Entrance Entering'!G533,'By Entrance Entering'!G561)</f>
        <v>0</v>
      </c>
      <c r="H58" s="67">
        <f>SUM('By Entrance Entering'!H449,'By Entrance Entering'!H477,'By Entrance Entering'!H505,'By Entrance Entering'!H533,'By Entrance Entering'!H561)</f>
        <v>0</v>
      </c>
      <c r="I58" s="67">
        <f>SUM('By Entrance Entering'!I449,'By Entrance Entering'!I477,'By Entrance Entering'!I505,'By Entrance Entering'!I533,'By Entrance Entering'!I561)</f>
        <v>0</v>
      </c>
      <c r="J58" s="67">
        <f>SUM('By Entrance Entering'!J449,'By Entrance Entering'!J477,'By Entrance Entering'!J505,'By Entrance Entering'!J533,'By Entrance Entering'!J561)</f>
        <v>0</v>
      </c>
      <c r="K58" s="67">
        <f>SUM('By Entrance Entering'!K449,'By Entrance Entering'!K477,'By Entrance Entering'!K505,'By Entrance Entering'!K533,'By Entrance Entering'!K561)</f>
        <v>0</v>
      </c>
      <c r="L58" s="67">
        <f>SUM('By Entrance Entering'!L449,'By Entrance Entering'!L477,'By Entrance Entering'!L505,'By Entrance Entering'!L533,'By Entrance Entering'!L561)</f>
        <v>0</v>
      </c>
      <c r="M58" s="67">
        <f>SUM('By Entrance Entering'!M449,'By Entrance Entering'!M477,'By Entrance Entering'!M505,'By Entrance Entering'!M533,'By Entrance Entering'!M561)</f>
        <v>0</v>
      </c>
      <c r="N58" s="67">
        <f>SUM('By Entrance Entering'!N449,'By Entrance Entering'!N477,'By Entrance Entering'!N505,'By Entrance Entering'!N533,'By Entrance Entering'!N561)</f>
        <v>0</v>
      </c>
      <c r="O58" s="67">
        <f>SUM('By Entrance Entering'!O449,'By Entrance Entering'!O477,'By Entrance Entering'!O505,'By Entrance Entering'!O533,'By Entrance Entering'!O561)</f>
        <v>0</v>
      </c>
      <c r="P58" s="67">
        <f>SUM('By Entrance Entering'!P449,'By Entrance Entering'!P477,'By Entrance Entering'!P505,'By Entrance Entering'!P533,'By Entrance Entering'!P561)</f>
        <v>0</v>
      </c>
      <c r="Q58" s="67">
        <f>SUM('By Entrance Entering'!Q449,'By Entrance Entering'!Q477,'By Entrance Entering'!Q505,'By Entrance Entering'!Q533,'By Entrance Entering'!Q561)</f>
        <v>0</v>
      </c>
      <c r="R58" s="67">
        <f>SUM('By Entrance Entering'!R449,'By Entrance Entering'!R477,'By Entrance Entering'!R505,'By Entrance Entering'!R533,'By Entrance Entering'!R561)</f>
        <v>0</v>
      </c>
      <c r="S58" s="376">
        <f t="shared" si="22"/>
        <v>0</v>
      </c>
      <c r="T58" s="67"/>
      <c r="U58" s="74"/>
      <c r="V58" s="67"/>
      <c r="W58" s="67"/>
      <c r="X58" s="67"/>
      <c r="Y58" s="74"/>
      <c r="Z58" s="67"/>
      <c r="AA58" s="67"/>
      <c r="AB58" s="67"/>
      <c r="AC58" s="67"/>
      <c r="AD58" s="74"/>
      <c r="AE58" s="74"/>
    </row>
    <row r="59" spans="1:31" ht="12" customHeight="1" x14ac:dyDescent="0.4">
      <c r="A59" s="664"/>
      <c r="B59" s="390" t="s">
        <v>204</v>
      </c>
      <c r="C59" s="314">
        <f>SUM('By Entrance Entering'!C450,'By Entrance Entering'!C478,'By Entrance Entering'!C506,'By Entrance Entering'!C534,'By Entrance Entering'!C562)</f>
        <v>0</v>
      </c>
      <c r="D59" s="67">
        <f>SUM('By Entrance Entering'!D450,'By Entrance Entering'!D478,'By Entrance Entering'!D506,'By Entrance Entering'!D534,'By Entrance Entering'!D562)</f>
        <v>0</v>
      </c>
      <c r="E59" s="67">
        <f>SUM('By Entrance Entering'!E450,'By Entrance Entering'!E478,'By Entrance Entering'!E506,'By Entrance Entering'!E534,'By Entrance Entering'!E562)</f>
        <v>0</v>
      </c>
      <c r="F59" s="67">
        <f>SUM('By Entrance Entering'!F450,'By Entrance Entering'!F478,'By Entrance Entering'!F506,'By Entrance Entering'!F534,'By Entrance Entering'!F562)</f>
        <v>0</v>
      </c>
      <c r="G59" s="67">
        <f>SUM('By Entrance Entering'!G450,'By Entrance Entering'!G478,'By Entrance Entering'!G506,'By Entrance Entering'!G534,'By Entrance Entering'!G562)</f>
        <v>0</v>
      </c>
      <c r="H59" s="67">
        <f>SUM('By Entrance Entering'!H450,'By Entrance Entering'!H478,'By Entrance Entering'!H506,'By Entrance Entering'!H534,'By Entrance Entering'!H562)</f>
        <v>0</v>
      </c>
      <c r="I59" s="67">
        <f>SUM('By Entrance Entering'!I450,'By Entrance Entering'!I478,'By Entrance Entering'!I506,'By Entrance Entering'!I534,'By Entrance Entering'!I562)</f>
        <v>0</v>
      </c>
      <c r="J59" s="67">
        <f>SUM('By Entrance Entering'!J450,'By Entrance Entering'!J478,'By Entrance Entering'!J506,'By Entrance Entering'!J534,'By Entrance Entering'!J562)</f>
        <v>0</v>
      </c>
      <c r="K59" s="67">
        <f>SUM('By Entrance Entering'!K450,'By Entrance Entering'!K478,'By Entrance Entering'!K506,'By Entrance Entering'!K534,'By Entrance Entering'!K562)</f>
        <v>0</v>
      </c>
      <c r="L59" s="67">
        <f>SUM('By Entrance Entering'!L450,'By Entrance Entering'!L478,'By Entrance Entering'!L506,'By Entrance Entering'!L534,'By Entrance Entering'!L562)</f>
        <v>0</v>
      </c>
      <c r="M59" s="67">
        <f>SUM('By Entrance Entering'!M450,'By Entrance Entering'!M478,'By Entrance Entering'!M506,'By Entrance Entering'!M534,'By Entrance Entering'!M562)</f>
        <v>0</v>
      </c>
      <c r="N59" s="67">
        <f>SUM('By Entrance Entering'!N450,'By Entrance Entering'!N478,'By Entrance Entering'!N506,'By Entrance Entering'!N534,'By Entrance Entering'!N562)</f>
        <v>0</v>
      </c>
      <c r="O59" s="67">
        <f>SUM('By Entrance Entering'!O450,'By Entrance Entering'!O478,'By Entrance Entering'!O506,'By Entrance Entering'!O534,'By Entrance Entering'!O562)</f>
        <v>0</v>
      </c>
      <c r="P59" s="67">
        <f>SUM('By Entrance Entering'!P450,'By Entrance Entering'!P478,'By Entrance Entering'!P506,'By Entrance Entering'!P534,'By Entrance Entering'!P562)</f>
        <v>0</v>
      </c>
      <c r="Q59" s="67">
        <f>SUM('By Entrance Entering'!Q450,'By Entrance Entering'!Q478,'By Entrance Entering'!Q506,'By Entrance Entering'!Q534,'By Entrance Entering'!Q562)</f>
        <v>0</v>
      </c>
      <c r="R59" s="67">
        <f>SUM('By Entrance Entering'!R450,'By Entrance Entering'!R478,'By Entrance Entering'!R506,'By Entrance Entering'!R534,'By Entrance Entering'!R562)</f>
        <v>0</v>
      </c>
      <c r="S59" s="376">
        <f t="shared" si="22"/>
        <v>0</v>
      </c>
      <c r="T59" s="67"/>
      <c r="U59" s="74"/>
      <c r="V59" s="67"/>
      <c r="W59" s="67"/>
      <c r="X59" s="67"/>
      <c r="Y59" s="74"/>
      <c r="Z59" s="67"/>
      <c r="AA59" s="67"/>
      <c r="AB59" s="67"/>
      <c r="AC59" s="67"/>
      <c r="AD59" s="74"/>
      <c r="AE59" s="74"/>
    </row>
    <row r="60" spans="1:31" ht="12" customHeight="1" x14ac:dyDescent="0.4">
      <c r="A60" s="664"/>
      <c r="B60" s="397" t="s">
        <v>25</v>
      </c>
      <c r="C60" s="317">
        <f t="shared" ref="C60:R60" si="23">SUM(C54,C56,C58)</f>
        <v>11</v>
      </c>
      <c r="D60" s="398">
        <f t="shared" si="23"/>
        <v>13</v>
      </c>
      <c r="E60" s="398">
        <f t="shared" si="23"/>
        <v>14</v>
      </c>
      <c r="F60" s="398">
        <f t="shared" si="23"/>
        <v>25</v>
      </c>
      <c r="G60" s="398">
        <f t="shared" si="23"/>
        <v>19</v>
      </c>
      <c r="H60" s="398">
        <f t="shared" si="23"/>
        <v>24</v>
      </c>
      <c r="I60" s="398">
        <f t="shared" si="23"/>
        <v>20</v>
      </c>
      <c r="J60" s="398">
        <f t="shared" si="23"/>
        <v>20</v>
      </c>
      <c r="K60" s="398">
        <f t="shared" si="23"/>
        <v>27</v>
      </c>
      <c r="L60" s="398">
        <f t="shared" si="23"/>
        <v>15</v>
      </c>
      <c r="M60" s="398">
        <f t="shared" si="23"/>
        <v>3</v>
      </c>
      <c r="N60" s="398">
        <f t="shared" si="23"/>
        <v>10</v>
      </c>
      <c r="O60" s="398">
        <f t="shared" si="23"/>
        <v>6</v>
      </c>
      <c r="P60" s="398">
        <f t="shared" si="23"/>
        <v>4</v>
      </c>
      <c r="Q60" s="398">
        <f t="shared" si="23"/>
        <v>2</v>
      </c>
      <c r="R60" s="398">
        <f t="shared" si="23"/>
        <v>2</v>
      </c>
      <c r="S60" s="400">
        <f t="shared" si="22"/>
        <v>215</v>
      </c>
      <c r="T60" s="67"/>
      <c r="U60" s="74"/>
      <c r="V60" s="67"/>
      <c r="W60" s="67"/>
      <c r="X60" s="67"/>
      <c r="Y60" s="74"/>
      <c r="Z60" s="67"/>
      <c r="AA60" s="67"/>
      <c r="AB60" s="67"/>
      <c r="AC60" s="67"/>
      <c r="AD60" s="74"/>
      <c r="AE60" s="74"/>
    </row>
    <row r="61" spans="1:31" ht="12" customHeight="1" x14ac:dyDescent="0.4">
      <c r="A61" s="664"/>
      <c r="B61" s="401" t="s">
        <v>205</v>
      </c>
      <c r="C61" s="402">
        <f t="shared" ref="C61:R61" si="24">SUM(C55,C57,C59)</f>
        <v>13</v>
      </c>
      <c r="D61" s="75">
        <f t="shared" si="24"/>
        <v>17</v>
      </c>
      <c r="E61" s="75">
        <f t="shared" si="24"/>
        <v>20</v>
      </c>
      <c r="F61" s="75">
        <f t="shared" si="24"/>
        <v>28</v>
      </c>
      <c r="G61" s="75">
        <f t="shared" si="24"/>
        <v>21</v>
      </c>
      <c r="H61" s="75">
        <f t="shared" si="24"/>
        <v>26</v>
      </c>
      <c r="I61" s="75">
        <f t="shared" si="24"/>
        <v>26</v>
      </c>
      <c r="J61" s="75">
        <f t="shared" si="24"/>
        <v>26</v>
      </c>
      <c r="K61" s="75">
        <f t="shared" si="24"/>
        <v>34</v>
      </c>
      <c r="L61" s="75">
        <f t="shared" si="24"/>
        <v>17</v>
      </c>
      <c r="M61" s="75">
        <f t="shared" si="24"/>
        <v>3</v>
      </c>
      <c r="N61" s="75">
        <f t="shared" si="24"/>
        <v>14</v>
      </c>
      <c r="O61" s="75">
        <f t="shared" si="24"/>
        <v>8</v>
      </c>
      <c r="P61" s="75">
        <f t="shared" si="24"/>
        <v>4</v>
      </c>
      <c r="Q61" s="75">
        <f t="shared" si="24"/>
        <v>2</v>
      </c>
      <c r="R61" s="75">
        <f t="shared" si="24"/>
        <v>2</v>
      </c>
      <c r="S61" s="404">
        <f t="shared" si="22"/>
        <v>261</v>
      </c>
      <c r="T61" s="67"/>
      <c r="U61" s="74"/>
      <c r="V61" s="67"/>
      <c r="W61" s="67"/>
      <c r="X61" s="67"/>
      <c r="Y61" s="74"/>
      <c r="Z61" s="67"/>
      <c r="AA61" s="67"/>
      <c r="AB61" s="67"/>
      <c r="AC61" s="67"/>
      <c r="AD61" s="74"/>
      <c r="AE61" s="74"/>
    </row>
    <row r="62" spans="1:31" ht="12" customHeight="1" x14ac:dyDescent="0.4">
      <c r="A62" s="664"/>
      <c r="B62" s="397" t="s">
        <v>6</v>
      </c>
      <c r="C62" s="317">
        <f t="shared" ref="C62:R62" si="25">SUM(C52,C60)</f>
        <v>614</v>
      </c>
      <c r="D62" s="398">
        <f t="shared" si="25"/>
        <v>414</v>
      </c>
      <c r="E62" s="398">
        <f t="shared" si="25"/>
        <v>513</v>
      </c>
      <c r="F62" s="398">
        <f t="shared" si="25"/>
        <v>388</v>
      </c>
      <c r="G62" s="398">
        <f t="shared" si="25"/>
        <v>244</v>
      </c>
      <c r="H62" s="398">
        <f t="shared" si="25"/>
        <v>245</v>
      </c>
      <c r="I62" s="398">
        <f t="shared" si="25"/>
        <v>247</v>
      </c>
      <c r="J62" s="398">
        <f t="shared" si="25"/>
        <v>255</v>
      </c>
      <c r="K62" s="398">
        <f t="shared" si="25"/>
        <v>203</v>
      </c>
      <c r="L62" s="398">
        <f t="shared" si="25"/>
        <v>177</v>
      </c>
      <c r="M62" s="398">
        <f t="shared" si="25"/>
        <v>87</v>
      </c>
      <c r="N62" s="398">
        <f t="shared" si="25"/>
        <v>127</v>
      </c>
      <c r="O62" s="398">
        <f t="shared" si="25"/>
        <v>227</v>
      </c>
      <c r="P62" s="398">
        <f t="shared" si="25"/>
        <v>87</v>
      </c>
      <c r="Q62" s="398">
        <f t="shared" si="25"/>
        <v>36</v>
      </c>
      <c r="R62" s="398">
        <f t="shared" si="25"/>
        <v>30</v>
      </c>
      <c r="S62" s="400">
        <f t="shared" si="22"/>
        <v>3894</v>
      </c>
      <c r="T62" s="67"/>
      <c r="U62" s="74"/>
      <c r="V62" s="67"/>
      <c r="W62" s="67"/>
      <c r="X62" s="67"/>
      <c r="Y62" s="74"/>
      <c r="Z62" s="67"/>
      <c r="AA62" s="67"/>
      <c r="AB62" s="67"/>
      <c r="AC62" s="67"/>
      <c r="AD62" s="74"/>
      <c r="AE62" s="74"/>
    </row>
    <row r="63" spans="1:31" ht="12" customHeight="1" x14ac:dyDescent="0.4">
      <c r="A63" s="665"/>
      <c r="B63" s="401" t="s">
        <v>32</v>
      </c>
      <c r="C63" s="402">
        <f t="shared" ref="C63:R63" si="26">SUM(C53,C61)</f>
        <v>770</v>
      </c>
      <c r="D63" s="75">
        <f t="shared" si="26"/>
        <v>535</v>
      </c>
      <c r="E63" s="75">
        <f t="shared" si="26"/>
        <v>620</v>
      </c>
      <c r="F63" s="75">
        <f t="shared" si="26"/>
        <v>536</v>
      </c>
      <c r="G63" s="75">
        <f t="shared" si="26"/>
        <v>365</v>
      </c>
      <c r="H63" s="75">
        <f t="shared" si="26"/>
        <v>329</v>
      </c>
      <c r="I63" s="75">
        <f t="shared" si="26"/>
        <v>387</v>
      </c>
      <c r="J63" s="75">
        <f t="shared" si="26"/>
        <v>357</v>
      </c>
      <c r="K63" s="75">
        <f t="shared" si="26"/>
        <v>305</v>
      </c>
      <c r="L63" s="75">
        <f t="shared" si="26"/>
        <v>227</v>
      </c>
      <c r="M63" s="75">
        <f t="shared" si="26"/>
        <v>119</v>
      </c>
      <c r="N63" s="75">
        <f t="shared" si="26"/>
        <v>167</v>
      </c>
      <c r="O63" s="75">
        <f t="shared" si="26"/>
        <v>256</v>
      </c>
      <c r="P63" s="75">
        <f t="shared" si="26"/>
        <v>100</v>
      </c>
      <c r="Q63" s="75">
        <f t="shared" si="26"/>
        <v>41</v>
      </c>
      <c r="R63" s="75">
        <f t="shared" si="26"/>
        <v>29</v>
      </c>
      <c r="S63" s="404">
        <f t="shared" si="22"/>
        <v>5143</v>
      </c>
      <c r="T63" s="67"/>
      <c r="U63" s="74"/>
      <c r="V63" s="67"/>
      <c r="W63" s="67"/>
      <c r="X63" s="67"/>
      <c r="Y63" s="74"/>
      <c r="Z63" s="67"/>
      <c r="AA63" s="67"/>
      <c r="AB63" s="67"/>
      <c r="AC63" s="67"/>
      <c r="AD63" s="74"/>
      <c r="AE63" s="74"/>
    </row>
    <row r="64" spans="1:31" ht="12" customHeight="1" x14ac:dyDescent="0.4">
      <c r="A64" s="67"/>
      <c r="B64" s="67"/>
      <c r="C64" s="67"/>
      <c r="D64" s="67"/>
      <c r="E64" s="67"/>
      <c r="F64" s="67"/>
      <c r="G64" s="67"/>
      <c r="H64" s="67"/>
      <c r="I64" s="67"/>
      <c r="J64" s="67"/>
      <c r="K64" s="67"/>
      <c r="L64" s="67"/>
      <c r="M64" s="67"/>
      <c r="N64" s="67"/>
      <c r="O64" s="67"/>
      <c r="P64" s="67"/>
      <c r="Q64" s="67"/>
      <c r="R64" s="67"/>
      <c r="S64" s="67"/>
      <c r="T64" s="67"/>
      <c r="U64" s="74"/>
      <c r="V64" s="67"/>
      <c r="W64" s="67"/>
      <c r="X64" s="67"/>
      <c r="Y64" s="74"/>
      <c r="Z64" s="67"/>
      <c r="AA64" s="67"/>
      <c r="AB64" s="67"/>
      <c r="AC64" s="67"/>
      <c r="AD64" s="74"/>
      <c r="AE64" s="74"/>
    </row>
    <row r="65" spans="1:31" ht="12" customHeight="1" x14ac:dyDescent="0.4">
      <c r="A65" s="666" t="s">
        <v>206</v>
      </c>
      <c r="B65" s="659"/>
      <c r="C65" s="659"/>
      <c r="D65" s="659"/>
      <c r="E65" s="659"/>
      <c r="F65" s="659"/>
      <c r="G65" s="659"/>
      <c r="H65" s="659"/>
      <c r="I65" s="659"/>
      <c r="J65" s="659"/>
      <c r="K65" s="659"/>
      <c r="L65" s="659"/>
      <c r="M65" s="659"/>
      <c r="N65" s="659"/>
      <c r="O65" s="659"/>
      <c r="P65" s="659"/>
      <c r="Q65" s="659"/>
      <c r="R65" s="659"/>
      <c r="S65" s="659"/>
      <c r="T65" s="67"/>
      <c r="U65" s="74"/>
      <c r="V65" s="67"/>
      <c r="W65" s="67"/>
      <c r="X65" s="67"/>
      <c r="Y65" s="74"/>
      <c r="Z65" s="67"/>
      <c r="AA65" s="67"/>
      <c r="AB65" s="67"/>
      <c r="AC65" s="67"/>
      <c r="AD65" s="74"/>
      <c r="AE65" s="74"/>
    </row>
    <row r="66" spans="1:31" ht="12" customHeight="1" x14ac:dyDescent="0.4">
      <c r="A66" s="67"/>
      <c r="B66" s="67"/>
      <c r="C66" s="67"/>
      <c r="D66" s="67"/>
      <c r="E66" s="67"/>
      <c r="F66" s="67"/>
      <c r="G66" s="67"/>
      <c r="H66" s="67"/>
      <c r="I66" s="67"/>
      <c r="J66" s="67"/>
      <c r="K66" s="67"/>
      <c r="L66" s="67"/>
      <c r="M66" s="67"/>
      <c r="N66" s="67"/>
      <c r="O66" s="67"/>
      <c r="P66" s="67"/>
      <c r="Q66" s="67"/>
      <c r="R66" s="67"/>
      <c r="S66" s="67"/>
      <c r="T66" s="67"/>
      <c r="U66" s="74"/>
      <c r="V66" s="67"/>
      <c r="W66" s="67"/>
      <c r="X66" s="67"/>
      <c r="Y66" s="74"/>
      <c r="Z66" s="67"/>
      <c r="AA66" s="67"/>
      <c r="AB66" s="67"/>
      <c r="AC66" s="67"/>
      <c r="AD66" s="74"/>
      <c r="AE66" s="74"/>
    </row>
    <row r="67" spans="1:31" ht="12" customHeight="1" x14ac:dyDescent="0.4">
      <c r="A67" s="67"/>
      <c r="B67" s="67"/>
      <c r="C67" s="67"/>
      <c r="D67" s="67"/>
      <c r="E67" s="67"/>
      <c r="F67" s="67"/>
      <c r="G67" s="67"/>
      <c r="H67" s="67"/>
      <c r="I67" s="67"/>
      <c r="J67" s="67"/>
      <c r="K67" s="67"/>
      <c r="L67" s="67"/>
      <c r="M67" s="67"/>
      <c r="N67" s="67"/>
      <c r="O67" s="67"/>
      <c r="P67" s="67"/>
      <c r="Q67" s="67"/>
      <c r="R67" s="67"/>
      <c r="S67" s="67"/>
      <c r="T67" s="67"/>
      <c r="U67" s="74"/>
      <c r="V67" s="67"/>
      <c r="W67" s="67"/>
      <c r="X67" s="67"/>
      <c r="Y67" s="74"/>
      <c r="Z67" s="67"/>
      <c r="AA67" s="67"/>
      <c r="AB67" s="67"/>
      <c r="AC67" s="67"/>
      <c r="AD67" s="74"/>
      <c r="AE67" s="74"/>
    </row>
    <row r="68" spans="1:31" ht="12" customHeight="1" x14ac:dyDescent="0.4">
      <c r="A68" s="67"/>
      <c r="B68" s="67"/>
      <c r="C68" s="67"/>
      <c r="D68" s="67"/>
      <c r="E68" s="67"/>
      <c r="F68" s="67"/>
      <c r="G68" s="67"/>
      <c r="H68" s="67"/>
      <c r="I68" s="67"/>
      <c r="J68" s="67"/>
      <c r="K68" s="67"/>
      <c r="L68" s="67"/>
      <c r="M68" s="67"/>
      <c r="N68" s="67"/>
      <c r="O68" s="67"/>
      <c r="P68" s="67"/>
      <c r="Q68" s="67"/>
      <c r="R68" s="67"/>
      <c r="S68" s="67"/>
      <c r="T68" s="67"/>
      <c r="U68" s="74"/>
      <c r="V68" s="67"/>
      <c r="W68" s="67"/>
      <c r="X68" s="67"/>
      <c r="Y68" s="74"/>
      <c r="Z68" s="67"/>
      <c r="AA68" s="67"/>
      <c r="AB68" s="67"/>
      <c r="AC68" s="67"/>
      <c r="AD68" s="74"/>
      <c r="AE68" s="74"/>
    </row>
    <row r="69" spans="1:31" ht="12" customHeight="1" x14ac:dyDescent="0.4">
      <c r="A69" s="67"/>
      <c r="B69" s="67"/>
      <c r="C69" s="67"/>
      <c r="D69" s="67"/>
      <c r="E69" s="67"/>
      <c r="F69" s="67"/>
      <c r="G69" s="67"/>
      <c r="H69" s="67"/>
      <c r="I69" s="67"/>
      <c r="J69" s="67"/>
      <c r="K69" s="67"/>
      <c r="L69" s="67"/>
      <c r="M69" s="67"/>
      <c r="N69" s="67"/>
      <c r="O69" s="67"/>
      <c r="P69" s="67"/>
      <c r="Q69" s="67"/>
      <c r="R69" s="67"/>
      <c r="S69" s="67"/>
      <c r="T69" s="67"/>
      <c r="U69" s="74"/>
      <c r="V69" s="67"/>
      <c r="W69" s="67"/>
      <c r="X69" s="67"/>
      <c r="Y69" s="74"/>
      <c r="Z69" s="67"/>
      <c r="AA69" s="67"/>
      <c r="AB69" s="67"/>
      <c r="AC69" s="67"/>
      <c r="AD69" s="74"/>
      <c r="AE69" s="74"/>
    </row>
    <row r="70" spans="1:31" ht="12" customHeight="1" x14ac:dyDescent="0.4">
      <c r="A70" s="67"/>
      <c r="B70" s="67"/>
      <c r="C70" s="67"/>
      <c r="D70" s="67"/>
      <c r="E70" s="67"/>
      <c r="F70" s="67"/>
      <c r="G70" s="67"/>
      <c r="H70" s="67"/>
      <c r="I70" s="67"/>
      <c r="J70" s="67"/>
      <c r="K70" s="67"/>
      <c r="L70" s="67"/>
      <c r="M70" s="67"/>
      <c r="N70" s="67"/>
      <c r="O70" s="67"/>
      <c r="P70" s="67"/>
      <c r="Q70" s="67"/>
      <c r="R70" s="67"/>
      <c r="S70" s="67"/>
      <c r="T70" s="67"/>
      <c r="U70" s="74"/>
      <c r="V70" s="67"/>
      <c r="W70" s="67"/>
      <c r="X70" s="67"/>
      <c r="Y70" s="74"/>
      <c r="Z70" s="67"/>
      <c r="AA70" s="67"/>
      <c r="AB70" s="67"/>
      <c r="AC70" s="67"/>
      <c r="AD70" s="74"/>
      <c r="AE70" s="74"/>
    </row>
    <row r="71" spans="1:31" ht="12" customHeight="1" x14ac:dyDescent="0.4">
      <c r="A71" s="67"/>
      <c r="B71" s="67"/>
      <c r="C71" s="67"/>
      <c r="D71" s="67"/>
      <c r="E71" s="67"/>
      <c r="F71" s="67"/>
      <c r="G71" s="67"/>
      <c r="H71" s="67"/>
      <c r="I71" s="67"/>
      <c r="J71" s="67"/>
      <c r="K71" s="67"/>
      <c r="L71" s="67"/>
      <c r="M71" s="67"/>
      <c r="N71" s="67"/>
      <c r="O71" s="67"/>
      <c r="P71" s="67"/>
      <c r="Q71" s="67"/>
      <c r="R71" s="67"/>
      <c r="S71" s="67"/>
      <c r="T71" s="67"/>
      <c r="U71" s="74"/>
      <c r="V71" s="67"/>
      <c r="W71" s="67"/>
      <c r="X71" s="67"/>
      <c r="Y71" s="74"/>
      <c r="Z71" s="67"/>
      <c r="AA71" s="67"/>
      <c r="AB71" s="67"/>
      <c r="AC71" s="67"/>
      <c r="AD71" s="74"/>
      <c r="AE71" s="74"/>
    </row>
    <row r="72" spans="1:31" ht="12" customHeight="1" x14ac:dyDescent="0.4">
      <c r="A72" s="67"/>
      <c r="B72" s="67"/>
      <c r="C72" s="67"/>
      <c r="D72" s="67"/>
      <c r="E72" s="67"/>
      <c r="F72" s="67"/>
      <c r="G72" s="67"/>
      <c r="H72" s="67"/>
      <c r="I72" s="67"/>
      <c r="J72" s="67"/>
      <c r="K72" s="67"/>
      <c r="L72" s="67"/>
      <c r="M72" s="67"/>
      <c r="N72" s="67"/>
      <c r="O72" s="67"/>
      <c r="P72" s="67"/>
      <c r="Q72" s="67"/>
      <c r="R72" s="67"/>
      <c r="S72" s="67"/>
      <c r="T72" s="67"/>
      <c r="U72" s="74"/>
      <c r="V72" s="67"/>
      <c r="W72" s="67"/>
      <c r="X72" s="67"/>
      <c r="Y72" s="74"/>
      <c r="Z72" s="67"/>
      <c r="AA72" s="67"/>
      <c r="AB72" s="67"/>
      <c r="AC72" s="67"/>
      <c r="AD72" s="74"/>
      <c r="AE72" s="74"/>
    </row>
    <row r="73" spans="1:31" ht="12" customHeight="1" x14ac:dyDescent="0.4">
      <c r="A73" s="67"/>
      <c r="B73" s="67"/>
      <c r="C73" s="67"/>
      <c r="D73" s="67"/>
      <c r="E73" s="67"/>
      <c r="F73" s="67"/>
      <c r="G73" s="67"/>
      <c r="H73" s="67"/>
      <c r="I73" s="67"/>
      <c r="J73" s="67"/>
      <c r="K73" s="67"/>
      <c r="L73" s="67"/>
      <c r="M73" s="67"/>
      <c r="N73" s="67"/>
      <c r="O73" s="67"/>
      <c r="P73" s="67"/>
      <c r="Q73" s="67"/>
      <c r="R73" s="67"/>
      <c r="S73" s="67"/>
      <c r="T73" s="67"/>
      <c r="U73" s="74"/>
      <c r="V73" s="67"/>
      <c r="W73" s="67"/>
      <c r="X73" s="67"/>
      <c r="Y73" s="74"/>
      <c r="Z73" s="67"/>
      <c r="AA73" s="67"/>
      <c r="AB73" s="67"/>
      <c r="AC73" s="67"/>
      <c r="AD73" s="74"/>
      <c r="AE73" s="74"/>
    </row>
    <row r="74" spans="1:31" ht="12" customHeight="1" x14ac:dyDescent="0.4">
      <c r="A74" s="67"/>
      <c r="B74" s="67"/>
      <c r="C74" s="67"/>
      <c r="D74" s="67"/>
      <c r="E74" s="67"/>
      <c r="F74" s="67"/>
      <c r="G74" s="67"/>
      <c r="H74" s="67"/>
      <c r="I74" s="67"/>
      <c r="J74" s="67"/>
      <c r="K74" s="67"/>
      <c r="L74" s="67"/>
      <c r="M74" s="67"/>
      <c r="N74" s="67"/>
      <c r="O74" s="67"/>
      <c r="P74" s="67"/>
      <c r="Q74" s="67"/>
      <c r="R74" s="67"/>
      <c r="S74" s="67"/>
      <c r="T74" s="67"/>
      <c r="U74" s="74"/>
      <c r="V74" s="67"/>
      <c r="W74" s="67"/>
      <c r="X74" s="67"/>
      <c r="Y74" s="74"/>
      <c r="Z74" s="67"/>
      <c r="AA74" s="67"/>
      <c r="AB74" s="67"/>
      <c r="AC74" s="67"/>
      <c r="AD74" s="74"/>
      <c r="AE74" s="74"/>
    </row>
    <row r="75" spans="1:31" ht="12" customHeight="1" x14ac:dyDescent="0.4">
      <c r="A75" s="67"/>
      <c r="B75" s="67"/>
      <c r="C75" s="67"/>
      <c r="D75" s="67"/>
      <c r="E75" s="67"/>
      <c r="F75" s="67"/>
      <c r="G75" s="67"/>
      <c r="H75" s="67"/>
      <c r="I75" s="67"/>
      <c r="J75" s="67"/>
      <c r="K75" s="67"/>
      <c r="L75" s="67"/>
      <c r="M75" s="67"/>
      <c r="N75" s="67"/>
      <c r="O75" s="67"/>
      <c r="P75" s="67"/>
      <c r="Q75" s="67"/>
      <c r="R75" s="67"/>
      <c r="S75" s="67"/>
      <c r="T75" s="67"/>
      <c r="U75" s="74"/>
      <c r="V75" s="67"/>
      <c r="W75" s="67"/>
      <c r="X75" s="67"/>
      <c r="Y75" s="74"/>
      <c r="Z75" s="67"/>
      <c r="AA75" s="67"/>
      <c r="AB75" s="67"/>
      <c r="AC75" s="67"/>
      <c r="AD75" s="74"/>
      <c r="AE75" s="74"/>
    </row>
    <row r="76" spans="1:31" ht="12" customHeight="1" x14ac:dyDescent="0.4">
      <c r="A76" s="67"/>
      <c r="B76" s="67"/>
      <c r="C76" s="67"/>
      <c r="D76" s="67"/>
      <c r="E76" s="67"/>
      <c r="F76" s="67"/>
      <c r="G76" s="67"/>
      <c r="H76" s="67"/>
      <c r="I76" s="67"/>
      <c r="J76" s="67"/>
      <c r="K76" s="67"/>
      <c r="L76" s="67"/>
      <c r="M76" s="67"/>
      <c r="N76" s="67"/>
      <c r="O76" s="67"/>
      <c r="P76" s="67"/>
      <c r="Q76" s="67"/>
      <c r="R76" s="67"/>
      <c r="S76" s="67"/>
      <c r="T76" s="67"/>
      <c r="U76" s="74"/>
      <c r="V76" s="67"/>
      <c r="W76" s="67"/>
      <c r="X76" s="67"/>
      <c r="Y76" s="74"/>
      <c r="Z76" s="67"/>
      <c r="AA76" s="67"/>
      <c r="AB76" s="67"/>
      <c r="AC76" s="67"/>
      <c r="AD76" s="74"/>
      <c r="AE76" s="74"/>
    </row>
    <row r="77" spans="1:31" ht="12" customHeight="1" x14ac:dyDescent="0.4">
      <c r="A77" s="67"/>
      <c r="B77" s="67"/>
      <c r="C77" s="67"/>
      <c r="D77" s="67"/>
      <c r="E77" s="67"/>
      <c r="F77" s="67"/>
      <c r="G77" s="67"/>
      <c r="H77" s="67"/>
      <c r="I77" s="67"/>
      <c r="J77" s="67"/>
      <c r="K77" s="67"/>
      <c r="L77" s="67"/>
      <c r="M77" s="67"/>
      <c r="N77" s="67"/>
      <c r="O77" s="67"/>
      <c r="P77" s="67"/>
      <c r="Q77" s="67"/>
      <c r="R77" s="67"/>
      <c r="S77" s="67"/>
      <c r="T77" s="67"/>
      <c r="U77" s="74"/>
      <c r="V77" s="67"/>
      <c r="W77" s="67"/>
      <c r="X77" s="67"/>
      <c r="Y77" s="74"/>
      <c r="Z77" s="67"/>
      <c r="AA77" s="67"/>
      <c r="AB77" s="67"/>
      <c r="AC77" s="67"/>
      <c r="AD77" s="74"/>
      <c r="AE77" s="74"/>
    </row>
    <row r="78" spans="1:31" ht="12" customHeight="1" x14ac:dyDescent="0.4">
      <c r="A78" s="67"/>
      <c r="B78" s="67"/>
      <c r="C78" s="67"/>
      <c r="D78" s="67"/>
      <c r="E78" s="67"/>
      <c r="F78" s="67"/>
      <c r="G78" s="67"/>
      <c r="H78" s="67"/>
      <c r="I78" s="67"/>
      <c r="J78" s="67"/>
      <c r="K78" s="67"/>
      <c r="L78" s="67"/>
      <c r="M78" s="67"/>
      <c r="N78" s="67"/>
      <c r="O78" s="67"/>
      <c r="P78" s="67"/>
      <c r="Q78" s="67"/>
      <c r="R78" s="67"/>
      <c r="S78" s="67"/>
      <c r="T78" s="67"/>
      <c r="U78" s="74"/>
      <c r="V78" s="67"/>
      <c r="W78" s="67"/>
      <c r="X78" s="67"/>
      <c r="Y78" s="74"/>
      <c r="Z78" s="67"/>
      <c r="AA78" s="67"/>
      <c r="AB78" s="67"/>
      <c r="AC78" s="67"/>
      <c r="AD78" s="74"/>
      <c r="AE78" s="74"/>
    </row>
    <row r="79" spans="1:31" ht="12" customHeight="1" x14ac:dyDescent="0.4">
      <c r="A79" s="67"/>
      <c r="B79" s="67"/>
      <c r="C79" s="67"/>
      <c r="D79" s="67"/>
      <c r="E79" s="67"/>
      <c r="F79" s="67"/>
      <c r="G79" s="67"/>
      <c r="H79" s="67"/>
      <c r="I79" s="67"/>
      <c r="J79" s="67"/>
      <c r="K79" s="67"/>
      <c r="L79" s="67"/>
      <c r="M79" s="67"/>
      <c r="N79" s="67"/>
      <c r="O79" s="67"/>
      <c r="P79" s="67"/>
      <c r="Q79" s="67"/>
      <c r="R79" s="67"/>
      <c r="S79" s="67"/>
      <c r="T79" s="67"/>
      <c r="U79" s="74"/>
      <c r="V79" s="67"/>
      <c r="W79" s="67"/>
      <c r="X79" s="67"/>
      <c r="Y79" s="74"/>
      <c r="Z79" s="67"/>
      <c r="AA79" s="67"/>
      <c r="AB79" s="67"/>
      <c r="AC79" s="67"/>
      <c r="AD79" s="74"/>
      <c r="AE79" s="74"/>
    </row>
    <row r="80" spans="1:31" ht="12" customHeight="1" x14ac:dyDescent="0.4">
      <c r="A80" s="67"/>
      <c r="B80" s="67"/>
      <c r="C80" s="67"/>
      <c r="D80" s="67"/>
      <c r="E80" s="67"/>
      <c r="F80" s="67"/>
      <c r="G80" s="67"/>
      <c r="H80" s="67"/>
      <c r="I80" s="67"/>
      <c r="J80" s="67"/>
      <c r="K80" s="67"/>
      <c r="L80" s="67"/>
      <c r="M80" s="67"/>
      <c r="N80" s="67"/>
      <c r="O80" s="67"/>
      <c r="P80" s="67"/>
      <c r="Q80" s="67"/>
      <c r="R80" s="67"/>
      <c r="S80" s="67"/>
      <c r="T80" s="67"/>
      <c r="U80" s="74"/>
      <c r="V80" s="67"/>
      <c r="W80" s="67"/>
      <c r="X80" s="67"/>
      <c r="Y80" s="74"/>
      <c r="Z80" s="67"/>
      <c r="AA80" s="67"/>
      <c r="AB80" s="67"/>
      <c r="AC80" s="67"/>
      <c r="AD80" s="74"/>
      <c r="AE80" s="74"/>
    </row>
    <row r="81" spans="1:31" ht="12" customHeight="1" x14ac:dyDescent="0.4">
      <c r="A81" s="67"/>
      <c r="B81" s="67"/>
      <c r="C81" s="67"/>
      <c r="D81" s="67"/>
      <c r="E81" s="67"/>
      <c r="F81" s="67"/>
      <c r="G81" s="67"/>
      <c r="H81" s="67"/>
      <c r="I81" s="67"/>
      <c r="J81" s="67"/>
      <c r="K81" s="67"/>
      <c r="L81" s="67"/>
      <c r="M81" s="67"/>
      <c r="N81" s="67"/>
      <c r="O81" s="67"/>
      <c r="P81" s="67"/>
      <c r="Q81" s="67"/>
      <c r="R81" s="67"/>
      <c r="S81" s="67"/>
      <c r="T81" s="67"/>
      <c r="U81" s="74"/>
      <c r="V81" s="67"/>
      <c r="W81" s="67"/>
      <c r="X81" s="67"/>
      <c r="Y81" s="74"/>
      <c r="Z81" s="67"/>
      <c r="AA81" s="67"/>
      <c r="AB81" s="67"/>
      <c r="AC81" s="67"/>
      <c r="AD81" s="74"/>
      <c r="AE81" s="74"/>
    </row>
    <row r="82" spans="1:31" ht="12" customHeight="1" x14ac:dyDescent="0.4">
      <c r="A82" s="67"/>
      <c r="B82" s="67"/>
      <c r="C82" s="67"/>
      <c r="D82" s="67"/>
      <c r="E82" s="67"/>
      <c r="F82" s="67"/>
      <c r="G82" s="67"/>
      <c r="H82" s="67"/>
      <c r="I82" s="67"/>
      <c r="J82" s="67"/>
      <c r="K82" s="67"/>
      <c r="L82" s="67"/>
      <c r="M82" s="67"/>
      <c r="N82" s="67"/>
      <c r="O82" s="67"/>
      <c r="P82" s="67"/>
      <c r="Q82" s="67"/>
      <c r="R82" s="67"/>
      <c r="S82" s="67"/>
      <c r="T82" s="67"/>
      <c r="U82" s="74"/>
      <c r="V82" s="67"/>
      <c r="W82" s="67"/>
      <c r="X82" s="67"/>
      <c r="Y82" s="74"/>
      <c r="Z82" s="67"/>
      <c r="AA82" s="67"/>
      <c r="AB82" s="67"/>
      <c r="AC82" s="67"/>
      <c r="AD82" s="74"/>
      <c r="AE82" s="74"/>
    </row>
    <row r="83" spans="1:31" ht="12" customHeight="1" x14ac:dyDescent="0.4">
      <c r="A83" s="67"/>
      <c r="B83" s="67"/>
      <c r="C83" s="67"/>
      <c r="D83" s="67"/>
      <c r="E83" s="67"/>
      <c r="F83" s="67"/>
      <c r="G83" s="67"/>
      <c r="H83" s="67"/>
      <c r="I83" s="67"/>
      <c r="J83" s="67"/>
      <c r="K83" s="67"/>
      <c r="L83" s="67"/>
      <c r="M83" s="67"/>
      <c r="N83" s="67"/>
      <c r="O83" s="67"/>
      <c r="P83" s="67"/>
      <c r="Q83" s="67"/>
      <c r="R83" s="67"/>
      <c r="S83" s="67"/>
      <c r="T83" s="67"/>
      <c r="U83" s="74"/>
      <c r="V83" s="67"/>
      <c r="W83" s="67"/>
      <c r="X83" s="67"/>
      <c r="Y83" s="74"/>
      <c r="Z83" s="67"/>
      <c r="AA83" s="67"/>
      <c r="AB83" s="67"/>
      <c r="AC83" s="67"/>
      <c r="AD83" s="74"/>
      <c r="AE83" s="74"/>
    </row>
    <row r="84" spans="1:31" ht="12" customHeight="1" x14ac:dyDescent="0.4">
      <c r="A84" s="67"/>
      <c r="B84" s="67"/>
      <c r="C84" s="67"/>
      <c r="D84" s="67"/>
      <c r="E84" s="67"/>
      <c r="F84" s="67"/>
      <c r="G84" s="67"/>
      <c r="H84" s="67"/>
      <c r="I84" s="67"/>
      <c r="J84" s="67"/>
      <c r="K84" s="67"/>
      <c r="L84" s="67"/>
      <c r="M84" s="67"/>
      <c r="N84" s="67"/>
      <c r="O84" s="67"/>
      <c r="P84" s="67"/>
      <c r="Q84" s="67"/>
      <c r="R84" s="67"/>
      <c r="S84" s="67"/>
      <c r="T84" s="67"/>
      <c r="U84" s="74"/>
      <c r="V84" s="67"/>
      <c r="W84" s="67"/>
      <c r="X84" s="67"/>
      <c r="Y84" s="74"/>
      <c r="Z84" s="67"/>
      <c r="AA84" s="67"/>
      <c r="AB84" s="67"/>
      <c r="AC84" s="67"/>
      <c r="AD84" s="74"/>
      <c r="AE84" s="74"/>
    </row>
    <row r="85" spans="1:31" ht="12" customHeight="1" x14ac:dyDescent="0.4">
      <c r="A85" s="67"/>
      <c r="B85" s="67"/>
      <c r="C85" s="67"/>
      <c r="D85" s="67"/>
      <c r="E85" s="67"/>
      <c r="F85" s="67"/>
      <c r="G85" s="67"/>
      <c r="H85" s="67"/>
      <c r="I85" s="67"/>
      <c r="J85" s="67"/>
      <c r="K85" s="67"/>
      <c r="L85" s="67"/>
      <c r="M85" s="67"/>
      <c r="N85" s="67"/>
      <c r="O85" s="67"/>
      <c r="P85" s="67"/>
      <c r="Q85" s="67"/>
      <c r="R85" s="67"/>
      <c r="S85" s="67"/>
      <c r="T85" s="67"/>
      <c r="U85" s="74"/>
      <c r="V85" s="67"/>
      <c r="W85" s="67"/>
      <c r="X85" s="67"/>
      <c r="Y85" s="74"/>
      <c r="Z85" s="67"/>
      <c r="AA85" s="67"/>
      <c r="AB85" s="67"/>
      <c r="AC85" s="67"/>
      <c r="AD85" s="74"/>
      <c r="AE85" s="74"/>
    </row>
    <row r="86" spans="1:31" ht="12" customHeight="1" x14ac:dyDescent="0.4">
      <c r="A86" s="67"/>
      <c r="B86" s="67"/>
      <c r="C86" s="67"/>
      <c r="D86" s="67"/>
      <c r="E86" s="67"/>
      <c r="F86" s="67"/>
      <c r="G86" s="67"/>
      <c r="H86" s="67"/>
      <c r="I86" s="67"/>
      <c r="J86" s="67"/>
      <c r="K86" s="67"/>
      <c r="L86" s="67"/>
      <c r="M86" s="67"/>
      <c r="N86" s="67"/>
      <c r="O86" s="67"/>
      <c r="P86" s="67"/>
      <c r="Q86" s="67"/>
      <c r="R86" s="67"/>
      <c r="S86" s="67"/>
      <c r="T86" s="67"/>
      <c r="U86" s="74"/>
      <c r="V86" s="67"/>
      <c r="W86" s="67"/>
      <c r="X86" s="67"/>
      <c r="Y86" s="74"/>
      <c r="Z86" s="67"/>
      <c r="AA86" s="67"/>
      <c r="AB86" s="67"/>
      <c r="AC86" s="67"/>
      <c r="AD86" s="74"/>
      <c r="AE86" s="74"/>
    </row>
    <row r="87" spans="1:31" ht="12" customHeight="1" x14ac:dyDescent="0.4">
      <c r="A87" s="67"/>
      <c r="B87" s="67"/>
      <c r="C87" s="67"/>
      <c r="D87" s="67"/>
      <c r="E87" s="67"/>
      <c r="F87" s="67"/>
      <c r="G87" s="67"/>
      <c r="H87" s="67"/>
      <c r="I87" s="67"/>
      <c r="J87" s="67"/>
      <c r="K87" s="67"/>
      <c r="L87" s="67"/>
      <c r="M87" s="67"/>
      <c r="N87" s="67"/>
      <c r="O87" s="67"/>
      <c r="P87" s="67"/>
      <c r="Q87" s="67"/>
      <c r="R87" s="67"/>
      <c r="S87" s="67"/>
      <c r="T87" s="67"/>
      <c r="U87" s="74"/>
      <c r="V87" s="67"/>
      <c r="W87" s="67"/>
      <c r="X87" s="67"/>
      <c r="Y87" s="74"/>
      <c r="Z87" s="67"/>
      <c r="AA87" s="67"/>
      <c r="AB87" s="67"/>
      <c r="AC87" s="67"/>
      <c r="AD87" s="74"/>
      <c r="AE87" s="74"/>
    </row>
    <row r="88" spans="1:31" ht="12" customHeight="1" x14ac:dyDescent="0.4">
      <c r="A88" s="67"/>
      <c r="B88" s="67"/>
      <c r="C88" s="67"/>
      <c r="D88" s="67"/>
      <c r="E88" s="67"/>
      <c r="F88" s="67"/>
      <c r="G88" s="67"/>
      <c r="H88" s="67"/>
      <c r="I88" s="67"/>
      <c r="J88" s="67"/>
      <c r="K88" s="67"/>
      <c r="L88" s="67"/>
      <c r="M88" s="67"/>
      <c r="N88" s="67"/>
      <c r="O88" s="67"/>
      <c r="P88" s="67"/>
      <c r="Q88" s="67"/>
      <c r="R88" s="67"/>
      <c r="S88" s="67"/>
      <c r="T88" s="67"/>
      <c r="U88" s="74"/>
      <c r="V88" s="67"/>
      <c r="W88" s="67"/>
      <c r="X88" s="67"/>
      <c r="Y88" s="74"/>
      <c r="Z88" s="67"/>
      <c r="AA88" s="67"/>
      <c r="AB88" s="67"/>
      <c r="AC88" s="67"/>
      <c r="AD88" s="74"/>
      <c r="AE88" s="74"/>
    </row>
    <row r="89" spans="1:31" ht="12" customHeight="1" x14ac:dyDescent="0.4">
      <c r="A89" s="67"/>
      <c r="B89" s="67"/>
      <c r="C89" s="67"/>
      <c r="D89" s="67"/>
      <c r="E89" s="67"/>
      <c r="F89" s="67"/>
      <c r="G89" s="67"/>
      <c r="H89" s="67"/>
      <c r="I89" s="67"/>
      <c r="J89" s="67"/>
      <c r="K89" s="67"/>
      <c r="L89" s="67"/>
      <c r="M89" s="67"/>
      <c r="N89" s="67"/>
      <c r="O89" s="67"/>
      <c r="P89" s="67"/>
      <c r="Q89" s="67"/>
      <c r="R89" s="67"/>
      <c r="S89" s="67"/>
      <c r="T89" s="67"/>
      <c r="U89" s="74"/>
      <c r="V89" s="67"/>
      <c r="W89" s="67"/>
      <c r="X89" s="67"/>
      <c r="Y89" s="74"/>
      <c r="Z89" s="67"/>
      <c r="AA89" s="67"/>
      <c r="AB89" s="67"/>
      <c r="AC89" s="67"/>
      <c r="AD89" s="74"/>
      <c r="AE89" s="74"/>
    </row>
    <row r="90" spans="1:31" ht="12" customHeight="1" x14ac:dyDescent="0.4">
      <c r="A90" s="67"/>
      <c r="B90" s="67"/>
      <c r="C90" s="67"/>
      <c r="D90" s="67"/>
      <c r="E90" s="67"/>
      <c r="F90" s="67"/>
      <c r="G90" s="67"/>
      <c r="H90" s="67"/>
      <c r="I90" s="67"/>
      <c r="J90" s="67"/>
      <c r="K90" s="67"/>
      <c r="L90" s="67"/>
      <c r="M90" s="67"/>
      <c r="N90" s="67"/>
      <c r="O90" s="67"/>
      <c r="P90" s="67"/>
      <c r="Q90" s="67"/>
      <c r="R90" s="67"/>
      <c r="S90" s="67"/>
      <c r="T90" s="67"/>
      <c r="U90" s="74"/>
      <c r="V90" s="67"/>
      <c r="W90" s="67"/>
      <c r="X90" s="67"/>
      <c r="Y90" s="74"/>
      <c r="Z90" s="67"/>
      <c r="AA90" s="67"/>
      <c r="AB90" s="67"/>
      <c r="AC90" s="67"/>
      <c r="AD90" s="74"/>
      <c r="AE90" s="74"/>
    </row>
    <row r="91" spans="1:31" ht="12" customHeight="1" x14ac:dyDescent="0.4">
      <c r="A91" s="67"/>
      <c r="B91" s="67"/>
      <c r="C91" s="67"/>
      <c r="D91" s="67"/>
      <c r="E91" s="67"/>
      <c r="F91" s="67"/>
      <c r="G91" s="67"/>
      <c r="H91" s="67"/>
      <c r="I91" s="67"/>
      <c r="J91" s="67"/>
      <c r="K91" s="67"/>
      <c r="L91" s="67"/>
      <c r="M91" s="67"/>
      <c r="N91" s="67"/>
      <c r="O91" s="67"/>
      <c r="P91" s="67"/>
      <c r="Q91" s="67"/>
      <c r="R91" s="67"/>
      <c r="S91" s="67"/>
      <c r="T91" s="67"/>
      <c r="U91" s="74"/>
      <c r="V91" s="67"/>
      <c r="W91" s="67"/>
      <c r="X91" s="67"/>
      <c r="Y91" s="74"/>
      <c r="Z91" s="67"/>
      <c r="AA91" s="67"/>
      <c r="AB91" s="67"/>
      <c r="AC91" s="67"/>
      <c r="AD91" s="74"/>
      <c r="AE91" s="74"/>
    </row>
    <row r="92" spans="1:31" ht="12" customHeight="1" x14ac:dyDescent="0.4">
      <c r="A92" s="67"/>
      <c r="B92" s="67"/>
      <c r="C92" s="67"/>
      <c r="D92" s="67"/>
      <c r="E92" s="67"/>
      <c r="F92" s="67"/>
      <c r="G92" s="67"/>
      <c r="H92" s="67"/>
      <c r="I92" s="67"/>
      <c r="J92" s="67"/>
      <c r="K92" s="67"/>
      <c r="L92" s="67"/>
      <c r="M92" s="67"/>
      <c r="N92" s="67"/>
      <c r="O92" s="67"/>
      <c r="P92" s="67"/>
      <c r="Q92" s="67"/>
      <c r="R92" s="67"/>
      <c r="S92" s="67"/>
      <c r="T92" s="67"/>
      <c r="U92" s="74"/>
      <c r="V92" s="67"/>
      <c r="W92" s="67"/>
      <c r="X92" s="67"/>
      <c r="Y92" s="74"/>
      <c r="Z92" s="67"/>
      <c r="AA92" s="67"/>
      <c r="AB92" s="67"/>
      <c r="AC92" s="67"/>
      <c r="AD92" s="74"/>
      <c r="AE92" s="74"/>
    </row>
    <row r="93" spans="1:31" ht="12" customHeight="1" x14ac:dyDescent="0.4">
      <c r="A93" s="67"/>
      <c r="B93" s="67"/>
      <c r="C93" s="67"/>
      <c r="D93" s="67"/>
      <c r="E93" s="67"/>
      <c r="F93" s="67"/>
      <c r="G93" s="67"/>
      <c r="H93" s="67"/>
      <c r="I93" s="67"/>
      <c r="J93" s="67"/>
      <c r="K93" s="67"/>
      <c r="L93" s="67"/>
      <c r="M93" s="67"/>
      <c r="N93" s="67"/>
      <c r="O93" s="67"/>
      <c r="P93" s="67"/>
      <c r="Q93" s="67"/>
      <c r="R93" s="67"/>
      <c r="S93" s="67"/>
      <c r="T93" s="67"/>
      <c r="U93" s="74"/>
      <c r="V93" s="67"/>
      <c r="W93" s="67"/>
      <c r="X93" s="67"/>
      <c r="Y93" s="74"/>
      <c r="Z93" s="67"/>
      <c r="AA93" s="67"/>
      <c r="AB93" s="67"/>
      <c r="AC93" s="67"/>
      <c r="AD93" s="74"/>
      <c r="AE93" s="74"/>
    </row>
    <row r="94" spans="1:31" ht="12" customHeight="1" x14ac:dyDescent="0.4">
      <c r="A94" s="67"/>
      <c r="B94" s="67"/>
      <c r="C94" s="67"/>
      <c r="D94" s="67"/>
      <c r="E94" s="67"/>
      <c r="F94" s="67"/>
      <c r="G94" s="67"/>
      <c r="H94" s="67"/>
      <c r="I94" s="67"/>
      <c r="J94" s="67"/>
      <c r="K94" s="67"/>
      <c r="L94" s="67"/>
      <c r="M94" s="67"/>
      <c r="N94" s="67"/>
      <c r="O94" s="67"/>
      <c r="P94" s="67"/>
      <c r="Q94" s="67"/>
      <c r="R94" s="67"/>
      <c r="S94" s="67"/>
      <c r="T94" s="67"/>
      <c r="U94" s="74"/>
      <c r="V94" s="67"/>
      <c r="W94" s="67"/>
      <c r="X94" s="67"/>
      <c r="Y94" s="74"/>
      <c r="Z94" s="67"/>
      <c r="AA94" s="67"/>
      <c r="AB94" s="67"/>
      <c r="AC94" s="67"/>
      <c r="AD94" s="74"/>
      <c r="AE94" s="74"/>
    </row>
    <row r="95" spans="1:31" ht="12" customHeight="1" x14ac:dyDescent="0.4">
      <c r="A95" s="67"/>
      <c r="B95" s="67"/>
      <c r="C95" s="67"/>
      <c r="D95" s="67"/>
      <c r="E95" s="67"/>
      <c r="F95" s="67"/>
      <c r="G95" s="67"/>
      <c r="H95" s="67"/>
      <c r="I95" s="67"/>
      <c r="J95" s="67"/>
      <c r="K95" s="67"/>
      <c r="L95" s="67"/>
      <c r="M95" s="67"/>
      <c r="N95" s="67"/>
      <c r="O95" s="67"/>
      <c r="P95" s="67"/>
      <c r="Q95" s="67"/>
      <c r="R95" s="67"/>
      <c r="S95" s="67"/>
      <c r="T95" s="67"/>
      <c r="U95" s="74"/>
      <c r="V95" s="67"/>
      <c r="W95" s="67"/>
      <c r="X95" s="67"/>
      <c r="Y95" s="74"/>
      <c r="Z95" s="67"/>
      <c r="AA95" s="67"/>
      <c r="AB95" s="67"/>
      <c r="AC95" s="67"/>
      <c r="AD95" s="74"/>
      <c r="AE95" s="74"/>
    </row>
    <row r="96" spans="1:31" ht="12" customHeight="1" x14ac:dyDescent="0.4">
      <c r="A96" s="67"/>
      <c r="B96" s="67"/>
      <c r="C96" s="67"/>
      <c r="D96" s="67"/>
      <c r="E96" s="67"/>
      <c r="F96" s="67"/>
      <c r="G96" s="67"/>
      <c r="H96" s="67"/>
      <c r="I96" s="67"/>
      <c r="J96" s="67"/>
      <c r="K96" s="67"/>
      <c r="L96" s="67"/>
      <c r="M96" s="67"/>
      <c r="N96" s="67"/>
      <c r="O96" s="67"/>
      <c r="P96" s="67"/>
      <c r="Q96" s="67"/>
      <c r="R96" s="67"/>
      <c r="S96" s="67"/>
      <c r="T96" s="67"/>
      <c r="U96" s="74"/>
      <c r="V96" s="67"/>
      <c r="W96" s="67"/>
      <c r="X96" s="67"/>
      <c r="Y96" s="74"/>
      <c r="Z96" s="67"/>
      <c r="AA96" s="67"/>
      <c r="AB96" s="67"/>
      <c r="AC96" s="67"/>
      <c r="AD96" s="74"/>
      <c r="AE96" s="74"/>
    </row>
    <row r="97" spans="1:31" ht="12" customHeight="1" x14ac:dyDescent="0.4">
      <c r="A97" s="67"/>
      <c r="B97" s="67"/>
      <c r="C97" s="67"/>
      <c r="D97" s="67"/>
      <c r="E97" s="67"/>
      <c r="F97" s="67"/>
      <c r="G97" s="67"/>
      <c r="H97" s="67"/>
      <c r="I97" s="67"/>
      <c r="J97" s="67"/>
      <c r="K97" s="67"/>
      <c r="L97" s="67"/>
      <c r="M97" s="67"/>
      <c r="N97" s="67"/>
      <c r="O97" s="67"/>
      <c r="P97" s="67"/>
      <c r="Q97" s="67"/>
      <c r="R97" s="67"/>
      <c r="S97" s="67"/>
      <c r="T97" s="67"/>
      <c r="U97" s="74"/>
      <c r="V97" s="67"/>
      <c r="W97" s="67"/>
      <c r="X97" s="67"/>
      <c r="Y97" s="74"/>
      <c r="Z97" s="67"/>
      <c r="AA97" s="67"/>
      <c r="AB97" s="67"/>
      <c r="AC97" s="67"/>
      <c r="AD97" s="74"/>
      <c r="AE97" s="74"/>
    </row>
    <row r="98" spans="1:31" ht="12" customHeight="1" x14ac:dyDescent="0.4">
      <c r="A98" s="67"/>
      <c r="B98" s="67"/>
      <c r="C98" s="67"/>
      <c r="D98" s="67"/>
      <c r="E98" s="67"/>
      <c r="F98" s="67"/>
      <c r="G98" s="67"/>
      <c r="H98" s="67"/>
      <c r="I98" s="67"/>
      <c r="J98" s="67"/>
      <c r="K98" s="67"/>
      <c r="L98" s="67"/>
      <c r="M98" s="67"/>
      <c r="N98" s="67"/>
      <c r="O98" s="67"/>
      <c r="P98" s="67"/>
      <c r="Q98" s="67"/>
      <c r="R98" s="67"/>
      <c r="S98" s="67"/>
      <c r="T98" s="67"/>
      <c r="U98" s="74"/>
      <c r="V98" s="67"/>
      <c r="W98" s="67"/>
      <c r="X98" s="67"/>
      <c r="Y98" s="74"/>
      <c r="Z98" s="67"/>
      <c r="AA98" s="67"/>
      <c r="AB98" s="67"/>
      <c r="AC98" s="67"/>
      <c r="AD98" s="74"/>
      <c r="AE98" s="74"/>
    </row>
    <row r="99" spans="1:31" ht="12" customHeight="1" x14ac:dyDescent="0.4">
      <c r="A99" s="67"/>
      <c r="B99" s="67"/>
      <c r="C99" s="67"/>
      <c r="D99" s="67"/>
      <c r="E99" s="67"/>
      <c r="F99" s="67"/>
      <c r="G99" s="67"/>
      <c r="H99" s="67"/>
      <c r="I99" s="67"/>
      <c r="J99" s="67"/>
      <c r="K99" s="67"/>
      <c r="L99" s="67"/>
      <c r="M99" s="67"/>
      <c r="N99" s="67"/>
      <c r="O99" s="67"/>
      <c r="P99" s="67"/>
      <c r="Q99" s="67"/>
      <c r="R99" s="67"/>
      <c r="S99" s="67"/>
      <c r="T99" s="67"/>
      <c r="U99" s="74"/>
      <c r="V99" s="67"/>
      <c r="W99" s="67"/>
      <c r="X99" s="67"/>
      <c r="Y99" s="74"/>
      <c r="Z99" s="67"/>
      <c r="AA99" s="67"/>
      <c r="AB99" s="67"/>
      <c r="AC99" s="67"/>
      <c r="AD99" s="74"/>
      <c r="AE99" s="74"/>
    </row>
    <row r="100" spans="1:31" ht="12" customHeight="1" x14ac:dyDescent="0.4">
      <c r="A100" s="67"/>
      <c r="B100" s="67"/>
      <c r="C100" s="67"/>
      <c r="D100" s="67"/>
      <c r="E100" s="67"/>
      <c r="F100" s="67"/>
      <c r="G100" s="67"/>
      <c r="H100" s="67"/>
      <c r="I100" s="67"/>
      <c r="J100" s="67"/>
      <c r="K100" s="67"/>
      <c r="L100" s="67"/>
      <c r="M100" s="67"/>
      <c r="N100" s="67"/>
      <c r="O100" s="67"/>
      <c r="P100" s="67"/>
      <c r="Q100" s="67"/>
      <c r="R100" s="67"/>
      <c r="S100" s="67"/>
      <c r="T100" s="67"/>
      <c r="U100" s="74"/>
      <c r="V100" s="67"/>
      <c r="W100" s="67"/>
      <c r="X100" s="67"/>
      <c r="Y100" s="74"/>
      <c r="Z100" s="67"/>
      <c r="AA100" s="67"/>
      <c r="AB100" s="67"/>
      <c r="AC100" s="67"/>
      <c r="AD100" s="74"/>
      <c r="AE100" s="74"/>
    </row>
    <row r="101" spans="1:31" ht="12" customHeight="1" x14ac:dyDescent="0.4">
      <c r="A101" s="67"/>
      <c r="B101" s="67"/>
      <c r="C101" s="67"/>
      <c r="D101" s="67"/>
      <c r="E101" s="67"/>
      <c r="F101" s="67"/>
      <c r="G101" s="67"/>
      <c r="H101" s="67"/>
      <c r="I101" s="67"/>
      <c r="J101" s="67"/>
      <c r="K101" s="67"/>
      <c r="L101" s="67"/>
      <c r="M101" s="67"/>
      <c r="N101" s="67"/>
      <c r="O101" s="67"/>
      <c r="P101" s="67"/>
      <c r="Q101" s="67"/>
      <c r="R101" s="67"/>
      <c r="S101" s="67"/>
      <c r="T101" s="67"/>
      <c r="U101" s="74"/>
      <c r="V101" s="67"/>
      <c r="W101" s="67"/>
      <c r="X101" s="67"/>
      <c r="Y101" s="74"/>
      <c r="Z101" s="67"/>
      <c r="AA101" s="67"/>
      <c r="AB101" s="67"/>
      <c r="AC101" s="67"/>
      <c r="AD101" s="74"/>
      <c r="AE101" s="74"/>
    </row>
    <row r="102" spans="1:31" ht="12" customHeight="1" x14ac:dyDescent="0.4">
      <c r="A102" s="67"/>
      <c r="B102" s="67"/>
      <c r="C102" s="67"/>
      <c r="D102" s="67"/>
      <c r="E102" s="67"/>
      <c r="F102" s="67"/>
      <c r="G102" s="67"/>
      <c r="H102" s="67"/>
      <c r="I102" s="67"/>
      <c r="J102" s="67"/>
      <c r="K102" s="67"/>
      <c r="L102" s="67"/>
      <c r="M102" s="67"/>
      <c r="N102" s="67"/>
      <c r="O102" s="67"/>
      <c r="P102" s="67"/>
      <c r="Q102" s="67"/>
      <c r="R102" s="67"/>
      <c r="S102" s="67"/>
      <c r="T102" s="67"/>
      <c r="U102" s="74"/>
      <c r="V102" s="67"/>
      <c r="W102" s="67"/>
      <c r="X102" s="67"/>
      <c r="Y102" s="74"/>
      <c r="Z102" s="67"/>
      <c r="AA102" s="67"/>
      <c r="AB102" s="67"/>
      <c r="AC102" s="67"/>
      <c r="AD102" s="74"/>
      <c r="AE102" s="74"/>
    </row>
    <row r="103" spans="1:31" ht="12" customHeight="1" x14ac:dyDescent="0.4">
      <c r="A103" s="67"/>
      <c r="B103" s="67"/>
      <c r="C103" s="67"/>
      <c r="D103" s="67"/>
      <c r="E103" s="67"/>
      <c r="F103" s="67"/>
      <c r="G103" s="67"/>
      <c r="H103" s="67"/>
      <c r="I103" s="67"/>
      <c r="J103" s="67"/>
      <c r="K103" s="67"/>
      <c r="L103" s="67"/>
      <c r="M103" s="67"/>
      <c r="N103" s="67"/>
      <c r="O103" s="67"/>
      <c r="P103" s="67"/>
      <c r="Q103" s="67"/>
      <c r="R103" s="67"/>
      <c r="S103" s="67"/>
      <c r="T103" s="67"/>
      <c r="U103" s="74"/>
      <c r="V103" s="67"/>
      <c r="W103" s="67"/>
      <c r="X103" s="67"/>
      <c r="Y103" s="74"/>
      <c r="Z103" s="67"/>
      <c r="AA103" s="67"/>
      <c r="AB103" s="67"/>
      <c r="AC103" s="67"/>
      <c r="AD103" s="74"/>
      <c r="AE103" s="74"/>
    </row>
    <row r="104" spans="1:31" ht="12" customHeight="1" x14ac:dyDescent="0.4">
      <c r="A104" s="67"/>
      <c r="B104" s="67"/>
      <c r="C104" s="67"/>
      <c r="D104" s="67"/>
      <c r="E104" s="67"/>
      <c r="F104" s="67"/>
      <c r="G104" s="67"/>
      <c r="H104" s="67"/>
      <c r="I104" s="67"/>
      <c r="J104" s="67"/>
      <c r="K104" s="67"/>
      <c r="L104" s="67"/>
      <c r="M104" s="67"/>
      <c r="N104" s="67"/>
      <c r="O104" s="67"/>
      <c r="P104" s="67"/>
      <c r="Q104" s="67"/>
      <c r="R104" s="67"/>
      <c r="S104" s="67"/>
      <c r="T104" s="67"/>
      <c r="U104" s="74"/>
      <c r="V104" s="67"/>
      <c r="W104" s="67"/>
      <c r="X104" s="67"/>
      <c r="Y104" s="74"/>
      <c r="Z104" s="67"/>
      <c r="AA104" s="67"/>
      <c r="AB104" s="67"/>
      <c r="AC104" s="67"/>
      <c r="AD104" s="74"/>
      <c r="AE104" s="74"/>
    </row>
    <row r="105" spans="1:31" ht="12" customHeight="1" x14ac:dyDescent="0.4">
      <c r="A105" s="67"/>
      <c r="B105" s="67"/>
      <c r="C105" s="67"/>
      <c r="D105" s="67"/>
      <c r="E105" s="67"/>
      <c r="F105" s="67"/>
      <c r="G105" s="67"/>
      <c r="H105" s="67"/>
      <c r="I105" s="67"/>
      <c r="J105" s="67"/>
      <c r="K105" s="67"/>
      <c r="L105" s="67"/>
      <c r="M105" s="67"/>
      <c r="N105" s="67"/>
      <c r="O105" s="67"/>
      <c r="P105" s="67"/>
      <c r="Q105" s="67"/>
      <c r="R105" s="67"/>
      <c r="S105" s="67"/>
      <c r="T105" s="67"/>
      <c r="U105" s="74"/>
      <c r="V105" s="67"/>
      <c r="W105" s="67"/>
      <c r="X105" s="67"/>
      <c r="Y105" s="74"/>
      <c r="Z105" s="67"/>
      <c r="AA105" s="67"/>
      <c r="AB105" s="67"/>
      <c r="AC105" s="67"/>
      <c r="AD105" s="74"/>
      <c r="AE105" s="74"/>
    </row>
    <row r="106" spans="1:31" ht="12" customHeight="1" x14ac:dyDescent="0.4">
      <c r="A106" s="67"/>
      <c r="B106" s="67"/>
      <c r="C106" s="67"/>
      <c r="D106" s="67"/>
      <c r="E106" s="67"/>
      <c r="F106" s="67"/>
      <c r="G106" s="67"/>
      <c r="H106" s="67"/>
      <c r="I106" s="67"/>
      <c r="J106" s="67"/>
      <c r="K106" s="67"/>
      <c r="L106" s="67"/>
      <c r="M106" s="67"/>
      <c r="N106" s="67"/>
      <c r="O106" s="67"/>
      <c r="P106" s="67"/>
      <c r="Q106" s="67"/>
      <c r="R106" s="67"/>
      <c r="S106" s="67"/>
      <c r="T106" s="67"/>
      <c r="U106" s="74"/>
      <c r="V106" s="67"/>
      <c r="W106" s="67"/>
      <c r="X106" s="67"/>
      <c r="Y106" s="74"/>
      <c r="Z106" s="67"/>
      <c r="AA106" s="67"/>
      <c r="AB106" s="67"/>
      <c r="AC106" s="67"/>
      <c r="AD106" s="74"/>
      <c r="AE106" s="74"/>
    </row>
    <row r="107" spans="1:31" ht="12" customHeight="1" x14ac:dyDescent="0.4">
      <c r="A107" s="67"/>
      <c r="B107" s="67"/>
      <c r="C107" s="67"/>
      <c r="D107" s="67"/>
      <c r="E107" s="67"/>
      <c r="F107" s="67"/>
      <c r="G107" s="67"/>
      <c r="H107" s="67"/>
      <c r="I107" s="67"/>
      <c r="J107" s="67"/>
      <c r="K107" s="67"/>
      <c r="L107" s="67"/>
      <c r="M107" s="67"/>
      <c r="N107" s="67"/>
      <c r="O107" s="67"/>
      <c r="P107" s="67"/>
      <c r="Q107" s="67"/>
      <c r="R107" s="67"/>
      <c r="S107" s="67"/>
      <c r="T107" s="67"/>
      <c r="U107" s="74"/>
      <c r="V107" s="67"/>
      <c r="W107" s="67"/>
      <c r="X107" s="67"/>
      <c r="Y107" s="74"/>
      <c r="Z107" s="67"/>
      <c r="AA107" s="67"/>
      <c r="AB107" s="67"/>
      <c r="AC107" s="67"/>
      <c r="AD107" s="74"/>
      <c r="AE107" s="74"/>
    </row>
    <row r="108" spans="1:31" ht="12" customHeight="1" x14ac:dyDescent="0.4">
      <c r="A108" s="67"/>
      <c r="B108" s="67"/>
      <c r="C108" s="67"/>
      <c r="D108" s="67"/>
      <c r="E108" s="67"/>
      <c r="F108" s="67"/>
      <c r="G108" s="67"/>
      <c r="H108" s="67"/>
      <c r="I108" s="67"/>
      <c r="J108" s="67"/>
      <c r="K108" s="67"/>
      <c r="L108" s="67"/>
      <c r="M108" s="67"/>
      <c r="N108" s="67"/>
      <c r="O108" s="67"/>
      <c r="P108" s="67"/>
      <c r="Q108" s="67"/>
      <c r="R108" s="67"/>
      <c r="S108" s="67"/>
      <c r="T108" s="67"/>
      <c r="U108" s="74"/>
      <c r="V108" s="67"/>
      <c r="W108" s="67"/>
      <c r="X108" s="67"/>
      <c r="Y108" s="74"/>
      <c r="Z108" s="67"/>
      <c r="AA108" s="67"/>
      <c r="AB108" s="67"/>
      <c r="AC108" s="67"/>
      <c r="AD108" s="74"/>
      <c r="AE108" s="74"/>
    </row>
    <row r="109" spans="1:31" ht="12" customHeight="1" x14ac:dyDescent="0.4">
      <c r="A109" s="67"/>
      <c r="B109" s="67"/>
      <c r="C109" s="67"/>
      <c r="D109" s="67"/>
      <c r="E109" s="67"/>
      <c r="F109" s="67"/>
      <c r="G109" s="67"/>
      <c r="H109" s="67"/>
      <c r="I109" s="67"/>
      <c r="J109" s="67"/>
      <c r="K109" s="67"/>
      <c r="L109" s="67"/>
      <c r="M109" s="67"/>
      <c r="N109" s="67"/>
      <c r="O109" s="67"/>
      <c r="P109" s="67"/>
      <c r="Q109" s="67"/>
      <c r="R109" s="67"/>
      <c r="S109" s="67"/>
      <c r="T109" s="67"/>
      <c r="U109" s="74"/>
      <c r="V109" s="67"/>
      <c r="W109" s="67"/>
      <c r="X109" s="67"/>
      <c r="Y109" s="74"/>
      <c r="Z109" s="67"/>
      <c r="AA109" s="67"/>
      <c r="AB109" s="67"/>
      <c r="AC109" s="67"/>
      <c r="AD109" s="74"/>
      <c r="AE109" s="74"/>
    </row>
    <row r="110" spans="1:31" ht="12" customHeight="1" x14ac:dyDescent="0.4">
      <c r="A110" s="67"/>
      <c r="B110" s="67"/>
      <c r="C110" s="67"/>
      <c r="D110" s="67"/>
      <c r="E110" s="67"/>
      <c r="F110" s="67"/>
      <c r="G110" s="67"/>
      <c r="H110" s="67"/>
      <c r="I110" s="67"/>
      <c r="J110" s="67"/>
      <c r="K110" s="67"/>
      <c r="L110" s="67"/>
      <c r="M110" s="67"/>
      <c r="N110" s="67"/>
      <c r="O110" s="67"/>
      <c r="P110" s="67"/>
      <c r="Q110" s="67"/>
      <c r="R110" s="67"/>
      <c r="S110" s="67"/>
      <c r="T110" s="67"/>
      <c r="U110" s="74"/>
      <c r="V110" s="67"/>
      <c r="W110" s="67"/>
      <c r="X110" s="67"/>
      <c r="Y110" s="74"/>
      <c r="Z110" s="67"/>
      <c r="AA110" s="67"/>
      <c r="AB110" s="67"/>
      <c r="AC110" s="67"/>
      <c r="AD110" s="74"/>
      <c r="AE110" s="74"/>
    </row>
    <row r="111" spans="1:31" ht="12" customHeight="1" x14ac:dyDescent="0.4">
      <c r="A111" s="67"/>
      <c r="B111" s="67"/>
      <c r="C111" s="67"/>
      <c r="D111" s="67"/>
      <c r="E111" s="67"/>
      <c r="F111" s="67"/>
      <c r="G111" s="67"/>
      <c r="H111" s="67"/>
      <c r="I111" s="67"/>
      <c r="J111" s="67"/>
      <c r="K111" s="67"/>
      <c r="L111" s="67"/>
      <c r="M111" s="67"/>
      <c r="N111" s="67"/>
      <c r="O111" s="67"/>
      <c r="P111" s="67"/>
      <c r="Q111" s="67"/>
      <c r="R111" s="67"/>
      <c r="S111" s="67"/>
      <c r="T111" s="67"/>
      <c r="U111" s="74"/>
      <c r="V111" s="67"/>
      <c r="W111" s="67"/>
      <c r="X111" s="67"/>
      <c r="Y111" s="74"/>
      <c r="Z111" s="67"/>
      <c r="AA111" s="67"/>
      <c r="AB111" s="67"/>
      <c r="AC111" s="67"/>
      <c r="AD111" s="74"/>
      <c r="AE111" s="74"/>
    </row>
    <row r="112" spans="1:31" ht="12" customHeight="1" x14ac:dyDescent="0.4">
      <c r="A112" s="67"/>
      <c r="B112" s="67"/>
      <c r="C112" s="67"/>
      <c r="D112" s="67"/>
      <c r="E112" s="67"/>
      <c r="F112" s="67"/>
      <c r="G112" s="67"/>
      <c r="H112" s="67"/>
      <c r="I112" s="67"/>
      <c r="J112" s="67"/>
      <c r="K112" s="67"/>
      <c r="L112" s="67"/>
      <c r="M112" s="67"/>
      <c r="N112" s="67"/>
      <c r="O112" s="67"/>
      <c r="P112" s="67"/>
      <c r="Q112" s="67"/>
      <c r="R112" s="67"/>
      <c r="S112" s="67"/>
      <c r="T112" s="67"/>
      <c r="U112" s="74"/>
      <c r="V112" s="67"/>
      <c r="W112" s="67"/>
      <c r="X112" s="67"/>
      <c r="Y112" s="74"/>
      <c r="Z112" s="67"/>
      <c r="AA112" s="67"/>
      <c r="AB112" s="67"/>
      <c r="AC112" s="67"/>
      <c r="AD112" s="74"/>
      <c r="AE112" s="74"/>
    </row>
    <row r="113" spans="1:31" ht="12" customHeight="1" x14ac:dyDescent="0.4">
      <c r="A113" s="67"/>
      <c r="B113" s="67"/>
      <c r="C113" s="67"/>
      <c r="D113" s="67"/>
      <c r="E113" s="67"/>
      <c r="F113" s="67"/>
      <c r="G113" s="67"/>
      <c r="H113" s="67"/>
      <c r="I113" s="67"/>
      <c r="J113" s="67"/>
      <c r="K113" s="67"/>
      <c r="L113" s="67"/>
      <c r="M113" s="67"/>
      <c r="N113" s="67"/>
      <c r="O113" s="67"/>
      <c r="P113" s="67"/>
      <c r="Q113" s="67"/>
      <c r="R113" s="67"/>
      <c r="S113" s="67"/>
      <c r="T113" s="67"/>
      <c r="U113" s="74"/>
      <c r="V113" s="67"/>
      <c r="W113" s="67"/>
      <c r="X113" s="67"/>
      <c r="Y113" s="74"/>
      <c r="Z113" s="67"/>
      <c r="AA113" s="67"/>
      <c r="AB113" s="67"/>
      <c r="AC113" s="67"/>
      <c r="AD113" s="74"/>
      <c r="AE113" s="74"/>
    </row>
    <row r="114" spans="1:31" ht="12" customHeight="1" x14ac:dyDescent="0.4">
      <c r="A114" s="67"/>
      <c r="B114" s="67"/>
      <c r="C114" s="67"/>
      <c r="D114" s="67"/>
      <c r="E114" s="67"/>
      <c r="F114" s="67"/>
      <c r="G114" s="67"/>
      <c r="H114" s="67"/>
      <c r="I114" s="67"/>
      <c r="J114" s="67"/>
      <c r="K114" s="67"/>
      <c r="L114" s="67"/>
      <c r="M114" s="67"/>
      <c r="N114" s="67"/>
      <c r="O114" s="67"/>
      <c r="P114" s="67"/>
      <c r="Q114" s="67"/>
      <c r="R114" s="67"/>
      <c r="S114" s="67"/>
      <c r="T114" s="67"/>
      <c r="U114" s="74"/>
      <c r="V114" s="67"/>
      <c r="W114" s="67"/>
      <c r="X114" s="67"/>
      <c r="Y114" s="74"/>
      <c r="Z114" s="67"/>
      <c r="AA114" s="67"/>
      <c r="AB114" s="67"/>
      <c r="AC114" s="67"/>
      <c r="AD114" s="74"/>
      <c r="AE114" s="74"/>
    </row>
    <row r="115" spans="1:31" ht="12" customHeight="1" x14ac:dyDescent="0.4">
      <c r="A115" s="67"/>
      <c r="B115" s="67"/>
      <c r="C115" s="67"/>
      <c r="D115" s="67"/>
      <c r="E115" s="67"/>
      <c r="F115" s="67"/>
      <c r="G115" s="67"/>
      <c r="H115" s="67"/>
      <c r="I115" s="67"/>
      <c r="J115" s="67"/>
      <c r="K115" s="67"/>
      <c r="L115" s="67"/>
      <c r="M115" s="67"/>
      <c r="N115" s="67"/>
      <c r="O115" s="67"/>
      <c r="P115" s="67"/>
      <c r="Q115" s="67"/>
      <c r="R115" s="67"/>
      <c r="S115" s="67"/>
      <c r="T115" s="67"/>
      <c r="U115" s="74"/>
      <c r="V115" s="67"/>
      <c r="W115" s="67"/>
      <c r="X115" s="67"/>
      <c r="Y115" s="74"/>
      <c r="Z115" s="67"/>
      <c r="AA115" s="67"/>
      <c r="AB115" s="67"/>
      <c r="AC115" s="67"/>
      <c r="AD115" s="74"/>
      <c r="AE115" s="74"/>
    </row>
    <row r="116" spans="1:31" ht="12" customHeight="1" x14ac:dyDescent="0.4">
      <c r="A116" s="67"/>
      <c r="B116" s="67"/>
      <c r="C116" s="67"/>
      <c r="D116" s="67"/>
      <c r="E116" s="67"/>
      <c r="F116" s="67"/>
      <c r="G116" s="67"/>
      <c r="H116" s="67"/>
      <c r="I116" s="67"/>
      <c r="J116" s="67"/>
      <c r="K116" s="67"/>
      <c r="L116" s="67"/>
      <c r="M116" s="67"/>
      <c r="N116" s="67"/>
      <c r="O116" s="67"/>
      <c r="P116" s="67"/>
      <c r="Q116" s="67"/>
      <c r="R116" s="67"/>
      <c r="S116" s="67"/>
      <c r="T116" s="67"/>
      <c r="U116" s="74"/>
      <c r="V116" s="67"/>
      <c r="W116" s="67"/>
      <c r="X116" s="67"/>
      <c r="Y116" s="74"/>
      <c r="Z116" s="67"/>
      <c r="AA116" s="67"/>
      <c r="AB116" s="67"/>
      <c r="AC116" s="67"/>
      <c r="AD116" s="74"/>
      <c r="AE116" s="74"/>
    </row>
    <row r="117" spans="1:31" ht="12" customHeight="1" x14ac:dyDescent="0.4">
      <c r="A117" s="67"/>
      <c r="B117" s="67"/>
      <c r="C117" s="67"/>
      <c r="D117" s="67"/>
      <c r="E117" s="67"/>
      <c r="F117" s="67"/>
      <c r="G117" s="67"/>
      <c r="H117" s="67"/>
      <c r="I117" s="67"/>
      <c r="J117" s="67"/>
      <c r="K117" s="67"/>
      <c r="L117" s="67"/>
      <c r="M117" s="67"/>
      <c r="N117" s="67"/>
      <c r="O117" s="67"/>
      <c r="P117" s="67"/>
      <c r="Q117" s="67"/>
      <c r="R117" s="67"/>
      <c r="S117" s="67"/>
      <c r="T117" s="67"/>
      <c r="U117" s="74"/>
      <c r="V117" s="67"/>
      <c r="W117" s="67"/>
      <c r="X117" s="67"/>
      <c r="Y117" s="74"/>
      <c r="Z117" s="67"/>
      <c r="AA117" s="67"/>
      <c r="AB117" s="67"/>
      <c r="AC117" s="67"/>
      <c r="AD117" s="74"/>
      <c r="AE117" s="74"/>
    </row>
    <row r="118" spans="1:31" ht="12" customHeight="1" x14ac:dyDescent="0.4">
      <c r="A118" s="67"/>
      <c r="B118" s="67"/>
      <c r="C118" s="67"/>
      <c r="D118" s="67"/>
      <c r="E118" s="67"/>
      <c r="F118" s="67"/>
      <c r="G118" s="67"/>
      <c r="H118" s="67"/>
      <c r="I118" s="67"/>
      <c r="J118" s="67"/>
      <c r="K118" s="67"/>
      <c r="L118" s="67"/>
      <c r="M118" s="67"/>
      <c r="N118" s="67"/>
      <c r="O118" s="67"/>
      <c r="P118" s="67"/>
      <c r="Q118" s="67"/>
      <c r="R118" s="67"/>
      <c r="S118" s="67"/>
      <c r="T118" s="67"/>
      <c r="U118" s="74"/>
      <c r="V118" s="67"/>
      <c r="W118" s="67"/>
      <c r="X118" s="67"/>
      <c r="Y118" s="74"/>
      <c r="Z118" s="67"/>
      <c r="AA118" s="67"/>
      <c r="AB118" s="67"/>
      <c r="AC118" s="67"/>
      <c r="AD118" s="74"/>
      <c r="AE118" s="74"/>
    </row>
    <row r="119" spans="1:31" ht="12" customHeight="1" x14ac:dyDescent="0.4">
      <c r="A119" s="67"/>
      <c r="B119" s="67"/>
      <c r="C119" s="67"/>
      <c r="D119" s="67"/>
      <c r="E119" s="67"/>
      <c r="F119" s="67"/>
      <c r="G119" s="67"/>
      <c r="H119" s="67"/>
      <c r="I119" s="67"/>
      <c r="J119" s="67"/>
      <c r="K119" s="67"/>
      <c r="L119" s="67"/>
      <c r="M119" s="67"/>
      <c r="N119" s="67"/>
      <c r="O119" s="67"/>
      <c r="P119" s="67"/>
      <c r="Q119" s="67"/>
      <c r="R119" s="67"/>
      <c r="S119" s="67"/>
      <c r="T119" s="67"/>
      <c r="U119" s="74"/>
      <c r="V119" s="67"/>
      <c r="W119" s="67"/>
      <c r="X119" s="67"/>
      <c r="Y119" s="74"/>
      <c r="Z119" s="67"/>
      <c r="AA119" s="67"/>
      <c r="AB119" s="67"/>
      <c r="AC119" s="67"/>
      <c r="AD119" s="74"/>
      <c r="AE119" s="74"/>
    </row>
    <row r="120" spans="1:31" ht="12" customHeight="1" x14ac:dyDescent="0.4">
      <c r="A120" s="67"/>
      <c r="B120" s="67"/>
      <c r="C120" s="67"/>
      <c r="D120" s="67"/>
      <c r="E120" s="67"/>
      <c r="F120" s="67"/>
      <c r="G120" s="67"/>
      <c r="H120" s="67"/>
      <c r="I120" s="67"/>
      <c r="J120" s="67"/>
      <c r="K120" s="67"/>
      <c r="L120" s="67"/>
      <c r="M120" s="67"/>
      <c r="N120" s="67"/>
      <c r="O120" s="67"/>
      <c r="P120" s="67"/>
      <c r="Q120" s="67"/>
      <c r="R120" s="67"/>
      <c r="S120" s="67"/>
      <c r="T120" s="67"/>
      <c r="U120" s="74"/>
      <c r="V120" s="67"/>
      <c r="W120" s="67"/>
      <c r="X120" s="67"/>
      <c r="Y120" s="74"/>
      <c r="Z120" s="67"/>
      <c r="AA120" s="67"/>
      <c r="AB120" s="67"/>
      <c r="AC120" s="67"/>
      <c r="AD120" s="74"/>
      <c r="AE120" s="74"/>
    </row>
    <row r="121" spans="1:31" ht="12" customHeight="1" x14ac:dyDescent="0.4">
      <c r="A121" s="67"/>
      <c r="B121" s="67"/>
      <c r="C121" s="67"/>
      <c r="D121" s="67"/>
      <c r="E121" s="67"/>
      <c r="F121" s="67"/>
      <c r="G121" s="67"/>
      <c r="H121" s="67"/>
      <c r="I121" s="67"/>
      <c r="J121" s="67"/>
      <c r="K121" s="67"/>
      <c r="L121" s="67"/>
      <c r="M121" s="67"/>
      <c r="N121" s="67"/>
      <c r="O121" s="67"/>
      <c r="P121" s="67"/>
      <c r="Q121" s="67"/>
      <c r="R121" s="67"/>
      <c r="S121" s="67"/>
      <c r="T121" s="67"/>
      <c r="U121" s="74"/>
      <c r="V121" s="67"/>
      <c r="W121" s="67"/>
      <c r="X121" s="67"/>
      <c r="Y121" s="74"/>
      <c r="Z121" s="67"/>
      <c r="AA121" s="67"/>
      <c r="AB121" s="67"/>
      <c r="AC121" s="67"/>
      <c r="AD121" s="74"/>
      <c r="AE121" s="74"/>
    </row>
    <row r="122" spans="1:31" ht="12" customHeight="1" x14ac:dyDescent="0.4">
      <c r="A122" s="67"/>
      <c r="B122" s="67"/>
      <c r="C122" s="67"/>
      <c r="D122" s="67"/>
      <c r="E122" s="67"/>
      <c r="F122" s="67"/>
      <c r="G122" s="67"/>
      <c r="H122" s="67"/>
      <c r="I122" s="67"/>
      <c r="J122" s="67"/>
      <c r="K122" s="67"/>
      <c r="L122" s="67"/>
      <c r="M122" s="67"/>
      <c r="N122" s="67"/>
      <c r="O122" s="67"/>
      <c r="P122" s="67"/>
      <c r="Q122" s="67"/>
      <c r="R122" s="67"/>
      <c r="S122" s="67"/>
      <c r="T122" s="67"/>
      <c r="U122" s="74"/>
      <c r="V122" s="67"/>
      <c r="W122" s="67"/>
      <c r="X122" s="67"/>
      <c r="Y122" s="74"/>
      <c r="Z122" s="67"/>
      <c r="AA122" s="67"/>
      <c r="AB122" s="67"/>
      <c r="AC122" s="67"/>
      <c r="AD122" s="74"/>
      <c r="AE122" s="74"/>
    </row>
    <row r="123" spans="1:31" ht="12" customHeight="1" x14ac:dyDescent="0.4">
      <c r="A123" s="67"/>
      <c r="B123" s="67"/>
      <c r="C123" s="67"/>
      <c r="D123" s="67"/>
      <c r="E123" s="67"/>
      <c r="F123" s="67"/>
      <c r="G123" s="67"/>
      <c r="H123" s="67"/>
      <c r="I123" s="67"/>
      <c r="J123" s="67"/>
      <c r="K123" s="67"/>
      <c r="L123" s="67"/>
      <c r="M123" s="67"/>
      <c r="N123" s="67"/>
      <c r="O123" s="67"/>
      <c r="P123" s="67"/>
      <c r="Q123" s="67"/>
      <c r="R123" s="67"/>
      <c r="S123" s="67"/>
      <c r="T123" s="67"/>
      <c r="U123" s="74"/>
      <c r="V123" s="67"/>
      <c r="W123" s="67"/>
      <c r="X123" s="67"/>
      <c r="Y123" s="74"/>
      <c r="Z123" s="67"/>
      <c r="AA123" s="67"/>
      <c r="AB123" s="67"/>
      <c r="AC123" s="67"/>
      <c r="AD123" s="74"/>
      <c r="AE123" s="74"/>
    </row>
    <row r="124" spans="1:31" ht="12" customHeight="1" x14ac:dyDescent="0.4">
      <c r="A124" s="67"/>
      <c r="B124" s="67"/>
      <c r="C124" s="67"/>
      <c r="D124" s="67"/>
      <c r="E124" s="67"/>
      <c r="F124" s="67"/>
      <c r="G124" s="67"/>
      <c r="H124" s="67"/>
      <c r="I124" s="67"/>
      <c r="J124" s="67"/>
      <c r="K124" s="67"/>
      <c r="L124" s="67"/>
      <c r="M124" s="67"/>
      <c r="N124" s="67"/>
      <c r="O124" s="67"/>
      <c r="P124" s="67"/>
      <c r="Q124" s="67"/>
      <c r="R124" s="67"/>
      <c r="S124" s="67"/>
      <c r="T124" s="67"/>
      <c r="U124" s="74"/>
      <c r="V124" s="67"/>
      <c r="W124" s="67"/>
      <c r="X124" s="67"/>
      <c r="Y124" s="74"/>
      <c r="Z124" s="67"/>
      <c r="AA124" s="67"/>
      <c r="AB124" s="67"/>
      <c r="AC124" s="67"/>
      <c r="AD124" s="74"/>
      <c r="AE124" s="74"/>
    </row>
    <row r="125" spans="1:31" ht="12" customHeight="1" x14ac:dyDescent="0.4">
      <c r="A125" s="67"/>
      <c r="B125" s="67"/>
      <c r="C125" s="67"/>
      <c r="D125" s="67"/>
      <c r="E125" s="67"/>
      <c r="F125" s="67"/>
      <c r="G125" s="67"/>
      <c r="H125" s="67"/>
      <c r="I125" s="67"/>
      <c r="J125" s="67"/>
      <c r="K125" s="67"/>
      <c r="L125" s="67"/>
      <c r="M125" s="67"/>
      <c r="N125" s="67"/>
      <c r="O125" s="67"/>
      <c r="P125" s="67"/>
      <c r="Q125" s="67"/>
      <c r="R125" s="67"/>
      <c r="S125" s="67"/>
      <c r="T125" s="67"/>
      <c r="U125" s="74"/>
      <c r="V125" s="67"/>
      <c r="W125" s="67"/>
      <c r="X125" s="67"/>
      <c r="Y125" s="74"/>
      <c r="Z125" s="67"/>
      <c r="AA125" s="67"/>
      <c r="AB125" s="67"/>
      <c r="AC125" s="67"/>
      <c r="AD125" s="74"/>
      <c r="AE125" s="74"/>
    </row>
    <row r="126" spans="1:31" ht="12" customHeight="1" x14ac:dyDescent="0.4">
      <c r="A126" s="67"/>
      <c r="B126" s="67"/>
      <c r="C126" s="67"/>
      <c r="D126" s="67"/>
      <c r="E126" s="67"/>
      <c r="F126" s="67"/>
      <c r="G126" s="67"/>
      <c r="H126" s="67"/>
      <c r="I126" s="67"/>
      <c r="J126" s="67"/>
      <c r="K126" s="67"/>
      <c r="L126" s="67"/>
      <c r="M126" s="67"/>
      <c r="N126" s="67"/>
      <c r="O126" s="67"/>
      <c r="P126" s="67"/>
      <c r="Q126" s="67"/>
      <c r="R126" s="67"/>
      <c r="S126" s="67"/>
      <c r="T126" s="67"/>
      <c r="U126" s="74"/>
      <c r="V126" s="67"/>
      <c r="W126" s="67"/>
      <c r="X126" s="67"/>
      <c r="Y126" s="74"/>
      <c r="Z126" s="67"/>
      <c r="AA126" s="67"/>
      <c r="AB126" s="67"/>
      <c r="AC126" s="67"/>
      <c r="AD126" s="74"/>
      <c r="AE126" s="74"/>
    </row>
    <row r="127" spans="1:31" ht="12" customHeight="1" x14ac:dyDescent="0.4">
      <c r="A127" s="67"/>
      <c r="B127" s="67"/>
      <c r="C127" s="67"/>
      <c r="D127" s="67"/>
      <c r="E127" s="67"/>
      <c r="F127" s="67"/>
      <c r="G127" s="67"/>
      <c r="H127" s="67"/>
      <c r="I127" s="67"/>
      <c r="J127" s="67"/>
      <c r="K127" s="67"/>
      <c r="L127" s="67"/>
      <c r="M127" s="67"/>
      <c r="N127" s="67"/>
      <c r="O127" s="67"/>
      <c r="P127" s="67"/>
      <c r="Q127" s="67"/>
      <c r="R127" s="67"/>
      <c r="S127" s="67"/>
      <c r="T127" s="67"/>
      <c r="U127" s="74"/>
      <c r="V127" s="67"/>
      <c r="W127" s="67"/>
      <c r="X127" s="67"/>
      <c r="Y127" s="74"/>
      <c r="Z127" s="67"/>
      <c r="AA127" s="67"/>
      <c r="AB127" s="67"/>
      <c r="AC127" s="67"/>
      <c r="AD127" s="74"/>
      <c r="AE127" s="74"/>
    </row>
    <row r="128" spans="1:31" ht="12" customHeight="1" x14ac:dyDescent="0.4">
      <c r="A128" s="67"/>
      <c r="B128" s="67"/>
      <c r="C128" s="67"/>
      <c r="D128" s="67"/>
      <c r="E128" s="67"/>
      <c r="F128" s="67"/>
      <c r="G128" s="67"/>
      <c r="H128" s="67"/>
      <c r="I128" s="67"/>
      <c r="J128" s="67"/>
      <c r="K128" s="67"/>
      <c r="L128" s="67"/>
      <c r="M128" s="67"/>
      <c r="N128" s="67"/>
      <c r="O128" s="67"/>
      <c r="P128" s="67"/>
      <c r="Q128" s="67"/>
      <c r="R128" s="67"/>
      <c r="S128" s="67"/>
      <c r="T128" s="67"/>
      <c r="U128" s="74"/>
      <c r="V128" s="67"/>
      <c r="W128" s="67"/>
      <c r="X128" s="67"/>
      <c r="Y128" s="74"/>
      <c r="Z128" s="67"/>
      <c r="AA128" s="67"/>
      <c r="AB128" s="67"/>
      <c r="AC128" s="67"/>
      <c r="AD128" s="74"/>
      <c r="AE128" s="74"/>
    </row>
    <row r="129" spans="1:31" ht="12" customHeight="1" x14ac:dyDescent="0.4">
      <c r="A129" s="67"/>
      <c r="B129" s="67"/>
      <c r="C129" s="67"/>
      <c r="D129" s="67"/>
      <c r="E129" s="67"/>
      <c r="F129" s="67"/>
      <c r="G129" s="67"/>
      <c r="H129" s="67"/>
      <c r="I129" s="67"/>
      <c r="J129" s="67"/>
      <c r="K129" s="67"/>
      <c r="L129" s="67"/>
      <c r="M129" s="67"/>
      <c r="N129" s="67"/>
      <c r="O129" s="67"/>
      <c r="P129" s="67"/>
      <c r="Q129" s="67"/>
      <c r="R129" s="67"/>
      <c r="S129" s="67"/>
      <c r="T129" s="67"/>
      <c r="U129" s="74"/>
      <c r="V129" s="67"/>
      <c r="W129" s="67"/>
      <c r="X129" s="67"/>
      <c r="Y129" s="74"/>
      <c r="Z129" s="67"/>
      <c r="AA129" s="67"/>
      <c r="AB129" s="67"/>
      <c r="AC129" s="67"/>
      <c r="AD129" s="74"/>
      <c r="AE129" s="74"/>
    </row>
    <row r="130" spans="1:31" ht="12" customHeight="1" x14ac:dyDescent="0.4">
      <c r="A130" s="67"/>
      <c r="B130" s="67"/>
      <c r="C130" s="67"/>
      <c r="D130" s="67"/>
      <c r="E130" s="67"/>
      <c r="F130" s="67"/>
      <c r="G130" s="67"/>
      <c r="H130" s="67"/>
      <c r="I130" s="67"/>
      <c r="J130" s="67"/>
      <c r="K130" s="67"/>
      <c r="L130" s="67"/>
      <c r="M130" s="67"/>
      <c r="N130" s="67"/>
      <c r="O130" s="67"/>
      <c r="P130" s="67"/>
      <c r="Q130" s="67"/>
      <c r="R130" s="67"/>
      <c r="S130" s="67"/>
      <c r="T130" s="67"/>
      <c r="U130" s="74"/>
      <c r="V130" s="67"/>
      <c r="W130" s="67"/>
      <c r="X130" s="67"/>
      <c r="Y130" s="74"/>
      <c r="Z130" s="67"/>
      <c r="AA130" s="67"/>
      <c r="AB130" s="67"/>
      <c r="AC130" s="67"/>
      <c r="AD130" s="74"/>
      <c r="AE130" s="74"/>
    </row>
    <row r="131" spans="1:31" ht="12" customHeight="1" x14ac:dyDescent="0.4">
      <c r="A131" s="67"/>
      <c r="B131" s="67"/>
      <c r="C131" s="67"/>
      <c r="D131" s="67"/>
      <c r="E131" s="67"/>
      <c r="F131" s="67"/>
      <c r="G131" s="67"/>
      <c r="H131" s="67"/>
      <c r="I131" s="67"/>
      <c r="J131" s="67"/>
      <c r="K131" s="67"/>
      <c r="L131" s="67"/>
      <c r="M131" s="67"/>
      <c r="N131" s="67"/>
      <c r="O131" s="67"/>
      <c r="P131" s="67"/>
      <c r="Q131" s="67"/>
      <c r="R131" s="67"/>
      <c r="S131" s="67"/>
      <c r="T131" s="67"/>
      <c r="U131" s="74"/>
      <c r="V131" s="67"/>
      <c r="W131" s="67"/>
      <c r="X131" s="67"/>
      <c r="Y131" s="74"/>
      <c r="Z131" s="67"/>
      <c r="AA131" s="67"/>
      <c r="AB131" s="67"/>
      <c r="AC131" s="67"/>
      <c r="AD131" s="74"/>
      <c r="AE131" s="74"/>
    </row>
    <row r="132" spans="1:31" ht="12" customHeight="1" x14ac:dyDescent="0.4">
      <c r="A132" s="67"/>
      <c r="B132" s="67"/>
      <c r="C132" s="67"/>
      <c r="D132" s="67"/>
      <c r="E132" s="67"/>
      <c r="F132" s="67"/>
      <c r="G132" s="67"/>
      <c r="H132" s="67"/>
      <c r="I132" s="67"/>
      <c r="J132" s="67"/>
      <c r="K132" s="67"/>
      <c r="L132" s="67"/>
      <c r="M132" s="67"/>
      <c r="N132" s="67"/>
      <c r="O132" s="67"/>
      <c r="P132" s="67"/>
      <c r="Q132" s="67"/>
      <c r="R132" s="67"/>
      <c r="S132" s="67"/>
      <c r="T132" s="67"/>
      <c r="U132" s="74"/>
      <c r="V132" s="67"/>
      <c r="W132" s="67"/>
      <c r="X132" s="67"/>
      <c r="Y132" s="74"/>
      <c r="Z132" s="67"/>
      <c r="AA132" s="67"/>
      <c r="AB132" s="67"/>
      <c r="AC132" s="67"/>
      <c r="AD132" s="74"/>
      <c r="AE132" s="74"/>
    </row>
    <row r="133" spans="1:31" ht="12" customHeight="1" x14ac:dyDescent="0.4">
      <c r="A133" s="67"/>
      <c r="B133" s="67"/>
      <c r="C133" s="67"/>
      <c r="D133" s="67"/>
      <c r="E133" s="67"/>
      <c r="F133" s="67"/>
      <c r="G133" s="67"/>
      <c r="H133" s="67"/>
      <c r="I133" s="67"/>
      <c r="J133" s="67"/>
      <c r="K133" s="67"/>
      <c r="L133" s="67"/>
      <c r="M133" s="67"/>
      <c r="N133" s="67"/>
      <c r="O133" s="67"/>
      <c r="P133" s="67"/>
      <c r="Q133" s="67"/>
      <c r="R133" s="67"/>
      <c r="S133" s="67"/>
      <c r="T133" s="67"/>
      <c r="U133" s="74"/>
      <c r="V133" s="67"/>
      <c r="W133" s="67"/>
      <c r="X133" s="67"/>
      <c r="Y133" s="74"/>
      <c r="Z133" s="67"/>
      <c r="AA133" s="67"/>
      <c r="AB133" s="67"/>
      <c r="AC133" s="67"/>
      <c r="AD133" s="74"/>
      <c r="AE133" s="74"/>
    </row>
    <row r="134" spans="1:31" ht="12" customHeight="1" x14ac:dyDescent="0.4">
      <c r="A134" s="67"/>
      <c r="B134" s="67"/>
      <c r="C134" s="67"/>
      <c r="D134" s="67"/>
      <c r="E134" s="67"/>
      <c r="F134" s="67"/>
      <c r="G134" s="67"/>
      <c r="H134" s="67"/>
      <c r="I134" s="67"/>
      <c r="J134" s="67"/>
      <c r="K134" s="67"/>
      <c r="L134" s="67"/>
      <c r="M134" s="67"/>
      <c r="N134" s="67"/>
      <c r="O134" s="67"/>
      <c r="P134" s="67"/>
      <c r="Q134" s="67"/>
      <c r="R134" s="67"/>
      <c r="S134" s="67"/>
      <c r="T134" s="67"/>
      <c r="U134" s="74"/>
      <c r="V134" s="67"/>
      <c r="W134" s="67"/>
      <c r="X134" s="67"/>
      <c r="Y134" s="74"/>
      <c r="Z134" s="67"/>
      <c r="AA134" s="67"/>
      <c r="AB134" s="67"/>
      <c r="AC134" s="67"/>
      <c r="AD134" s="74"/>
      <c r="AE134" s="74"/>
    </row>
    <row r="135" spans="1:31" ht="12" customHeight="1" x14ac:dyDescent="0.4">
      <c r="A135" s="67"/>
      <c r="B135" s="67"/>
      <c r="C135" s="67"/>
      <c r="D135" s="67"/>
      <c r="E135" s="67"/>
      <c r="F135" s="67"/>
      <c r="G135" s="67"/>
      <c r="H135" s="67"/>
      <c r="I135" s="67"/>
      <c r="J135" s="67"/>
      <c r="K135" s="67"/>
      <c r="L135" s="67"/>
      <c r="M135" s="67"/>
      <c r="N135" s="67"/>
      <c r="O135" s="67"/>
      <c r="P135" s="67"/>
      <c r="Q135" s="67"/>
      <c r="R135" s="67"/>
      <c r="S135" s="67"/>
      <c r="T135" s="67"/>
      <c r="U135" s="74"/>
      <c r="V135" s="67"/>
      <c r="W135" s="67"/>
      <c r="X135" s="67"/>
      <c r="Y135" s="74"/>
      <c r="Z135" s="67"/>
      <c r="AA135" s="67"/>
      <c r="AB135" s="67"/>
      <c r="AC135" s="67"/>
      <c r="AD135" s="74"/>
      <c r="AE135" s="74"/>
    </row>
    <row r="136" spans="1:31" ht="12" customHeight="1" x14ac:dyDescent="0.4">
      <c r="A136" s="67"/>
      <c r="B136" s="67"/>
      <c r="C136" s="67"/>
      <c r="D136" s="67"/>
      <c r="E136" s="67"/>
      <c r="F136" s="67"/>
      <c r="G136" s="67"/>
      <c r="H136" s="67"/>
      <c r="I136" s="67"/>
      <c r="J136" s="67"/>
      <c r="K136" s="67"/>
      <c r="L136" s="67"/>
      <c r="M136" s="67"/>
      <c r="N136" s="67"/>
      <c r="O136" s="67"/>
      <c r="P136" s="67"/>
      <c r="Q136" s="67"/>
      <c r="R136" s="67"/>
      <c r="S136" s="67"/>
      <c r="T136" s="67"/>
      <c r="U136" s="74"/>
      <c r="V136" s="67"/>
      <c r="W136" s="67"/>
      <c r="X136" s="67"/>
      <c r="Y136" s="74"/>
      <c r="Z136" s="67"/>
      <c r="AA136" s="67"/>
      <c r="AB136" s="67"/>
      <c r="AC136" s="67"/>
      <c r="AD136" s="74"/>
      <c r="AE136" s="74"/>
    </row>
    <row r="137" spans="1:31" ht="12" customHeight="1" x14ac:dyDescent="0.4">
      <c r="A137" s="67"/>
      <c r="B137" s="67"/>
      <c r="C137" s="67"/>
      <c r="D137" s="67"/>
      <c r="E137" s="67"/>
      <c r="F137" s="67"/>
      <c r="G137" s="67"/>
      <c r="H137" s="67"/>
      <c r="I137" s="67"/>
      <c r="J137" s="67"/>
      <c r="K137" s="67"/>
      <c r="L137" s="67"/>
      <c r="M137" s="67"/>
      <c r="N137" s="67"/>
      <c r="O137" s="67"/>
      <c r="P137" s="67"/>
      <c r="Q137" s="67"/>
      <c r="R137" s="67"/>
      <c r="S137" s="67"/>
      <c r="T137" s="67"/>
      <c r="U137" s="74"/>
      <c r="V137" s="67"/>
      <c r="W137" s="67"/>
      <c r="X137" s="67"/>
      <c r="Y137" s="74"/>
      <c r="Z137" s="67"/>
      <c r="AA137" s="67"/>
      <c r="AB137" s="67"/>
      <c r="AC137" s="67"/>
      <c r="AD137" s="74"/>
      <c r="AE137" s="74"/>
    </row>
    <row r="138" spans="1:31" ht="12" customHeight="1" x14ac:dyDescent="0.4">
      <c r="A138" s="67"/>
      <c r="B138" s="67"/>
      <c r="C138" s="67"/>
      <c r="D138" s="67"/>
      <c r="E138" s="67"/>
      <c r="F138" s="67"/>
      <c r="G138" s="67"/>
      <c r="H138" s="67"/>
      <c r="I138" s="67"/>
      <c r="J138" s="67"/>
      <c r="K138" s="67"/>
      <c r="L138" s="67"/>
      <c r="M138" s="67"/>
      <c r="N138" s="67"/>
      <c r="O138" s="67"/>
      <c r="P138" s="67"/>
      <c r="Q138" s="67"/>
      <c r="R138" s="67"/>
      <c r="S138" s="67"/>
      <c r="T138" s="67"/>
      <c r="U138" s="74"/>
      <c r="V138" s="67"/>
      <c r="W138" s="67"/>
      <c r="X138" s="67"/>
      <c r="Y138" s="74"/>
      <c r="Z138" s="67"/>
      <c r="AA138" s="67"/>
      <c r="AB138" s="67"/>
      <c r="AC138" s="67"/>
      <c r="AD138" s="74"/>
      <c r="AE138" s="74"/>
    </row>
    <row r="139" spans="1:31" ht="12" customHeight="1" x14ac:dyDescent="0.4">
      <c r="A139" s="67"/>
      <c r="B139" s="67"/>
      <c r="C139" s="67"/>
      <c r="D139" s="67"/>
      <c r="E139" s="67"/>
      <c r="F139" s="67"/>
      <c r="G139" s="67"/>
      <c r="H139" s="67"/>
      <c r="I139" s="67"/>
      <c r="J139" s="67"/>
      <c r="K139" s="67"/>
      <c r="L139" s="67"/>
      <c r="M139" s="67"/>
      <c r="N139" s="67"/>
      <c r="O139" s="67"/>
      <c r="P139" s="67"/>
      <c r="Q139" s="67"/>
      <c r="R139" s="67"/>
      <c r="S139" s="67"/>
      <c r="T139" s="67"/>
      <c r="U139" s="74"/>
      <c r="V139" s="67"/>
      <c r="W139" s="67"/>
      <c r="X139" s="67"/>
      <c r="Y139" s="74"/>
      <c r="Z139" s="67"/>
      <c r="AA139" s="67"/>
      <c r="AB139" s="67"/>
      <c r="AC139" s="67"/>
      <c r="AD139" s="74"/>
      <c r="AE139" s="74"/>
    </row>
    <row r="140" spans="1:31" ht="12" customHeight="1" x14ac:dyDescent="0.4">
      <c r="A140" s="67"/>
      <c r="B140" s="67"/>
      <c r="C140" s="67"/>
      <c r="D140" s="67"/>
      <c r="E140" s="67"/>
      <c r="F140" s="67"/>
      <c r="G140" s="67"/>
      <c r="H140" s="67"/>
      <c r="I140" s="67"/>
      <c r="J140" s="67"/>
      <c r="K140" s="67"/>
      <c r="L140" s="67"/>
      <c r="M140" s="67"/>
      <c r="N140" s="67"/>
      <c r="O140" s="67"/>
      <c r="P140" s="67"/>
      <c r="Q140" s="67"/>
      <c r="R140" s="67"/>
      <c r="S140" s="67"/>
      <c r="T140" s="67"/>
      <c r="U140" s="74"/>
      <c r="V140" s="67"/>
      <c r="W140" s="67"/>
      <c r="X140" s="67"/>
      <c r="Y140" s="74"/>
      <c r="Z140" s="67"/>
      <c r="AA140" s="67"/>
      <c r="AB140" s="67"/>
      <c r="AC140" s="67"/>
      <c r="AD140" s="74"/>
      <c r="AE140" s="74"/>
    </row>
    <row r="141" spans="1:31" ht="12" customHeight="1" x14ac:dyDescent="0.4">
      <c r="A141" s="67"/>
      <c r="B141" s="67"/>
      <c r="C141" s="67"/>
      <c r="D141" s="67"/>
      <c r="E141" s="67"/>
      <c r="F141" s="67"/>
      <c r="G141" s="67"/>
      <c r="H141" s="67"/>
      <c r="I141" s="67"/>
      <c r="J141" s="67"/>
      <c r="K141" s="67"/>
      <c r="L141" s="67"/>
      <c r="M141" s="67"/>
      <c r="N141" s="67"/>
      <c r="O141" s="67"/>
      <c r="P141" s="67"/>
      <c r="Q141" s="67"/>
      <c r="R141" s="67"/>
      <c r="S141" s="67"/>
      <c r="T141" s="67"/>
      <c r="U141" s="74"/>
      <c r="V141" s="67"/>
      <c r="W141" s="67"/>
      <c r="X141" s="67"/>
      <c r="Y141" s="74"/>
      <c r="Z141" s="67"/>
      <c r="AA141" s="67"/>
      <c r="AB141" s="67"/>
      <c r="AC141" s="67"/>
      <c r="AD141" s="74"/>
      <c r="AE141" s="74"/>
    </row>
    <row r="142" spans="1:31" ht="12" customHeight="1" x14ac:dyDescent="0.4">
      <c r="A142" s="67"/>
      <c r="B142" s="67"/>
      <c r="C142" s="67"/>
      <c r="D142" s="67"/>
      <c r="E142" s="67"/>
      <c r="F142" s="67"/>
      <c r="G142" s="67"/>
      <c r="H142" s="67"/>
      <c r="I142" s="67"/>
      <c r="J142" s="67"/>
      <c r="K142" s="67"/>
      <c r="L142" s="67"/>
      <c r="M142" s="67"/>
      <c r="N142" s="67"/>
      <c r="O142" s="67"/>
      <c r="P142" s="67"/>
      <c r="Q142" s="67"/>
      <c r="R142" s="67"/>
      <c r="S142" s="67"/>
      <c r="T142" s="67"/>
      <c r="U142" s="74"/>
      <c r="V142" s="67"/>
      <c r="W142" s="67"/>
      <c r="X142" s="67"/>
      <c r="Y142" s="74"/>
      <c r="Z142" s="67"/>
      <c r="AA142" s="67"/>
      <c r="AB142" s="67"/>
      <c r="AC142" s="67"/>
      <c r="AD142" s="74"/>
      <c r="AE142" s="74"/>
    </row>
    <row r="143" spans="1:31" ht="12" customHeight="1" x14ac:dyDescent="0.4">
      <c r="A143" s="67"/>
      <c r="B143" s="67"/>
      <c r="C143" s="67"/>
      <c r="D143" s="67"/>
      <c r="E143" s="67"/>
      <c r="F143" s="67"/>
      <c r="G143" s="67"/>
      <c r="H143" s="67"/>
      <c r="I143" s="67"/>
      <c r="J143" s="67"/>
      <c r="K143" s="67"/>
      <c r="L143" s="67"/>
      <c r="M143" s="67"/>
      <c r="N143" s="67"/>
      <c r="O143" s="67"/>
      <c r="P143" s="67"/>
      <c r="Q143" s="67"/>
      <c r="R143" s="67"/>
      <c r="S143" s="67"/>
      <c r="T143" s="67"/>
      <c r="U143" s="74"/>
      <c r="V143" s="67"/>
      <c r="W143" s="67"/>
      <c r="X143" s="67"/>
      <c r="Y143" s="74"/>
      <c r="Z143" s="67"/>
      <c r="AA143" s="67"/>
      <c r="AB143" s="67"/>
      <c r="AC143" s="67"/>
      <c r="AD143" s="74"/>
      <c r="AE143" s="74"/>
    </row>
    <row r="144" spans="1:31" ht="12" customHeight="1" x14ac:dyDescent="0.4">
      <c r="A144" s="67"/>
      <c r="B144" s="67"/>
      <c r="C144" s="67"/>
      <c r="D144" s="67"/>
      <c r="E144" s="67"/>
      <c r="F144" s="67"/>
      <c r="G144" s="67"/>
      <c r="H144" s="67"/>
      <c r="I144" s="67"/>
      <c r="J144" s="67"/>
      <c r="K144" s="67"/>
      <c r="L144" s="67"/>
      <c r="M144" s="67"/>
      <c r="N144" s="67"/>
      <c r="O144" s="67"/>
      <c r="P144" s="67"/>
      <c r="Q144" s="67"/>
      <c r="R144" s="67"/>
      <c r="S144" s="67"/>
      <c r="T144" s="67"/>
      <c r="U144" s="74"/>
      <c r="V144" s="67"/>
      <c r="W144" s="67"/>
      <c r="X144" s="67"/>
      <c r="Y144" s="74"/>
      <c r="Z144" s="67"/>
      <c r="AA144" s="67"/>
      <c r="AB144" s="67"/>
      <c r="AC144" s="67"/>
      <c r="AD144" s="74"/>
      <c r="AE144" s="74"/>
    </row>
    <row r="145" spans="1:31" ht="12" customHeight="1" x14ac:dyDescent="0.4">
      <c r="A145" s="67"/>
      <c r="B145" s="67"/>
      <c r="C145" s="67"/>
      <c r="D145" s="67"/>
      <c r="E145" s="67"/>
      <c r="F145" s="67"/>
      <c r="G145" s="67"/>
      <c r="H145" s="67"/>
      <c r="I145" s="67"/>
      <c r="J145" s="67"/>
      <c r="K145" s="67"/>
      <c r="L145" s="67"/>
      <c r="M145" s="67"/>
      <c r="N145" s="67"/>
      <c r="O145" s="67"/>
      <c r="P145" s="67"/>
      <c r="Q145" s="67"/>
      <c r="R145" s="67"/>
      <c r="S145" s="67"/>
      <c r="T145" s="67"/>
      <c r="U145" s="74"/>
      <c r="V145" s="67"/>
      <c r="W145" s="67"/>
      <c r="X145" s="67"/>
      <c r="Y145" s="74"/>
      <c r="Z145" s="67"/>
      <c r="AA145" s="67"/>
      <c r="AB145" s="67"/>
      <c r="AC145" s="67"/>
      <c r="AD145" s="74"/>
      <c r="AE145" s="74"/>
    </row>
    <row r="146" spans="1:31" ht="12" customHeight="1" x14ac:dyDescent="0.4">
      <c r="A146" s="67"/>
      <c r="B146" s="67"/>
      <c r="C146" s="67"/>
      <c r="D146" s="67"/>
      <c r="E146" s="67"/>
      <c r="F146" s="67"/>
      <c r="G146" s="67"/>
      <c r="H146" s="67"/>
      <c r="I146" s="67"/>
      <c r="J146" s="67"/>
      <c r="K146" s="67"/>
      <c r="L146" s="67"/>
      <c r="M146" s="67"/>
      <c r="N146" s="67"/>
      <c r="O146" s="67"/>
      <c r="P146" s="67"/>
      <c r="Q146" s="67"/>
      <c r="R146" s="67"/>
      <c r="S146" s="67"/>
      <c r="T146" s="67"/>
      <c r="U146" s="74"/>
      <c r="V146" s="67"/>
      <c r="W146" s="67"/>
      <c r="X146" s="67"/>
      <c r="Y146" s="74"/>
      <c r="Z146" s="67"/>
      <c r="AA146" s="67"/>
      <c r="AB146" s="67"/>
      <c r="AC146" s="67"/>
      <c r="AD146" s="74"/>
      <c r="AE146" s="74"/>
    </row>
    <row r="147" spans="1:31" ht="12" customHeight="1" x14ac:dyDescent="0.4">
      <c r="A147" s="67"/>
      <c r="B147" s="67"/>
      <c r="C147" s="67"/>
      <c r="D147" s="67"/>
      <c r="E147" s="67"/>
      <c r="F147" s="67"/>
      <c r="G147" s="67"/>
      <c r="H147" s="67"/>
      <c r="I147" s="67"/>
      <c r="J147" s="67"/>
      <c r="K147" s="67"/>
      <c r="L147" s="67"/>
      <c r="M147" s="67"/>
      <c r="N147" s="67"/>
      <c r="O147" s="67"/>
      <c r="P147" s="67"/>
      <c r="Q147" s="67"/>
      <c r="R147" s="67"/>
      <c r="S147" s="67"/>
      <c r="T147" s="67"/>
      <c r="U147" s="74"/>
      <c r="V147" s="67"/>
      <c r="W147" s="67"/>
      <c r="X147" s="67"/>
      <c r="Y147" s="74"/>
      <c r="Z147" s="67"/>
      <c r="AA147" s="67"/>
      <c r="AB147" s="67"/>
      <c r="AC147" s="67"/>
      <c r="AD147" s="74"/>
      <c r="AE147" s="74"/>
    </row>
    <row r="148" spans="1:31" ht="12" customHeight="1" x14ac:dyDescent="0.4">
      <c r="A148" s="67"/>
      <c r="B148" s="67"/>
      <c r="C148" s="67"/>
      <c r="D148" s="67"/>
      <c r="E148" s="67"/>
      <c r="F148" s="67"/>
      <c r="G148" s="67"/>
      <c r="H148" s="67"/>
      <c r="I148" s="67"/>
      <c r="J148" s="67"/>
      <c r="K148" s="67"/>
      <c r="L148" s="67"/>
      <c r="M148" s="67"/>
      <c r="N148" s="67"/>
      <c r="O148" s="67"/>
      <c r="P148" s="67"/>
      <c r="Q148" s="67"/>
      <c r="R148" s="67"/>
      <c r="S148" s="67"/>
      <c r="T148" s="67"/>
      <c r="U148" s="74"/>
      <c r="V148" s="67"/>
      <c r="W148" s="67"/>
      <c r="X148" s="67"/>
      <c r="Y148" s="74"/>
      <c r="Z148" s="67"/>
      <c r="AA148" s="67"/>
      <c r="AB148" s="67"/>
      <c r="AC148" s="67"/>
      <c r="AD148" s="74"/>
      <c r="AE148" s="74"/>
    </row>
    <row r="149" spans="1:31" ht="12" customHeight="1" x14ac:dyDescent="0.4">
      <c r="A149" s="67"/>
      <c r="B149" s="67"/>
      <c r="C149" s="67"/>
      <c r="D149" s="67"/>
      <c r="E149" s="67"/>
      <c r="F149" s="67"/>
      <c r="G149" s="67"/>
      <c r="H149" s="67"/>
      <c r="I149" s="67"/>
      <c r="J149" s="67"/>
      <c r="K149" s="67"/>
      <c r="L149" s="67"/>
      <c r="M149" s="67"/>
      <c r="N149" s="67"/>
      <c r="O149" s="67"/>
      <c r="P149" s="67"/>
      <c r="Q149" s="67"/>
      <c r="R149" s="67"/>
      <c r="S149" s="67"/>
      <c r="T149" s="67"/>
      <c r="U149" s="74"/>
      <c r="V149" s="67"/>
      <c r="W149" s="67"/>
      <c r="X149" s="67"/>
      <c r="Y149" s="74"/>
      <c r="Z149" s="67"/>
      <c r="AA149" s="67"/>
      <c r="AB149" s="67"/>
      <c r="AC149" s="67"/>
      <c r="AD149" s="74"/>
      <c r="AE149" s="74"/>
    </row>
    <row r="150" spans="1:31" ht="12" customHeight="1" x14ac:dyDescent="0.4">
      <c r="A150" s="67"/>
      <c r="B150" s="67"/>
      <c r="C150" s="67"/>
      <c r="D150" s="67"/>
      <c r="E150" s="67"/>
      <c r="F150" s="67"/>
      <c r="G150" s="67"/>
      <c r="H150" s="67"/>
      <c r="I150" s="67"/>
      <c r="J150" s="67"/>
      <c r="K150" s="67"/>
      <c r="L150" s="67"/>
      <c r="M150" s="67"/>
      <c r="N150" s="67"/>
      <c r="O150" s="67"/>
      <c r="P150" s="67"/>
      <c r="Q150" s="67"/>
      <c r="R150" s="67"/>
      <c r="S150" s="67"/>
      <c r="T150" s="67"/>
      <c r="U150" s="74"/>
      <c r="V150" s="67"/>
      <c r="W150" s="67"/>
      <c r="X150" s="67"/>
      <c r="Y150" s="74"/>
      <c r="Z150" s="67"/>
      <c r="AA150" s="67"/>
      <c r="AB150" s="67"/>
      <c r="AC150" s="67"/>
      <c r="AD150" s="74"/>
      <c r="AE150" s="74"/>
    </row>
    <row r="151" spans="1:31" ht="12" customHeight="1" x14ac:dyDescent="0.4">
      <c r="A151" s="67"/>
      <c r="B151" s="67"/>
      <c r="C151" s="67"/>
      <c r="D151" s="67"/>
      <c r="E151" s="67"/>
      <c r="F151" s="67"/>
      <c r="G151" s="67"/>
      <c r="H151" s="67"/>
      <c r="I151" s="67"/>
      <c r="J151" s="67"/>
      <c r="K151" s="67"/>
      <c r="L151" s="67"/>
      <c r="M151" s="67"/>
      <c r="N151" s="67"/>
      <c r="O151" s="67"/>
      <c r="P151" s="67"/>
      <c r="Q151" s="67"/>
      <c r="R151" s="67"/>
      <c r="S151" s="67"/>
      <c r="T151" s="67"/>
      <c r="U151" s="74"/>
      <c r="V151" s="67"/>
      <c r="W151" s="67"/>
      <c r="X151" s="67"/>
      <c r="Y151" s="74"/>
      <c r="Z151" s="67"/>
      <c r="AA151" s="67"/>
      <c r="AB151" s="67"/>
      <c r="AC151" s="67"/>
      <c r="AD151" s="74"/>
      <c r="AE151" s="74"/>
    </row>
    <row r="152" spans="1:31" ht="12" customHeight="1" x14ac:dyDescent="0.4">
      <c r="A152" s="67"/>
      <c r="B152" s="67"/>
      <c r="C152" s="67"/>
      <c r="D152" s="67"/>
      <c r="E152" s="67"/>
      <c r="F152" s="67"/>
      <c r="G152" s="67"/>
      <c r="H152" s="67"/>
      <c r="I152" s="67"/>
      <c r="J152" s="67"/>
      <c r="K152" s="67"/>
      <c r="L152" s="67"/>
      <c r="M152" s="67"/>
      <c r="N152" s="67"/>
      <c r="O152" s="67"/>
      <c r="P152" s="67"/>
      <c r="Q152" s="67"/>
      <c r="R152" s="67"/>
      <c r="S152" s="67"/>
      <c r="T152" s="67"/>
      <c r="U152" s="74"/>
      <c r="V152" s="67"/>
      <c r="W152" s="67"/>
      <c r="X152" s="67"/>
      <c r="Y152" s="74"/>
      <c r="Z152" s="67"/>
      <c r="AA152" s="67"/>
      <c r="AB152" s="67"/>
      <c r="AC152" s="67"/>
      <c r="AD152" s="74"/>
      <c r="AE152" s="74"/>
    </row>
    <row r="153" spans="1:31" ht="12" customHeight="1" x14ac:dyDescent="0.4">
      <c r="A153" s="67"/>
      <c r="B153" s="67"/>
      <c r="C153" s="67"/>
      <c r="D153" s="67"/>
      <c r="E153" s="67"/>
      <c r="F153" s="67"/>
      <c r="G153" s="67"/>
      <c r="H153" s="67"/>
      <c r="I153" s="67"/>
      <c r="J153" s="67"/>
      <c r="K153" s="67"/>
      <c r="L153" s="67"/>
      <c r="M153" s="67"/>
      <c r="N153" s="67"/>
      <c r="O153" s="67"/>
      <c r="P153" s="67"/>
      <c r="Q153" s="67"/>
      <c r="R153" s="67"/>
      <c r="S153" s="67"/>
      <c r="T153" s="67"/>
      <c r="U153" s="74"/>
      <c r="V153" s="67"/>
      <c r="W153" s="67"/>
      <c r="X153" s="67"/>
      <c r="Y153" s="74"/>
      <c r="Z153" s="67"/>
      <c r="AA153" s="67"/>
      <c r="AB153" s="67"/>
      <c r="AC153" s="67"/>
      <c r="AD153" s="74"/>
      <c r="AE153" s="74"/>
    </row>
    <row r="154" spans="1:31" ht="12" customHeight="1" x14ac:dyDescent="0.4">
      <c r="A154" s="67"/>
      <c r="B154" s="67"/>
      <c r="C154" s="67"/>
      <c r="D154" s="67"/>
      <c r="E154" s="67"/>
      <c r="F154" s="67"/>
      <c r="G154" s="67"/>
      <c r="H154" s="67"/>
      <c r="I154" s="67"/>
      <c r="J154" s="67"/>
      <c r="K154" s="67"/>
      <c r="L154" s="67"/>
      <c r="M154" s="67"/>
      <c r="N154" s="67"/>
      <c r="O154" s="67"/>
      <c r="P154" s="67"/>
      <c r="Q154" s="67"/>
      <c r="R154" s="67"/>
      <c r="S154" s="67"/>
      <c r="T154" s="67"/>
      <c r="U154" s="74"/>
      <c r="V154" s="67"/>
      <c r="W154" s="67"/>
      <c r="X154" s="67"/>
      <c r="Y154" s="74"/>
      <c r="Z154" s="67"/>
      <c r="AA154" s="67"/>
      <c r="AB154" s="67"/>
      <c r="AC154" s="67"/>
      <c r="AD154" s="74"/>
      <c r="AE154" s="74"/>
    </row>
    <row r="155" spans="1:31" ht="12" customHeight="1" x14ac:dyDescent="0.4">
      <c r="A155" s="67"/>
      <c r="B155" s="67"/>
      <c r="C155" s="67"/>
      <c r="D155" s="67"/>
      <c r="E155" s="67"/>
      <c r="F155" s="67"/>
      <c r="G155" s="67"/>
      <c r="H155" s="67"/>
      <c r="I155" s="67"/>
      <c r="J155" s="67"/>
      <c r="K155" s="67"/>
      <c r="L155" s="67"/>
      <c r="M155" s="67"/>
      <c r="N155" s="67"/>
      <c r="O155" s="67"/>
      <c r="P155" s="67"/>
      <c r="Q155" s="67"/>
      <c r="R155" s="67"/>
      <c r="S155" s="67"/>
      <c r="T155" s="67"/>
      <c r="U155" s="74"/>
      <c r="V155" s="67"/>
      <c r="W155" s="67"/>
      <c r="X155" s="67"/>
      <c r="Y155" s="74"/>
      <c r="Z155" s="67"/>
      <c r="AA155" s="67"/>
      <c r="AB155" s="67"/>
      <c r="AC155" s="67"/>
      <c r="AD155" s="74"/>
      <c r="AE155" s="74"/>
    </row>
    <row r="156" spans="1:31" ht="12" customHeight="1" x14ac:dyDescent="0.4">
      <c r="A156" s="67"/>
      <c r="B156" s="67"/>
      <c r="C156" s="67"/>
      <c r="D156" s="67"/>
      <c r="E156" s="67"/>
      <c r="F156" s="67"/>
      <c r="G156" s="67"/>
      <c r="H156" s="67"/>
      <c r="I156" s="67"/>
      <c r="J156" s="67"/>
      <c r="K156" s="67"/>
      <c r="L156" s="67"/>
      <c r="M156" s="67"/>
      <c r="N156" s="67"/>
      <c r="O156" s="67"/>
      <c r="P156" s="67"/>
      <c r="Q156" s="67"/>
      <c r="R156" s="67"/>
      <c r="S156" s="67"/>
      <c r="T156" s="67"/>
      <c r="U156" s="74"/>
      <c r="V156" s="67"/>
      <c r="W156" s="67"/>
      <c r="X156" s="67"/>
      <c r="Y156" s="74"/>
      <c r="Z156" s="67"/>
      <c r="AA156" s="67"/>
      <c r="AB156" s="67"/>
      <c r="AC156" s="67"/>
      <c r="AD156" s="74"/>
      <c r="AE156" s="74"/>
    </row>
    <row r="157" spans="1:31" ht="12" customHeight="1" x14ac:dyDescent="0.4">
      <c r="A157" s="67"/>
      <c r="B157" s="67"/>
      <c r="C157" s="67"/>
      <c r="D157" s="67"/>
      <c r="E157" s="67"/>
      <c r="F157" s="67"/>
      <c r="G157" s="67"/>
      <c r="H157" s="67"/>
      <c r="I157" s="67"/>
      <c r="J157" s="67"/>
      <c r="K157" s="67"/>
      <c r="L157" s="67"/>
      <c r="M157" s="67"/>
      <c r="N157" s="67"/>
      <c r="O157" s="67"/>
      <c r="P157" s="67"/>
      <c r="Q157" s="67"/>
      <c r="R157" s="67"/>
      <c r="S157" s="67"/>
      <c r="T157" s="67"/>
      <c r="U157" s="74"/>
      <c r="V157" s="67"/>
      <c r="W157" s="67"/>
      <c r="X157" s="67"/>
      <c r="Y157" s="74"/>
      <c r="Z157" s="67"/>
      <c r="AA157" s="67"/>
      <c r="AB157" s="67"/>
      <c r="AC157" s="67"/>
      <c r="AD157" s="74"/>
      <c r="AE157" s="74"/>
    </row>
    <row r="158" spans="1:31" ht="12" customHeight="1" x14ac:dyDescent="0.4">
      <c r="A158" s="67"/>
      <c r="B158" s="67"/>
      <c r="C158" s="67"/>
      <c r="D158" s="67"/>
      <c r="E158" s="67"/>
      <c r="F158" s="67"/>
      <c r="G158" s="67"/>
      <c r="H158" s="67"/>
      <c r="I158" s="67"/>
      <c r="J158" s="67"/>
      <c r="K158" s="67"/>
      <c r="L158" s="67"/>
      <c r="M158" s="67"/>
      <c r="N158" s="67"/>
      <c r="O158" s="67"/>
      <c r="P158" s="67"/>
      <c r="Q158" s="67"/>
      <c r="R158" s="67"/>
      <c r="S158" s="67"/>
      <c r="T158" s="67"/>
      <c r="U158" s="74"/>
      <c r="V158" s="67"/>
      <c r="W158" s="67"/>
      <c r="X158" s="67"/>
      <c r="Y158" s="74"/>
      <c r="Z158" s="67"/>
      <c r="AA158" s="67"/>
      <c r="AB158" s="67"/>
      <c r="AC158" s="67"/>
      <c r="AD158" s="74"/>
      <c r="AE158" s="74"/>
    </row>
    <row r="159" spans="1:31" ht="12" customHeight="1" x14ac:dyDescent="0.4">
      <c r="A159" s="67"/>
      <c r="B159" s="67"/>
      <c r="C159" s="67"/>
      <c r="D159" s="67"/>
      <c r="E159" s="67"/>
      <c r="F159" s="67"/>
      <c r="G159" s="67"/>
      <c r="H159" s="67"/>
      <c r="I159" s="67"/>
      <c r="J159" s="67"/>
      <c r="K159" s="67"/>
      <c r="L159" s="67"/>
      <c r="M159" s="67"/>
      <c r="N159" s="67"/>
      <c r="O159" s="67"/>
      <c r="P159" s="67"/>
      <c r="Q159" s="67"/>
      <c r="R159" s="67"/>
      <c r="S159" s="67"/>
      <c r="T159" s="67"/>
      <c r="U159" s="74"/>
      <c r="V159" s="67"/>
      <c r="W159" s="67"/>
      <c r="X159" s="67"/>
      <c r="Y159" s="74"/>
      <c r="Z159" s="67"/>
      <c r="AA159" s="67"/>
      <c r="AB159" s="67"/>
      <c r="AC159" s="67"/>
      <c r="AD159" s="74"/>
      <c r="AE159" s="74"/>
    </row>
    <row r="160" spans="1:31" ht="12" customHeight="1" x14ac:dyDescent="0.4">
      <c r="A160" s="67"/>
      <c r="B160" s="67"/>
      <c r="C160" s="67"/>
      <c r="D160" s="67"/>
      <c r="E160" s="67"/>
      <c r="F160" s="67"/>
      <c r="G160" s="67"/>
      <c r="H160" s="67"/>
      <c r="I160" s="67"/>
      <c r="J160" s="67"/>
      <c r="K160" s="67"/>
      <c r="L160" s="67"/>
      <c r="M160" s="67"/>
      <c r="N160" s="67"/>
      <c r="O160" s="67"/>
      <c r="P160" s="67"/>
      <c r="Q160" s="67"/>
      <c r="R160" s="67"/>
      <c r="S160" s="67"/>
      <c r="T160" s="67"/>
      <c r="U160" s="74"/>
      <c r="V160" s="67"/>
      <c r="W160" s="67"/>
      <c r="X160" s="67"/>
      <c r="Y160" s="74"/>
      <c r="Z160" s="67"/>
      <c r="AA160" s="67"/>
      <c r="AB160" s="67"/>
      <c r="AC160" s="67"/>
      <c r="AD160" s="74"/>
      <c r="AE160" s="74"/>
    </row>
    <row r="161" spans="1:31" ht="12" customHeight="1" x14ac:dyDescent="0.4">
      <c r="A161" s="67"/>
      <c r="B161" s="67"/>
      <c r="C161" s="67"/>
      <c r="D161" s="67"/>
      <c r="E161" s="67"/>
      <c r="F161" s="67"/>
      <c r="G161" s="67"/>
      <c r="H161" s="67"/>
      <c r="I161" s="67"/>
      <c r="J161" s="67"/>
      <c r="K161" s="67"/>
      <c r="L161" s="67"/>
      <c r="M161" s="67"/>
      <c r="N161" s="67"/>
      <c r="O161" s="67"/>
      <c r="P161" s="67"/>
      <c r="Q161" s="67"/>
      <c r="R161" s="67"/>
      <c r="S161" s="67"/>
      <c r="T161" s="67"/>
      <c r="U161" s="74"/>
      <c r="V161" s="67"/>
      <c r="W161" s="67"/>
      <c r="X161" s="67"/>
      <c r="Y161" s="74"/>
      <c r="Z161" s="67"/>
      <c r="AA161" s="67"/>
      <c r="AB161" s="67"/>
      <c r="AC161" s="67"/>
      <c r="AD161" s="74"/>
      <c r="AE161" s="74"/>
    </row>
    <row r="162" spans="1:31" ht="12" customHeight="1" x14ac:dyDescent="0.4">
      <c r="A162" s="67"/>
      <c r="B162" s="67"/>
      <c r="C162" s="67"/>
      <c r="D162" s="67"/>
      <c r="E162" s="67"/>
      <c r="F162" s="67"/>
      <c r="G162" s="67"/>
      <c r="H162" s="67"/>
      <c r="I162" s="67"/>
      <c r="J162" s="67"/>
      <c r="K162" s="67"/>
      <c r="L162" s="67"/>
      <c r="M162" s="67"/>
      <c r="N162" s="67"/>
      <c r="O162" s="67"/>
      <c r="P162" s="67"/>
      <c r="Q162" s="67"/>
      <c r="R162" s="67"/>
      <c r="S162" s="67"/>
      <c r="T162" s="67"/>
      <c r="U162" s="74"/>
      <c r="V162" s="67"/>
      <c r="W162" s="67"/>
      <c r="X162" s="67"/>
      <c r="Y162" s="74"/>
      <c r="Z162" s="67"/>
      <c r="AA162" s="67"/>
      <c r="AB162" s="67"/>
      <c r="AC162" s="67"/>
      <c r="AD162" s="74"/>
      <c r="AE162" s="74"/>
    </row>
    <row r="163" spans="1:31" ht="12" customHeight="1" x14ac:dyDescent="0.4">
      <c r="A163" s="67"/>
      <c r="B163" s="67"/>
      <c r="C163" s="67"/>
      <c r="D163" s="67"/>
      <c r="E163" s="67"/>
      <c r="F163" s="67"/>
      <c r="G163" s="67"/>
      <c r="H163" s="67"/>
      <c r="I163" s="67"/>
      <c r="J163" s="67"/>
      <c r="K163" s="67"/>
      <c r="L163" s="67"/>
      <c r="M163" s="67"/>
      <c r="N163" s="67"/>
      <c r="O163" s="67"/>
      <c r="P163" s="67"/>
      <c r="Q163" s="67"/>
      <c r="R163" s="67"/>
      <c r="S163" s="67"/>
      <c r="T163" s="67"/>
      <c r="U163" s="74"/>
      <c r="V163" s="67"/>
      <c r="W163" s="67"/>
      <c r="X163" s="67"/>
      <c r="Y163" s="74"/>
      <c r="Z163" s="67"/>
      <c r="AA163" s="67"/>
      <c r="AB163" s="67"/>
      <c r="AC163" s="67"/>
      <c r="AD163" s="74"/>
      <c r="AE163" s="74"/>
    </row>
    <row r="164" spans="1:31" ht="12" customHeight="1" x14ac:dyDescent="0.4">
      <c r="A164" s="67"/>
      <c r="B164" s="67"/>
      <c r="C164" s="67"/>
      <c r="D164" s="67"/>
      <c r="E164" s="67"/>
      <c r="F164" s="67"/>
      <c r="G164" s="67"/>
      <c r="H164" s="67"/>
      <c r="I164" s="67"/>
      <c r="J164" s="67"/>
      <c r="K164" s="67"/>
      <c r="L164" s="67"/>
      <c r="M164" s="67"/>
      <c r="N164" s="67"/>
      <c r="O164" s="67"/>
      <c r="P164" s="67"/>
      <c r="Q164" s="67"/>
      <c r="R164" s="67"/>
      <c r="S164" s="67"/>
      <c r="T164" s="67"/>
      <c r="U164" s="74"/>
      <c r="V164" s="67"/>
      <c r="W164" s="67"/>
      <c r="X164" s="67"/>
      <c r="Y164" s="74"/>
      <c r="Z164" s="67"/>
      <c r="AA164" s="67"/>
      <c r="AB164" s="67"/>
      <c r="AC164" s="67"/>
      <c r="AD164" s="74"/>
      <c r="AE164" s="74"/>
    </row>
    <row r="165" spans="1:31" ht="12" customHeight="1" x14ac:dyDescent="0.4">
      <c r="A165" s="67"/>
      <c r="B165" s="67"/>
      <c r="C165" s="67"/>
      <c r="D165" s="67"/>
      <c r="E165" s="67"/>
      <c r="F165" s="67"/>
      <c r="G165" s="67"/>
      <c r="H165" s="67"/>
      <c r="I165" s="67"/>
      <c r="J165" s="67"/>
      <c r="K165" s="67"/>
      <c r="L165" s="67"/>
      <c r="M165" s="67"/>
      <c r="N165" s="67"/>
      <c r="O165" s="67"/>
      <c r="P165" s="67"/>
      <c r="Q165" s="67"/>
      <c r="R165" s="67"/>
      <c r="S165" s="67"/>
      <c r="T165" s="67"/>
      <c r="U165" s="74"/>
      <c r="V165" s="67"/>
      <c r="W165" s="67"/>
      <c r="X165" s="67"/>
      <c r="Y165" s="74"/>
      <c r="Z165" s="67"/>
      <c r="AA165" s="67"/>
      <c r="AB165" s="67"/>
      <c r="AC165" s="67"/>
      <c r="AD165" s="74"/>
      <c r="AE165" s="74"/>
    </row>
    <row r="166" spans="1:31" ht="12" customHeight="1" x14ac:dyDescent="0.4">
      <c r="A166" s="67"/>
      <c r="B166" s="67"/>
      <c r="C166" s="67"/>
      <c r="D166" s="67"/>
      <c r="E166" s="67"/>
      <c r="F166" s="67"/>
      <c r="G166" s="67"/>
      <c r="H166" s="67"/>
      <c r="I166" s="67"/>
      <c r="J166" s="67"/>
      <c r="K166" s="67"/>
      <c r="L166" s="67"/>
      <c r="M166" s="67"/>
      <c r="N166" s="67"/>
      <c r="O166" s="67"/>
      <c r="P166" s="67"/>
      <c r="Q166" s="67"/>
      <c r="R166" s="67"/>
      <c r="S166" s="67"/>
      <c r="T166" s="67"/>
      <c r="U166" s="74"/>
      <c r="V166" s="67"/>
      <c r="W166" s="67"/>
      <c r="X166" s="67"/>
      <c r="Y166" s="74"/>
      <c r="Z166" s="67"/>
      <c r="AA166" s="67"/>
      <c r="AB166" s="67"/>
      <c r="AC166" s="67"/>
      <c r="AD166" s="74"/>
      <c r="AE166" s="74"/>
    </row>
    <row r="167" spans="1:31" ht="12" customHeight="1" x14ac:dyDescent="0.4">
      <c r="A167" s="67"/>
      <c r="B167" s="67"/>
      <c r="C167" s="67"/>
      <c r="D167" s="67"/>
      <c r="E167" s="67"/>
      <c r="F167" s="67"/>
      <c r="G167" s="67"/>
      <c r="H167" s="67"/>
      <c r="I167" s="67"/>
      <c r="J167" s="67"/>
      <c r="K167" s="67"/>
      <c r="L167" s="67"/>
      <c r="M167" s="67"/>
      <c r="N167" s="67"/>
      <c r="O167" s="67"/>
      <c r="P167" s="67"/>
      <c r="Q167" s="67"/>
      <c r="R167" s="67"/>
      <c r="S167" s="67"/>
      <c r="T167" s="67"/>
      <c r="U167" s="74"/>
      <c r="V167" s="67"/>
      <c r="W167" s="67"/>
      <c r="X167" s="67"/>
      <c r="Y167" s="74"/>
      <c r="Z167" s="67"/>
      <c r="AA167" s="67"/>
      <c r="AB167" s="67"/>
      <c r="AC167" s="67"/>
      <c r="AD167" s="74"/>
      <c r="AE167" s="74"/>
    </row>
    <row r="168" spans="1:31" ht="12" customHeight="1" x14ac:dyDescent="0.4">
      <c r="A168" s="67"/>
      <c r="B168" s="67"/>
      <c r="C168" s="67"/>
      <c r="D168" s="67"/>
      <c r="E168" s="67"/>
      <c r="F168" s="67"/>
      <c r="G168" s="67"/>
      <c r="H168" s="67"/>
      <c r="I168" s="67"/>
      <c r="J168" s="67"/>
      <c r="K168" s="67"/>
      <c r="L168" s="67"/>
      <c r="M168" s="67"/>
      <c r="N168" s="67"/>
      <c r="O168" s="67"/>
      <c r="P168" s="67"/>
      <c r="Q168" s="67"/>
      <c r="R168" s="67"/>
      <c r="S168" s="67"/>
      <c r="T168" s="67"/>
      <c r="U168" s="74"/>
      <c r="V168" s="67"/>
      <c r="W168" s="67"/>
      <c r="X168" s="67"/>
      <c r="Y168" s="74"/>
      <c r="Z168" s="67"/>
      <c r="AA168" s="67"/>
      <c r="AB168" s="67"/>
      <c r="AC168" s="67"/>
      <c r="AD168" s="74"/>
      <c r="AE168" s="74"/>
    </row>
    <row r="169" spans="1:31" ht="12" customHeight="1" x14ac:dyDescent="0.4">
      <c r="A169" s="67"/>
      <c r="B169" s="67"/>
      <c r="C169" s="67"/>
      <c r="D169" s="67"/>
      <c r="E169" s="67"/>
      <c r="F169" s="67"/>
      <c r="G169" s="67"/>
      <c r="H169" s="67"/>
      <c r="I169" s="67"/>
      <c r="J169" s="67"/>
      <c r="K169" s="67"/>
      <c r="L169" s="67"/>
      <c r="M169" s="67"/>
      <c r="N169" s="67"/>
      <c r="O169" s="67"/>
      <c r="P169" s="67"/>
      <c r="Q169" s="67"/>
      <c r="R169" s="67"/>
      <c r="S169" s="67"/>
      <c r="T169" s="67"/>
      <c r="U169" s="74"/>
      <c r="V169" s="67"/>
      <c r="W169" s="67"/>
      <c r="X169" s="67"/>
      <c r="Y169" s="74"/>
      <c r="Z169" s="67"/>
      <c r="AA169" s="67"/>
      <c r="AB169" s="67"/>
      <c r="AC169" s="67"/>
      <c r="AD169" s="74"/>
      <c r="AE169" s="74"/>
    </row>
    <row r="170" spans="1:31" ht="12" customHeight="1" x14ac:dyDescent="0.4">
      <c r="A170" s="67"/>
      <c r="B170" s="67"/>
      <c r="C170" s="67"/>
      <c r="D170" s="67"/>
      <c r="E170" s="67"/>
      <c r="F170" s="67"/>
      <c r="G170" s="67"/>
      <c r="H170" s="67"/>
      <c r="I170" s="67"/>
      <c r="J170" s="67"/>
      <c r="K170" s="67"/>
      <c r="L170" s="67"/>
      <c r="M170" s="67"/>
      <c r="N170" s="67"/>
      <c r="O170" s="67"/>
      <c r="P170" s="67"/>
      <c r="Q170" s="67"/>
      <c r="R170" s="67"/>
      <c r="S170" s="67"/>
      <c r="T170" s="67"/>
      <c r="U170" s="74"/>
      <c r="V170" s="67"/>
      <c r="W170" s="67"/>
      <c r="X170" s="67"/>
      <c r="Y170" s="74"/>
      <c r="Z170" s="67"/>
      <c r="AA170" s="67"/>
      <c r="AB170" s="67"/>
      <c r="AC170" s="67"/>
      <c r="AD170" s="74"/>
      <c r="AE170" s="74"/>
    </row>
    <row r="171" spans="1:31" ht="12" customHeight="1" x14ac:dyDescent="0.4">
      <c r="A171" s="67"/>
      <c r="B171" s="67"/>
      <c r="C171" s="67"/>
      <c r="D171" s="67"/>
      <c r="E171" s="67"/>
      <c r="F171" s="67"/>
      <c r="G171" s="67"/>
      <c r="H171" s="67"/>
      <c r="I171" s="67"/>
      <c r="J171" s="67"/>
      <c r="K171" s="67"/>
      <c r="L171" s="67"/>
      <c r="M171" s="67"/>
      <c r="N171" s="67"/>
      <c r="O171" s="67"/>
      <c r="P171" s="67"/>
      <c r="Q171" s="67"/>
      <c r="R171" s="67"/>
      <c r="S171" s="67"/>
      <c r="T171" s="67"/>
      <c r="U171" s="74"/>
      <c r="V171" s="67"/>
      <c r="W171" s="67"/>
      <c r="X171" s="67"/>
      <c r="Y171" s="74"/>
      <c r="Z171" s="67"/>
      <c r="AA171" s="67"/>
      <c r="AB171" s="67"/>
      <c r="AC171" s="67"/>
      <c r="AD171" s="74"/>
      <c r="AE171" s="74"/>
    </row>
    <row r="172" spans="1:31" ht="12" customHeight="1" x14ac:dyDescent="0.4">
      <c r="A172" s="67"/>
      <c r="B172" s="67"/>
      <c r="C172" s="67"/>
      <c r="D172" s="67"/>
      <c r="E172" s="67"/>
      <c r="F172" s="67"/>
      <c r="G172" s="67"/>
      <c r="H172" s="67"/>
      <c r="I172" s="67"/>
      <c r="J172" s="67"/>
      <c r="K172" s="67"/>
      <c r="L172" s="67"/>
      <c r="M172" s="67"/>
      <c r="N172" s="67"/>
      <c r="O172" s="67"/>
      <c r="P172" s="67"/>
      <c r="Q172" s="67"/>
      <c r="R172" s="67"/>
      <c r="S172" s="67"/>
      <c r="T172" s="67"/>
      <c r="U172" s="74"/>
      <c r="V172" s="67"/>
      <c r="W172" s="67"/>
      <c r="X172" s="67"/>
      <c r="Y172" s="74"/>
      <c r="Z172" s="67"/>
      <c r="AA172" s="67"/>
      <c r="AB172" s="67"/>
      <c r="AC172" s="67"/>
      <c r="AD172" s="74"/>
      <c r="AE172" s="74"/>
    </row>
    <row r="173" spans="1:31" ht="12" customHeight="1" x14ac:dyDescent="0.4">
      <c r="A173" s="67"/>
      <c r="B173" s="67"/>
      <c r="C173" s="67"/>
      <c r="D173" s="67"/>
      <c r="E173" s="67"/>
      <c r="F173" s="67"/>
      <c r="G173" s="67"/>
      <c r="H173" s="67"/>
      <c r="I173" s="67"/>
      <c r="J173" s="67"/>
      <c r="K173" s="67"/>
      <c r="L173" s="67"/>
      <c r="M173" s="67"/>
      <c r="N173" s="67"/>
      <c r="O173" s="67"/>
      <c r="P173" s="67"/>
      <c r="Q173" s="67"/>
      <c r="R173" s="67"/>
      <c r="S173" s="67"/>
      <c r="T173" s="67"/>
      <c r="U173" s="74"/>
      <c r="V173" s="67"/>
      <c r="W173" s="67"/>
      <c r="X173" s="67"/>
      <c r="Y173" s="74"/>
      <c r="Z173" s="67"/>
      <c r="AA173" s="67"/>
      <c r="AB173" s="67"/>
      <c r="AC173" s="67"/>
      <c r="AD173" s="74"/>
      <c r="AE173" s="74"/>
    </row>
    <row r="174" spans="1:31" ht="12" customHeight="1" x14ac:dyDescent="0.4">
      <c r="A174" s="67"/>
      <c r="B174" s="67"/>
      <c r="C174" s="67"/>
      <c r="D174" s="67"/>
      <c r="E174" s="67"/>
      <c r="F174" s="67"/>
      <c r="G174" s="67"/>
      <c r="H174" s="67"/>
      <c r="I174" s="67"/>
      <c r="J174" s="67"/>
      <c r="K174" s="67"/>
      <c r="L174" s="67"/>
      <c r="M174" s="67"/>
      <c r="N174" s="67"/>
      <c r="O174" s="67"/>
      <c r="P174" s="67"/>
      <c r="Q174" s="67"/>
      <c r="R174" s="67"/>
      <c r="S174" s="67"/>
      <c r="T174" s="67"/>
      <c r="U174" s="74"/>
      <c r="V174" s="67"/>
      <c r="W174" s="67"/>
      <c r="X174" s="67"/>
      <c r="Y174" s="74"/>
      <c r="Z174" s="67"/>
      <c r="AA174" s="67"/>
      <c r="AB174" s="67"/>
      <c r="AC174" s="67"/>
      <c r="AD174" s="74"/>
      <c r="AE174" s="74"/>
    </row>
    <row r="175" spans="1:31" ht="12" customHeight="1" x14ac:dyDescent="0.4">
      <c r="A175" s="67"/>
      <c r="B175" s="67"/>
      <c r="C175" s="67"/>
      <c r="D175" s="67"/>
      <c r="E175" s="67"/>
      <c r="F175" s="67"/>
      <c r="G175" s="67"/>
      <c r="H175" s="67"/>
      <c r="I175" s="67"/>
      <c r="J175" s="67"/>
      <c r="K175" s="67"/>
      <c r="L175" s="67"/>
      <c r="M175" s="67"/>
      <c r="N175" s="67"/>
      <c r="O175" s="67"/>
      <c r="P175" s="67"/>
      <c r="Q175" s="67"/>
      <c r="R175" s="67"/>
      <c r="S175" s="67"/>
      <c r="T175" s="67"/>
      <c r="U175" s="74"/>
      <c r="V175" s="67"/>
      <c r="W175" s="67"/>
      <c r="X175" s="67"/>
      <c r="Y175" s="74"/>
      <c r="Z175" s="67"/>
      <c r="AA175" s="67"/>
      <c r="AB175" s="67"/>
      <c r="AC175" s="67"/>
      <c r="AD175" s="74"/>
      <c r="AE175" s="74"/>
    </row>
    <row r="176" spans="1:31" ht="12" customHeight="1" x14ac:dyDescent="0.4">
      <c r="A176" s="67"/>
      <c r="B176" s="67"/>
      <c r="C176" s="67"/>
      <c r="D176" s="67"/>
      <c r="E176" s="67"/>
      <c r="F176" s="67"/>
      <c r="G176" s="67"/>
      <c r="H176" s="67"/>
      <c r="I176" s="67"/>
      <c r="J176" s="67"/>
      <c r="K176" s="67"/>
      <c r="L176" s="67"/>
      <c r="M176" s="67"/>
      <c r="N176" s="67"/>
      <c r="O176" s="67"/>
      <c r="P176" s="67"/>
      <c r="Q176" s="67"/>
      <c r="R176" s="67"/>
      <c r="S176" s="67"/>
      <c r="T176" s="67"/>
      <c r="U176" s="74"/>
      <c r="V176" s="67"/>
      <c r="W176" s="67"/>
      <c r="X176" s="67"/>
      <c r="Y176" s="74"/>
      <c r="Z176" s="67"/>
      <c r="AA176" s="67"/>
      <c r="AB176" s="67"/>
      <c r="AC176" s="67"/>
      <c r="AD176" s="74"/>
      <c r="AE176" s="74"/>
    </row>
    <row r="177" spans="1:31" ht="12" customHeight="1" x14ac:dyDescent="0.4">
      <c r="A177" s="67"/>
      <c r="B177" s="67"/>
      <c r="C177" s="67"/>
      <c r="D177" s="67"/>
      <c r="E177" s="67"/>
      <c r="F177" s="67"/>
      <c r="G177" s="67"/>
      <c r="H177" s="67"/>
      <c r="I177" s="67"/>
      <c r="J177" s="67"/>
      <c r="K177" s="67"/>
      <c r="L177" s="67"/>
      <c r="M177" s="67"/>
      <c r="N177" s="67"/>
      <c r="O177" s="67"/>
      <c r="P177" s="67"/>
      <c r="Q177" s="67"/>
      <c r="R177" s="67"/>
      <c r="S177" s="67"/>
      <c r="T177" s="67"/>
      <c r="U177" s="74"/>
      <c r="V177" s="67"/>
      <c r="W177" s="67"/>
      <c r="X177" s="67"/>
      <c r="Y177" s="74"/>
      <c r="Z177" s="67"/>
      <c r="AA177" s="67"/>
      <c r="AB177" s="67"/>
      <c r="AC177" s="67"/>
      <c r="AD177" s="74"/>
      <c r="AE177" s="74"/>
    </row>
    <row r="178" spans="1:31" ht="12" customHeight="1" x14ac:dyDescent="0.4">
      <c r="A178" s="67"/>
      <c r="B178" s="67"/>
      <c r="C178" s="67"/>
      <c r="D178" s="67"/>
      <c r="E178" s="67"/>
      <c r="F178" s="67"/>
      <c r="G178" s="67"/>
      <c r="H178" s="67"/>
      <c r="I178" s="67"/>
      <c r="J178" s="67"/>
      <c r="K178" s="67"/>
      <c r="L178" s="67"/>
      <c r="M178" s="67"/>
      <c r="N178" s="67"/>
      <c r="O178" s="67"/>
      <c r="P178" s="67"/>
      <c r="Q178" s="67"/>
      <c r="R178" s="67"/>
      <c r="S178" s="67"/>
      <c r="T178" s="67"/>
      <c r="U178" s="74"/>
      <c r="V178" s="67"/>
      <c r="W178" s="67"/>
      <c r="X178" s="67"/>
      <c r="Y178" s="74"/>
      <c r="Z178" s="67"/>
      <c r="AA178" s="67"/>
      <c r="AB178" s="67"/>
      <c r="AC178" s="67"/>
      <c r="AD178" s="74"/>
      <c r="AE178" s="74"/>
    </row>
    <row r="179" spans="1:31" ht="12" customHeight="1" x14ac:dyDescent="0.4">
      <c r="A179" s="67"/>
      <c r="B179" s="67"/>
      <c r="C179" s="67"/>
      <c r="D179" s="67"/>
      <c r="E179" s="67"/>
      <c r="F179" s="67"/>
      <c r="G179" s="67"/>
      <c r="H179" s="67"/>
      <c r="I179" s="67"/>
      <c r="J179" s="67"/>
      <c r="K179" s="67"/>
      <c r="L179" s="67"/>
      <c r="M179" s="67"/>
      <c r="N179" s="67"/>
      <c r="O179" s="67"/>
      <c r="P179" s="67"/>
      <c r="Q179" s="67"/>
      <c r="R179" s="67"/>
      <c r="S179" s="67"/>
      <c r="T179" s="67"/>
      <c r="U179" s="74"/>
      <c r="V179" s="67"/>
      <c r="W179" s="67"/>
      <c r="X179" s="67"/>
      <c r="Y179" s="74"/>
      <c r="Z179" s="67"/>
      <c r="AA179" s="67"/>
      <c r="AB179" s="67"/>
      <c r="AC179" s="67"/>
      <c r="AD179" s="74"/>
      <c r="AE179" s="74"/>
    </row>
    <row r="180" spans="1:31" ht="12" customHeight="1" x14ac:dyDescent="0.4">
      <c r="A180" s="67"/>
      <c r="B180" s="67"/>
      <c r="C180" s="67"/>
      <c r="D180" s="67"/>
      <c r="E180" s="67"/>
      <c r="F180" s="67"/>
      <c r="G180" s="67"/>
      <c r="H180" s="67"/>
      <c r="I180" s="67"/>
      <c r="J180" s="67"/>
      <c r="K180" s="67"/>
      <c r="L180" s="67"/>
      <c r="M180" s="67"/>
      <c r="N180" s="67"/>
      <c r="O180" s="67"/>
      <c r="P180" s="67"/>
      <c r="Q180" s="67"/>
      <c r="R180" s="67"/>
      <c r="S180" s="67"/>
      <c r="T180" s="67"/>
      <c r="U180" s="74"/>
      <c r="V180" s="67"/>
      <c r="W180" s="67"/>
      <c r="X180" s="67"/>
      <c r="Y180" s="74"/>
      <c r="Z180" s="67"/>
      <c r="AA180" s="67"/>
      <c r="AB180" s="67"/>
      <c r="AC180" s="67"/>
      <c r="AD180" s="74"/>
      <c r="AE180" s="74"/>
    </row>
    <row r="181" spans="1:31" ht="12" customHeight="1" x14ac:dyDescent="0.4">
      <c r="A181" s="67"/>
      <c r="B181" s="67"/>
      <c r="C181" s="67"/>
      <c r="D181" s="67"/>
      <c r="E181" s="67"/>
      <c r="F181" s="67"/>
      <c r="G181" s="67"/>
      <c r="H181" s="67"/>
      <c r="I181" s="67"/>
      <c r="J181" s="67"/>
      <c r="K181" s="67"/>
      <c r="L181" s="67"/>
      <c r="M181" s="67"/>
      <c r="N181" s="67"/>
      <c r="O181" s="67"/>
      <c r="P181" s="67"/>
      <c r="Q181" s="67"/>
      <c r="R181" s="67"/>
      <c r="S181" s="67"/>
      <c r="T181" s="67"/>
      <c r="U181" s="74"/>
      <c r="V181" s="67"/>
      <c r="W181" s="67"/>
      <c r="X181" s="67"/>
      <c r="Y181" s="74"/>
      <c r="Z181" s="67"/>
      <c r="AA181" s="67"/>
      <c r="AB181" s="67"/>
      <c r="AC181" s="67"/>
      <c r="AD181" s="74"/>
      <c r="AE181" s="74"/>
    </row>
    <row r="182" spans="1:31" ht="12" customHeight="1" x14ac:dyDescent="0.4">
      <c r="A182" s="67"/>
      <c r="B182" s="67"/>
      <c r="C182" s="67"/>
      <c r="D182" s="67"/>
      <c r="E182" s="67"/>
      <c r="F182" s="67"/>
      <c r="G182" s="67"/>
      <c r="H182" s="67"/>
      <c r="I182" s="67"/>
      <c r="J182" s="67"/>
      <c r="K182" s="67"/>
      <c r="L182" s="67"/>
      <c r="M182" s="67"/>
      <c r="N182" s="67"/>
      <c r="O182" s="67"/>
      <c r="P182" s="67"/>
      <c r="Q182" s="67"/>
      <c r="R182" s="67"/>
      <c r="S182" s="67"/>
      <c r="T182" s="67"/>
      <c r="U182" s="74"/>
      <c r="V182" s="67"/>
      <c r="W182" s="67"/>
      <c r="X182" s="67"/>
      <c r="Y182" s="74"/>
      <c r="Z182" s="67"/>
      <c r="AA182" s="67"/>
      <c r="AB182" s="67"/>
      <c r="AC182" s="67"/>
      <c r="AD182" s="74"/>
      <c r="AE182" s="74"/>
    </row>
    <row r="183" spans="1:31" ht="12" customHeight="1" x14ac:dyDescent="0.4">
      <c r="A183" s="67"/>
      <c r="B183" s="67"/>
      <c r="C183" s="67"/>
      <c r="D183" s="67"/>
      <c r="E183" s="67"/>
      <c r="F183" s="67"/>
      <c r="G183" s="67"/>
      <c r="H183" s="67"/>
      <c r="I183" s="67"/>
      <c r="J183" s="67"/>
      <c r="K183" s="67"/>
      <c r="L183" s="67"/>
      <c r="M183" s="67"/>
      <c r="N183" s="67"/>
      <c r="O183" s="67"/>
      <c r="P183" s="67"/>
      <c r="Q183" s="67"/>
      <c r="R183" s="67"/>
      <c r="S183" s="67"/>
      <c r="T183" s="67"/>
      <c r="U183" s="74"/>
      <c r="V183" s="67"/>
      <c r="W183" s="67"/>
      <c r="X183" s="67"/>
      <c r="Y183" s="74"/>
      <c r="Z183" s="67"/>
      <c r="AA183" s="67"/>
      <c r="AB183" s="67"/>
      <c r="AC183" s="67"/>
      <c r="AD183" s="74"/>
      <c r="AE183" s="74"/>
    </row>
    <row r="184" spans="1:31" ht="12" customHeight="1" x14ac:dyDescent="0.4">
      <c r="A184" s="67"/>
      <c r="B184" s="67"/>
      <c r="C184" s="67"/>
      <c r="D184" s="67"/>
      <c r="E184" s="67"/>
      <c r="F184" s="67"/>
      <c r="G184" s="67"/>
      <c r="H184" s="67"/>
      <c r="I184" s="67"/>
      <c r="J184" s="67"/>
      <c r="K184" s="67"/>
      <c r="L184" s="67"/>
      <c r="M184" s="67"/>
      <c r="N184" s="67"/>
      <c r="O184" s="67"/>
      <c r="P184" s="67"/>
      <c r="Q184" s="67"/>
      <c r="R184" s="67"/>
      <c r="S184" s="67"/>
      <c r="T184" s="67"/>
      <c r="U184" s="74"/>
      <c r="V184" s="67"/>
      <c r="W184" s="67"/>
      <c r="X184" s="67"/>
      <c r="Y184" s="74"/>
      <c r="Z184" s="67"/>
      <c r="AA184" s="67"/>
      <c r="AB184" s="67"/>
      <c r="AC184" s="67"/>
      <c r="AD184" s="74"/>
      <c r="AE184" s="74"/>
    </row>
    <row r="185" spans="1:31" ht="12" customHeight="1" x14ac:dyDescent="0.4">
      <c r="A185" s="67"/>
      <c r="B185" s="67"/>
      <c r="C185" s="67"/>
      <c r="D185" s="67"/>
      <c r="E185" s="67"/>
      <c r="F185" s="67"/>
      <c r="G185" s="67"/>
      <c r="H185" s="67"/>
      <c r="I185" s="67"/>
      <c r="J185" s="67"/>
      <c r="K185" s="67"/>
      <c r="L185" s="67"/>
      <c r="M185" s="67"/>
      <c r="N185" s="67"/>
      <c r="O185" s="67"/>
      <c r="P185" s="67"/>
      <c r="Q185" s="67"/>
      <c r="R185" s="67"/>
      <c r="S185" s="67"/>
      <c r="T185" s="67"/>
      <c r="U185" s="74"/>
      <c r="V185" s="67"/>
      <c r="W185" s="67"/>
      <c r="X185" s="67"/>
      <c r="Y185" s="74"/>
      <c r="Z185" s="67"/>
      <c r="AA185" s="67"/>
      <c r="AB185" s="67"/>
      <c r="AC185" s="67"/>
      <c r="AD185" s="74"/>
      <c r="AE185" s="74"/>
    </row>
    <row r="186" spans="1:31" ht="12" customHeight="1" x14ac:dyDescent="0.4">
      <c r="A186" s="67"/>
      <c r="B186" s="67"/>
      <c r="C186" s="67"/>
      <c r="D186" s="67"/>
      <c r="E186" s="67"/>
      <c r="F186" s="67"/>
      <c r="G186" s="67"/>
      <c r="H186" s="67"/>
      <c r="I186" s="67"/>
      <c r="J186" s="67"/>
      <c r="K186" s="67"/>
      <c r="L186" s="67"/>
      <c r="M186" s="67"/>
      <c r="N186" s="67"/>
      <c r="O186" s="67"/>
      <c r="P186" s="67"/>
      <c r="Q186" s="67"/>
      <c r="R186" s="67"/>
      <c r="S186" s="67"/>
      <c r="T186" s="67"/>
      <c r="U186" s="74"/>
      <c r="V186" s="67"/>
      <c r="W186" s="67"/>
      <c r="X186" s="67"/>
      <c r="Y186" s="74"/>
      <c r="Z186" s="67"/>
      <c r="AA186" s="67"/>
      <c r="AB186" s="67"/>
      <c r="AC186" s="67"/>
      <c r="AD186" s="74"/>
      <c r="AE186" s="74"/>
    </row>
    <row r="187" spans="1:31" ht="12" customHeight="1" x14ac:dyDescent="0.4">
      <c r="A187" s="67"/>
      <c r="B187" s="67"/>
      <c r="C187" s="67"/>
      <c r="D187" s="67"/>
      <c r="E187" s="67"/>
      <c r="F187" s="67"/>
      <c r="G187" s="67"/>
      <c r="H187" s="67"/>
      <c r="I187" s="67"/>
      <c r="J187" s="67"/>
      <c r="K187" s="67"/>
      <c r="L187" s="67"/>
      <c r="M187" s="67"/>
      <c r="N187" s="67"/>
      <c r="O187" s="67"/>
      <c r="P187" s="67"/>
      <c r="Q187" s="67"/>
      <c r="R187" s="67"/>
      <c r="S187" s="67"/>
      <c r="T187" s="67"/>
      <c r="U187" s="74"/>
      <c r="V187" s="67"/>
      <c r="W187" s="67"/>
      <c r="X187" s="67"/>
      <c r="Y187" s="74"/>
      <c r="Z187" s="67"/>
      <c r="AA187" s="67"/>
      <c r="AB187" s="67"/>
      <c r="AC187" s="67"/>
      <c r="AD187" s="74"/>
      <c r="AE187" s="74"/>
    </row>
    <row r="188" spans="1:31" ht="12" customHeight="1" x14ac:dyDescent="0.4">
      <c r="A188" s="67"/>
      <c r="B188" s="67"/>
      <c r="C188" s="67"/>
      <c r="D188" s="67"/>
      <c r="E188" s="67"/>
      <c r="F188" s="67"/>
      <c r="G188" s="67"/>
      <c r="H188" s="67"/>
      <c r="I188" s="67"/>
      <c r="J188" s="67"/>
      <c r="K188" s="67"/>
      <c r="L188" s="67"/>
      <c r="M188" s="67"/>
      <c r="N188" s="67"/>
      <c r="O188" s="67"/>
      <c r="P188" s="67"/>
      <c r="Q188" s="67"/>
      <c r="R188" s="67"/>
      <c r="S188" s="67"/>
      <c r="T188" s="67"/>
      <c r="U188" s="74"/>
      <c r="V188" s="67"/>
      <c r="W188" s="67"/>
      <c r="X188" s="67"/>
      <c r="Y188" s="74"/>
      <c r="Z188" s="67"/>
      <c r="AA188" s="67"/>
      <c r="AB188" s="67"/>
      <c r="AC188" s="67"/>
      <c r="AD188" s="74"/>
      <c r="AE188" s="74"/>
    </row>
    <row r="189" spans="1:31" ht="12" customHeight="1" x14ac:dyDescent="0.4">
      <c r="A189" s="67"/>
      <c r="B189" s="67"/>
      <c r="C189" s="67"/>
      <c r="D189" s="67"/>
      <c r="E189" s="67"/>
      <c r="F189" s="67"/>
      <c r="G189" s="67"/>
      <c r="H189" s="67"/>
      <c r="I189" s="67"/>
      <c r="J189" s="67"/>
      <c r="K189" s="67"/>
      <c r="L189" s="67"/>
      <c r="M189" s="67"/>
      <c r="N189" s="67"/>
      <c r="O189" s="67"/>
      <c r="P189" s="67"/>
      <c r="Q189" s="67"/>
      <c r="R189" s="67"/>
      <c r="S189" s="67"/>
      <c r="T189" s="67"/>
      <c r="U189" s="74"/>
      <c r="V189" s="67"/>
      <c r="W189" s="67"/>
      <c r="X189" s="67"/>
      <c r="Y189" s="74"/>
      <c r="Z189" s="67"/>
      <c r="AA189" s="67"/>
      <c r="AB189" s="67"/>
      <c r="AC189" s="67"/>
      <c r="AD189" s="74"/>
      <c r="AE189" s="74"/>
    </row>
    <row r="190" spans="1:31" ht="12" customHeight="1" x14ac:dyDescent="0.4">
      <c r="A190" s="67"/>
      <c r="B190" s="67"/>
      <c r="C190" s="67"/>
      <c r="D190" s="67"/>
      <c r="E190" s="67"/>
      <c r="F190" s="67"/>
      <c r="G190" s="67"/>
      <c r="H190" s="67"/>
      <c r="I190" s="67"/>
      <c r="J190" s="67"/>
      <c r="K190" s="67"/>
      <c r="L190" s="67"/>
      <c r="M190" s="67"/>
      <c r="N190" s="67"/>
      <c r="O190" s="67"/>
      <c r="P190" s="67"/>
      <c r="Q190" s="67"/>
      <c r="R190" s="67"/>
      <c r="S190" s="67"/>
      <c r="T190" s="67"/>
      <c r="U190" s="74"/>
      <c r="V190" s="67"/>
      <c r="W190" s="67"/>
      <c r="X190" s="67"/>
      <c r="Y190" s="74"/>
      <c r="Z190" s="67"/>
      <c r="AA190" s="67"/>
      <c r="AB190" s="67"/>
      <c r="AC190" s="67"/>
      <c r="AD190" s="74"/>
      <c r="AE190" s="74"/>
    </row>
    <row r="191" spans="1:31" ht="12" customHeight="1" x14ac:dyDescent="0.4">
      <c r="A191" s="67"/>
      <c r="B191" s="67"/>
      <c r="C191" s="67"/>
      <c r="D191" s="67"/>
      <c r="E191" s="67"/>
      <c r="F191" s="67"/>
      <c r="G191" s="67"/>
      <c r="H191" s="67"/>
      <c r="I191" s="67"/>
      <c r="J191" s="67"/>
      <c r="K191" s="67"/>
      <c r="L191" s="67"/>
      <c r="M191" s="67"/>
      <c r="N191" s="67"/>
      <c r="O191" s="67"/>
      <c r="P191" s="67"/>
      <c r="Q191" s="67"/>
      <c r="R191" s="67"/>
      <c r="S191" s="67"/>
      <c r="T191" s="67"/>
      <c r="U191" s="74"/>
      <c r="V191" s="67"/>
      <c r="W191" s="67"/>
      <c r="X191" s="67"/>
      <c r="Y191" s="74"/>
      <c r="Z191" s="67"/>
      <c r="AA191" s="67"/>
      <c r="AB191" s="67"/>
      <c r="AC191" s="67"/>
      <c r="AD191" s="74"/>
      <c r="AE191" s="74"/>
    </row>
    <row r="192" spans="1:31" ht="12" customHeight="1" x14ac:dyDescent="0.4">
      <c r="A192" s="67"/>
      <c r="B192" s="67"/>
      <c r="C192" s="67"/>
      <c r="D192" s="67"/>
      <c r="E192" s="67"/>
      <c r="F192" s="67"/>
      <c r="G192" s="67"/>
      <c r="H192" s="67"/>
      <c r="I192" s="67"/>
      <c r="J192" s="67"/>
      <c r="K192" s="67"/>
      <c r="L192" s="67"/>
      <c r="M192" s="67"/>
      <c r="N192" s="67"/>
      <c r="O192" s="67"/>
      <c r="P192" s="67"/>
      <c r="Q192" s="67"/>
      <c r="R192" s="67"/>
      <c r="S192" s="67"/>
      <c r="T192" s="67"/>
      <c r="U192" s="74"/>
      <c r="V192" s="67"/>
      <c r="W192" s="67"/>
      <c r="X192" s="67"/>
      <c r="Y192" s="74"/>
      <c r="Z192" s="67"/>
      <c r="AA192" s="67"/>
      <c r="AB192" s="67"/>
      <c r="AC192" s="67"/>
      <c r="AD192" s="74"/>
      <c r="AE192" s="74"/>
    </row>
    <row r="193" spans="1:31" ht="12" customHeight="1" x14ac:dyDescent="0.4">
      <c r="A193" s="67"/>
      <c r="B193" s="67"/>
      <c r="C193" s="67"/>
      <c r="D193" s="67"/>
      <c r="E193" s="67"/>
      <c r="F193" s="67"/>
      <c r="G193" s="67"/>
      <c r="H193" s="67"/>
      <c r="I193" s="67"/>
      <c r="J193" s="67"/>
      <c r="K193" s="67"/>
      <c r="L193" s="67"/>
      <c r="M193" s="67"/>
      <c r="N193" s="67"/>
      <c r="O193" s="67"/>
      <c r="P193" s="67"/>
      <c r="Q193" s="67"/>
      <c r="R193" s="67"/>
      <c r="S193" s="67"/>
      <c r="T193" s="67"/>
      <c r="U193" s="74"/>
      <c r="V193" s="67"/>
      <c r="W193" s="67"/>
      <c r="X193" s="67"/>
      <c r="Y193" s="74"/>
      <c r="Z193" s="67"/>
      <c r="AA193" s="67"/>
      <c r="AB193" s="67"/>
      <c r="AC193" s="67"/>
      <c r="AD193" s="74"/>
      <c r="AE193" s="74"/>
    </row>
    <row r="194" spans="1:31" ht="12" customHeight="1" x14ac:dyDescent="0.4">
      <c r="A194" s="67"/>
      <c r="B194" s="67"/>
      <c r="C194" s="67"/>
      <c r="D194" s="67"/>
      <c r="E194" s="67"/>
      <c r="F194" s="67"/>
      <c r="G194" s="67"/>
      <c r="H194" s="67"/>
      <c r="I194" s="67"/>
      <c r="J194" s="67"/>
      <c r="K194" s="67"/>
      <c r="L194" s="67"/>
      <c r="M194" s="67"/>
      <c r="N194" s="67"/>
      <c r="O194" s="67"/>
      <c r="P194" s="67"/>
      <c r="Q194" s="67"/>
      <c r="R194" s="67"/>
      <c r="S194" s="67"/>
      <c r="T194" s="67"/>
      <c r="U194" s="74"/>
      <c r="V194" s="67"/>
      <c r="W194" s="67"/>
      <c r="X194" s="67"/>
      <c r="Y194" s="74"/>
      <c r="Z194" s="67"/>
      <c r="AA194" s="67"/>
      <c r="AB194" s="67"/>
      <c r="AC194" s="67"/>
      <c r="AD194" s="74"/>
      <c r="AE194" s="74"/>
    </row>
    <row r="195" spans="1:31" ht="12" customHeight="1" x14ac:dyDescent="0.4">
      <c r="A195" s="67"/>
      <c r="B195" s="67"/>
      <c r="C195" s="67"/>
      <c r="D195" s="67"/>
      <c r="E195" s="67"/>
      <c r="F195" s="67"/>
      <c r="G195" s="67"/>
      <c r="H195" s="67"/>
      <c r="I195" s="67"/>
      <c r="J195" s="67"/>
      <c r="K195" s="67"/>
      <c r="L195" s="67"/>
      <c r="M195" s="67"/>
      <c r="N195" s="67"/>
      <c r="O195" s="67"/>
      <c r="P195" s="67"/>
      <c r="Q195" s="67"/>
      <c r="R195" s="67"/>
      <c r="S195" s="67"/>
      <c r="T195" s="67"/>
      <c r="U195" s="74"/>
      <c r="V195" s="67"/>
      <c r="W195" s="67"/>
      <c r="X195" s="67"/>
      <c r="Y195" s="74"/>
      <c r="Z195" s="67"/>
      <c r="AA195" s="67"/>
      <c r="AB195" s="67"/>
      <c r="AC195" s="67"/>
      <c r="AD195" s="74"/>
      <c r="AE195" s="74"/>
    </row>
    <row r="196" spans="1:31" ht="12" customHeight="1" x14ac:dyDescent="0.4">
      <c r="A196" s="67"/>
      <c r="B196" s="67"/>
      <c r="C196" s="67"/>
      <c r="D196" s="67"/>
      <c r="E196" s="67"/>
      <c r="F196" s="67"/>
      <c r="G196" s="67"/>
      <c r="H196" s="67"/>
      <c r="I196" s="67"/>
      <c r="J196" s="67"/>
      <c r="K196" s="67"/>
      <c r="L196" s="67"/>
      <c r="M196" s="67"/>
      <c r="N196" s="67"/>
      <c r="O196" s="67"/>
      <c r="P196" s="67"/>
      <c r="Q196" s="67"/>
      <c r="R196" s="67"/>
      <c r="S196" s="67"/>
      <c r="T196" s="67"/>
      <c r="U196" s="74"/>
      <c r="V196" s="67"/>
      <c r="W196" s="67"/>
      <c r="X196" s="67"/>
      <c r="Y196" s="74"/>
      <c r="Z196" s="67"/>
      <c r="AA196" s="67"/>
      <c r="AB196" s="67"/>
      <c r="AC196" s="67"/>
      <c r="AD196" s="74"/>
      <c r="AE196" s="74"/>
    </row>
    <row r="197" spans="1:31" ht="12" customHeight="1" x14ac:dyDescent="0.4">
      <c r="A197" s="67"/>
      <c r="B197" s="67"/>
      <c r="C197" s="67"/>
      <c r="D197" s="67"/>
      <c r="E197" s="67"/>
      <c r="F197" s="67"/>
      <c r="G197" s="67"/>
      <c r="H197" s="67"/>
      <c r="I197" s="67"/>
      <c r="J197" s="67"/>
      <c r="K197" s="67"/>
      <c r="L197" s="67"/>
      <c r="M197" s="67"/>
      <c r="N197" s="67"/>
      <c r="O197" s="67"/>
      <c r="P197" s="67"/>
      <c r="Q197" s="67"/>
      <c r="R197" s="67"/>
      <c r="S197" s="67"/>
      <c r="T197" s="67"/>
      <c r="U197" s="74"/>
      <c r="V197" s="67"/>
      <c r="W197" s="67"/>
      <c r="X197" s="67"/>
      <c r="Y197" s="74"/>
      <c r="Z197" s="67"/>
      <c r="AA197" s="67"/>
      <c r="AB197" s="67"/>
      <c r="AC197" s="67"/>
      <c r="AD197" s="74"/>
      <c r="AE197" s="74"/>
    </row>
    <row r="198" spans="1:31" ht="12" customHeight="1" x14ac:dyDescent="0.4">
      <c r="A198" s="67"/>
      <c r="B198" s="67"/>
      <c r="C198" s="67"/>
      <c r="D198" s="67"/>
      <c r="E198" s="67"/>
      <c r="F198" s="67"/>
      <c r="G198" s="67"/>
      <c r="H198" s="67"/>
      <c r="I198" s="67"/>
      <c r="J198" s="67"/>
      <c r="K198" s="67"/>
      <c r="L198" s="67"/>
      <c r="M198" s="67"/>
      <c r="N198" s="67"/>
      <c r="O198" s="67"/>
      <c r="P198" s="67"/>
      <c r="Q198" s="67"/>
      <c r="R198" s="67"/>
      <c r="S198" s="67"/>
      <c r="T198" s="67"/>
      <c r="U198" s="74"/>
      <c r="V198" s="67"/>
      <c r="W198" s="67"/>
      <c r="X198" s="67"/>
      <c r="Y198" s="74"/>
      <c r="Z198" s="67"/>
      <c r="AA198" s="67"/>
      <c r="AB198" s="67"/>
      <c r="AC198" s="67"/>
      <c r="AD198" s="74"/>
      <c r="AE198" s="74"/>
    </row>
    <row r="199" spans="1:31" ht="12" customHeight="1" x14ac:dyDescent="0.4">
      <c r="A199" s="67"/>
      <c r="B199" s="67"/>
      <c r="C199" s="67"/>
      <c r="D199" s="67"/>
      <c r="E199" s="67"/>
      <c r="F199" s="67"/>
      <c r="G199" s="67"/>
      <c r="H199" s="67"/>
      <c r="I199" s="67"/>
      <c r="J199" s="67"/>
      <c r="K199" s="67"/>
      <c r="L199" s="67"/>
      <c r="M199" s="67"/>
      <c r="N199" s="67"/>
      <c r="O199" s="67"/>
      <c r="P199" s="67"/>
      <c r="Q199" s="67"/>
      <c r="R199" s="67"/>
      <c r="S199" s="67"/>
      <c r="T199" s="67"/>
      <c r="U199" s="74"/>
      <c r="V199" s="67"/>
      <c r="W199" s="67"/>
      <c r="X199" s="67"/>
      <c r="Y199" s="74"/>
      <c r="Z199" s="67"/>
      <c r="AA199" s="67"/>
      <c r="AB199" s="67"/>
      <c r="AC199" s="67"/>
      <c r="AD199" s="74"/>
      <c r="AE199" s="74"/>
    </row>
    <row r="200" spans="1:31" ht="12" customHeight="1" x14ac:dyDescent="0.4">
      <c r="A200" s="67"/>
      <c r="B200" s="67"/>
      <c r="C200" s="67"/>
      <c r="D200" s="67"/>
      <c r="E200" s="67"/>
      <c r="F200" s="67"/>
      <c r="G200" s="67"/>
      <c r="H200" s="67"/>
      <c r="I200" s="67"/>
      <c r="J200" s="67"/>
      <c r="K200" s="67"/>
      <c r="L200" s="67"/>
      <c r="M200" s="67"/>
      <c r="N200" s="67"/>
      <c r="O200" s="67"/>
      <c r="P200" s="67"/>
      <c r="Q200" s="67"/>
      <c r="R200" s="67"/>
      <c r="S200" s="67"/>
      <c r="T200" s="67"/>
      <c r="U200" s="74"/>
      <c r="V200" s="67"/>
      <c r="W200" s="67"/>
      <c r="X200" s="67"/>
      <c r="Y200" s="74"/>
      <c r="Z200" s="67"/>
      <c r="AA200" s="67"/>
      <c r="AB200" s="67"/>
      <c r="AC200" s="67"/>
      <c r="AD200" s="74"/>
      <c r="AE200" s="74"/>
    </row>
    <row r="201" spans="1:31" ht="12" customHeight="1" x14ac:dyDescent="0.4">
      <c r="A201" s="67"/>
      <c r="B201" s="67"/>
      <c r="C201" s="67"/>
      <c r="D201" s="67"/>
      <c r="E201" s="67"/>
      <c r="F201" s="67"/>
      <c r="G201" s="67"/>
      <c r="H201" s="67"/>
      <c r="I201" s="67"/>
      <c r="J201" s="67"/>
      <c r="K201" s="67"/>
      <c r="L201" s="67"/>
      <c r="M201" s="67"/>
      <c r="N201" s="67"/>
      <c r="O201" s="67"/>
      <c r="P201" s="67"/>
      <c r="Q201" s="67"/>
      <c r="R201" s="67"/>
      <c r="S201" s="67"/>
      <c r="T201" s="67"/>
      <c r="U201" s="74"/>
      <c r="V201" s="67"/>
      <c r="W201" s="67"/>
      <c r="X201" s="67"/>
      <c r="Y201" s="74"/>
      <c r="Z201" s="67"/>
      <c r="AA201" s="67"/>
      <c r="AB201" s="67"/>
      <c r="AC201" s="67"/>
      <c r="AD201" s="74"/>
      <c r="AE201" s="74"/>
    </row>
    <row r="202" spans="1:31" ht="12" customHeight="1" x14ac:dyDescent="0.4">
      <c r="A202" s="67"/>
      <c r="B202" s="67"/>
      <c r="C202" s="67"/>
      <c r="D202" s="67"/>
      <c r="E202" s="67"/>
      <c r="F202" s="67"/>
      <c r="G202" s="67"/>
      <c r="H202" s="67"/>
      <c r="I202" s="67"/>
      <c r="J202" s="67"/>
      <c r="K202" s="67"/>
      <c r="L202" s="67"/>
      <c r="M202" s="67"/>
      <c r="N202" s="67"/>
      <c r="O202" s="67"/>
      <c r="P202" s="67"/>
      <c r="Q202" s="67"/>
      <c r="R202" s="67"/>
      <c r="S202" s="67"/>
      <c r="T202" s="67"/>
      <c r="U202" s="74"/>
      <c r="V202" s="67"/>
      <c r="W202" s="67"/>
      <c r="X202" s="67"/>
      <c r="Y202" s="74"/>
      <c r="Z202" s="67"/>
      <c r="AA202" s="67"/>
      <c r="AB202" s="67"/>
      <c r="AC202" s="67"/>
      <c r="AD202" s="74"/>
      <c r="AE202" s="74"/>
    </row>
    <row r="203" spans="1:31" ht="12" customHeight="1" x14ac:dyDescent="0.4">
      <c r="A203" s="67"/>
      <c r="B203" s="67"/>
      <c r="C203" s="67"/>
      <c r="D203" s="67"/>
      <c r="E203" s="67"/>
      <c r="F203" s="67"/>
      <c r="G203" s="67"/>
      <c r="H203" s="67"/>
      <c r="I203" s="67"/>
      <c r="J203" s="67"/>
      <c r="K203" s="67"/>
      <c r="L203" s="67"/>
      <c r="M203" s="67"/>
      <c r="N203" s="67"/>
      <c r="O203" s="67"/>
      <c r="P203" s="67"/>
      <c r="Q203" s="67"/>
      <c r="R203" s="67"/>
      <c r="S203" s="67"/>
      <c r="T203" s="67"/>
      <c r="U203" s="74"/>
      <c r="V203" s="67"/>
      <c r="W203" s="67"/>
      <c r="X203" s="67"/>
      <c r="Y203" s="74"/>
      <c r="Z203" s="67"/>
      <c r="AA203" s="67"/>
      <c r="AB203" s="67"/>
      <c r="AC203" s="67"/>
      <c r="AD203" s="74"/>
      <c r="AE203" s="74"/>
    </row>
    <row r="204" spans="1:31" ht="12" customHeight="1" x14ac:dyDescent="0.4">
      <c r="A204" s="67"/>
      <c r="B204" s="67"/>
      <c r="C204" s="67"/>
      <c r="D204" s="67"/>
      <c r="E204" s="67"/>
      <c r="F204" s="67"/>
      <c r="G204" s="67"/>
      <c r="H204" s="67"/>
      <c r="I204" s="67"/>
      <c r="J204" s="67"/>
      <c r="K204" s="67"/>
      <c r="L204" s="67"/>
      <c r="M204" s="67"/>
      <c r="N204" s="67"/>
      <c r="O204" s="67"/>
      <c r="P204" s="67"/>
      <c r="Q204" s="67"/>
      <c r="R204" s="67"/>
      <c r="S204" s="67"/>
      <c r="T204" s="67"/>
      <c r="U204" s="74"/>
      <c r="V204" s="67"/>
      <c r="W204" s="67"/>
      <c r="X204" s="67"/>
      <c r="Y204" s="74"/>
      <c r="Z204" s="67"/>
      <c r="AA204" s="67"/>
      <c r="AB204" s="67"/>
      <c r="AC204" s="67"/>
      <c r="AD204" s="74"/>
      <c r="AE204" s="74"/>
    </row>
    <row r="205" spans="1:31" ht="12" customHeight="1" x14ac:dyDescent="0.4">
      <c r="A205" s="67"/>
      <c r="B205" s="67"/>
      <c r="C205" s="67"/>
      <c r="D205" s="67"/>
      <c r="E205" s="67"/>
      <c r="F205" s="67"/>
      <c r="G205" s="67"/>
      <c r="H205" s="67"/>
      <c r="I205" s="67"/>
      <c r="J205" s="67"/>
      <c r="K205" s="67"/>
      <c r="L205" s="67"/>
      <c r="M205" s="67"/>
      <c r="N205" s="67"/>
      <c r="O205" s="67"/>
      <c r="P205" s="67"/>
      <c r="Q205" s="67"/>
      <c r="R205" s="67"/>
      <c r="S205" s="67"/>
      <c r="T205" s="67"/>
      <c r="U205" s="74"/>
      <c r="V205" s="67"/>
      <c r="W205" s="67"/>
      <c r="X205" s="67"/>
      <c r="Y205" s="74"/>
      <c r="Z205" s="67"/>
      <c r="AA205" s="67"/>
      <c r="AB205" s="67"/>
      <c r="AC205" s="67"/>
      <c r="AD205" s="74"/>
      <c r="AE205" s="74"/>
    </row>
    <row r="206" spans="1:31" ht="12" customHeight="1" x14ac:dyDescent="0.4">
      <c r="A206" s="67"/>
      <c r="B206" s="67"/>
      <c r="C206" s="67"/>
      <c r="D206" s="67"/>
      <c r="E206" s="67"/>
      <c r="F206" s="67"/>
      <c r="G206" s="67"/>
      <c r="H206" s="67"/>
      <c r="I206" s="67"/>
      <c r="J206" s="67"/>
      <c r="K206" s="67"/>
      <c r="L206" s="67"/>
      <c r="M206" s="67"/>
      <c r="N206" s="67"/>
      <c r="O206" s="67"/>
      <c r="P206" s="67"/>
      <c r="Q206" s="67"/>
      <c r="R206" s="67"/>
      <c r="S206" s="67"/>
      <c r="T206" s="67"/>
      <c r="U206" s="74"/>
      <c r="V206" s="67"/>
      <c r="W206" s="67"/>
      <c r="X206" s="67"/>
      <c r="Y206" s="74"/>
      <c r="Z206" s="67"/>
      <c r="AA206" s="67"/>
      <c r="AB206" s="67"/>
      <c r="AC206" s="67"/>
      <c r="AD206" s="74"/>
      <c r="AE206" s="74"/>
    </row>
    <row r="207" spans="1:31" ht="12" customHeight="1" x14ac:dyDescent="0.4">
      <c r="A207" s="67"/>
      <c r="B207" s="67"/>
      <c r="C207" s="67"/>
      <c r="D207" s="67"/>
      <c r="E207" s="67"/>
      <c r="F207" s="67"/>
      <c r="G207" s="67"/>
      <c r="H207" s="67"/>
      <c r="I207" s="67"/>
      <c r="J207" s="67"/>
      <c r="K207" s="67"/>
      <c r="L207" s="67"/>
      <c r="M207" s="67"/>
      <c r="N207" s="67"/>
      <c r="O207" s="67"/>
      <c r="P207" s="67"/>
      <c r="Q207" s="67"/>
      <c r="R207" s="67"/>
      <c r="S207" s="67"/>
      <c r="T207" s="67"/>
      <c r="U207" s="74"/>
      <c r="V207" s="67"/>
      <c r="W207" s="67"/>
      <c r="X207" s="67"/>
      <c r="Y207" s="74"/>
      <c r="Z207" s="67"/>
      <c r="AA207" s="67"/>
      <c r="AB207" s="67"/>
      <c r="AC207" s="67"/>
      <c r="AD207" s="74"/>
      <c r="AE207" s="74"/>
    </row>
    <row r="208" spans="1:31" ht="12" customHeight="1" x14ac:dyDescent="0.4">
      <c r="A208" s="67"/>
      <c r="B208" s="67"/>
      <c r="C208" s="67"/>
      <c r="D208" s="67"/>
      <c r="E208" s="67"/>
      <c r="F208" s="67"/>
      <c r="G208" s="67"/>
      <c r="H208" s="67"/>
      <c r="I208" s="67"/>
      <c r="J208" s="67"/>
      <c r="K208" s="67"/>
      <c r="L208" s="67"/>
      <c r="M208" s="67"/>
      <c r="N208" s="67"/>
      <c r="O208" s="67"/>
      <c r="P208" s="67"/>
      <c r="Q208" s="67"/>
      <c r="R208" s="67"/>
      <c r="S208" s="67"/>
      <c r="T208" s="67"/>
      <c r="U208" s="74"/>
      <c r="V208" s="67"/>
      <c r="W208" s="67"/>
      <c r="X208" s="67"/>
      <c r="Y208" s="74"/>
      <c r="Z208" s="67"/>
      <c r="AA208" s="67"/>
      <c r="AB208" s="67"/>
      <c r="AC208" s="67"/>
      <c r="AD208" s="74"/>
      <c r="AE208" s="74"/>
    </row>
    <row r="209" spans="1:31" ht="12" customHeight="1" x14ac:dyDescent="0.4">
      <c r="A209" s="67"/>
      <c r="B209" s="67"/>
      <c r="C209" s="67"/>
      <c r="D209" s="67"/>
      <c r="E209" s="67"/>
      <c r="F209" s="67"/>
      <c r="G209" s="67"/>
      <c r="H209" s="67"/>
      <c r="I209" s="67"/>
      <c r="J209" s="67"/>
      <c r="K209" s="67"/>
      <c r="L209" s="67"/>
      <c r="M209" s="67"/>
      <c r="N209" s="67"/>
      <c r="O209" s="67"/>
      <c r="P209" s="67"/>
      <c r="Q209" s="67"/>
      <c r="R209" s="67"/>
      <c r="S209" s="67"/>
      <c r="T209" s="67"/>
      <c r="U209" s="74"/>
      <c r="V209" s="67"/>
      <c r="W209" s="67"/>
      <c r="X209" s="67"/>
      <c r="Y209" s="74"/>
      <c r="Z209" s="67"/>
      <c r="AA209" s="67"/>
      <c r="AB209" s="67"/>
      <c r="AC209" s="67"/>
      <c r="AD209" s="74"/>
      <c r="AE209" s="74"/>
    </row>
    <row r="210" spans="1:31" ht="12" customHeight="1" x14ac:dyDescent="0.4">
      <c r="A210" s="67"/>
      <c r="B210" s="67"/>
      <c r="C210" s="67"/>
      <c r="D210" s="67"/>
      <c r="E210" s="67"/>
      <c r="F210" s="67"/>
      <c r="G210" s="67"/>
      <c r="H210" s="67"/>
      <c r="I210" s="67"/>
      <c r="J210" s="67"/>
      <c r="K210" s="67"/>
      <c r="L210" s="67"/>
      <c r="M210" s="67"/>
      <c r="N210" s="67"/>
      <c r="O210" s="67"/>
      <c r="P210" s="67"/>
      <c r="Q210" s="67"/>
      <c r="R210" s="67"/>
      <c r="S210" s="67"/>
      <c r="T210" s="67"/>
      <c r="U210" s="74"/>
      <c r="V210" s="67"/>
      <c r="W210" s="67"/>
      <c r="X210" s="67"/>
      <c r="Y210" s="74"/>
      <c r="Z210" s="67"/>
      <c r="AA210" s="67"/>
      <c r="AB210" s="67"/>
      <c r="AC210" s="67"/>
      <c r="AD210" s="74"/>
      <c r="AE210" s="74"/>
    </row>
    <row r="211" spans="1:31" ht="12" customHeight="1" x14ac:dyDescent="0.4">
      <c r="A211" s="67"/>
      <c r="B211" s="67"/>
      <c r="C211" s="67"/>
      <c r="D211" s="67"/>
      <c r="E211" s="67"/>
      <c r="F211" s="67"/>
      <c r="G211" s="67"/>
      <c r="H211" s="67"/>
      <c r="I211" s="67"/>
      <c r="J211" s="67"/>
      <c r="K211" s="67"/>
      <c r="L211" s="67"/>
      <c r="M211" s="67"/>
      <c r="N211" s="67"/>
      <c r="O211" s="67"/>
      <c r="P211" s="67"/>
      <c r="Q211" s="67"/>
      <c r="R211" s="67"/>
      <c r="S211" s="67"/>
      <c r="T211" s="67"/>
      <c r="U211" s="74"/>
      <c r="V211" s="67"/>
      <c r="W211" s="67"/>
      <c r="X211" s="67"/>
      <c r="Y211" s="74"/>
      <c r="Z211" s="67"/>
      <c r="AA211" s="67"/>
      <c r="AB211" s="67"/>
      <c r="AC211" s="67"/>
      <c r="AD211" s="74"/>
      <c r="AE211" s="74"/>
    </row>
    <row r="212" spans="1:31" ht="12" customHeight="1" x14ac:dyDescent="0.4">
      <c r="A212" s="67"/>
      <c r="B212" s="67"/>
      <c r="C212" s="67"/>
      <c r="D212" s="67"/>
      <c r="E212" s="67"/>
      <c r="F212" s="67"/>
      <c r="G212" s="67"/>
      <c r="H212" s="67"/>
      <c r="I212" s="67"/>
      <c r="J212" s="67"/>
      <c r="K212" s="67"/>
      <c r="L212" s="67"/>
      <c r="M212" s="67"/>
      <c r="N212" s="67"/>
      <c r="O212" s="67"/>
      <c r="P212" s="67"/>
      <c r="Q212" s="67"/>
      <c r="R212" s="67"/>
      <c r="S212" s="67"/>
      <c r="T212" s="67"/>
      <c r="U212" s="74"/>
      <c r="V212" s="67"/>
      <c r="W212" s="67"/>
      <c r="X212" s="67"/>
      <c r="Y212" s="74"/>
      <c r="Z212" s="67"/>
      <c r="AA212" s="67"/>
      <c r="AB212" s="67"/>
      <c r="AC212" s="67"/>
      <c r="AD212" s="74"/>
      <c r="AE212" s="74"/>
    </row>
    <row r="213" spans="1:31" ht="12" customHeight="1" x14ac:dyDescent="0.4">
      <c r="A213" s="67"/>
      <c r="B213" s="67"/>
      <c r="C213" s="67"/>
      <c r="D213" s="67"/>
      <c r="E213" s="67"/>
      <c r="F213" s="67"/>
      <c r="G213" s="67"/>
      <c r="H213" s="67"/>
      <c r="I213" s="67"/>
      <c r="J213" s="67"/>
      <c r="K213" s="67"/>
      <c r="L213" s="67"/>
      <c r="M213" s="67"/>
      <c r="N213" s="67"/>
      <c r="O213" s="67"/>
      <c r="P213" s="67"/>
      <c r="Q213" s="67"/>
      <c r="R213" s="67"/>
      <c r="S213" s="67"/>
      <c r="T213" s="67"/>
      <c r="U213" s="74"/>
      <c r="V213" s="67"/>
      <c r="W213" s="67"/>
      <c r="X213" s="67"/>
      <c r="Y213" s="74"/>
      <c r="Z213" s="67"/>
      <c r="AA213" s="67"/>
      <c r="AB213" s="67"/>
      <c r="AC213" s="67"/>
      <c r="AD213" s="74"/>
      <c r="AE213" s="74"/>
    </row>
    <row r="214" spans="1:31" ht="12" customHeight="1" x14ac:dyDescent="0.4">
      <c r="A214" s="67"/>
      <c r="B214" s="67"/>
      <c r="C214" s="67"/>
      <c r="D214" s="67"/>
      <c r="E214" s="67"/>
      <c r="F214" s="67"/>
      <c r="G214" s="67"/>
      <c r="H214" s="67"/>
      <c r="I214" s="67"/>
      <c r="J214" s="67"/>
      <c r="K214" s="67"/>
      <c r="L214" s="67"/>
      <c r="M214" s="67"/>
      <c r="N214" s="67"/>
      <c r="O214" s="67"/>
      <c r="P214" s="67"/>
      <c r="Q214" s="67"/>
      <c r="R214" s="67"/>
      <c r="S214" s="67"/>
      <c r="T214" s="67"/>
      <c r="U214" s="74"/>
      <c r="V214" s="67"/>
      <c r="W214" s="67"/>
      <c r="X214" s="67"/>
      <c r="Y214" s="74"/>
      <c r="Z214" s="67"/>
      <c r="AA214" s="67"/>
      <c r="AB214" s="67"/>
      <c r="AC214" s="67"/>
      <c r="AD214" s="74"/>
      <c r="AE214" s="74"/>
    </row>
    <row r="215" spans="1:31" ht="12" customHeight="1" x14ac:dyDescent="0.4">
      <c r="A215" s="67"/>
      <c r="B215" s="67"/>
      <c r="C215" s="67"/>
      <c r="D215" s="67"/>
      <c r="E215" s="67"/>
      <c r="F215" s="67"/>
      <c r="G215" s="67"/>
      <c r="H215" s="67"/>
      <c r="I215" s="67"/>
      <c r="J215" s="67"/>
      <c r="K215" s="67"/>
      <c r="L215" s="67"/>
      <c r="M215" s="67"/>
      <c r="N215" s="67"/>
      <c r="O215" s="67"/>
      <c r="P215" s="67"/>
      <c r="Q215" s="67"/>
      <c r="R215" s="67"/>
      <c r="S215" s="67"/>
      <c r="T215" s="67"/>
      <c r="U215" s="74"/>
      <c r="V215" s="67"/>
      <c r="W215" s="67"/>
      <c r="X215" s="67"/>
      <c r="Y215" s="74"/>
      <c r="Z215" s="67"/>
      <c r="AA215" s="67"/>
      <c r="AB215" s="67"/>
      <c r="AC215" s="67"/>
      <c r="AD215" s="74"/>
      <c r="AE215" s="74"/>
    </row>
    <row r="216" spans="1:31" ht="12" customHeight="1" x14ac:dyDescent="0.4">
      <c r="A216" s="67"/>
      <c r="B216" s="67"/>
      <c r="C216" s="67"/>
      <c r="D216" s="67"/>
      <c r="E216" s="67"/>
      <c r="F216" s="67"/>
      <c r="G216" s="67"/>
      <c r="H216" s="67"/>
      <c r="I216" s="67"/>
      <c r="J216" s="67"/>
      <c r="K216" s="67"/>
      <c r="L216" s="67"/>
      <c r="M216" s="67"/>
      <c r="N216" s="67"/>
      <c r="O216" s="67"/>
      <c r="P216" s="67"/>
      <c r="Q216" s="67"/>
      <c r="R216" s="67"/>
      <c r="S216" s="67"/>
      <c r="T216" s="67"/>
      <c r="U216" s="74"/>
      <c r="V216" s="67"/>
      <c r="W216" s="67"/>
      <c r="X216" s="67"/>
      <c r="Y216" s="74"/>
      <c r="Z216" s="67"/>
      <c r="AA216" s="67"/>
      <c r="AB216" s="67"/>
      <c r="AC216" s="67"/>
      <c r="AD216" s="74"/>
      <c r="AE216" s="74"/>
    </row>
    <row r="217" spans="1:31" ht="12" customHeight="1" x14ac:dyDescent="0.4">
      <c r="A217" s="67"/>
      <c r="B217" s="67"/>
      <c r="C217" s="67"/>
      <c r="D217" s="67"/>
      <c r="E217" s="67"/>
      <c r="F217" s="67"/>
      <c r="G217" s="67"/>
      <c r="H217" s="67"/>
      <c r="I217" s="67"/>
      <c r="J217" s="67"/>
      <c r="K217" s="67"/>
      <c r="L217" s="67"/>
      <c r="M217" s="67"/>
      <c r="N217" s="67"/>
      <c r="O217" s="67"/>
      <c r="P217" s="67"/>
      <c r="Q217" s="67"/>
      <c r="R217" s="67"/>
      <c r="S217" s="67"/>
      <c r="T217" s="67"/>
      <c r="U217" s="74"/>
      <c r="V217" s="67"/>
      <c r="W217" s="67"/>
      <c r="X217" s="67"/>
      <c r="Y217" s="74"/>
      <c r="Z217" s="67"/>
      <c r="AA217" s="67"/>
      <c r="AB217" s="67"/>
      <c r="AC217" s="67"/>
      <c r="AD217" s="74"/>
      <c r="AE217" s="74"/>
    </row>
    <row r="218" spans="1:31" ht="12" customHeight="1" x14ac:dyDescent="0.4">
      <c r="A218" s="67"/>
      <c r="B218" s="67"/>
      <c r="C218" s="67"/>
      <c r="D218" s="67"/>
      <c r="E218" s="67"/>
      <c r="F218" s="67"/>
      <c r="G218" s="67"/>
      <c r="H218" s="67"/>
      <c r="I218" s="67"/>
      <c r="J218" s="67"/>
      <c r="K218" s="67"/>
      <c r="L218" s="67"/>
      <c r="M218" s="67"/>
      <c r="N218" s="67"/>
      <c r="O218" s="67"/>
      <c r="P218" s="67"/>
      <c r="Q218" s="67"/>
      <c r="R218" s="67"/>
      <c r="S218" s="67"/>
      <c r="T218" s="67"/>
      <c r="U218" s="74"/>
      <c r="V218" s="67"/>
      <c r="W218" s="67"/>
      <c r="X218" s="67"/>
      <c r="Y218" s="74"/>
      <c r="Z218" s="67"/>
      <c r="AA218" s="67"/>
      <c r="AB218" s="67"/>
      <c r="AC218" s="67"/>
      <c r="AD218" s="74"/>
      <c r="AE218" s="74"/>
    </row>
    <row r="219" spans="1:31" ht="12" customHeight="1" x14ac:dyDescent="0.4">
      <c r="A219" s="67"/>
      <c r="B219" s="67"/>
      <c r="C219" s="67"/>
      <c r="D219" s="67"/>
      <c r="E219" s="67"/>
      <c r="F219" s="67"/>
      <c r="G219" s="67"/>
      <c r="H219" s="67"/>
      <c r="I219" s="67"/>
      <c r="J219" s="67"/>
      <c r="K219" s="67"/>
      <c r="L219" s="67"/>
      <c r="M219" s="67"/>
      <c r="N219" s="67"/>
      <c r="O219" s="67"/>
      <c r="P219" s="67"/>
      <c r="Q219" s="67"/>
      <c r="R219" s="67"/>
      <c r="S219" s="67"/>
      <c r="T219" s="67"/>
      <c r="U219" s="74"/>
      <c r="V219" s="67"/>
      <c r="W219" s="67"/>
      <c r="X219" s="67"/>
      <c r="Y219" s="74"/>
      <c r="Z219" s="67"/>
      <c r="AA219" s="67"/>
      <c r="AB219" s="67"/>
      <c r="AC219" s="67"/>
      <c r="AD219" s="74"/>
      <c r="AE219" s="74"/>
    </row>
    <row r="220" spans="1:31" ht="12" customHeight="1" x14ac:dyDescent="0.4">
      <c r="A220" s="67"/>
      <c r="B220" s="67"/>
      <c r="C220" s="67"/>
      <c r="D220" s="67"/>
      <c r="E220" s="67"/>
      <c r="F220" s="67"/>
      <c r="G220" s="67"/>
      <c r="H220" s="67"/>
      <c r="I220" s="67"/>
      <c r="J220" s="67"/>
      <c r="K220" s="67"/>
      <c r="L220" s="67"/>
      <c r="M220" s="67"/>
      <c r="N220" s="67"/>
      <c r="O220" s="67"/>
      <c r="P220" s="67"/>
      <c r="Q220" s="67"/>
      <c r="R220" s="67"/>
      <c r="S220" s="67"/>
      <c r="T220" s="67"/>
      <c r="U220" s="74"/>
      <c r="V220" s="67"/>
      <c r="W220" s="67"/>
      <c r="X220" s="67"/>
      <c r="Y220" s="74"/>
      <c r="Z220" s="67"/>
      <c r="AA220" s="67"/>
      <c r="AB220" s="67"/>
      <c r="AC220" s="67"/>
      <c r="AD220" s="74"/>
      <c r="AE220" s="74"/>
    </row>
    <row r="221" spans="1:31" ht="12" customHeight="1" x14ac:dyDescent="0.4">
      <c r="A221" s="67"/>
      <c r="B221" s="67"/>
      <c r="C221" s="67"/>
      <c r="D221" s="67"/>
      <c r="E221" s="67"/>
      <c r="F221" s="67"/>
      <c r="G221" s="67"/>
      <c r="H221" s="67"/>
      <c r="I221" s="67"/>
      <c r="J221" s="67"/>
      <c r="K221" s="67"/>
      <c r="L221" s="67"/>
      <c r="M221" s="67"/>
      <c r="N221" s="67"/>
      <c r="O221" s="67"/>
      <c r="P221" s="67"/>
      <c r="Q221" s="67"/>
      <c r="R221" s="67"/>
      <c r="S221" s="67"/>
      <c r="T221" s="67"/>
      <c r="U221" s="74"/>
      <c r="V221" s="67"/>
      <c r="W221" s="67"/>
      <c r="X221" s="67"/>
      <c r="Y221" s="74"/>
      <c r="Z221" s="67"/>
      <c r="AA221" s="67"/>
      <c r="AB221" s="67"/>
      <c r="AC221" s="67"/>
      <c r="AD221" s="74"/>
      <c r="AE221" s="74"/>
    </row>
    <row r="222" spans="1:31" ht="12" customHeight="1" x14ac:dyDescent="0.4">
      <c r="A222" s="67"/>
      <c r="B222" s="67"/>
      <c r="C222" s="67"/>
      <c r="D222" s="67"/>
      <c r="E222" s="67"/>
      <c r="F222" s="67"/>
      <c r="G222" s="67"/>
      <c r="H222" s="67"/>
      <c r="I222" s="67"/>
      <c r="J222" s="67"/>
      <c r="K222" s="67"/>
      <c r="L222" s="67"/>
      <c r="M222" s="67"/>
      <c r="N222" s="67"/>
      <c r="O222" s="67"/>
      <c r="P222" s="67"/>
      <c r="Q222" s="67"/>
      <c r="R222" s="67"/>
      <c r="S222" s="67"/>
      <c r="T222" s="67"/>
      <c r="U222" s="74"/>
      <c r="V222" s="67"/>
      <c r="W222" s="67"/>
      <c r="X222" s="67"/>
      <c r="Y222" s="74"/>
      <c r="Z222" s="67"/>
      <c r="AA222" s="67"/>
      <c r="AB222" s="67"/>
      <c r="AC222" s="67"/>
      <c r="AD222" s="74"/>
      <c r="AE222" s="74"/>
    </row>
    <row r="223" spans="1:31" ht="12" customHeight="1" x14ac:dyDescent="0.4">
      <c r="A223" s="67"/>
      <c r="B223" s="67"/>
      <c r="C223" s="67"/>
      <c r="D223" s="67"/>
      <c r="E223" s="67"/>
      <c r="F223" s="67"/>
      <c r="G223" s="67"/>
      <c r="H223" s="67"/>
      <c r="I223" s="67"/>
      <c r="J223" s="67"/>
      <c r="K223" s="67"/>
      <c r="L223" s="67"/>
      <c r="M223" s="67"/>
      <c r="N223" s="67"/>
      <c r="O223" s="67"/>
      <c r="P223" s="67"/>
      <c r="Q223" s="67"/>
      <c r="R223" s="67"/>
      <c r="S223" s="67"/>
      <c r="T223" s="67"/>
      <c r="U223" s="74"/>
      <c r="V223" s="67"/>
      <c r="W223" s="67"/>
      <c r="X223" s="67"/>
      <c r="Y223" s="74"/>
      <c r="Z223" s="67"/>
      <c r="AA223" s="67"/>
      <c r="AB223" s="67"/>
      <c r="AC223" s="67"/>
      <c r="AD223" s="74"/>
      <c r="AE223" s="74"/>
    </row>
    <row r="224" spans="1:31" ht="12" customHeight="1" x14ac:dyDescent="0.4">
      <c r="A224" s="67"/>
      <c r="B224" s="67"/>
      <c r="C224" s="67"/>
      <c r="D224" s="67"/>
      <c r="E224" s="67"/>
      <c r="F224" s="67"/>
      <c r="G224" s="67"/>
      <c r="H224" s="67"/>
      <c r="I224" s="67"/>
      <c r="J224" s="67"/>
      <c r="K224" s="67"/>
      <c r="L224" s="67"/>
      <c r="M224" s="67"/>
      <c r="N224" s="67"/>
      <c r="O224" s="67"/>
      <c r="P224" s="67"/>
      <c r="Q224" s="67"/>
      <c r="R224" s="67"/>
      <c r="S224" s="67"/>
      <c r="T224" s="67"/>
      <c r="U224" s="74"/>
      <c r="V224" s="67"/>
      <c r="W224" s="67"/>
      <c r="X224" s="67"/>
      <c r="Y224" s="74"/>
      <c r="Z224" s="67"/>
      <c r="AA224" s="67"/>
      <c r="AB224" s="67"/>
      <c r="AC224" s="67"/>
      <c r="AD224" s="74"/>
      <c r="AE224" s="74"/>
    </row>
    <row r="225" spans="1:31" ht="12" customHeight="1" x14ac:dyDescent="0.4">
      <c r="A225" s="67"/>
      <c r="B225" s="67"/>
      <c r="C225" s="67"/>
      <c r="D225" s="67"/>
      <c r="E225" s="67"/>
      <c r="F225" s="67"/>
      <c r="G225" s="67"/>
      <c r="H225" s="67"/>
      <c r="I225" s="67"/>
      <c r="J225" s="67"/>
      <c r="K225" s="67"/>
      <c r="L225" s="67"/>
      <c r="M225" s="67"/>
      <c r="N225" s="67"/>
      <c r="O225" s="67"/>
      <c r="P225" s="67"/>
      <c r="Q225" s="67"/>
      <c r="R225" s="67"/>
      <c r="S225" s="67"/>
      <c r="T225" s="67"/>
      <c r="U225" s="74"/>
      <c r="V225" s="67"/>
      <c r="W225" s="67"/>
      <c r="X225" s="67"/>
      <c r="Y225" s="74"/>
      <c r="Z225" s="67"/>
      <c r="AA225" s="67"/>
      <c r="AB225" s="67"/>
      <c r="AC225" s="67"/>
      <c r="AD225" s="74"/>
      <c r="AE225" s="74"/>
    </row>
    <row r="226" spans="1:31" ht="12" customHeight="1" x14ac:dyDescent="0.4">
      <c r="A226" s="67"/>
      <c r="B226" s="67"/>
      <c r="C226" s="67"/>
      <c r="D226" s="67"/>
      <c r="E226" s="67"/>
      <c r="F226" s="67"/>
      <c r="G226" s="67"/>
      <c r="H226" s="67"/>
      <c r="I226" s="67"/>
      <c r="J226" s="67"/>
      <c r="K226" s="67"/>
      <c r="L226" s="67"/>
      <c r="M226" s="67"/>
      <c r="N226" s="67"/>
      <c r="O226" s="67"/>
      <c r="P226" s="67"/>
      <c r="Q226" s="67"/>
      <c r="R226" s="67"/>
      <c r="S226" s="67"/>
      <c r="T226" s="67"/>
      <c r="U226" s="74"/>
      <c r="V226" s="67"/>
      <c r="W226" s="67"/>
      <c r="X226" s="67"/>
      <c r="Y226" s="74"/>
      <c r="Z226" s="67"/>
      <c r="AA226" s="67"/>
      <c r="AB226" s="67"/>
      <c r="AC226" s="67"/>
      <c r="AD226" s="74"/>
      <c r="AE226" s="74"/>
    </row>
    <row r="227" spans="1:31" ht="12" customHeight="1" x14ac:dyDescent="0.4">
      <c r="A227" s="67"/>
      <c r="B227" s="67"/>
      <c r="C227" s="67"/>
      <c r="D227" s="67"/>
      <c r="E227" s="67"/>
      <c r="F227" s="67"/>
      <c r="G227" s="67"/>
      <c r="H227" s="67"/>
      <c r="I227" s="67"/>
      <c r="J227" s="67"/>
      <c r="K227" s="67"/>
      <c r="L227" s="67"/>
      <c r="M227" s="67"/>
      <c r="N227" s="67"/>
      <c r="O227" s="67"/>
      <c r="P227" s="67"/>
      <c r="Q227" s="67"/>
      <c r="R227" s="67"/>
      <c r="S227" s="67"/>
      <c r="T227" s="67"/>
      <c r="U227" s="74"/>
      <c r="V227" s="67"/>
      <c r="W227" s="67"/>
      <c r="X227" s="67"/>
      <c r="Y227" s="74"/>
      <c r="Z227" s="67"/>
      <c r="AA227" s="67"/>
      <c r="AB227" s="67"/>
      <c r="AC227" s="67"/>
      <c r="AD227" s="74"/>
      <c r="AE227" s="74"/>
    </row>
    <row r="228" spans="1:31" ht="12" customHeight="1" x14ac:dyDescent="0.4">
      <c r="A228" s="67"/>
      <c r="B228" s="67"/>
      <c r="C228" s="67"/>
      <c r="D228" s="67"/>
      <c r="E228" s="67"/>
      <c r="F228" s="67"/>
      <c r="G228" s="67"/>
      <c r="H228" s="67"/>
      <c r="I228" s="67"/>
      <c r="J228" s="67"/>
      <c r="K228" s="67"/>
      <c r="L228" s="67"/>
      <c r="M228" s="67"/>
      <c r="N228" s="67"/>
      <c r="O228" s="67"/>
      <c r="P228" s="67"/>
      <c r="Q228" s="67"/>
      <c r="R228" s="67"/>
      <c r="S228" s="67"/>
      <c r="T228" s="67"/>
      <c r="U228" s="74"/>
      <c r="V228" s="67"/>
      <c r="W228" s="67"/>
      <c r="X228" s="67"/>
      <c r="Y228" s="74"/>
      <c r="Z228" s="67"/>
      <c r="AA228" s="67"/>
      <c r="AB228" s="67"/>
      <c r="AC228" s="67"/>
      <c r="AD228" s="74"/>
      <c r="AE228" s="74"/>
    </row>
    <row r="229" spans="1:31" ht="12" customHeight="1" x14ac:dyDescent="0.4">
      <c r="A229" s="67"/>
      <c r="B229" s="67"/>
      <c r="C229" s="67"/>
      <c r="D229" s="67"/>
      <c r="E229" s="67"/>
      <c r="F229" s="67"/>
      <c r="G229" s="67"/>
      <c r="H229" s="67"/>
      <c r="I229" s="67"/>
      <c r="J229" s="67"/>
      <c r="K229" s="67"/>
      <c r="L229" s="67"/>
      <c r="M229" s="67"/>
      <c r="N229" s="67"/>
      <c r="O229" s="67"/>
      <c r="P229" s="67"/>
      <c r="Q229" s="67"/>
      <c r="R229" s="67"/>
      <c r="S229" s="67"/>
      <c r="T229" s="67"/>
      <c r="U229" s="74"/>
      <c r="V229" s="67"/>
      <c r="W229" s="67"/>
      <c r="X229" s="67"/>
      <c r="Y229" s="74"/>
      <c r="Z229" s="67"/>
      <c r="AA229" s="67"/>
      <c r="AB229" s="67"/>
      <c r="AC229" s="67"/>
      <c r="AD229" s="74"/>
      <c r="AE229" s="74"/>
    </row>
    <row r="230" spans="1:31" ht="12" customHeight="1" x14ac:dyDescent="0.4">
      <c r="A230" s="67"/>
      <c r="B230" s="67"/>
      <c r="C230" s="67"/>
      <c r="D230" s="67"/>
      <c r="E230" s="67"/>
      <c r="F230" s="67"/>
      <c r="G230" s="67"/>
      <c r="H230" s="67"/>
      <c r="I230" s="67"/>
      <c r="J230" s="67"/>
      <c r="K230" s="67"/>
      <c r="L230" s="67"/>
      <c r="M230" s="67"/>
      <c r="N230" s="67"/>
      <c r="O230" s="67"/>
      <c r="P230" s="67"/>
      <c r="Q230" s="67"/>
      <c r="R230" s="67"/>
      <c r="S230" s="67"/>
      <c r="T230" s="67"/>
      <c r="U230" s="74"/>
      <c r="V230" s="67"/>
      <c r="W230" s="67"/>
      <c r="X230" s="67"/>
      <c r="Y230" s="74"/>
      <c r="Z230" s="67"/>
      <c r="AA230" s="67"/>
      <c r="AB230" s="67"/>
      <c r="AC230" s="67"/>
      <c r="AD230" s="74"/>
      <c r="AE230" s="74"/>
    </row>
    <row r="231" spans="1:31" ht="12" customHeight="1" x14ac:dyDescent="0.4">
      <c r="A231" s="67"/>
      <c r="B231" s="67"/>
      <c r="C231" s="67"/>
      <c r="D231" s="67"/>
      <c r="E231" s="67"/>
      <c r="F231" s="67"/>
      <c r="G231" s="67"/>
      <c r="H231" s="67"/>
      <c r="I231" s="67"/>
      <c r="J231" s="67"/>
      <c r="K231" s="67"/>
      <c r="L231" s="67"/>
      <c r="M231" s="67"/>
      <c r="N231" s="67"/>
      <c r="O231" s="67"/>
      <c r="P231" s="67"/>
      <c r="Q231" s="67"/>
      <c r="R231" s="67"/>
      <c r="S231" s="67"/>
      <c r="T231" s="67"/>
      <c r="U231" s="74"/>
      <c r="V231" s="67"/>
      <c r="W231" s="67"/>
      <c r="X231" s="67"/>
      <c r="Y231" s="74"/>
      <c r="Z231" s="67"/>
      <c r="AA231" s="67"/>
      <c r="AB231" s="67"/>
      <c r="AC231" s="67"/>
      <c r="AD231" s="74"/>
      <c r="AE231" s="74"/>
    </row>
    <row r="232" spans="1:31" ht="12" customHeight="1" x14ac:dyDescent="0.4">
      <c r="A232" s="67"/>
      <c r="B232" s="67"/>
      <c r="C232" s="67"/>
      <c r="D232" s="67"/>
      <c r="E232" s="67"/>
      <c r="F232" s="67"/>
      <c r="G232" s="67"/>
      <c r="H232" s="67"/>
      <c r="I232" s="67"/>
      <c r="J232" s="67"/>
      <c r="K232" s="67"/>
      <c r="L232" s="67"/>
      <c r="M232" s="67"/>
      <c r="N232" s="67"/>
      <c r="O232" s="67"/>
      <c r="P232" s="67"/>
      <c r="Q232" s="67"/>
      <c r="R232" s="67"/>
      <c r="S232" s="67"/>
      <c r="T232" s="67"/>
      <c r="U232" s="74"/>
      <c r="V232" s="67"/>
      <c r="W232" s="67"/>
      <c r="X232" s="67"/>
      <c r="Y232" s="74"/>
      <c r="Z232" s="67"/>
      <c r="AA232" s="67"/>
      <c r="AB232" s="67"/>
      <c r="AC232" s="67"/>
      <c r="AD232" s="74"/>
      <c r="AE232" s="74"/>
    </row>
    <row r="233" spans="1:31" ht="12" customHeight="1" x14ac:dyDescent="0.4">
      <c r="A233" s="67"/>
      <c r="B233" s="67"/>
      <c r="C233" s="67"/>
      <c r="D233" s="67"/>
      <c r="E233" s="67"/>
      <c r="F233" s="67"/>
      <c r="G233" s="67"/>
      <c r="H233" s="67"/>
      <c r="I233" s="67"/>
      <c r="J233" s="67"/>
      <c r="K233" s="67"/>
      <c r="L233" s="67"/>
      <c r="M233" s="67"/>
      <c r="N233" s="67"/>
      <c r="O233" s="67"/>
      <c r="P233" s="67"/>
      <c r="Q233" s="67"/>
      <c r="R233" s="67"/>
      <c r="S233" s="67"/>
      <c r="T233" s="67"/>
      <c r="U233" s="74"/>
      <c r="V233" s="67"/>
      <c r="W233" s="67"/>
      <c r="X233" s="67"/>
      <c r="Y233" s="74"/>
      <c r="Z233" s="67"/>
      <c r="AA233" s="67"/>
      <c r="AB233" s="67"/>
      <c r="AC233" s="67"/>
      <c r="AD233" s="74"/>
      <c r="AE233" s="74"/>
    </row>
    <row r="234" spans="1:31" ht="12" customHeight="1" x14ac:dyDescent="0.4">
      <c r="A234" s="67"/>
      <c r="B234" s="67"/>
      <c r="C234" s="67"/>
      <c r="D234" s="67"/>
      <c r="E234" s="67"/>
      <c r="F234" s="67"/>
      <c r="G234" s="67"/>
      <c r="H234" s="67"/>
      <c r="I234" s="67"/>
      <c r="J234" s="67"/>
      <c r="K234" s="67"/>
      <c r="L234" s="67"/>
      <c r="M234" s="67"/>
      <c r="N234" s="67"/>
      <c r="O234" s="67"/>
      <c r="P234" s="67"/>
      <c r="Q234" s="67"/>
      <c r="R234" s="67"/>
      <c r="S234" s="67"/>
      <c r="T234" s="67"/>
      <c r="U234" s="74"/>
      <c r="V234" s="67"/>
      <c r="W234" s="67"/>
      <c r="X234" s="67"/>
      <c r="Y234" s="74"/>
      <c r="Z234" s="67"/>
      <c r="AA234" s="67"/>
      <c r="AB234" s="67"/>
      <c r="AC234" s="67"/>
      <c r="AD234" s="74"/>
      <c r="AE234" s="74"/>
    </row>
    <row r="235" spans="1:31" ht="12" customHeight="1" x14ac:dyDescent="0.4">
      <c r="A235" s="67"/>
      <c r="B235" s="67"/>
      <c r="C235" s="67"/>
      <c r="D235" s="67"/>
      <c r="E235" s="67"/>
      <c r="F235" s="67"/>
      <c r="G235" s="67"/>
      <c r="H235" s="67"/>
      <c r="I235" s="67"/>
      <c r="J235" s="67"/>
      <c r="K235" s="67"/>
      <c r="L235" s="67"/>
      <c r="M235" s="67"/>
      <c r="N235" s="67"/>
      <c r="O235" s="67"/>
      <c r="P235" s="67"/>
      <c r="Q235" s="67"/>
      <c r="R235" s="67"/>
      <c r="S235" s="67"/>
      <c r="T235" s="67"/>
      <c r="U235" s="74"/>
      <c r="V235" s="67"/>
      <c r="W235" s="67"/>
      <c r="X235" s="67"/>
      <c r="Y235" s="74"/>
      <c r="Z235" s="67"/>
      <c r="AA235" s="67"/>
      <c r="AB235" s="67"/>
      <c r="AC235" s="67"/>
      <c r="AD235" s="74"/>
      <c r="AE235" s="74"/>
    </row>
    <row r="236" spans="1:31" ht="12" customHeight="1" x14ac:dyDescent="0.4">
      <c r="A236" s="67"/>
      <c r="B236" s="67"/>
      <c r="C236" s="67"/>
      <c r="D236" s="67"/>
      <c r="E236" s="67"/>
      <c r="F236" s="67"/>
      <c r="G236" s="67"/>
      <c r="H236" s="67"/>
      <c r="I236" s="67"/>
      <c r="J236" s="67"/>
      <c r="K236" s="67"/>
      <c r="L236" s="67"/>
      <c r="M236" s="67"/>
      <c r="N236" s="67"/>
      <c r="O236" s="67"/>
      <c r="P236" s="67"/>
      <c r="Q236" s="67"/>
      <c r="R236" s="67"/>
      <c r="S236" s="67"/>
      <c r="T236" s="67"/>
      <c r="U236" s="74"/>
      <c r="V236" s="67"/>
      <c r="W236" s="67"/>
      <c r="X236" s="67"/>
      <c r="Y236" s="74"/>
      <c r="Z236" s="67"/>
      <c r="AA236" s="67"/>
      <c r="AB236" s="67"/>
      <c r="AC236" s="67"/>
      <c r="AD236" s="74"/>
      <c r="AE236" s="74"/>
    </row>
    <row r="237" spans="1:31" ht="12" customHeight="1" x14ac:dyDescent="0.4">
      <c r="A237" s="67"/>
      <c r="B237" s="67"/>
      <c r="C237" s="67"/>
      <c r="D237" s="67"/>
      <c r="E237" s="67"/>
      <c r="F237" s="67"/>
      <c r="G237" s="67"/>
      <c r="H237" s="67"/>
      <c r="I237" s="67"/>
      <c r="J237" s="67"/>
      <c r="K237" s="67"/>
      <c r="L237" s="67"/>
      <c r="M237" s="67"/>
      <c r="N237" s="67"/>
      <c r="O237" s="67"/>
      <c r="P237" s="67"/>
      <c r="Q237" s="67"/>
      <c r="R237" s="67"/>
      <c r="S237" s="67"/>
      <c r="T237" s="67"/>
      <c r="U237" s="74"/>
      <c r="V237" s="67"/>
      <c r="W237" s="67"/>
      <c r="X237" s="67"/>
      <c r="Y237" s="74"/>
      <c r="Z237" s="67"/>
      <c r="AA237" s="67"/>
      <c r="AB237" s="67"/>
      <c r="AC237" s="67"/>
      <c r="AD237" s="74"/>
      <c r="AE237" s="74"/>
    </row>
    <row r="238" spans="1:31" ht="12" customHeight="1" x14ac:dyDescent="0.4">
      <c r="A238" s="67"/>
      <c r="B238" s="67"/>
      <c r="C238" s="67"/>
      <c r="D238" s="67"/>
      <c r="E238" s="67"/>
      <c r="F238" s="67"/>
      <c r="G238" s="67"/>
      <c r="H238" s="67"/>
      <c r="I238" s="67"/>
      <c r="J238" s="67"/>
      <c r="K238" s="67"/>
      <c r="L238" s="67"/>
      <c r="M238" s="67"/>
      <c r="N238" s="67"/>
      <c r="O238" s="67"/>
      <c r="P238" s="67"/>
      <c r="Q238" s="67"/>
      <c r="R238" s="67"/>
      <c r="S238" s="67"/>
      <c r="T238" s="67"/>
      <c r="U238" s="74"/>
      <c r="V238" s="67"/>
      <c r="W238" s="67"/>
      <c r="X238" s="67"/>
      <c r="Y238" s="74"/>
      <c r="Z238" s="67"/>
      <c r="AA238" s="67"/>
      <c r="AB238" s="67"/>
      <c r="AC238" s="67"/>
      <c r="AD238" s="74"/>
      <c r="AE238" s="74"/>
    </row>
    <row r="239" spans="1:31" ht="12" customHeight="1" x14ac:dyDescent="0.4">
      <c r="A239" s="67"/>
      <c r="B239" s="67"/>
      <c r="C239" s="67"/>
      <c r="D239" s="67"/>
      <c r="E239" s="67"/>
      <c r="F239" s="67"/>
      <c r="G239" s="67"/>
      <c r="H239" s="67"/>
      <c r="I239" s="67"/>
      <c r="J239" s="67"/>
      <c r="K239" s="67"/>
      <c r="L239" s="67"/>
      <c r="M239" s="67"/>
      <c r="N239" s="67"/>
      <c r="O239" s="67"/>
      <c r="P239" s="67"/>
      <c r="Q239" s="67"/>
      <c r="R239" s="67"/>
      <c r="S239" s="67"/>
      <c r="T239" s="67"/>
      <c r="U239" s="74"/>
      <c r="V239" s="67"/>
      <c r="W239" s="67"/>
      <c r="X239" s="67"/>
      <c r="Y239" s="74"/>
      <c r="Z239" s="67"/>
      <c r="AA239" s="67"/>
      <c r="AB239" s="67"/>
      <c r="AC239" s="67"/>
      <c r="AD239" s="74"/>
      <c r="AE239" s="74"/>
    </row>
    <row r="240" spans="1:31" ht="12" customHeight="1" x14ac:dyDescent="0.4">
      <c r="A240" s="67"/>
      <c r="B240" s="67"/>
      <c r="C240" s="67"/>
      <c r="D240" s="67"/>
      <c r="E240" s="67"/>
      <c r="F240" s="67"/>
      <c r="G240" s="67"/>
      <c r="H240" s="67"/>
      <c r="I240" s="67"/>
      <c r="J240" s="67"/>
      <c r="K240" s="67"/>
      <c r="L240" s="67"/>
      <c r="M240" s="67"/>
      <c r="N240" s="67"/>
      <c r="O240" s="67"/>
      <c r="P240" s="67"/>
      <c r="Q240" s="67"/>
      <c r="R240" s="67"/>
      <c r="S240" s="67"/>
      <c r="T240" s="67"/>
      <c r="U240" s="74"/>
      <c r="V240" s="67"/>
      <c r="W240" s="67"/>
      <c r="X240" s="67"/>
      <c r="Y240" s="74"/>
      <c r="Z240" s="67"/>
      <c r="AA240" s="67"/>
      <c r="AB240" s="67"/>
      <c r="AC240" s="67"/>
      <c r="AD240" s="74"/>
      <c r="AE240" s="74"/>
    </row>
    <row r="241" spans="1:31" ht="12" customHeight="1" x14ac:dyDescent="0.4">
      <c r="A241" s="67"/>
      <c r="B241" s="67"/>
      <c r="C241" s="67"/>
      <c r="D241" s="67"/>
      <c r="E241" s="67"/>
      <c r="F241" s="67"/>
      <c r="G241" s="67"/>
      <c r="H241" s="67"/>
      <c r="I241" s="67"/>
      <c r="J241" s="67"/>
      <c r="K241" s="67"/>
      <c r="L241" s="67"/>
      <c r="M241" s="67"/>
      <c r="N241" s="67"/>
      <c r="O241" s="67"/>
      <c r="P241" s="67"/>
      <c r="Q241" s="67"/>
      <c r="R241" s="67"/>
      <c r="S241" s="67"/>
      <c r="T241" s="67"/>
      <c r="U241" s="74"/>
      <c r="V241" s="67"/>
      <c r="W241" s="67"/>
      <c r="X241" s="67"/>
      <c r="Y241" s="74"/>
      <c r="Z241" s="67"/>
      <c r="AA241" s="67"/>
      <c r="AB241" s="67"/>
      <c r="AC241" s="67"/>
      <c r="AD241" s="74"/>
      <c r="AE241" s="74"/>
    </row>
    <row r="242" spans="1:31" ht="12" customHeight="1" x14ac:dyDescent="0.4">
      <c r="A242" s="67"/>
      <c r="B242" s="67"/>
      <c r="C242" s="67"/>
      <c r="D242" s="67"/>
      <c r="E242" s="67"/>
      <c r="F242" s="67"/>
      <c r="G242" s="67"/>
      <c r="H242" s="67"/>
      <c r="I242" s="67"/>
      <c r="J242" s="67"/>
      <c r="K242" s="67"/>
      <c r="L242" s="67"/>
      <c r="M242" s="67"/>
      <c r="N242" s="67"/>
      <c r="O242" s="67"/>
      <c r="P242" s="67"/>
      <c r="Q242" s="67"/>
      <c r="R242" s="67"/>
      <c r="S242" s="67"/>
      <c r="T242" s="67"/>
      <c r="U242" s="74"/>
      <c r="V242" s="67"/>
      <c r="W242" s="67"/>
      <c r="X242" s="67"/>
      <c r="Y242" s="74"/>
      <c r="Z242" s="67"/>
      <c r="AA242" s="67"/>
      <c r="AB242" s="67"/>
      <c r="AC242" s="67"/>
      <c r="AD242" s="74"/>
      <c r="AE242" s="74"/>
    </row>
    <row r="243" spans="1:31" ht="12" customHeight="1" x14ac:dyDescent="0.4">
      <c r="A243" s="67"/>
      <c r="B243" s="67"/>
      <c r="C243" s="67"/>
      <c r="D243" s="67"/>
      <c r="E243" s="67"/>
      <c r="F243" s="67"/>
      <c r="G243" s="67"/>
      <c r="H243" s="67"/>
      <c r="I243" s="67"/>
      <c r="J243" s="67"/>
      <c r="K243" s="67"/>
      <c r="L243" s="67"/>
      <c r="M243" s="67"/>
      <c r="N243" s="67"/>
      <c r="O243" s="67"/>
      <c r="P243" s="67"/>
      <c r="Q243" s="67"/>
      <c r="R243" s="67"/>
      <c r="S243" s="67"/>
      <c r="T243" s="67"/>
      <c r="U243" s="74"/>
      <c r="V243" s="67"/>
      <c r="W243" s="67"/>
      <c r="X243" s="67"/>
      <c r="Y243" s="74"/>
      <c r="Z243" s="67"/>
      <c r="AA243" s="67"/>
      <c r="AB243" s="67"/>
      <c r="AC243" s="67"/>
      <c r="AD243" s="74"/>
      <c r="AE243" s="74"/>
    </row>
    <row r="244" spans="1:31" ht="12" customHeight="1" x14ac:dyDescent="0.4">
      <c r="A244" s="67"/>
      <c r="B244" s="67"/>
      <c r="C244" s="67"/>
      <c r="D244" s="67"/>
      <c r="E244" s="67"/>
      <c r="F244" s="67"/>
      <c r="G244" s="67"/>
      <c r="H244" s="67"/>
      <c r="I244" s="67"/>
      <c r="J244" s="67"/>
      <c r="K244" s="67"/>
      <c r="L244" s="67"/>
      <c r="M244" s="67"/>
      <c r="N244" s="67"/>
      <c r="O244" s="67"/>
      <c r="P244" s="67"/>
      <c r="Q244" s="67"/>
      <c r="R244" s="67"/>
      <c r="S244" s="67"/>
      <c r="T244" s="67"/>
      <c r="U244" s="74"/>
      <c r="V244" s="67"/>
      <c r="W244" s="67"/>
      <c r="X244" s="67"/>
      <c r="Y244" s="74"/>
      <c r="Z244" s="67"/>
      <c r="AA244" s="67"/>
      <c r="AB244" s="67"/>
      <c r="AC244" s="67"/>
      <c r="AD244" s="74"/>
      <c r="AE244" s="74"/>
    </row>
    <row r="245" spans="1:31" ht="12" customHeight="1" x14ac:dyDescent="0.4">
      <c r="A245" s="67"/>
      <c r="B245" s="67"/>
      <c r="C245" s="67"/>
      <c r="D245" s="67"/>
      <c r="E245" s="67"/>
      <c r="F245" s="67"/>
      <c r="G245" s="67"/>
      <c r="H245" s="67"/>
      <c r="I245" s="67"/>
      <c r="J245" s="67"/>
      <c r="K245" s="67"/>
      <c r="L245" s="67"/>
      <c r="M245" s="67"/>
      <c r="N245" s="67"/>
      <c r="O245" s="67"/>
      <c r="P245" s="67"/>
      <c r="Q245" s="67"/>
      <c r="R245" s="67"/>
      <c r="S245" s="67"/>
      <c r="T245" s="67"/>
      <c r="U245" s="74"/>
      <c r="V245" s="67"/>
      <c r="W245" s="67"/>
      <c r="X245" s="67"/>
      <c r="Y245" s="74"/>
      <c r="Z245" s="67"/>
      <c r="AA245" s="67"/>
      <c r="AB245" s="67"/>
      <c r="AC245" s="67"/>
      <c r="AD245" s="74"/>
      <c r="AE245" s="74"/>
    </row>
    <row r="246" spans="1:31" ht="12" customHeight="1" x14ac:dyDescent="0.4">
      <c r="A246" s="67"/>
      <c r="B246" s="67"/>
      <c r="C246" s="67"/>
      <c r="D246" s="67"/>
      <c r="E246" s="67"/>
      <c r="F246" s="67"/>
      <c r="G246" s="67"/>
      <c r="H246" s="67"/>
      <c r="I246" s="67"/>
      <c r="J246" s="67"/>
      <c r="K246" s="67"/>
      <c r="L246" s="67"/>
      <c r="M246" s="67"/>
      <c r="N246" s="67"/>
      <c r="O246" s="67"/>
      <c r="P246" s="67"/>
      <c r="Q246" s="67"/>
      <c r="R246" s="67"/>
      <c r="S246" s="67"/>
      <c r="T246" s="67"/>
      <c r="U246" s="74"/>
      <c r="V246" s="67"/>
      <c r="W246" s="67"/>
      <c r="X246" s="67"/>
      <c r="Y246" s="74"/>
      <c r="Z246" s="67"/>
      <c r="AA246" s="67"/>
      <c r="AB246" s="67"/>
      <c r="AC246" s="67"/>
      <c r="AD246" s="74"/>
      <c r="AE246" s="74"/>
    </row>
    <row r="247" spans="1:31" ht="12" customHeight="1" x14ac:dyDescent="0.4">
      <c r="A247" s="67"/>
      <c r="B247" s="67"/>
      <c r="C247" s="67"/>
      <c r="D247" s="67"/>
      <c r="E247" s="67"/>
      <c r="F247" s="67"/>
      <c r="G247" s="67"/>
      <c r="H247" s="67"/>
      <c r="I247" s="67"/>
      <c r="J247" s="67"/>
      <c r="K247" s="67"/>
      <c r="L247" s="67"/>
      <c r="M247" s="67"/>
      <c r="N247" s="67"/>
      <c r="O247" s="67"/>
      <c r="P247" s="67"/>
      <c r="Q247" s="67"/>
      <c r="R247" s="67"/>
      <c r="S247" s="67"/>
      <c r="T247" s="67"/>
      <c r="U247" s="74"/>
      <c r="V247" s="67"/>
      <c r="W247" s="67"/>
      <c r="X247" s="67"/>
      <c r="Y247" s="74"/>
      <c r="Z247" s="67"/>
      <c r="AA247" s="67"/>
      <c r="AB247" s="67"/>
      <c r="AC247" s="67"/>
      <c r="AD247" s="74"/>
      <c r="AE247" s="74"/>
    </row>
    <row r="248" spans="1:31" ht="12" customHeight="1" x14ac:dyDescent="0.4">
      <c r="A248" s="67"/>
      <c r="B248" s="67"/>
      <c r="C248" s="67"/>
      <c r="D248" s="67"/>
      <c r="E248" s="67"/>
      <c r="F248" s="67"/>
      <c r="G248" s="67"/>
      <c r="H248" s="67"/>
      <c r="I248" s="67"/>
      <c r="J248" s="67"/>
      <c r="K248" s="67"/>
      <c r="L248" s="67"/>
      <c r="M248" s="67"/>
      <c r="N248" s="67"/>
      <c r="O248" s="67"/>
      <c r="P248" s="67"/>
      <c r="Q248" s="67"/>
      <c r="R248" s="67"/>
      <c r="S248" s="67"/>
      <c r="T248" s="67"/>
      <c r="U248" s="74"/>
      <c r="V248" s="67"/>
      <c r="W248" s="67"/>
      <c r="X248" s="67"/>
      <c r="Y248" s="74"/>
      <c r="Z248" s="67"/>
      <c r="AA248" s="67"/>
      <c r="AB248" s="67"/>
      <c r="AC248" s="67"/>
      <c r="AD248" s="74"/>
      <c r="AE248" s="74"/>
    </row>
    <row r="249" spans="1:31" ht="12" customHeight="1" x14ac:dyDescent="0.4">
      <c r="A249" s="67"/>
      <c r="B249" s="67"/>
      <c r="C249" s="67"/>
      <c r="D249" s="67"/>
      <c r="E249" s="67"/>
      <c r="F249" s="67"/>
      <c r="G249" s="67"/>
      <c r="H249" s="67"/>
      <c r="I249" s="67"/>
      <c r="J249" s="67"/>
      <c r="K249" s="67"/>
      <c r="L249" s="67"/>
      <c r="M249" s="67"/>
      <c r="N249" s="67"/>
      <c r="O249" s="67"/>
      <c r="P249" s="67"/>
      <c r="Q249" s="67"/>
      <c r="R249" s="67"/>
      <c r="S249" s="67"/>
      <c r="T249" s="67"/>
      <c r="U249" s="74"/>
      <c r="V249" s="67"/>
      <c r="W249" s="67"/>
      <c r="X249" s="67"/>
      <c r="Y249" s="74"/>
      <c r="Z249" s="67"/>
      <c r="AA249" s="67"/>
      <c r="AB249" s="67"/>
      <c r="AC249" s="67"/>
      <c r="AD249" s="74"/>
      <c r="AE249" s="74"/>
    </row>
    <row r="250" spans="1:31" ht="12" customHeight="1" x14ac:dyDescent="0.4">
      <c r="A250" s="67"/>
      <c r="B250" s="67"/>
      <c r="C250" s="67"/>
      <c r="D250" s="67"/>
      <c r="E250" s="67"/>
      <c r="F250" s="67"/>
      <c r="G250" s="67"/>
      <c r="H250" s="67"/>
      <c r="I250" s="67"/>
      <c r="J250" s="67"/>
      <c r="K250" s="67"/>
      <c r="L250" s="67"/>
      <c r="M250" s="67"/>
      <c r="N250" s="67"/>
      <c r="O250" s="67"/>
      <c r="P250" s="67"/>
      <c r="Q250" s="67"/>
      <c r="R250" s="67"/>
      <c r="S250" s="67"/>
      <c r="T250" s="67"/>
      <c r="U250" s="74"/>
      <c r="V250" s="67"/>
      <c r="W250" s="67"/>
      <c r="X250" s="67"/>
      <c r="Y250" s="74"/>
      <c r="Z250" s="67"/>
      <c r="AA250" s="67"/>
      <c r="AB250" s="67"/>
      <c r="AC250" s="67"/>
      <c r="AD250" s="74"/>
      <c r="AE250" s="74"/>
    </row>
    <row r="251" spans="1:31" ht="12" customHeight="1" x14ac:dyDescent="0.4">
      <c r="A251" s="67"/>
      <c r="B251" s="67"/>
      <c r="C251" s="67"/>
      <c r="D251" s="67"/>
      <c r="E251" s="67"/>
      <c r="F251" s="67"/>
      <c r="G251" s="67"/>
      <c r="H251" s="67"/>
      <c r="I251" s="67"/>
      <c r="J251" s="67"/>
      <c r="K251" s="67"/>
      <c r="L251" s="67"/>
      <c r="M251" s="67"/>
      <c r="N251" s="67"/>
      <c r="O251" s="67"/>
      <c r="P251" s="67"/>
      <c r="Q251" s="67"/>
      <c r="R251" s="67"/>
      <c r="S251" s="67"/>
      <c r="T251" s="67"/>
      <c r="U251" s="74"/>
      <c r="V251" s="67"/>
      <c r="W251" s="67"/>
      <c r="X251" s="67"/>
      <c r="Y251" s="74"/>
      <c r="Z251" s="67"/>
      <c r="AA251" s="67"/>
      <c r="AB251" s="67"/>
      <c r="AC251" s="67"/>
      <c r="AD251" s="74"/>
      <c r="AE251" s="74"/>
    </row>
    <row r="252" spans="1:31" ht="12" customHeight="1" x14ac:dyDescent="0.4">
      <c r="A252" s="67"/>
      <c r="B252" s="67"/>
      <c r="C252" s="67"/>
      <c r="D252" s="67"/>
      <c r="E252" s="67"/>
      <c r="F252" s="67"/>
      <c r="G252" s="67"/>
      <c r="H252" s="67"/>
      <c r="I252" s="67"/>
      <c r="J252" s="67"/>
      <c r="K252" s="67"/>
      <c r="L252" s="67"/>
      <c r="M252" s="67"/>
      <c r="N252" s="67"/>
      <c r="O252" s="67"/>
      <c r="P252" s="67"/>
      <c r="Q252" s="67"/>
      <c r="R252" s="67"/>
      <c r="S252" s="67"/>
      <c r="T252" s="67"/>
      <c r="U252" s="74"/>
      <c r="V252" s="67"/>
      <c r="W252" s="67"/>
      <c r="X252" s="67"/>
      <c r="Y252" s="74"/>
      <c r="Z252" s="67"/>
      <c r="AA252" s="67"/>
      <c r="AB252" s="67"/>
      <c r="AC252" s="67"/>
      <c r="AD252" s="74"/>
      <c r="AE252" s="74"/>
    </row>
    <row r="253" spans="1:31" ht="12" customHeight="1" x14ac:dyDescent="0.4">
      <c r="A253" s="67"/>
      <c r="B253" s="67"/>
      <c r="C253" s="67"/>
      <c r="D253" s="67"/>
      <c r="E253" s="67"/>
      <c r="F253" s="67"/>
      <c r="G253" s="67"/>
      <c r="H253" s="67"/>
      <c r="I253" s="67"/>
      <c r="J253" s="67"/>
      <c r="K253" s="67"/>
      <c r="L253" s="67"/>
      <c r="M253" s="67"/>
      <c r="N253" s="67"/>
      <c r="O253" s="67"/>
      <c r="P253" s="67"/>
      <c r="Q253" s="67"/>
      <c r="R253" s="67"/>
      <c r="S253" s="67"/>
      <c r="T253" s="67"/>
      <c r="U253" s="74"/>
      <c r="V253" s="67"/>
      <c r="W253" s="67"/>
      <c r="X253" s="67"/>
      <c r="Y253" s="74"/>
      <c r="Z253" s="67"/>
      <c r="AA253" s="67"/>
      <c r="AB253" s="67"/>
      <c r="AC253" s="67"/>
      <c r="AD253" s="74"/>
      <c r="AE253" s="74"/>
    </row>
    <row r="254" spans="1:31" ht="12" customHeight="1" x14ac:dyDescent="0.4">
      <c r="A254" s="67"/>
      <c r="B254" s="67"/>
      <c r="C254" s="67"/>
      <c r="D254" s="67"/>
      <c r="E254" s="67"/>
      <c r="F254" s="67"/>
      <c r="G254" s="67"/>
      <c r="H254" s="67"/>
      <c r="I254" s="67"/>
      <c r="J254" s="67"/>
      <c r="K254" s="67"/>
      <c r="L254" s="67"/>
      <c r="M254" s="67"/>
      <c r="N254" s="67"/>
      <c r="O254" s="67"/>
      <c r="P254" s="67"/>
      <c r="Q254" s="67"/>
      <c r="R254" s="67"/>
      <c r="S254" s="67"/>
      <c r="T254" s="67"/>
      <c r="U254" s="74"/>
      <c r="V254" s="67"/>
      <c r="W254" s="67"/>
      <c r="X254" s="67"/>
      <c r="Y254" s="74"/>
      <c r="Z254" s="67"/>
      <c r="AA254" s="67"/>
      <c r="AB254" s="67"/>
      <c r="AC254" s="67"/>
      <c r="AD254" s="74"/>
      <c r="AE254" s="74"/>
    </row>
    <row r="255" spans="1:31" ht="12" customHeight="1" x14ac:dyDescent="0.4">
      <c r="A255" s="67"/>
      <c r="B255" s="67"/>
      <c r="C255" s="67"/>
      <c r="D255" s="67"/>
      <c r="E255" s="67"/>
      <c r="F255" s="67"/>
      <c r="G255" s="67"/>
      <c r="H255" s="67"/>
      <c r="I255" s="67"/>
      <c r="J255" s="67"/>
      <c r="K255" s="67"/>
      <c r="L255" s="67"/>
      <c r="M255" s="67"/>
      <c r="N255" s="67"/>
      <c r="O255" s="67"/>
      <c r="P255" s="67"/>
      <c r="Q255" s="67"/>
      <c r="R255" s="67"/>
      <c r="S255" s="67"/>
      <c r="T255" s="67"/>
      <c r="U255" s="74"/>
      <c r="V255" s="67"/>
      <c r="W255" s="67"/>
      <c r="X255" s="67"/>
      <c r="Y255" s="74"/>
      <c r="Z255" s="67"/>
      <c r="AA255" s="67"/>
      <c r="AB255" s="67"/>
      <c r="AC255" s="67"/>
      <c r="AD255" s="74"/>
      <c r="AE255" s="74"/>
    </row>
    <row r="256" spans="1:31" ht="12" customHeight="1" x14ac:dyDescent="0.4">
      <c r="A256" s="67"/>
      <c r="B256" s="67"/>
      <c r="C256" s="67"/>
      <c r="D256" s="67"/>
      <c r="E256" s="67"/>
      <c r="F256" s="67"/>
      <c r="G256" s="67"/>
      <c r="H256" s="67"/>
      <c r="I256" s="67"/>
      <c r="J256" s="67"/>
      <c r="K256" s="67"/>
      <c r="L256" s="67"/>
      <c r="M256" s="67"/>
      <c r="N256" s="67"/>
      <c r="O256" s="67"/>
      <c r="P256" s="67"/>
      <c r="Q256" s="67"/>
      <c r="R256" s="67"/>
      <c r="S256" s="67"/>
      <c r="T256" s="67"/>
      <c r="U256" s="74"/>
      <c r="V256" s="67"/>
      <c r="W256" s="67"/>
      <c r="X256" s="67"/>
      <c r="Y256" s="74"/>
      <c r="Z256" s="67"/>
      <c r="AA256" s="67"/>
      <c r="AB256" s="67"/>
      <c r="AC256" s="67"/>
      <c r="AD256" s="74"/>
      <c r="AE256" s="74"/>
    </row>
    <row r="257" spans="1:31" ht="12" customHeight="1" x14ac:dyDescent="0.4">
      <c r="A257" s="67"/>
      <c r="B257" s="67"/>
      <c r="C257" s="67"/>
      <c r="D257" s="67"/>
      <c r="E257" s="67"/>
      <c r="F257" s="67"/>
      <c r="G257" s="67"/>
      <c r="H257" s="67"/>
      <c r="I257" s="67"/>
      <c r="J257" s="67"/>
      <c r="K257" s="67"/>
      <c r="L257" s="67"/>
      <c r="M257" s="67"/>
      <c r="N257" s="67"/>
      <c r="O257" s="67"/>
      <c r="P257" s="67"/>
      <c r="Q257" s="67"/>
      <c r="R257" s="67"/>
      <c r="S257" s="67"/>
      <c r="T257" s="67"/>
      <c r="U257" s="74"/>
      <c r="V257" s="67"/>
      <c r="W257" s="67"/>
      <c r="X257" s="67"/>
      <c r="Y257" s="74"/>
      <c r="Z257" s="67"/>
      <c r="AA257" s="67"/>
      <c r="AB257" s="67"/>
      <c r="AC257" s="67"/>
      <c r="AD257" s="74"/>
      <c r="AE257" s="74"/>
    </row>
    <row r="258" spans="1:31" ht="12" customHeight="1" x14ac:dyDescent="0.4">
      <c r="A258" s="67"/>
      <c r="B258" s="67"/>
      <c r="C258" s="67"/>
      <c r="D258" s="67"/>
      <c r="E258" s="67"/>
      <c r="F258" s="67"/>
      <c r="G258" s="67"/>
      <c r="H258" s="67"/>
      <c r="I258" s="67"/>
      <c r="J258" s="67"/>
      <c r="K258" s="67"/>
      <c r="L258" s="67"/>
      <c r="M258" s="67"/>
      <c r="N258" s="67"/>
      <c r="O258" s="67"/>
      <c r="P258" s="67"/>
      <c r="Q258" s="67"/>
      <c r="R258" s="67"/>
      <c r="S258" s="67"/>
      <c r="T258" s="67"/>
      <c r="U258" s="74"/>
      <c r="V258" s="67"/>
      <c r="W258" s="67"/>
      <c r="X258" s="67"/>
      <c r="Y258" s="74"/>
      <c r="Z258" s="67"/>
      <c r="AA258" s="67"/>
      <c r="AB258" s="67"/>
      <c r="AC258" s="67"/>
      <c r="AD258" s="74"/>
      <c r="AE258" s="74"/>
    </row>
    <row r="259" spans="1:31" ht="12" customHeight="1" x14ac:dyDescent="0.4">
      <c r="A259" s="67"/>
      <c r="B259" s="67"/>
      <c r="C259" s="67"/>
      <c r="D259" s="67"/>
      <c r="E259" s="67"/>
      <c r="F259" s="67"/>
      <c r="G259" s="67"/>
      <c r="H259" s="67"/>
      <c r="I259" s="67"/>
      <c r="J259" s="67"/>
      <c r="K259" s="67"/>
      <c r="L259" s="67"/>
      <c r="M259" s="67"/>
      <c r="N259" s="67"/>
      <c r="O259" s="67"/>
      <c r="P259" s="67"/>
      <c r="Q259" s="67"/>
      <c r="R259" s="67"/>
      <c r="S259" s="67"/>
      <c r="T259" s="67"/>
      <c r="U259" s="74"/>
      <c r="V259" s="67"/>
      <c r="W259" s="67"/>
      <c r="X259" s="67"/>
      <c r="Y259" s="74"/>
      <c r="Z259" s="67"/>
      <c r="AA259" s="67"/>
      <c r="AB259" s="67"/>
      <c r="AC259" s="67"/>
      <c r="AD259" s="74"/>
      <c r="AE259" s="74"/>
    </row>
    <row r="260" spans="1:31" ht="12" customHeight="1" x14ac:dyDescent="0.4">
      <c r="A260" s="67"/>
      <c r="B260" s="67"/>
      <c r="C260" s="67"/>
      <c r="D260" s="67"/>
      <c r="E260" s="67"/>
      <c r="F260" s="67"/>
      <c r="G260" s="67"/>
      <c r="H260" s="67"/>
      <c r="I260" s="67"/>
      <c r="J260" s="67"/>
      <c r="K260" s="67"/>
      <c r="L260" s="67"/>
      <c r="M260" s="67"/>
      <c r="N260" s="67"/>
      <c r="O260" s="67"/>
      <c r="P260" s="67"/>
      <c r="Q260" s="67"/>
      <c r="R260" s="67"/>
      <c r="S260" s="67"/>
      <c r="T260" s="67"/>
      <c r="U260" s="74"/>
      <c r="V260" s="67"/>
      <c r="W260" s="67"/>
      <c r="X260" s="67"/>
      <c r="Y260" s="74"/>
      <c r="Z260" s="67"/>
      <c r="AA260" s="67"/>
      <c r="AB260" s="67"/>
      <c r="AC260" s="67"/>
      <c r="AD260" s="74"/>
      <c r="AE260" s="74"/>
    </row>
    <row r="261" spans="1:31" ht="12" customHeight="1" x14ac:dyDescent="0.4">
      <c r="A261" s="67"/>
      <c r="B261" s="67"/>
      <c r="C261" s="67"/>
      <c r="D261" s="67"/>
      <c r="E261" s="67"/>
      <c r="F261" s="67"/>
      <c r="G261" s="67"/>
      <c r="H261" s="67"/>
      <c r="I261" s="67"/>
      <c r="J261" s="67"/>
      <c r="K261" s="67"/>
      <c r="L261" s="67"/>
      <c r="M261" s="67"/>
      <c r="N261" s="67"/>
      <c r="O261" s="67"/>
      <c r="P261" s="67"/>
      <c r="Q261" s="67"/>
      <c r="R261" s="67"/>
      <c r="S261" s="67"/>
      <c r="T261" s="67"/>
      <c r="U261" s="74"/>
      <c r="V261" s="67"/>
      <c r="W261" s="67"/>
      <c r="X261" s="67"/>
      <c r="Y261" s="74"/>
      <c r="Z261" s="67"/>
      <c r="AA261" s="67"/>
      <c r="AB261" s="67"/>
      <c r="AC261" s="67"/>
      <c r="AD261" s="74"/>
      <c r="AE261" s="74"/>
    </row>
    <row r="262" spans="1:31" ht="12" customHeight="1" x14ac:dyDescent="0.4">
      <c r="A262" s="67"/>
      <c r="B262" s="67"/>
      <c r="C262" s="67"/>
      <c r="D262" s="67"/>
      <c r="E262" s="67"/>
      <c r="F262" s="67"/>
      <c r="G262" s="67"/>
      <c r="H262" s="67"/>
      <c r="I262" s="67"/>
      <c r="J262" s="67"/>
      <c r="K262" s="67"/>
      <c r="L262" s="67"/>
      <c r="M262" s="67"/>
      <c r="N262" s="67"/>
      <c r="O262" s="67"/>
      <c r="P262" s="67"/>
      <c r="Q262" s="67"/>
      <c r="R262" s="67"/>
      <c r="S262" s="67"/>
      <c r="T262" s="67"/>
      <c r="U262" s="74"/>
      <c r="V262" s="67"/>
      <c r="W262" s="67"/>
      <c r="X262" s="67"/>
      <c r="Y262" s="74"/>
      <c r="Z262" s="67"/>
      <c r="AA262" s="67"/>
      <c r="AB262" s="67"/>
      <c r="AC262" s="67"/>
      <c r="AD262" s="74"/>
      <c r="AE262" s="74"/>
    </row>
    <row r="263" spans="1:31" ht="12" customHeight="1" x14ac:dyDescent="0.4">
      <c r="A263" s="67"/>
      <c r="B263" s="67"/>
      <c r="C263" s="67"/>
      <c r="D263" s="67"/>
      <c r="E263" s="67"/>
      <c r="F263" s="67"/>
      <c r="G263" s="67"/>
      <c r="H263" s="67"/>
      <c r="I263" s="67"/>
      <c r="J263" s="67"/>
      <c r="K263" s="67"/>
      <c r="L263" s="67"/>
      <c r="M263" s="67"/>
      <c r="N263" s="67"/>
      <c r="O263" s="67"/>
      <c r="P263" s="67"/>
      <c r="Q263" s="67"/>
      <c r="R263" s="67"/>
      <c r="S263" s="67"/>
      <c r="T263" s="67"/>
      <c r="U263" s="74"/>
      <c r="V263" s="67"/>
      <c r="W263" s="67"/>
      <c r="X263" s="67"/>
      <c r="Y263" s="74"/>
      <c r="Z263" s="67"/>
      <c r="AA263" s="67"/>
      <c r="AB263" s="67"/>
      <c r="AC263" s="67"/>
      <c r="AD263" s="74"/>
      <c r="AE263" s="74"/>
    </row>
    <row r="264" spans="1:31" ht="12" customHeight="1" x14ac:dyDescent="0.4">
      <c r="A264" s="67"/>
      <c r="B264" s="67"/>
      <c r="C264" s="67"/>
      <c r="D264" s="67"/>
      <c r="E264" s="67"/>
      <c r="F264" s="67"/>
      <c r="G264" s="67"/>
      <c r="H264" s="67"/>
      <c r="I264" s="67"/>
      <c r="J264" s="67"/>
      <c r="K264" s="67"/>
      <c r="L264" s="67"/>
      <c r="M264" s="67"/>
      <c r="N264" s="67"/>
      <c r="O264" s="67"/>
      <c r="P264" s="67"/>
      <c r="Q264" s="67"/>
      <c r="R264" s="67"/>
      <c r="S264" s="67"/>
      <c r="T264" s="67"/>
      <c r="U264" s="74"/>
      <c r="V264" s="67"/>
      <c r="W264" s="67"/>
      <c r="X264" s="67"/>
      <c r="Y264" s="74"/>
      <c r="Z264" s="67"/>
      <c r="AA264" s="67"/>
      <c r="AB264" s="67"/>
      <c r="AC264" s="67"/>
      <c r="AD264" s="74"/>
      <c r="AE264" s="74"/>
    </row>
    <row r="265" spans="1:31" ht="12" customHeight="1" x14ac:dyDescent="0.4">
      <c r="A265" s="67"/>
      <c r="B265" s="67"/>
      <c r="C265" s="67"/>
      <c r="D265" s="67"/>
      <c r="E265" s="67"/>
      <c r="F265" s="67"/>
      <c r="G265" s="67"/>
      <c r="H265" s="67"/>
      <c r="I265" s="67"/>
      <c r="J265" s="67"/>
      <c r="K265" s="67"/>
      <c r="L265" s="67"/>
      <c r="M265" s="67"/>
      <c r="N265" s="67"/>
      <c r="O265" s="67"/>
      <c r="P265" s="67"/>
      <c r="Q265" s="67"/>
      <c r="R265" s="67"/>
      <c r="S265" s="67"/>
      <c r="T265" s="67"/>
      <c r="U265" s="74"/>
      <c r="V265" s="67"/>
      <c r="W265" s="67"/>
      <c r="X265" s="67"/>
      <c r="Y265" s="74"/>
      <c r="Z265" s="67"/>
      <c r="AA265" s="67"/>
      <c r="AB265" s="67"/>
      <c r="AC265" s="67"/>
      <c r="AD265" s="74"/>
      <c r="AE265" s="74"/>
    </row>
    <row r="266" spans="1:31" ht="15.75" customHeight="1" x14ac:dyDescent="0.4">
      <c r="A266" s="80"/>
      <c r="B266" s="80"/>
      <c r="C266" s="80"/>
      <c r="D266" s="80"/>
      <c r="E266" s="80"/>
      <c r="F266" s="80"/>
      <c r="G266" s="80"/>
      <c r="H266" s="80"/>
      <c r="I266" s="80"/>
      <c r="J266" s="80"/>
      <c r="K266" s="80"/>
      <c r="L266" s="80"/>
      <c r="M266" s="80"/>
      <c r="N266" s="80"/>
      <c r="O266" s="80"/>
      <c r="P266" s="80"/>
      <c r="Q266" s="80"/>
      <c r="R266" s="80"/>
      <c r="S266" s="80"/>
      <c r="T266" s="80"/>
      <c r="U266" s="93"/>
      <c r="V266" s="80"/>
      <c r="W266" s="80"/>
      <c r="X266" s="80"/>
      <c r="Y266" s="93"/>
      <c r="Z266" s="80"/>
      <c r="AA266" s="80"/>
      <c r="AB266" s="80"/>
      <c r="AC266" s="80"/>
      <c r="AD266" s="93"/>
      <c r="AE266" s="93"/>
    </row>
    <row r="267" spans="1:31" ht="15.75" customHeight="1" x14ac:dyDescent="0.4">
      <c r="A267" s="80"/>
      <c r="B267" s="80"/>
      <c r="C267" s="80"/>
      <c r="D267" s="80"/>
      <c r="E267" s="80"/>
      <c r="F267" s="80"/>
      <c r="G267" s="80"/>
      <c r="H267" s="80"/>
      <c r="I267" s="80"/>
      <c r="J267" s="80"/>
      <c r="K267" s="80"/>
      <c r="L267" s="80"/>
      <c r="M267" s="80"/>
      <c r="N267" s="80"/>
      <c r="O267" s="80"/>
      <c r="P267" s="80"/>
      <c r="Q267" s="80"/>
      <c r="R267" s="80"/>
      <c r="S267" s="80"/>
      <c r="T267" s="80"/>
      <c r="U267" s="93"/>
      <c r="V267" s="80"/>
      <c r="W267" s="80"/>
      <c r="X267" s="80"/>
      <c r="Y267" s="93"/>
      <c r="Z267" s="80"/>
      <c r="AA267" s="80"/>
      <c r="AB267" s="80"/>
      <c r="AC267" s="80"/>
      <c r="AD267" s="93"/>
      <c r="AE267" s="93"/>
    </row>
    <row r="268" spans="1:31" ht="15.75" customHeight="1" x14ac:dyDescent="0.4">
      <c r="A268" s="80"/>
      <c r="B268" s="80"/>
      <c r="C268" s="80"/>
      <c r="D268" s="80"/>
      <c r="E268" s="80"/>
      <c r="F268" s="80"/>
      <c r="G268" s="80"/>
      <c r="H268" s="80"/>
      <c r="I268" s="80"/>
      <c r="J268" s="80"/>
      <c r="K268" s="80"/>
      <c r="L268" s="80"/>
      <c r="M268" s="80"/>
      <c r="N268" s="80"/>
      <c r="O268" s="80"/>
      <c r="P268" s="80"/>
      <c r="Q268" s="80"/>
      <c r="R268" s="80"/>
      <c r="S268" s="80"/>
      <c r="T268" s="80"/>
      <c r="U268" s="93"/>
      <c r="V268" s="80"/>
      <c r="W268" s="80"/>
      <c r="X268" s="80"/>
      <c r="Y268" s="93"/>
      <c r="Z268" s="80"/>
      <c r="AA268" s="80"/>
      <c r="AB268" s="80"/>
      <c r="AC268" s="80"/>
      <c r="AD268" s="93"/>
      <c r="AE268" s="93"/>
    </row>
    <row r="269" spans="1:31" ht="15.75" customHeight="1" x14ac:dyDescent="0.4">
      <c r="A269" s="80"/>
      <c r="B269" s="80"/>
      <c r="C269" s="80"/>
      <c r="D269" s="80"/>
      <c r="E269" s="80"/>
      <c r="F269" s="80"/>
      <c r="G269" s="80"/>
      <c r="H269" s="80"/>
      <c r="I269" s="80"/>
      <c r="J269" s="80"/>
      <c r="K269" s="80"/>
      <c r="L269" s="80"/>
      <c r="M269" s="80"/>
      <c r="N269" s="80"/>
      <c r="O269" s="80"/>
      <c r="P269" s="80"/>
      <c r="Q269" s="80"/>
      <c r="R269" s="80"/>
      <c r="S269" s="80"/>
      <c r="T269" s="80"/>
      <c r="U269" s="93"/>
      <c r="V269" s="80"/>
      <c r="W269" s="80"/>
      <c r="X269" s="80"/>
      <c r="Y269" s="93"/>
      <c r="Z269" s="80"/>
      <c r="AA269" s="80"/>
      <c r="AB269" s="80"/>
      <c r="AC269" s="80"/>
      <c r="AD269" s="93"/>
      <c r="AE269" s="93"/>
    </row>
    <row r="270" spans="1:31" ht="15.75" customHeight="1" x14ac:dyDescent="0.4">
      <c r="A270" s="80"/>
      <c r="B270" s="80"/>
      <c r="C270" s="80"/>
      <c r="D270" s="80"/>
      <c r="E270" s="80"/>
      <c r="F270" s="80"/>
      <c r="G270" s="80"/>
      <c r="H270" s="80"/>
      <c r="I270" s="80"/>
      <c r="J270" s="80"/>
      <c r="K270" s="80"/>
      <c r="L270" s="80"/>
      <c r="M270" s="80"/>
      <c r="N270" s="80"/>
      <c r="O270" s="80"/>
      <c r="P270" s="80"/>
      <c r="Q270" s="80"/>
      <c r="R270" s="80"/>
      <c r="S270" s="80"/>
      <c r="T270" s="80"/>
      <c r="U270" s="93"/>
      <c r="V270" s="80"/>
      <c r="W270" s="80"/>
      <c r="X270" s="80"/>
      <c r="Y270" s="93"/>
      <c r="Z270" s="80"/>
      <c r="AA270" s="80"/>
      <c r="AB270" s="80"/>
      <c r="AC270" s="80"/>
      <c r="AD270" s="93"/>
      <c r="AE270" s="93"/>
    </row>
    <row r="271" spans="1:31" ht="15.75" customHeight="1" x14ac:dyDescent="0.4">
      <c r="A271" s="80"/>
      <c r="B271" s="80"/>
      <c r="C271" s="80"/>
      <c r="D271" s="80"/>
      <c r="E271" s="80"/>
      <c r="F271" s="80"/>
      <c r="G271" s="80"/>
      <c r="H271" s="80"/>
      <c r="I271" s="80"/>
      <c r="J271" s="80"/>
      <c r="K271" s="80"/>
      <c r="L271" s="80"/>
      <c r="M271" s="80"/>
      <c r="N271" s="80"/>
      <c r="O271" s="80"/>
      <c r="P271" s="80"/>
      <c r="Q271" s="80"/>
      <c r="R271" s="80"/>
      <c r="S271" s="80"/>
      <c r="T271" s="80"/>
      <c r="U271" s="93"/>
      <c r="V271" s="80"/>
      <c r="W271" s="80"/>
      <c r="X271" s="80"/>
      <c r="Y271" s="93"/>
      <c r="Z271" s="80"/>
      <c r="AA271" s="80"/>
      <c r="AB271" s="80"/>
      <c r="AC271" s="80"/>
      <c r="AD271" s="93"/>
      <c r="AE271" s="93"/>
    </row>
    <row r="272" spans="1:31" ht="15.75" customHeight="1" x14ac:dyDescent="0.4">
      <c r="A272" s="80"/>
      <c r="B272" s="80"/>
      <c r="C272" s="80"/>
      <c r="D272" s="80"/>
      <c r="E272" s="80"/>
      <c r="F272" s="80"/>
      <c r="G272" s="80"/>
      <c r="H272" s="80"/>
      <c r="I272" s="80"/>
      <c r="J272" s="80"/>
      <c r="K272" s="80"/>
      <c r="L272" s="80"/>
      <c r="M272" s="80"/>
      <c r="N272" s="80"/>
      <c r="O272" s="80"/>
      <c r="P272" s="80"/>
      <c r="Q272" s="80"/>
      <c r="R272" s="80"/>
      <c r="S272" s="80"/>
      <c r="T272" s="80"/>
      <c r="U272" s="93"/>
      <c r="V272" s="80"/>
      <c r="W272" s="80"/>
      <c r="X272" s="80"/>
      <c r="Y272" s="93"/>
      <c r="Z272" s="80"/>
      <c r="AA272" s="80"/>
      <c r="AB272" s="80"/>
      <c r="AC272" s="80"/>
      <c r="AD272" s="93"/>
      <c r="AE272" s="93"/>
    </row>
    <row r="273" spans="1:31" ht="15.75" customHeight="1" x14ac:dyDescent="0.4">
      <c r="A273" s="80"/>
      <c r="B273" s="80"/>
      <c r="C273" s="80"/>
      <c r="D273" s="80"/>
      <c r="E273" s="80"/>
      <c r="F273" s="80"/>
      <c r="G273" s="80"/>
      <c r="H273" s="80"/>
      <c r="I273" s="80"/>
      <c r="J273" s="80"/>
      <c r="K273" s="80"/>
      <c r="L273" s="80"/>
      <c r="M273" s="80"/>
      <c r="N273" s="80"/>
      <c r="O273" s="80"/>
      <c r="P273" s="80"/>
      <c r="Q273" s="80"/>
      <c r="R273" s="80"/>
      <c r="S273" s="80"/>
      <c r="T273" s="80"/>
      <c r="U273" s="93"/>
      <c r="V273" s="80"/>
      <c r="W273" s="80"/>
      <c r="X273" s="80"/>
      <c r="Y273" s="93"/>
      <c r="Z273" s="80"/>
      <c r="AA273" s="80"/>
      <c r="AB273" s="80"/>
      <c r="AC273" s="80"/>
      <c r="AD273" s="93"/>
      <c r="AE273" s="93"/>
    </row>
    <row r="274" spans="1:31" ht="15.75" customHeight="1" x14ac:dyDescent="0.4">
      <c r="U274" s="92"/>
      <c r="Y274" s="92"/>
      <c r="AD274" s="92"/>
      <c r="AE274" s="92"/>
    </row>
    <row r="275" spans="1:31" ht="15.75" customHeight="1" x14ac:dyDescent="0.4">
      <c r="U275" s="92"/>
      <c r="Y275" s="92"/>
      <c r="AD275" s="92"/>
      <c r="AE275" s="92"/>
    </row>
    <row r="276" spans="1:31" ht="15.75" customHeight="1" x14ac:dyDescent="0.4">
      <c r="U276" s="92"/>
      <c r="Y276" s="92"/>
      <c r="AD276" s="92"/>
      <c r="AE276" s="92"/>
    </row>
    <row r="277" spans="1:31" ht="15.75" customHeight="1" x14ac:dyDescent="0.4">
      <c r="U277" s="92"/>
      <c r="Y277" s="92"/>
      <c r="AD277" s="92"/>
      <c r="AE277" s="92"/>
    </row>
    <row r="278" spans="1:31" ht="15.75" customHeight="1" x14ac:dyDescent="0.4">
      <c r="U278" s="92"/>
      <c r="Y278" s="92"/>
      <c r="AD278" s="92"/>
      <c r="AE278" s="92"/>
    </row>
    <row r="279" spans="1:31" ht="15.75" customHeight="1" x14ac:dyDescent="0.4">
      <c r="U279" s="92"/>
      <c r="Y279" s="92"/>
      <c r="AD279" s="92"/>
      <c r="AE279" s="92"/>
    </row>
    <row r="280" spans="1:31" ht="15.75" customHeight="1" x14ac:dyDescent="0.4">
      <c r="U280" s="92"/>
      <c r="Y280" s="92"/>
      <c r="AD280" s="92"/>
      <c r="AE280" s="92"/>
    </row>
    <row r="281" spans="1:31" ht="15.75" customHeight="1" x14ac:dyDescent="0.4">
      <c r="U281" s="92"/>
      <c r="Y281" s="92"/>
      <c r="AD281" s="92"/>
      <c r="AE281" s="92"/>
    </row>
    <row r="282" spans="1:31" ht="15.75" customHeight="1" x14ac:dyDescent="0.4">
      <c r="U282" s="92"/>
      <c r="Y282" s="92"/>
      <c r="AD282" s="92"/>
      <c r="AE282" s="92"/>
    </row>
    <row r="283" spans="1:31" ht="15.75" customHeight="1" x14ac:dyDescent="0.4">
      <c r="U283" s="92"/>
      <c r="Y283" s="92"/>
      <c r="AD283" s="92"/>
      <c r="AE283" s="92"/>
    </row>
    <row r="284" spans="1:31" ht="15.75" customHeight="1" x14ac:dyDescent="0.4">
      <c r="U284" s="92"/>
      <c r="Y284" s="92"/>
      <c r="AD284" s="92"/>
      <c r="AE284" s="92"/>
    </row>
    <row r="285" spans="1:31" ht="15.75" customHeight="1" x14ac:dyDescent="0.4">
      <c r="U285" s="92"/>
      <c r="Y285" s="92"/>
      <c r="AD285" s="92"/>
      <c r="AE285" s="92"/>
    </row>
    <row r="286" spans="1:31" ht="15.75" customHeight="1" x14ac:dyDescent="0.4">
      <c r="U286" s="92"/>
      <c r="Y286" s="92"/>
      <c r="AD286" s="92"/>
      <c r="AE286" s="92"/>
    </row>
    <row r="287" spans="1:31" ht="15.75" customHeight="1" x14ac:dyDescent="0.4">
      <c r="U287" s="92"/>
      <c r="Y287" s="92"/>
      <c r="AD287" s="92"/>
      <c r="AE287" s="92"/>
    </row>
    <row r="288" spans="1:31" ht="15.75" customHeight="1" x14ac:dyDescent="0.4">
      <c r="U288" s="92"/>
      <c r="Y288" s="92"/>
      <c r="AD288" s="92"/>
      <c r="AE288" s="92"/>
    </row>
    <row r="289" spans="21:31" ht="15.75" customHeight="1" x14ac:dyDescent="0.4">
      <c r="U289" s="92"/>
      <c r="Y289" s="92"/>
      <c r="AD289" s="92"/>
      <c r="AE289" s="92"/>
    </row>
    <row r="290" spans="21:31" ht="15.75" customHeight="1" x14ac:dyDescent="0.4">
      <c r="U290" s="92"/>
      <c r="Y290" s="92"/>
      <c r="AD290" s="92"/>
      <c r="AE290" s="92"/>
    </row>
    <row r="291" spans="21:31" ht="15.75" customHeight="1" x14ac:dyDescent="0.4">
      <c r="U291" s="92"/>
      <c r="Y291" s="92"/>
      <c r="AD291" s="92"/>
      <c r="AE291" s="92"/>
    </row>
    <row r="292" spans="21:31" ht="15.75" customHeight="1" x14ac:dyDescent="0.4">
      <c r="U292" s="92"/>
      <c r="Y292" s="92"/>
      <c r="AD292" s="92"/>
      <c r="AE292" s="92"/>
    </row>
    <row r="293" spans="21:31" ht="15.75" customHeight="1" x14ac:dyDescent="0.4">
      <c r="U293" s="92"/>
      <c r="Y293" s="92"/>
      <c r="AD293" s="92"/>
      <c r="AE293" s="92"/>
    </row>
    <row r="294" spans="21:31" ht="15.75" customHeight="1" x14ac:dyDescent="0.4">
      <c r="U294" s="92"/>
      <c r="Y294" s="92"/>
      <c r="AD294" s="92"/>
      <c r="AE294" s="92"/>
    </row>
    <row r="295" spans="21:31" ht="15.75" customHeight="1" x14ac:dyDescent="0.4">
      <c r="U295" s="92"/>
      <c r="Y295" s="92"/>
      <c r="AD295" s="92"/>
      <c r="AE295" s="92"/>
    </row>
    <row r="296" spans="21:31" ht="15.75" customHeight="1" x14ac:dyDescent="0.4">
      <c r="U296" s="92"/>
      <c r="Y296" s="92"/>
      <c r="AD296" s="92"/>
      <c r="AE296" s="92"/>
    </row>
    <row r="297" spans="21:31" ht="15.75" customHeight="1" x14ac:dyDescent="0.4">
      <c r="U297" s="92"/>
      <c r="Y297" s="92"/>
      <c r="AD297" s="92"/>
      <c r="AE297" s="92"/>
    </row>
    <row r="298" spans="21:31" ht="15.75" customHeight="1" x14ac:dyDescent="0.4">
      <c r="U298" s="92"/>
      <c r="Y298" s="92"/>
      <c r="AD298" s="92"/>
      <c r="AE298" s="92"/>
    </row>
    <row r="299" spans="21:31" ht="15.75" customHeight="1" x14ac:dyDescent="0.4">
      <c r="U299" s="92"/>
      <c r="Y299" s="92"/>
      <c r="AD299" s="92"/>
      <c r="AE299" s="92"/>
    </row>
    <row r="300" spans="21:31" ht="15.75" customHeight="1" x14ac:dyDescent="0.4">
      <c r="U300" s="92"/>
      <c r="Y300" s="92"/>
      <c r="AD300" s="92"/>
      <c r="AE300" s="92"/>
    </row>
    <row r="301" spans="21:31" ht="15.75" customHeight="1" x14ac:dyDescent="0.4">
      <c r="U301" s="92"/>
      <c r="Y301" s="92"/>
      <c r="AD301" s="92"/>
      <c r="AE301" s="92"/>
    </row>
    <row r="302" spans="21:31" ht="15.75" customHeight="1" x14ac:dyDescent="0.4">
      <c r="U302" s="92"/>
      <c r="Y302" s="92"/>
      <c r="AD302" s="92"/>
      <c r="AE302" s="92"/>
    </row>
    <row r="303" spans="21:31" ht="15.75" customHeight="1" x14ac:dyDescent="0.4">
      <c r="U303" s="92"/>
      <c r="Y303" s="92"/>
      <c r="AD303" s="92"/>
      <c r="AE303" s="92"/>
    </row>
    <row r="304" spans="21:31" ht="15.75" customHeight="1" x14ac:dyDescent="0.4">
      <c r="U304" s="92"/>
      <c r="Y304" s="92"/>
      <c r="AD304" s="92"/>
      <c r="AE304" s="92"/>
    </row>
    <row r="305" spans="21:31" ht="15.75" customHeight="1" x14ac:dyDescent="0.4">
      <c r="U305" s="92"/>
      <c r="Y305" s="92"/>
      <c r="AD305" s="92"/>
      <c r="AE305" s="92"/>
    </row>
    <row r="306" spans="21:31" ht="15.75" customHeight="1" x14ac:dyDescent="0.4">
      <c r="U306" s="92"/>
      <c r="Y306" s="92"/>
      <c r="AD306" s="92"/>
      <c r="AE306" s="92"/>
    </row>
    <row r="307" spans="21:31" ht="15.75" customHeight="1" x14ac:dyDescent="0.4">
      <c r="U307" s="92"/>
      <c r="Y307" s="92"/>
      <c r="AD307" s="92"/>
      <c r="AE307" s="92"/>
    </row>
    <row r="308" spans="21:31" ht="15.75" customHeight="1" x14ac:dyDescent="0.4">
      <c r="U308" s="92"/>
      <c r="Y308" s="92"/>
      <c r="AD308" s="92"/>
      <c r="AE308" s="92"/>
    </row>
    <row r="309" spans="21:31" ht="15.75" customHeight="1" x14ac:dyDescent="0.4">
      <c r="U309" s="92"/>
      <c r="Y309" s="92"/>
      <c r="AD309" s="92"/>
      <c r="AE309" s="92"/>
    </row>
    <row r="310" spans="21:31" ht="15.75" customHeight="1" x14ac:dyDescent="0.4">
      <c r="U310" s="92"/>
      <c r="Y310" s="92"/>
      <c r="AD310" s="92"/>
      <c r="AE310" s="92"/>
    </row>
    <row r="311" spans="21:31" ht="15.75" customHeight="1" x14ac:dyDescent="0.4">
      <c r="U311" s="92"/>
      <c r="Y311" s="92"/>
      <c r="AD311" s="92"/>
      <c r="AE311" s="92"/>
    </row>
    <row r="312" spans="21:31" ht="15.75" customHeight="1" x14ac:dyDescent="0.4">
      <c r="U312" s="92"/>
      <c r="Y312" s="92"/>
      <c r="AD312" s="92"/>
      <c r="AE312" s="92"/>
    </row>
    <row r="313" spans="21:31" ht="15.75" customHeight="1" x14ac:dyDescent="0.4">
      <c r="U313" s="92"/>
      <c r="Y313" s="92"/>
      <c r="AD313" s="92"/>
      <c r="AE313" s="92"/>
    </row>
    <row r="314" spans="21:31" ht="15.75" customHeight="1" x14ac:dyDescent="0.4">
      <c r="U314" s="92"/>
      <c r="Y314" s="92"/>
      <c r="AD314" s="92"/>
      <c r="AE314" s="92"/>
    </row>
    <row r="315" spans="21:31" ht="15.75" customHeight="1" x14ac:dyDescent="0.4">
      <c r="U315" s="92"/>
      <c r="Y315" s="92"/>
      <c r="AD315" s="92"/>
      <c r="AE315" s="92"/>
    </row>
    <row r="316" spans="21:31" ht="15.75" customHeight="1" x14ac:dyDescent="0.4">
      <c r="U316" s="92"/>
      <c r="Y316" s="92"/>
      <c r="AD316" s="92"/>
      <c r="AE316" s="92"/>
    </row>
    <row r="317" spans="21:31" ht="15.75" customHeight="1" x14ac:dyDescent="0.4">
      <c r="U317" s="92"/>
      <c r="Y317" s="92"/>
      <c r="AD317" s="92"/>
      <c r="AE317" s="92"/>
    </row>
    <row r="318" spans="21:31" ht="15.75" customHeight="1" x14ac:dyDescent="0.4">
      <c r="U318" s="92"/>
      <c r="Y318" s="92"/>
      <c r="AD318" s="92"/>
      <c r="AE318" s="92"/>
    </row>
    <row r="319" spans="21:31" ht="15.75" customHeight="1" x14ac:dyDescent="0.4">
      <c r="U319" s="92"/>
      <c r="Y319" s="92"/>
      <c r="AD319" s="92"/>
      <c r="AE319" s="92"/>
    </row>
    <row r="320" spans="21:31" ht="15.75" customHeight="1" x14ac:dyDescent="0.4">
      <c r="U320" s="92"/>
      <c r="Y320" s="92"/>
      <c r="AD320" s="92"/>
      <c r="AE320" s="92"/>
    </row>
    <row r="321" spans="21:31" ht="15.75" customHeight="1" x14ac:dyDescent="0.4">
      <c r="U321" s="92"/>
      <c r="Y321" s="92"/>
      <c r="AD321" s="92"/>
      <c r="AE321" s="92"/>
    </row>
    <row r="322" spans="21:31" ht="15.75" customHeight="1" x14ac:dyDescent="0.4">
      <c r="U322" s="92"/>
      <c r="Y322" s="92"/>
      <c r="AD322" s="92"/>
      <c r="AE322" s="92"/>
    </row>
    <row r="323" spans="21:31" ht="15.75" customHeight="1" x14ac:dyDescent="0.4">
      <c r="U323" s="92"/>
      <c r="Y323" s="92"/>
      <c r="AD323" s="92"/>
      <c r="AE323" s="92"/>
    </row>
    <row r="324" spans="21:31" ht="15.75" customHeight="1" x14ac:dyDescent="0.4">
      <c r="U324" s="92"/>
      <c r="Y324" s="92"/>
      <c r="AD324" s="92"/>
      <c r="AE324" s="92"/>
    </row>
    <row r="325" spans="21:31" ht="15.75" customHeight="1" x14ac:dyDescent="0.4">
      <c r="U325" s="92"/>
      <c r="Y325" s="92"/>
      <c r="AD325" s="92"/>
      <c r="AE325" s="92"/>
    </row>
    <row r="326" spans="21:31" ht="15.75" customHeight="1" x14ac:dyDescent="0.4">
      <c r="U326" s="92"/>
      <c r="Y326" s="92"/>
      <c r="AD326" s="92"/>
      <c r="AE326" s="92"/>
    </row>
    <row r="327" spans="21:31" ht="15.75" customHeight="1" x14ac:dyDescent="0.4">
      <c r="U327" s="92"/>
      <c r="Y327" s="92"/>
      <c r="AD327" s="92"/>
      <c r="AE327" s="92"/>
    </row>
    <row r="328" spans="21:31" ht="15.75" customHeight="1" x14ac:dyDescent="0.4">
      <c r="U328" s="92"/>
      <c r="Y328" s="92"/>
      <c r="AD328" s="92"/>
      <c r="AE328" s="92"/>
    </row>
    <row r="329" spans="21:31" ht="15.75" customHeight="1" x14ac:dyDescent="0.4">
      <c r="U329" s="92"/>
      <c r="Y329" s="92"/>
      <c r="AD329" s="92"/>
      <c r="AE329" s="92"/>
    </row>
    <row r="330" spans="21:31" ht="15.75" customHeight="1" x14ac:dyDescent="0.4">
      <c r="U330" s="92"/>
      <c r="Y330" s="92"/>
      <c r="AD330" s="92"/>
      <c r="AE330" s="92"/>
    </row>
    <row r="331" spans="21:31" ht="15.75" customHeight="1" x14ac:dyDescent="0.4">
      <c r="U331" s="92"/>
      <c r="Y331" s="92"/>
      <c r="AD331" s="92"/>
      <c r="AE331" s="92"/>
    </row>
    <row r="332" spans="21:31" ht="15.75" customHeight="1" x14ac:dyDescent="0.4">
      <c r="U332" s="92"/>
      <c r="Y332" s="92"/>
      <c r="AD332" s="92"/>
      <c r="AE332" s="92"/>
    </row>
    <row r="333" spans="21:31" ht="15.75" customHeight="1" x14ac:dyDescent="0.4">
      <c r="U333" s="92"/>
      <c r="Y333" s="92"/>
      <c r="AD333" s="92"/>
      <c r="AE333" s="92"/>
    </row>
    <row r="334" spans="21:31" ht="15.75" customHeight="1" x14ac:dyDescent="0.4">
      <c r="U334" s="92"/>
      <c r="Y334" s="92"/>
      <c r="AD334" s="92"/>
      <c r="AE334" s="92"/>
    </row>
    <row r="335" spans="21:31" ht="15.75" customHeight="1" x14ac:dyDescent="0.4">
      <c r="U335" s="92"/>
      <c r="Y335" s="92"/>
      <c r="AD335" s="92"/>
      <c r="AE335" s="92"/>
    </row>
    <row r="336" spans="21:31" ht="15.75" customHeight="1" x14ac:dyDescent="0.4">
      <c r="U336" s="92"/>
      <c r="Y336" s="92"/>
      <c r="AD336" s="92"/>
      <c r="AE336" s="92"/>
    </row>
    <row r="337" spans="21:31" ht="15.75" customHeight="1" x14ac:dyDescent="0.4">
      <c r="U337" s="92"/>
      <c r="Y337" s="92"/>
      <c r="AD337" s="92"/>
      <c r="AE337" s="92"/>
    </row>
    <row r="338" spans="21:31" ht="15.75" customHeight="1" x14ac:dyDescent="0.4">
      <c r="U338" s="92"/>
      <c r="Y338" s="92"/>
      <c r="AD338" s="92"/>
      <c r="AE338" s="92"/>
    </row>
    <row r="339" spans="21:31" ht="15.75" customHeight="1" x14ac:dyDescent="0.4">
      <c r="U339" s="92"/>
      <c r="Y339" s="92"/>
      <c r="AD339" s="92"/>
      <c r="AE339" s="92"/>
    </row>
    <row r="340" spans="21:31" ht="15.75" customHeight="1" x14ac:dyDescent="0.4">
      <c r="U340" s="92"/>
      <c r="Y340" s="92"/>
      <c r="AD340" s="92"/>
      <c r="AE340" s="92"/>
    </row>
    <row r="341" spans="21:31" ht="15.75" customHeight="1" x14ac:dyDescent="0.4">
      <c r="U341" s="92"/>
      <c r="Y341" s="92"/>
      <c r="AD341" s="92"/>
      <c r="AE341" s="92"/>
    </row>
    <row r="342" spans="21:31" ht="15.75" customHeight="1" x14ac:dyDescent="0.4">
      <c r="U342" s="92"/>
      <c r="Y342" s="92"/>
      <c r="AD342" s="92"/>
      <c r="AE342" s="92"/>
    </row>
    <row r="343" spans="21:31" ht="15.75" customHeight="1" x14ac:dyDescent="0.4">
      <c r="U343" s="92"/>
      <c r="Y343" s="92"/>
      <c r="AD343" s="92"/>
      <c r="AE343" s="92"/>
    </row>
    <row r="344" spans="21:31" ht="15.75" customHeight="1" x14ac:dyDescent="0.4">
      <c r="U344" s="92"/>
      <c r="Y344" s="92"/>
      <c r="AD344" s="92"/>
      <c r="AE344" s="92"/>
    </row>
    <row r="345" spans="21:31" ht="15.75" customHeight="1" x14ac:dyDescent="0.4">
      <c r="U345" s="92"/>
      <c r="Y345" s="92"/>
      <c r="AD345" s="92"/>
      <c r="AE345" s="92"/>
    </row>
    <row r="346" spans="21:31" ht="15.75" customHeight="1" x14ac:dyDescent="0.4">
      <c r="U346" s="92"/>
      <c r="Y346" s="92"/>
      <c r="AD346" s="92"/>
      <c r="AE346" s="92"/>
    </row>
    <row r="347" spans="21:31" ht="15.75" customHeight="1" x14ac:dyDescent="0.4">
      <c r="U347" s="92"/>
      <c r="Y347" s="92"/>
      <c r="AD347" s="92"/>
      <c r="AE347" s="92"/>
    </row>
    <row r="348" spans="21:31" ht="15.75" customHeight="1" x14ac:dyDescent="0.4">
      <c r="U348" s="92"/>
      <c r="Y348" s="92"/>
      <c r="AD348" s="92"/>
      <c r="AE348" s="92"/>
    </row>
    <row r="349" spans="21:31" ht="15.75" customHeight="1" x14ac:dyDescent="0.4">
      <c r="U349" s="92"/>
      <c r="Y349" s="92"/>
      <c r="AD349" s="92"/>
      <c r="AE349" s="92"/>
    </row>
    <row r="350" spans="21:31" ht="15.75" customHeight="1" x14ac:dyDescent="0.4">
      <c r="U350" s="92"/>
      <c r="Y350" s="92"/>
      <c r="AD350" s="92"/>
      <c r="AE350" s="92"/>
    </row>
    <row r="351" spans="21:31" ht="15.75" customHeight="1" x14ac:dyDescent="0.4">
      <c r="U351" s="92"/>
      <c r="Y351" s="92"/>
      <c r="AD351" s="92"/>
      <c r="AE351" s="92"/>
    </row>
    <row r="352" spans="21:31" ht="15.75" customHeight="1" x14ac:dyDescent="0.4">
      <c r="U352" s="92"/>
      <c r="Y352" s="92"/>
      <c r="AD352" s="92"/>
      <c r="AE352" s="92"/>
    </row>
    <row r="353" spans="21:31" ht="15.75" customHeight="1" x14ac:dyDescent="0.4">
      <c r="U353" s="92"/>
      <c r="Y353" s="92"/>
      <c r="AD353" s="92"/>
      <c r="AE353" s="92"/>
    </row>
    <row r="354" spans="21:31" ht="15.75" customHeight="1" x14ac:dyDescent="0.4">
      <c r="U354" s="92"/>
      <c r="Y354" s="92"/>
      <c r="AD354" s="92"/>
      <c r="AE354" s="92"/>
    </row>
    <row r="355" spans="21:31" ht="15.75" customHeight="1" x14ac:dyDescent="0.4">
      <c r="U355" s="92"/>
      <c r="Y355" s="92"/>
      <c r="AD355" s="92"/>
      <c r="AE355" s="92"/>
    </row>
    <row r="356" spans="21:31" ht="15.75" customHeight="1" x14ac:dyDescent="0.4">
      <c r="U356" s="92"/>
      <c r="Y356" s="92"/>
      <c r="AD356" s="92"/>
      <c r="AE356" s="92"/>
    </row>
    <row r="357" spans="21:31" ht="15.75" customHeight="1" x14ac:dyDescent="0.4">
      <c r="U357" s="92"/>
      <c r="Y357" s="92"/>
      <c r="AD357" s="92"/>
      <c r="AE357" s="92"/>
    </row>
    <row r="358" spans="21:31" ht="15.75" customHeight="1" x14ac:dyDescent="0.4">
      <c r="U358" s="92"/>
      <c r="Y358" s="92"/>
      <c r="AD358" s="92"/>
      <c r="AE358" s="92"/>
    </row>
    <row r="359" spans="21:31" ht="15.75" customHeight="1" x14ac:dyDescent="0.4">
      <c r="U359" s="92"/>
      <c r="Y359" s="92"/>
      <c r="AD359" s="92"/>
      <c r="AE359" s="92"/>
    </row>
    <row r="360" spans="21:31" ht="15.75" customHeight="1" x14ac:dyDescent="0.4">
      <c r="U360" s="92"/>
      <c r="Y360" s="92"/>
      <c r="AD360" s="92"/>
      <c r="AE360" s="92"/>
    </row>
    <row r="361" spans="21:31" ht="15.75" customHeight="1" x14ac:dyDescent="0.4">
      <c r="U361" s="92"/>
      <c r="Y361" s="92"/>
      <c r="AD361" s="92"/>
      <c r="AE361" s="92"/>
    </row>
    <row r="362" spans="21:31" ht="15.75" customHeight="1" x14ac:dyDescent="0.4">
      <c r="U362" s="92"/>
      <c r="Y362" s="92"/>
      <c r="AD362" s="92"/>
      <c r="AE362" s="92"/>
    </row>
    <row r="363" spans="21:31" ht="15.75" customHeight="1" x14ac:dyDescent="0.4">
      <c r="U363" s="92"/>
      <c r="Y363" s="92"/>
      <c r="AD363" s="92"/>
      <c r="AE363" s="92"/>
    </row>
    <row r="364" spans="21:31" ht="15.75" customHeight="1" x14ac:dyDescent="0.4">
      <c r="U364" s="92"/>
      <c r="Y364" s="92"/>
      <c r="AD364" s="92"/>
      <c r="AE364" s="92"/>
    </row>
    <row r="365" spans="21:31" ht="15.75" customHeight="1" x14ac:dyDescent="0.4">
      <c r="U365" s="92"/>
      <c r="Y365" s="92"/>
      <c r="AD365" s="92"/>
      <c r="AE365" s="92"/>
    </row>
    <row r="366" spans="21:31" ht="15.75" customHeight="1" x14ac:dyDescent="0.4">
      <c r="U366" s="92"/>
      <c r="Y366" s="92"/>
      <c r="AD366" s="92"/>
      <c r="AE366" s="92"/>
    </row>
    <row r="367" spans="21:31" ht="15.75" customHeight="1" x14ac:dyDescent="0.4">
      <c r="U367" s="92"/>
      <c r="Y367" s="92"/>
      <c r="AD367" s="92"/>
      <c r="AE367" s="92"/>
    </row>
    <row r="368" spans="21:31" ht="15.75" customHeight="1" x14ac:dyDescent="0.4">
      <c r="U368" s="92"/>
      <c r="Y368" s="92"/>
      <c r="AD368" s="92"/>
      <c r="AE368" s="92"/>
    </row>
    <row r="369" spans="21:31" ht="15.75" customHeight="1" x14ac:dyDescent="0.4">
      <c r="U369" s="92"/>
      <c r="Y369" s="92"/>
      <c r="AD369" s="92"/>
      <c r="AE369" s="92"/>
    </row>
    <row r="370" spans="21:31" ht="15.75" customHeight="1" x14ac:dyDescent="0.4">
      <c r="U370" s="92"/>
      <c r="Y370" s="92"/>
      <c r="AD370" s="92"/>
      <c r="AE370" s="92"/>
    </row>
    <row r="371" spans="21:31" ht="15.75" customHeight="1" x14ac:dyDescent="0.4">
      <c r="U371" s="92"/>
      <c r="Y371" s="92"/>
      <c r="AD371" s="92"/>
      <c r="AE371" s="92"/>
    </row>
    <row r="372" spans="21:31" ht="15.75" customHeight="1" x14ac:dyDescent="0.4">
      <c r="U372" s="92"/>
      <c r="Y372" s="92"/>
      <c r="AD372" s="92"/>
      <c r="AE372" s="92"/>
    </row>
    <row r="373" spans="21:31" ht="15.75" customHeight="1" x14ac:dyDescent="0.4">
      <c r="U373" s="92"/>
      <c r="Y373" s="92"/>
      <c r="AD373" s="92"/>
      <c r="AE373" s="92"/>
    </row>
    <row r="374" spans="21:31" ht="15.75" customHeight="1" x14ac:dyDescent="0.4">
      <c r="U374" s="92"/>
      <c r="Y374" s="92"/>
      <c r="AD374" s="92"/>
      <c r="AE374" s="92"/>
    </row>
    <row r="375" spans="21:31" ht="15.75" customHeight="1" x14ac:dyDescent="0.4">
      <c r="U375" s="92"/>
      <c r="Y375" s="92"/>
      <c r="AD375" s="92"/>
      <c r="AE375" s="92"/>
    </row>
    <row r="376" spans="21:31" ht="15.75" customHeight="1" x14ac:dyDescent="0.4">
      <c r="U376" s="92"/>
      <c r="Y376" s="92"/>
      <c r="AD376" s="92"/>
      <c r="AE376" s="92"/>
    </row>
    <row r="377" spans="21:31" ht="15.75" customHeight="1" x14ac:dyDescent="0.4">
      <c r="U377" s="92"/>
      <c r="Y377" s="92"/>
      <c r="AD377" s="92"/>
      <c r="AE377" s="92"/>
    </row>
    <row r="378" spans="21:31" ht="15.75" customHeight="1" x14ac:dyDescent="0.4">
      <c r="U378" s="92"/>
      <c r="Y378" s="92"/>
      <c r="AD378" s="92"/>
      <c r="AE378" s="92"/>
    </row>
    <row r="379" spans="21:31" ht="15.75" customHeight="1" x14ac:dyDescent="0.4">
      <c r="U379" s="92"/>
      <c r="Y379" s="92"/>
      <c r="AD379" s="92"/>
      <c r="AE379" s="92"/>
    </row>
    <row r="380" spans="21:31" ht="15.75" customHeight="1" x14ac:dyDescent="0.4">
      <c r="U380" s="92"/>
      <c r="Y380" s="92"/>
      <c r="AD380" s="92"/>
      <c r="AE380" s="92"/>
    </row>
    <row r="381" spans="21:31" ht="15.75" customHeight="1" x14ac:dyDescent="0.4">
      <c r="U381" s="92"/>
      <c r="Y381" s="92"/>
      <c r="AD381" s="92"/>
      <c r="AE381" s="92"/>
    </row>
    <row r="382" spans="21:31" ht="15.75" customHeight="1" x14ac:dyDescent="0.4">
      <c r="U382" s="92"/>
      <c r="Y382" s="92"/>
      <c r="AD382" s="92"/>
      <c r="AE382" s="92"/>
    </row>
    <row r="383" spans="21:31" ht="15.75" customHeight="1" x14ac:dyDescent="0.4">
      <c r="U383" s="92"/>
      <c r="Y383" s="92"/>
      <c r="AD383" s="92"/>
      <c r="AE383" s="92"/>
    </row>
    <row r="384" spans="21:31" ht="15.75" customHeight="1" x14ac:dyDescent="0.4">
      <c r="U384" s="92"/>
      <c r="Y384" s="92"/>
      <c r="AD384" s="92"/>
      <c r="AE384" s="92"/>
    </row>
    <row r="385" spans="21:31" ht="15.75" customHeight="1" x14ac:dyDescent="0.4">
      <c r="U385" s="92"/>
      <c r="Y385" s="92"/>
      <c r="AD385" s="92"/>
      <c r="AE385" s="92"/>
    </row>
    <row r="386" spans="21:31" ht="15.75" customHeight="1" x14ac:dyDescent="0.4">
      <c r="U386" s="92"/>
      <c r="Y386" s="92"/>
      <c r="AD386" s="92"/>
      <c r="AE386" s="92"/>
    </row>
    <row r="387" spans="21:31" ht="15.75" customHeight="1" x14ac:dyDescent="0.4">
      <c r="U387" s="92"/>
      <c r="Y387" s="92"/>
      <c r="AD387" s="92"/>
      <c r="AE387" s="92"/>
    </row>
    <row r="388" spans="21:31" ht="15.75" customHeight="1" x14ac:dyDescent="0.4">
      <c r="U388" s="92"/>
      <c r="Y388" s="92"/>
      <c r="AD388" s="92"/>
      <c r="AE388" s="92"/>
    </row>
    <row r="389" spans="21:31" ht="15.75" customHeight="1" x14ac:dyDescent="0.4">
      <c r="U389" s="92"/>
      <c r="Y389" s="92"/>
      <c r="AD389" s="92"/>
      <c r="AE389" s="92"/>
    </row>
    <row r="390" spans="21:31" ht="15.75" customHeight="1" x14ac:dyDescent="0.4">
      <c r="U390" s="92"/>
      <c r="Y390" s="92"/>
      <c r="AD390" s="92"/>
      <c r="AE390" s="92"/>
    </row>
    <row r="391" spans="21:31" ht="15.75" customHeight="1" x14ac:dyDescent="0.4">
      <c r="U391" s="92"/>
      <c r="Y391" s="92"/>
      <c r="AD391" s="92"/>
      <c r="AE391" s="92"/>
    </row>
    <row r="392" spans="21:31" ht="15.75" customHeight="1" x14ac:dyDescent="0.4">
      <c r="U392" s="92"/>
      <c r="Y392" s="92"/>
      <c r="AD392" s="92"/>
      <c r="AE392" s="92"/>
    </row>
    <row r="393" spans="21:31" ht="15.75" customHeight="1" x14ac:dyDescent="0.4">
      <c r="U393" s="92"/>
      <c r="Y393" s="92"/>
      <c r="AD393" s="92"/>
      <c r="AE393" s="92"/>
    </row>
    <row r="394" spans="21:31" ht="15.75" customHeight="1" x14ac:dyDescent="0.4">
      <c r="U394" s="92"/>
      <c r="Y394" s="92"/>
      <c r="AD394" s="92"/>
      <c r="AE394" s="92"/>
    </row>
    <row r="395" spans="21:31" ht="15.75" customHeight="1" x14ac:dyDescent="0.4">
      <c r="U395" s="92"/>
      <c r="Y395" s="92"/>
      <c r="AD395" s="92"/>
      <c r="AE395" s="92"/>
    </row>
    <row r="396" spans="21:31" ht="15.75" customHeight="1" x14ac:dyDescent="0.4">
      <c r="U396" s="92"/>
      <c r="Y396" s="92"/>
      <c r="AD396" s="92"/>
      <c r="AE396" s="92"/>
    </row>
    <row r="397" spans="21:31" ht="15.75" customHeight="1" x14ac:dyDescent="0.4">
      <c r="U397" s="92"/>
      <c r="Y397" s="92"/>
      <c r="AD397" s="92"/>
      <c r="AE397" s="92"/>
    </row>
    <row r="398" spans="21:31" ht="15.75" customHeight="1" x14ac:dyDescent="0.4">
      <c r="U398" s="92"/>
      <c r="Y398" s="92"/>
      <c r="AD398" s="92"/>
      <c r="AE398" s="92"/>
    </row>
    <row r="399" spans="21:31" ht="15.75" customHeight="1" x14ac:dyDescent="0.4">
      <c r="U399" s="92"/>
      <c r="Y399" s="92"/>
      <c r="AD399" s="92"/>
      <c r="AE399" s="92"/>
    </row>
    <row r="400" spans="21:31" ht="15.75" customHeight="1" x14ac:dyDescent="0.4">
      <c r="U400" s="92"/>
      <c r="Y400" s="92"/>
      <c r="AD400" s="92"/>
      <c r="AE400" s="92"/>
    </row>
    <row r="401" spans="21:31" ht="15.75" customHeight="1" x14ac:dyDescent="0.4">
      <c r="U401" s="92"/>
      <c r="Y401" s="92"/>
      <c r="AD401" s="92"/>
      <c r="AE401" s="92"/>
    </row>
    <row r="402" spans="21:31" ht="15.75" customHeight="1" x14ac:dyDescent="0.4">
      <c r="U402" s="92"/>
      <c r="Y402" s="92"/>
      <c r="AD402" s="92"/>
      <c r="AE402" s="92"/>
    </row>
    <row r="403" spans="21:31" ht="15.75" customHeight="1" x14ac:dyDescent="0.4">
      <c r="U403" s="92"/>
      <c r="Y403" s="92"/>
      <c r="AD403" s="92"/>
      <c r="AE403" s="92"/>
    </row>
    <row r="404" spans="21:31" ht="15.75" customHeight="1" x14ac:dyDescent="0.4">
      <c r="U404" s="92"/>
      <c r="Y404" s="92"/>
      <c r="AD404" s="92"/>
      <c r="AE404" s="92"/>
    </row>
    <row r="405" spans="21:31" ht="15.75" customHeight="1" x14ac:dyDescent="0.4">
      <c r="U405" s="92"/>
      <c r="Y405" s="92"/>
      <c r="AD405" s="92"/>
      <c r="AE405" s="92"/>
    </row>
    <row r="406" spans="21:31" ht="15.75" customHeight="1" x14ac:dyDescent="0.4">
      <c r="U406" s="92"/>
      <c r="Y406" s="92"/>
      <c r="AD406" s="92"/>
      <c r="AE406" s="92"/>
    </row>
    <row r="407" spans="21:31" ht="15.75" customHeight="1" x14ac:dyDescent="0.4">
      <c r="U407" s="92"/>
      <c r="Y407" s="92"/>
      <c r="AD407" s="92"/>
      <c r="AE407" s="92"/>
    </row>
    <row r="408" spans="21:31" ht="15.75" customHeight="1" x14ac:dyDescent="0.4">
      <c r="U408" s="92"/>
      <c r="Y408" s="92"/>
      <c r="AD408" s="92"/>
      <c r="AE408" s="92"/>
    </row>
    <row r="409" spans="21:31" ht="15.75" customHeight="1" x14ac:dyDescent="0.4">
      <c r="U409" s="92"/>
      <c r="Y409" s="92"/>
      <c r="AD409" s="92"/>
      <c r="AE409" s="92"/>
    </row>
    <row r="410" spans="21:31" ht="15.75" customHeight="1" x14ac:dyDescent="0.4">
      <c r="U410" s="92"/>
      <c r="Y410" s="92"/>
      <c r="AD410" s="92"/>
      <c r="AE410" s="92"/>
    </row>
    <row r="411" spans="21:31" ht="15.75" customHeight="1" x14ac:dyDescent="0.4">
      <c r="U411" s="92"/>
      <c r="Y411" s="92"/>
      <c r="AD411" s="92"/>
      <c r="AE411" s="92"/>
    </row>
    <row r="412" spans="21:31" ht="15.75" customHeight="1" x14ac:dyDescent="0.4">
      <c r="U412" s="92"/>
      <c r="Y412" s="92"/>
      <c r="AD412" s="92"/>
      <c r="AE412" s="92"/>
    </row>
    <row r="413" spans="21:31" ht="15.75" customHeight="1" x14ac:dyDescent="0.4">
      <c r="U413" s="92"/>
      <c r="Y413" s="92"/>
      <c r="AD413" s="92"/>
      <c r="AE413" s="92"/>
    </row>
    <row r="414" spans="21:31" ht="15.75" customHeight="1" x14ac:dyDescent="0.4">
      <c r="U414" s="92"/>
      <c r="Y414" s="92"/>
      <c r="AD414" s="92"/>
      <c r="AE414" s="92"/>
    </row>
    <row r="415" spans="21:31" ht="15.75" customHeight="1" x14ac:dyDescent="0.4">
      <c r="U415" s="92"/>
      <c r="Y415" s="92"/>
      <c r="AD415" s="92"/>
      <c r="AE415" s="92"/>
    </row>
    <row r="416" spans="21:31" ht="15.75" customHeight="1" x14ac:dyDescent="0.4">
      <c r="U416" s="92"/>
      <c r="Y416" s="92"/>
      <c r="AD416" s="92"/>
      <c r="AE416" s="92"/>
    </row>
    <row r="417" spans="21:31" ht="15.75" customHeight="1" x14ac:dyDescent="0.4">
      <c r="U417" s="92"/>
      <c r="Y417" s="92"/>
      <c r="AD417" s="92"/>
      <c r="AE417" s="92"/>
    </row>
    <row r="418" spans="21:31" ht="15.75" customHeight="1" x14ac:dyDescent="0.4">
      <c r="U418" s="92"/>
      <c r="Y418" s="92"/>
      <c r="AD418" s="92"/>
      <c r="AE418" s="92"/>
    </row>
    <row r="419" spans="21:31" ht="15.75" customHeight="1" x14ac:dyDescent="0.4">
      <c r="U419" s="92"/>
      <c r="Y419" s="92"/>
      <c r="AD419" s="92"/>
      <c r="AE419" s="92"/>
    </row>
    <row r="420" spans="21:31" ht="15.75" customHeight="1" x14ac:dyDescent="0.4">
      <c r="U420" s="92"/>
      <c r="Y420" s="92"/>
      <c r="AD420" s="92"/>
      <c r="AE420" s="92"/>
    </row>
    <row r="421" spans="21:31" ht="15.75" customHeight="1" x14ac:dyDescent="0.4">
      <c r="U421" s="92"/>
      <c r="Y421" s="92"/>
      <c r="AD421" s="92"/>
      <c r="AE421" s="92"/>
    </row>
    <row r="422" spans="21:31" ht="15.75" customHeight="1" x14ac:dyDescent="0.4">
      <c r="U422" s="92"/>
      <c r="Y422" s="92"/>
      <c r="AD422" s="92"/>
      <c r="AE422" s="92"/>
    </row>
    <row r="423" spans="21:31" ht="15.75" customHeight="1" x14ac:dyDescent="0.4">
      <c r="U423" s="92"/>
      <c r="Y423" s="92"/>
      <c r="AD423" s="92"/>
      <c r="AE423" s="92"/>
    </row>
    <row r="424" spans="21:31" ht="15.75" customHeight="1" x14ac:dyDescent="0.4">
      <c r="U424" s="92"/>
      <c r="Y424" s="92"/>
      <c r="AD424" s="92"/>
      <c r="AE424" s="92"/>
    </row>
    <row r="425" spans="21:31" ht="15.75" customHeight="1" x14ac:dyDescent="0.4">
      <c r="U425" s="92"/>
      <c r="Y425" s="92"/>
      <c r="AD425" s="92"/>
      <c r="AE425" s="92"/>
    </row>
    <row r="426" spans="21:31" ht="15.75" customHeight="1" x14ac:dyDescent="0.4">
      <c r="U426" s="92"/>
      <c r="Y426" s="92"/>
      <c r="AD426" s="92"/>
      <c r="AE426" s="92"/>
    </row>
    <row r="427" spans="21:31" ht="15.75" customHeight="1" x14ac:dyDescent="0.4">
      <c r="U427" s="92"/>
      <c r="Y427" s="92"/>
      <c r="AD427" s="92"/>
      <c r="AE427" s="92"/>
    </row>
    <row r="428" spans="21:31" ht="15.75" customHeight="1" x14ac:dyDescent="0.4">
      <c r="U428" s="92"/>
      <c r="Y428" s="92"/>
      <c r="AD428" s="92"/>
      <c r="AE428" s="92"/>
    </row>
    <row r="429" spans="21:31" ht="15.75" customHeight="1" x14ac:dyDescent="0.4">
      <c r="U429" s="92"/>
      <c r="Y429" s="92"/>
      <c r="AD429" s="92"/>
      <c r="AE429" s="92"/>
    </row>
    <row r="430" spans="21:31" ht="15.75" customHeight="1" x14ac:dyDescent="0.4">
      <c r="U430" s="92"/>
      <c r="Y430" s="92"/>
      <c r="AD430" s="92"/>
      <c r="AE430" s="92"/>
    </row>
    <row r="431" spans="21:31" ht="15.75" customHeight="1" x14ac:dyDescent="0.4">
      <c r="U431" s="92"/>
      <c r="Y431" s="92"/>
      <c r="AD431" s="92"/>
      <c r="AE431" s="92"/>
    </row>
    <row r="432" spans="21:31" ht="15.75" customHeight="1" x14ac:dyDescent="0.4">
      <c r="U432" s="92"/>
      <c r="Y432" s="92"/>
      <c r="AD432" s="92"/>
      <c r="AE432" s="92"/>
    </row>
    <row r="433" spans="21:31" ht="15.75" customHeight="1" x14ac:dyDescent="0.4">
      <c r="U433" s="92"/>
      <c r="Y433" s="92"/>
      <c r="AD433" s="92"/>
      <c r="AE433" s="92"/>
    </row>
    <row r="434" spans="21:31" ht="15.75" customHeight="1" x14ac:dyDescent="0.4">
      <c r="U434" s="92"/>
      <c r="Y434" s="92"/>
      <c r="AD434" s="92"/>
      <c r="AE434" s="92"/>
    </row>
    <row r="435" spans="21:31" ht="15.75" customHeight="1" x14ac:dyDescent="0.4">
      <c r="U435" s="92"/>
      <c r="Y435" s="92"/>
      <c r="AD435" s="92"/>
      <c r="AE435" s="92"/>
    </row>
    <row r="436" spans="21:31" ht="15.75" customHeight="1" x14ac:dyDescent="0.4">
      <c r="U436" s="92"/>
      <c r="Y436" s="92"/>
      <c r="AD436" s="92"/>
      <c r="AE436" s="92"/>
    </row>
    <row r="437" spans="21:31" ht="15.75" customHeight="1" x14ac:dyDescent="0.4">
      <c r="U437" s="92"/>
      <c r="Y437" s="92"/>
      <c r="AD437" s="92"/>
      <c r="AE437" s="92"/>
    </row>
    <row r="438" spans="21:31" ht="15.75" customHeight="1" x14ac:dyDescent="0.4">
      <c r="U438" s="92"/>
      <c r="Y438" s="92"/>
      <c r="AD438" s="92"/>
      <c r="AE438" s="92"/>
    </row>
    <row r="439" spans="21:31" ht="15.75" customHeight="1" x14ac:dyDescent="0.4">
      <c r="U439" s="92"/>
      <c r="Y439" s="92"/>
      <c r="AD439" s="92"/>
      <c r="AE439" s="92"/>
    </row>
    <row r="440" spans="21:31" ht="15.75" customHeight="1" x14ac:dyDescent="0.4">
      <c r="U440" s="92"/>
      <c r="Y440" s="92"/>
      <c r="AD440" s="92"/>
      <c r="AE440" s="92"/>
    </row>
    <row r="441" spans="21:31" ht="15.75" customHeight="1" x14ac:dyDescent="0.4">
      <c r="U441" s="92"/>
      <c r="Y441" s="92"/>
      <c r="AD441" s="92"/>
      <c r="AE441" s="92"/>
    </row>
    <row r="442" spans="21:31" ht="15.75" customHeight="1" x14ac:dyDescent="0.4">
      <c r="U442" s="92"/>
      <c r="Y442" s="92"/>
      <c r="AD442" s="92"/>
      <c r="AE442" s="92"/>
    </row>
    <row r="443" spans="21:31" ht="15.75" customHeight="1" x14ac:dyDescent="0.4">
      <c r="U443" s="92"/>
      <c r="Y443" s="92"/>
      <c r="AD443" s="92"/>
      <c r="AE443" s="92"/>
    </row>
    <row r="444" spans="21:31" ht="15.75" customHeight="1" x14ac:dyDescent="0.4">
      <c r="U444" s="92"/>
      <c r="Y444" s="92"/>
      <c r="AD444" s="92"/>
      <c r="AE444" s="92"/>
    </row>
    <row r="445" spans="21:31" ht="15.75" customHeight="1" x14ac:dyDescent="0.4">
      <c r="U445" s="92"/>
      <c r="Y445" s="92"/>
      <c r="AD445" s="92"/>
      <c r="AE445" s="92"/>
    </row>
    <row r="446" spans="21:31" ht="15.75" customHeight="1" x14ac:dyDescent="0.4">
      <c r="U446" s="92"/>
      <c r="Y446" s="92"/>
      <c r="AD446" s="92"/>
      <c r="AE446" s="92"/>
    </row>
    <row r="447" spans="21:31" ht="15.75" customHeight="1" x14ac:dyDescent="0.4">
      <c r="U447" s="92"/>
      <c r="Y447" s="92"/>
      <c r="AD447" s="92"/>
      <c r="AE447" s="92"/>
    </row>
    <row r="448" spans="21:31" ht="15.75" customHeight="1" x14ac:dyDescent="0.4">
      <c r="U448" s="92"/>
      <c r="Y448" s="92"/>
      <c r="AD448" s="92"/>
      <c r="AE448" s="92"/>
    </row>
    <row r="449" spans="21:31" ht="15.75" customHeight="1" x14ac:dyDescent="0.4">
      <c r="U449" s="92"/>
      <c r="Y449" s="92"/>
      <c r="AD449" s="92"/>
      <c r="AE449" s="92"/>
    </row>
    <row r="450" spans="21:31" ht="15.75" customHeight="1" x14ac:dyDescent="0.4">
      <c r="U450" s="92"/>
      <c r="Y450" s="92"/>
      <c r="AD450" s="92"/>
      <c r="AE450" s="92"/>
    </row>
    <row r="451" spans="21:31" ht="15.75" customHeight="1" x14ac:dyDescent="0.4">
      <c r="U451" s="92"/>
      <c r="Y451" s="92"/>
      <c r="AD451" s="92"/>
      <c r="AE451" s="92"/>
    </row>
    <row r="452" spans="21:31" ht="15.75" customHeight="1" x14ac:dyDescent="0.4">
      <c r="U452" s="92"/>
      <c r="Y452" s="92"/>
      <c r="AD452" s="92"/>
      <c r="AE452" s="92"/>
    </row>
    <row r="453" spans="21:31" ht="15.75" customHeight="1" x14ac:dyDescent="0.4">
      <c r="U453" s="92"/>
      <c r="Y453" s="92"/>
      <c r="AD453" s="92"/>
      <c r="AE453" s="92"/>
    </row>
    <row r="454" spans="21:31" ht="15.75" customHeight="1" x14ac:dyDescent="0.4">
      <c r="U454" s="92"/>
      <c r="Y454" s="92"/>
      <c r="AD454" s="92"/>
      <c r="AE454" s="92"/>
    </row>
    <row r="455" spans="21:31" ht="15.75" customHeight="1" x14ac:dyDescent="0.4">
      <c r="U455" s="92"/>
      <c r="Y455" s="92"/>
      <c r="AD455" s="92"/>
      <c r="AE455" s="92"/>
    </row>
    <row r="456" spans="21:31" ht="15.75" customHeight="1" x14ac:dyDescent="0.4">
      <c r="U456" s="92"/>
      <c r="Y456" s="92"/>
      <c r="AD456" s="92"/>
      <c r="AE456" s="92"/>
    </row>
    <row r="457" spans="21:31" ht="15.75" customHeight="1" x14ac:dyDescent="0.4">
      <c r="U457" s="92"/>
      <c r="Y457" s="92"/>
      <c r="AD457" s="92"/>
      <c r="AE457" s="92"/>
    </row>
    <row r="458" spans="21:31" ht="15.75" customHeight="1" x14ac:dyDescent="0.4">
      <c r="U458" s="92"/>
      <c r="Y458" s="92"/>
      <c r="AD458" s="92"/>
      <c r="AE458" s="92"/>
    </row>
    <row r="459" spans="21:31" ht="15.75" customHeight="1" x14ac:dyDescent="0.4">
      <c r="U459" s="92"/>
      <c r="Y459" s="92"/>
      <c r="AD459" s="92"/>
      <c r="AE459" s="92"/>
    </row>
    <row r="460" spans="21:31" ht="15.75" customHeight="1" x14ac:dyDescent="0.4">
      <c r="U460" s="92"/>
      <c r="Y460" s="92"/>
      <c r="AD460" s="92"/>
      <c r="AE460" s="92"/>
    </row>
    <row r="461" spans="21:31" ht="15.75" customHeight="1" x14ac:dyDescent="0.4">
      <c r="U461" s="92"/>
      <c r="Y461" s="92"/>
      <c r="AD461" s="92"/>
      <c r="AE461" s="92"/>
    </row>
    <row r="462" spans="21:31" ht="15.75" customHeight="1" x14ac:dyDescent="0.4">
      <c r="U462" s="92"/>
      <c r="Y462" s="92"/>
      <c r="AD462" s="92"/>
      <c r="AE462" s="92"/>
    </row>
    <row r="463" spans="21:31" ht="15.75" customHeight="1" x14ac:dyDescent="0.4">
      <c r="U463" s="92"/>
      <c r="Y463" s="92"/>
      <c r="AD463" s="92"/>
      <c r="AE463" s="92"/>
    </row>
    <row r="464" spans="21:31" ht="15.75" customHeight="1" x14ac:dyDescent="0.4">
      <c r="U464" s="92"/>
      <c r="Y464" s="92"/>
      <c r="AD464" s="92"/>
      <c r="AE464" s="92"/>
    </row>
    <row r="465" spans="21:31" ht="15.75" customHeight="1" x14ac:dyDescent="0.4">
      <c r="U465" s="92"/>
      <c r="Y465" s="92"/>
      <c r="AD465" s="92"/>
      <c r="AE465" s="92"/>
    </row>
    <row r="466" spans="21:31" ht="15.75" customHeight="1" x14ac:dyDescent="0.4">
      <c r="U466" s="92"/>
      <c r="Y466" s="92"/>
      <c r="AD466" s="92"/>
      <c r="AE466" s="92"/>
    </row>
    <row r="467" spans="21:31" ht="15.75" customHeight="1" x14ac:dyDescent="0.4">
      <c r="U467" s="92"/>
      <c r="Y467" s="92"/>
      <c r="AD467" s="92"/>
      <c r="AE467" s="92"/>
    </row>
    <row r="468" spans="21:31" ht="15.75" customHeight="1" x14ac:dyDescent="0.4">
      <c r="U468" s="92"/>
      <c r="Y468" s="92"/>
      <c r="AD468" s="92"/>
      <c r="AE468" s="92"/>
    </row>
    <row r="469" spans="21:31" ht="15.75" customHeight="1" x14ac:dyDescent="0.4">
      <c r="U469" s="92"/>
      <c r="Y469" s="92"/>
      <c r="AD469" s="92"/>
      <c r="AE469" s="92"/>
    </row>
    <row r="470" spans="21:31" ht="15.75" customHeight="1" x14ac:dyDescent="0.4">
      <c r="U470" s="92"/>
      <c r="Y470" s="92"/>
      <c r="AD470" s="92"/>
      <c r="AE470" s="92"/>
    </row>
    <row r="471" spans="21:31" ht="15.75" customHeight="1" x14ac:dyDescent="0.4">
      <c r="U471" s="92"/>
      <c r="Y471" s="92"/>
      <c r="AD471" s="92"/>
      <c r="AE471" s="92"/>
    </row>
    <row r="472" spans="21:31" ht="15.75" customHeight="1" x14ac:dyDescent="0.4">
      <c r="U472" s="92"/>
      <c r="Y472" s="92"/>
      <c r="AD472" s="92"/>
      <c r="AE472" s="92"/>
    </row>
    <row r="473" spans="21:31" ht="15.75" customHeight="1" x14ac:dyDescent="0.4">
      <c r="U473" s="92"/>
      <c r="Y473" s="92"/>
      <c r="AD473" s="92"/>
      <c r="AE473" s="92"/>
    </row>
    <row r="474" spans="21:31" ht="15.75" customHeight="1" x14ac:dyDescent="0.4">
      <c r="U474" s="92"/>
      <c r="Y474" s="92"/>
      <c r="AD474" s="92"/>
      <c r="AE474" s="92"/>
    </row>
    <row r="475" spans="21:31" ht="15.75" customHeight="1" x14ac:dyDescent="0.4">
      <c r="U475" s="92"/>
      <c r="Y475" s="92"/>
      <c r="AD475" s="92"/>
      <c r="AE475" s="92"/>
    </row>
    <row r="476" spans="21:31" ht="15.75" customHeight="1" x14ac:dyDescent="0.4">
      <c r="U476" s="92"/>
      <c r="Y476" s="92"/>
      <c r="AD476" s="92"/>
      <c r="AE476" s="92"/>
    </row>
    <row r="477" spans="21:31" ht="15.75" customHeight="1" x14ac:dyDescent="0.4">
      <c r="U477" s="92"/>
      <c r="Y477" s="92"/>
      <c r="AD477" s="92"/>
      <c r="AE477" s="92"/>
    </row>
    <row r="478" spans="21:31" ht="15.75" customHeight="1" x14ac:dyDescent="0.4">
      <c r="U478" s="92"/>
      <c r="Y478" s="92"/>
      <c r="AD478" s="92"/>
      <c r="AE478" s="92"/>
    </row>
    <row r="479" spans="21:31" ht="15.75" customHeight="1" x14ac:dyDescent="0.4">
      <c r="U479" s="92"/>
      <c r="Y479" s="92"/>
      <c r="AD479" s="92"/>
      <c r="AE479" s="92"/>
    </row>
    <row r="480" spans="21:31" ht="15.75" customHeight="1" x14ac:dyDescent="0.4">
      <c r="U480" s="92"/>
      <c r="Y480" s="92"/>
      <c r="AD480" s="92"/>
      <c r="AE480" s="92"/>
    </row>
    <row r="481" spans="21:31" ht="15.75" customHeight="1" x14ac:dyDescent="0.4">
      <c r="U481" s="92"/>
      <c r="Y481" s="92"/>
      <c r="AD481" s="92"/>
      <c r="AE481" s="92"/>
    </row>
    <row r="482" spans="21:31" ht="15.75" customHeight="1" x14ac:dyDescent="0.4">
      <c r="U482" s="92"/>
      <c r="Y482" s="92"/>
      <c r="AD482" s="92"/>
      <c r="AE482" s="92"/>
    </row>
    <row r="483" spans="21:31" ht="15.75" customHeight="1" x14ac:dyDescent="0.4">
      <c r="U483" s="92"/>
      <c r="Y483" s="92"/>
      <c r="AD483" s="92"/>
      <c r="AE483" s="92"/>
    </row>
    <row r="484" spans="21:31" ht="15.75" customHeight="1" x14ac:dyDescent="0.4">
      <c r="U484" s="92"/>
      <c r="Y484" s="92"/>
      <c r="AD484" s="92"/>
      <c r="AE484" s="92"/>
    </row>
    <row r="485" spans="21:31" ht="15.75" customHeight="1" x14ac:dyDescent="0.4">
      <c r="U485" s="92"/>
      <c r="Y485" s="92"/>
      <c r="AD485" s="92"/>
      <c r="AE485" s="92"/>
    </row>
    <row r="486" spans="21:31" ht="15.75" customHeight="1" x14ac:dyDescent="0.4">
      <c r="U486" s="92"/>
      <c r="Y486" s="92"/>
      <c r="AD486" s="92"/>
      <c r="AE486" s="92"/>
    </row>
    <row r="487" spans="21:31" ht="15.75" customHeight="1" x14ac:dyDescent="0.4">
      <c r="U487" s="92"/>
      <c r="Y487" s="92"/>
      <c r="AD487" s="92"/>
      <c r="AE487" s="92"/>
    </row>
    <row r="488" spans="21:31" ht="15.75" customHeight="1" x14ac:dyDescent="0.4">
      <c r="U488" s="92"/>
      <c r="Y488" s="92"/>
      <c r="AD488" s="92"/>
      <c r="AE488" s="92"/>
    </row>
    <row r="489" spans="21:31" ht="15.75" customHeight="1" x14ac:dyDescent="0.4">
      <c r="U489" s="92"/>
      <c r="Y489" s="92"/>
      <c r="AD489" s="92"/>
      <c r="AE489" s="92"/>
    </row>
    <row r="490" spans="21:31" ht="15.75" customHeight="1" x14ac:dyDescent="0.4">
      <c r="U490" s="92"/>
      <c r="Y490" s="92"/>
      <c r="AD490" s="92"/>
      <c r="AE490" s="92"/>
    </row>
    <row r="491" spans="21:31" ht="15.75" customHeight="1" x14ac:dyDescent="0.4">
      <c r="U491" s="92"/>
      <c r="Y491" s="92"/>
      <c r="AD491" s="92"/>
      <c r="AE491" s="92"/>
    </row>
    <row r="492" spans="21:31" ht="15.75" customHeight="1" x14ac:dyDescent="0.4">
      <c r="U492" s="92"/>
      <c r="Y492" s="92"/>
      <c r="AD492" s="92"/>
      <c r="AE492" s="92"/>
    </row>
    <row r="493" spans="21:31" ht="15.75" customHeight="1" x14ac:dyDescent="0.4">
      <c r="U493" s="92"/>
      <c r="Y493" s="92"/>
      <c r="AD493" s="92"/>
      <c r="AE493" s="92"/>
    </row>
    <row r="494" spans="21:31" ht="15.75" customHeight="1" x14ac:dyDescent="0.4">
      <c r="U494" s="92"/>
      <c r="Y494" s="92"/>
      <c r="AD494" s="92"/>
      <c r="AE494" s="92"/>
    </row>
    <row r="495" spans="21:31" ht="15.75" customHeight="1" x14ac:dyDescent="0.4">
      <c r="U495" s="92"/>
      <c r="Y495" s="92"/>
      <c r="AD495" s="92"/>
      <c r="AE495" s="92"/>
    </row>
    <row r="496" spans="21:31" ht="15.75" customHeight="1" x14ac:dyDescent="0.4">
      <c r="U496" s="92"/>
      <c r="Y496" s="92"/>
      <c r="AD496" s="92"/>
      <c r="AE496" s="92"/>
    </row>
    <row r="497" spans="21:31" ht="15.75" customHeight="1" x14ac:dyDescent="0.4">
      <c r="U497" s="92"/>
      <c r="Y497" s="92"/>
      <c r="AD497" s="92"/>
      <c r="AE497" s="92"/>
    </row>
    <row r="498" spans="21:31" ht="15.75" customHeight="1" x14ac:dyDescent="0.4">
      <c r="U498" s="92"/>
      <c r="Y498" s="92"/>
      <c r="AD498" s="92"/>
      <c r="AE498" s="92"/>
    </row>
    <row r="499" spans="21:31" ht="15.75" customHeight="1" x14ac:dyDescent="0.4">
      <c r="U499" s="92"/>
      <c r="Y499" s="92"/>
      <c r="AD499" s="92"/>
      <c r="AE499" s="92"/>
    </row>
    <row r="500" spans="21:31" ht="15.75" customHeight="1" x14ac:dyDescent="0.4">
      <c r="U500" s="92"/>
      <c r="Y500" s="92"/>
      <c r="AD500" s="92"/>
      <c r="AE500" s="92"/>
    </row>
    <row r="501" spans="21:31" ht="15.75" customHeight="1" x14ac:dyDescent="0.4">
      <c r="U501" s="92"/>
      <c r="Y501" s="92"/>
      <c r="AD501" s="92"/>
      <c r="AE501" s="92"/>
    </row>
    <row r="502" spans="21:31" ht="15.75" customHeight="1" x14ac:dyDescent="0.4">
      <c r="U502" s="92"/>
      <c r="Y502" s="92"/>
      <c r="AD502" s="92"/>
      <c r="AE502" s="92"/>
    </row>
    <row r="503" spans="21:31" ht="15.75" customHeight="1" x14ac:dyDescent="0.4">
      <c r="U503" s="92"/>
      <c r="Y503" s="92"/>
      <c r="AD503" s="92"/>
      <c r="AE503" s="92"/>
    </row>
    <row r="504" spans="21:31" ht="15.75" customHeight="1" x14ac:dyDescent="0.4">
      <c r="U504" s="92"/>
      <c r="Y504" s="92"/>
      <c r="AD504" s="92"/>
      <c r="AE504" s="92"/>
    </row>
    <row r="505" spans="21:31" ht="15.75" customHeight="1" x14ac:dyDescent="0.4">
      <c r="U505" s="92"/>
      <c r="Y505" s="92"/>
      <c r="AD505" s="92"/>
      <c r="AE505" s="92"/>
    </row>
    <row r="506" spans="21:31" ht="15.75" customHeight="1" x14ac:dyDescent="0.4">
      <c r="U506" s="92"/>
      <c r="Y506" s="92"/>
      <c r="AD506" s="92"/>
      <c r="AE506" s="92"/>
    </row>
    <row r="507" spans="21:31" ht="15.75" customHeight="1" x14ac:dyDescent="0.4">
      <c r="U507" s="92"/>
      <c r="Y507" s="92"/>
      <c r="AD507" s="92"/>
      <c r="AE507" s="92"/>
    </row>
    <row r="508" spans="21:31" ht="15.75" customHeight="1" x14ac:dyDescent="0.4">
      <c r="U508" s="92"/>
      <c r="Y508" s="92"/>
      <c r="AD508" s="92"/>
      <c r="AE508" s="92"/>
    </row>
    <row r="509" spans="21:31" ht="15.75" customHeight="1" x14ac:dyDescent="0.4">
      <c r="U509" s="92"/>
      <c r="Y509" s="92"/>
      <c r="AD509" s="92"/>
      <c r="AE509" s="92"/>
    </row>
    <row r="510" spans="21:31" ht="15.75" customHeight="1" x14ac:dyDescent="0.4">
      <c r="U510" s="92"/>
      <c r="Y510" s="92"/>
      <c r="AD510" s="92"/>
      <c r="AE510" s="92"/>
    </row>
    <row r="511" spans="21:31" ht="15.75" customHeight="1" x14ac:dyDescent="0.4">
      <c r="U511" s="92"/>
      <c r="Y511" s="92"/>
      <c r="AD511" s="92"/>
      <c r="AE511" s="92"/>
    </row>
    <row r="512" spans="21:31" ht="15.75" customHeight="1" x14ac:dyDescent="0.4">
      <c r="U512" s="92"/>
      <c r="Y512" s="92"/>
      <c r="AD512" s="92"/>
      <c r="AE512" s="92"/>
    </row>
    <row r="513" spans="21:31" ht="15.75" customHeight="1" x14ac:dyDescent="0.4">
      <c r="U513" s="92"/>
      <c r="Y513" s="92"/>
      <c r="AD513" s="92"/>
      <c r="AE513" s="92"/>
    </row>
    <row r="514" spans="21:31" ht="15.75" customHeight="1" x14ac:dyDescent="0.4">
      <c r="U514" s="92"/>
      <c r="Y514" s="92"/>
      <c r="AD514" s="92"/>
      <c r="AE514" s="92"/>
    </row>
    <row r="515" spans="21:31" ht="15.75" customHeight="1" x14ac:dyDescent="0.4">
      <c r="U515" s="92"/>
      <c r="Y515" s="92"/>
      <c r="AD515" s="92"/>
      <c r="AE515" s="92"/>
    </row>
    <row r="516" spans="21:31" ht="15.75" customHeight="1" x14ac:dyDescent="0.4">
      <c r="U516" s="92"/>
      <c r="Y516" s="92"/>
      <c r="AD516" s="92"/>
      <c r="AE516" s="92"/>
    </row>
    <row r="517" spans="21:31" ht="15.75" customHeight="1" x14ac:dyDescent="0.4">
      <c r="U517" s="92"/>
      <c r="Y517" s="92"/>
      <c r="AD517" s="92"/>
      <c r="AE517" s="92"/>
    </row>
    <row r="518" spans="21:31" ht="15.75" customHeight="1" x14ac:dyDescent="0.4">
      <c r="U518" s="92"/>
      <c r="Y518" s="92"/>
      <c r="AD518" s="92"/>
      <c r="AE518" s="92"/>
    </row>
    <row r="519" spans="21:31" ht="15.75" customHeight="1" x14ac:dyDescent="0.4">
      <c r="U519" s="92"/>
      <c r="Y519" s="92"/>
      <c r="AD519" s="92"/>
      <c r="AE519" s="92"/>
    </row>
    <row r="520" spans="21:31" ht="15.75" customHeight="1" x14ac:dyDescent="0.4">
      <c r="U520" s="92"/>
      <c r="Y520" s="92"/>
      <c r="AD520" s="92"/>
      <c r="AE520" s="92"/>
    </row>
    <row r="521" spans="21:31" ht="15.75" customHeight="1" x14ac:dyDescent="0.4">
      <c r="U521" s="92"/>
      <c r="Y521" s="92"/>
      <c r="AD521" s="92"/>
      <c r="AE521" s="92"/>
    </row>
    <row r="522" spans="21:31" ht="15.75" customHeight="1" x14ac:dyDescent="0.4">
      <c r="U522" s="92"/>
      <c r="Y522" s="92"/>
      <c r="AD522" s="92"/>
      <c r="AE522" s="92"/>
    </row>
    <row r="523" spans="21:31" ht="15.75" customHeight="1" x14ac:dyDescent="0.4">
      <c r="U523" s="92"/>
      <c r="Y523" s="92"/>
      <c r="AD523" s="92"/>
      <c r="AE523" s="92"/>
    </row>
    <row r="524" spans="21:31" ht="15.75" customHeight="1" x14ac:dyDescent="0.4">
      <c r="U524" s="92"/>
      <c r="Y524" s="92"/>
      <c r="AD524" s="92"/>
      <c r="AE524" s="92"/>
    </row>
    <row r="525" spans="21:31" ht="15.75" customHeight="1" x14ac:dyDescent="0.4">
      <c r="U525" s="92"/>
      <c r="Y525" s="92"/>
      <c r="AD525" s="92"/>
      <c r="AE525" s="92"/>
    </row>
    <row r="526" spans="21:31" ht="15.75" customHeight="1" x14ac:dyDescent="0.4">
      <c r="U526" s="92"/>
      <c r="Y526" s="92"/>
      <c r="AD526" s="92"/>
      <c r="AE526" s="92"/>
    </row>
    <row r="527" spans="21:31" ht="15.75" customHeight="1" x14ac:dyDescent="0.4">
      <c r="U527" s="92"/>
      <c r="Y527" s="92"/>
      <c r="AD527" s="92"/>
      <c r="AE527" s="92"/>
    </row>
    <row r="528" spans="21:31" ht="15.75" customHeight="1" x14ac:dyDescent="0.4">
      <c r="U528" s="92"/>
      <c r="Y528" s="92"/>
      <c r="AD528" s="92"/>
      <c r="AE528" s="92"/>
    </row>
    <row r="529" spans="21:31" ht="15.75" customHeight="1" x14ac:dyDescent="0.4">
      <c r="U529" s="92"/>
      <c r="Y529" s="92"/>
      <c r="AD529" s="92"/>
      <c r="AE529" s="92"/>
    </row>
    <row r="530" spans="21:31" ht="15.75" customHeight="1" x14ac:dyDescent="0.4">
      <c r="U530" s="92"/>
      <c r="Y530" s="92"/>
      <c r="AD530" s="92"/>
      <c r="AE530" s="92"/>
    </row>
    <row r="531" spans="21:31" ht="15.75" customHeight="1" x14ac:dyDescent="0.4">
      <c r="U531" s="92"/>
      <c r="Y531" s="92"/>
      <c r="AD531" s="92"/>
      <c r="AE531" s="92"/>
    </row>
    <row r="532" spans="21:31" ht="15.75" customHeight="1" x14ac:dyDescent="0.4">
      <c r="U532" s="92"/>
      <c r="Y532" s="92"/>
      <c r="AD532" s="92"/>
      <c r="AE532" s="92"/>
    </row>
    <row r="533" spans="21:31" ht="15.75" customHeight="1" x14ac:dyDescent="0.4">
      <c r="U533" s="92"/>
      <c r="Y533" s="92"/>
      <c r="AD533" s="92"/>
      <c r="AE533" s="92"/>
    </row>
    <row r="534" spans="21:31" ht="15.75" customHeight="1" x14ac:dyDescent="0.4">
      <c r="U534" s="92"/>
      <c r="Y534" s="92"/>
      <c r="AD534" s="92"/>
      <c r="AE534" s="92"/>
    </row>
    <row r="535" spans="21:31" ht="15.75" customHeight="1" x14ac:dyDescent="0.4">
      <c r="U535" s="92"/>
      <c r="Y535" s="92"/>
      <c r="AD535" s="92"/>
      <c r="AE535" s="92"/>
    </row>
    <row r="536" spans="21:31" ht="15.75" customHeight="1" x14ac:dyDescent="0.4">
      <c r="U536" s="92"/>
      <c r="Y536" s="92"/>
      <c r="AD536" s="92"/>
      <c r="AE536" s="92"/>
    </row>
    <row r="537" spans="21:31" ht="15.75" customHeight="1" x14ac:dyDescent="0.4">
      <c r="U537" s="92"/>
      <c r="Y537" s="92"/>
      <c r="AD537" s="92"/>
      <c r="AE537" s="92"/>
    </row>
    <row r="538" spans="21:31" ht="15.75" customHeight="1" x14ac:dyDescent="0.4">
      <c r="U538" s="92"/>
      <c r="Y538" s="92"/>
      <c r="AD538" s="92"/>
      <c r="AE538" s="92"/>
    </row>
    <row r="539" spans="21:31" ht="15.75" customHeight="1" x14ac:dyDescent="0.4">
      <c r="U539" s="92"/>
      <c r="Y539" s="92"/>
      <c r="AD539" s="92"/>
      <c r="AE539" s="92"/>
    </row>
    <row r="540" spans="21:31" ht="15.75" customHeight="1" x14ac:dyDescent="0.4">
      <c r="U540" s="92"/>
      <c r="Y540" s="92"/>
      <c r="AD540" s="92"/>
      <c r="AE540" s="92"/>
    </row>
    <row r="541" spans="21:31" ht="15.75" customHeight="1" x14ac:dyDescent="0.4">
      <c r="U541" s="92"/>
      <c r="Y541" s="92"/>
      <c r="AD541" s="92"/>
      <c r="AE541" s="92"/>
    </row>
    <row r="542" spans="21:31" ht="15.75" customHeight="1" x14ac:dyDescent="0.4">
      <c r="U542" s="92"/>
      <c r="Y542" s="92"/>
      <c r="AD542" s="92"/>
      <c r="AE542" s="92"/>
    </row>
    <row r="543" spans="21:31" ht="15.75" customHeight="1" x14ac:dyDescent="0.4">
      <c r="U543" s="92"/>
      <c r="Y543" s="92"/>
      <c r="AD543" s="92"/>
      <c r="AE543" s="92"/>
    </row>
    <row r="544" spans="21:31" ht="15.75" customHeight="1" x14ac:dyDescent="0.4">
      <c r="U544" s="92"/>
      <c r="Y544" s="92"/>
      <c r="AD544" s="92"/>
      <c r="AE544" s="92"/>
    </row>
    <row r="545" spans="21:31" ht="15.75" customHeight="1" x14ac:dyDescent="0.4">
      <c r="U545" s="92"/>
      <c r="Y545" s="92"/>
      <c r="AD545" s="92"/>
      <c r="AE545" s="92"/>
    </row>
    <row r="546" spans="21:31" ht="15.75" customHeight="1" x14ac:dyDescent="0.4">
      <c r="U546" s="92"/>
      <c r="Y546" s="92"/>
      <c r="AD546" s="92"/>
      <c r="AE546" s="92"/>
    </row>
    <row r="547" spans="21:31" ht="15.75" customHeight="1" x14ac:dyDescent="0.4">
      <c r="U547" s="92"/>
      <c r="Y547" s="92"/>
      <c r="AD547" s="92"/>
      <c r="AE547" s="92"/>
    </row>
    <row r="548" spans="21:31" ht="15.75" customHeight="1" x14ac:dyDescent="0.4">
      <c r="U548" s="92"/>
      <c r="Y548" s="92"/>
      <c r="AD548" s="92"/>
      <c r="AE548" s="92"/>
    </row>
    <row r="549" spans="21:31" ht="15.75" customHeight="1" x14ac:dyDescent="0.4">
      <c r="U549" s="92"/>
      <c r="Y549" s="92"/>
      <c r="AD549" s="92"/>
      <c r="AE549" s="92"/>
    </row>
    <row r="550" spans="21:31" ht="15.75" customHeight="1" x14ac:dyDescent="0.4">
      <c r="U550" s="92"/>
      <c r="Y550" s="92"/>
      <c r="AD550" s="92"/>
      <c r="AE550" s="92"/>
    </row>
    <row r="551" spans="21:31" ht="15.75" customHeight="1" x14ac:dyDescent="0.4">
      <c r="U551" s="92"/>
      <c r="Y551" s="92"/>
      <c r="AD551" s="92"/>
      <c r="AE551" s="92"/>
    </row>
    <row r="552" spans="21:31" ht="15.75" customHeight="1" x14ac:dyDescent="0.4">
      <c r="U552" s="92"/>
      <c r="Y552" s="92"/>
      <c r="AD552" s="92"/>
      <c r="AE552" s="92"/>
    </row>
    <row r="553" spans="21:31" ht="15.75" customHeight="1" x14ac:dyDescent="0.4">
      <c r="U553" s="92"/>
      <c r="Y553" s="92"/>
      <c r="AD553" s="92"/>
      <c r="AE553" s="92"/>
    </row>
    <row r="554" spans="21:31" ht="15.75" customHeight="1" x14ac:dyDescent="0.4">
      <c r="U554" s="92"/>
      <c r="Y554" s="92"/>
      <c r="AD554" s="92"/>
      <c r="AE554" s="92"/>
    </row>
    <row r="555" spans="21:31" ht="15.75" customHeight="1" x14ac:dyDescent="0.4">
      <c r="U555" s="92"/>
      <c r="Y555" s="92"/>
      <c r="AD555" s="92"/>
      <c r="AE555" s="92"/>
    </row>
    <row r="556" spans="21:31" ht="15.75" customHeight="1" x14ac:dyDescent="0.4">
      <c r="U556" s="92"/>
      <c r="Y556" s="92"/>
      <c r="AD556" s="92"/>
      <c r="AE556" s="92"/>
    </row>
    <row r="557" spans="21:31" ht="15.75" customHeight="1" x14ac:dyDescent="0.4">
      <c r="U557" s="92"/>
      <c r="Y557" s="92"/>
      <c r="AD557" s="92"/>
      <c r="AE557" s="92"/>
    </row>
    <row r="558" spans="21:31" ht="15.75" customHeight="1" x14ac:dyDescent="0.4">
      <c r="U558" s="92"/>
      <c r="Y558" s="92"/>
      <c r="AD558" s="92"/>
      <c r="AE558" s="92"/>
    </row>
    <row r="559" spans="21:31" ht="15.75" customHeight="1" x14ac:dyDescent="0.4">
      <c r="U559" s="92"/>
      <c r="Y559" s="92"/>
      <c r="AD559" s="92"/>
      <c r="AE559" s="92"/>
    </row>
    <row r="560" spans="21:31" ht="15.75" customHeight="1" x14ac:dyDescent="0.4">
      <c r="U560" s="92"/>
      <c r="Y560" s="92"/>
      <c r="AD560" s="92"/>
      <c r="AE560" s="92"/>
    </row>
    <row r="561" spans="21:31" ht="15.75" customHeight="1" x14ac:dyDescent="0.4">
      <c r="U561" s="92"/>
      <c r="Y561" s="92"/>
      <c r="AD561" s="92"/>
      <c r="AE561" s="92"/>
    </row>
    <row r="562" spans="21:31" ht="15.75" customHeight="1" x14ac:dyDescent="0.4">
      <c r="U562" s="92"/>
      <c r="Y562" s="92"/>
      <c r="AD562" s="92"/>
      <c r="AE562" s="92"/>
    </row>
    <row r="563" spans="21:31" ht="15.75" customHeight="1" x14ac:dyDescent="0.4">
      <c r="U563" s="92"/>
      <c r="Y563" s="92"/>
      <c r="AD563" s="92"/>
      <c r="AE563" s="92"/>
    </row>
    <row r="564" spans="21:31" ht="15.75" customHeight="1" x14ac:dyDescent="0.4">
      <c r="U564" s="92"/>
      <c r="Y564" s="92"/>
      <c r="AD564" s="92"/>
      <c r="AE564" s="92"/>
    </row>
    <row r="565" spans="21:31" ht="15.75" customHeight="1" x14ac:dyDescent="0.4">
      <c r="U565" s="92"/>
      <c r="Y565" s="92"/>
      <c r="AD565" s="92"/>
      <c r="AE565" s="92"/>
    </row>
    <row r="566" spans="21:31" ht="15.75" customHeight="1" x14ac:dyDescent="0.4">
      <c r="U566" s="92"/>
      <c r="Y566" s="92"/>
      <c r="AD566" s="92"/>
      <c r="AE566" s="92"/>
    </row>
    <row r="567" spans="21:31" ht="15.75" customHeight="1" x14ac:dyDescent="0.4">
      <c r="U567" s="92"/>
      <c r="Y567" s="92"/>
      <c r="AD567" s="92"/>
      <c r="AE567" s="92"/>
    </row>
    <row r="568" spans="21:31" ht="15.75" customHeight="1" x14ac:dyDescent="0.4">
      <c r="U568" s="92"/>
      <c r="Y568" s="92"/>
      <c r="AD568" s="92"/>
      <c r="AE568" s="92"/>
    </row>
    <row r="569" spans="21:31" ht="15.75" customHeight="1" x14ac:dyDescent="0.4">
      <c r="U569" s="92"/>
      <c r="Y569" s="92"/>
      <c r="AD569" s="92"/>
      <c r="AE569" s="92"/>
    </row>
    <row r="570" spans="21:31" ht="15.75" customHeight="1" x14ac:dyDescent="0.4">
      <c r="U570" s="92"/>
      <c r="Y570" s="92"/>
      <c r="AD570" s="92"/>
      <c r="AE570" s="92"/>
    </row>
    <row r="571" spans="21:31" ht="15.75" customHeight="1" x14ac:dyDescent="0.4">
      <c r="U571" s="92"/>
      <c r="Y571" s="92"/>
      <c r="AD571" s="92"/>
      <c r="AE571" s="92"/>
    </row>
    <row r="572" spans="21:31" ht="15.75" customHeight="1" x14ac:dyDescent="0.4">
      <c r="U572" s="92"/>
      <c r="Y572" s="92"/>
      <c r="AD572" s="92"/>
      <c r="AE572" s="92"/>
    </row>
    <row r="573" spans="21:31" ht="15.75" customHeight="1" x14ac:dyDescent="0.4">
      <c r="U573" s="92"/>
      <c r="Y573" s="92"/>
      <c r="AD573" s="92"/>
      <c r="AE573" s="92"/>
    </row>
    <row r="574" spans="21:31" ht="15.75" customHeight="1" x14ac:dyDescent="0.4">
      <c r="U574" s="92"/>
      <c r="Y574" s="92"/>
      <c r="AD574" s="92"/>
      <c r="AE574" s="92"/>
    </row>
    <row r="575" spans="21:31" ht="15.75" customHeight="1" x14ac:dyDescent="0.4">
      <c r="U575" s="92"/>
      <c r="Y575" s="92"/>
      <c r="AD575" s="92"/>
      <c r="AE575" s="92"/>
    </row>
    <row r="576" spans="21:31" ht="15.75" customHeight="1" x14ac:dyDescent="0.4">
      <c r="U576" s="92"/>
      <c r="Y576" s="92"/>
      <c r="AD576" s="92"/>
      <c r="AE576" s="92"/>
    </row>
    <row r="577" spans="21:31" ht="15.75" customHeight="1" x14ac:dyDescent="0.4">
      <c r="U577" s="92"/>
      <c r="Y577" s="92"/>
      <c r="AD577" s="92"/>
      <c r="AE577" s="92"/>
    </row>
    <row r="578" spans="21:31" ht="15.75" customHeight="1" x14ac:dyDescent="0.4">
      <c r="U578" s="92"/>
      <c r="Y578" s="92"/>
      <c r="AD578" s="92"/>
      <c r="AE578" s="92"/>
    </row>
    <row r="579" spans="21:31" ht="15.75" customHeight="1" x14ac:dyDescent="0.4">
      <c r="U579" s="92"/>
      <c r="Y579" s="92"/>
      <c r="AD579" s="92"/>
      <c r="AE579" s="92"/>
    </row>
    <row r="580" spans="21:31" ht="15.75" customHeight="1" x14ac:dyDescent="0.4">
      <c r="U580" s="92"/>
      <c r="Y580" s="92"/>
      <c r="AD580" s="92"/>
      <c r="AE580" s="92"/>
    </row>
    <row r="581" spans="21:31" ht="15.75" customHeight="1" x14ac:dyDescent="0.4">
      <c r="U581" s="92"/>
      <c r="Y581" s="92"/>
      <c r="AD581" s="92"/>
      <c r="AE581" s="92"/>
    </row>
    <row r="582" spans="21:31" ht="15.75" customHeight="1" x14ac:dyDescent="0.4">
      <c r="U582" s="92"/>
      <c r="Y582" s="92"/>
      <c r="AD582" s="92"/>
      <c r="AE582" s="92"/>
    </row>
    <row r="583" spans="21:31" ht="15.75" customHeight="1" x14ac:dyDescent="0.4">
      <c r="U583" s="92"/>
      <c r="Y583" s="92"/>
      <c r="AD583" s="92"/>
      <c r="AE583" s="92"/>
    </row>
    <row r="584" spans="21:31" ht="15.75" customHeight="1" x14ac:dyDescent="0.4">
      <c r="U584" s="92"/>
      <c r="Y584" s="92"/>
      <c r="AD584" s="92"/>
      <c r="AE584" s="92"/>
    </row>
    <row r="585" spans="21:31" ht="15.75" customHeight="1" x14ac:dyDescent="0.4">
      <c r="U585" s="92"/>
      <c r="Y585" s="92"/>
      <c r="AD585" s="92"/>
      <c r="AE585" s="92"/>
    </row>
    <row r="586" spans="21:31" ht="15.75" customHeight="1" x14ac:dyDescent="0.4">
      <c r="U586" s="92"/>
      <c r="Y586" s="92"/>
      <c r="AD586" s="92"/>
      <c r="AE586" s="92"/>
    </row>
    <row r="587" spans="21:31" ht="15.75" customHeight="1" x14ac:dyDescent="0.4">
      <c r="U587" s="92"/>
      <c r="Y587" s="92"/>
      <c r="AD587" s="92"/>
      <c r="AE587" s="92"/>
    </row>
    <row r="588" spans="21:31" ht="15.75" customHeight="1" x14ac:dyDescent="0.4">
      <c r="U588" s="92"/>
      <c r="Y588" s="92"/>
      <c r="AD588" s="92"/>
      <c r="AE588" s="92"/>
    </row>
    <row r="589" spans="21:31" ht="15.75" customHeight="1" x14ac:dyDescent="0.4">
      <c r="U589" s="92"/>
      <c r="Y589" s="92"/>
      <c r="AD589" s="92"/>
      <c r="AE589" s="92"/>
    </row>
    <row r="590" spans="21:31" ht="15.75" customHeight="1" x14ac:dyDescent="0.4">
      <c r="U590" s="92"/>
      <c r="Y590" s="92"/>
      <c r="AD590" s="92"/>
      <c r="AE590" s="92"/>
    </row>
    <row r="591" spans="21:31" ht="15.75" customHeight="1" x14ac:dyDescent="0.4">
      <c r="U591" s="92"/>
      <c r="Y591" s="92"/>
      <c r="AD591" s="92"/>
      <c r="AE591" s="92"/>
    </row>
    <row r="592" spans="21:31" ht="15.75" customHeight="1" x14ac:dyDescent="0.4">
      <c r="U592" s="92"/>
      <c r="Y592" s="92"/>
      <c r="AD592" s="92"/>
      <c r="AE592" s="92"/>
    </row>
    <row r="593" spans="21:31" ht="15.75" customHeight="1" x14ac:dyDescent="0.4">
      <c r="U593" s="92"/>
      <c r="Y593" s="92"/>
      <c r="AD593" s="92"/>
      <c r="AE593" s="92"/>
    </row>
    <row r="594" spans="21:31" ht="15.75" customHeight="1" x14ac:dyDescent="0.4">
      <c r="U594" s="92"/>
      <c r="Y594" s="92"/>
      <c r="AD594" s="92"/>
      <c r="AE594" s="92"/>
    </row>
    <row r="595" spans="21:31" ht="15.75" customHeight="1" x14ac:dyDescent="0.4">
      <c r="U595" s="92"/>
      <c r="Y595" s="92"/>
      <c r="AD595" s="92"/>
      <c r="AE595" s="92"/>
    </row>
    <row r="596" spans="21:31" ht="15.75" customHeight="1" x14ac:dyDescent="0.4">
      <c r="U596" s="92"/>
      <c r="Y596" s="92"/>
      <c r="AD596" s="92"/>
      <c r="AE596" s="92"/>
    </row>
    <row r="597" spans="21:31" ht="15.75" customHeight="1" x14ac:dyDescent="0.4">
      <c r="U597" s="92"/>
      <c r="Y597" s="92"/>
      <c r="AD597" s="92"/>
      <c r="AE597" s="92"/>
    </row>
    <row r="598" spans="21:31" ht="15.75" customHeight="1" x14ac:dyDescent="0.4">
      <c r="U598" s="92"/>
      <c r="Y598" s="92"/>
      <c r="AD598" s="92"/>
      <c r="AE598" s="92"/>
    </row>
    <row r="599" spans="21:31" ht="15.75" customHeight="1" x14ac:dyDescent="0.4">
      <c r="U599" s="92"/>
      <c r="Y599" s="92"/>
      <c r="AD599" s="92"/>
      <c r="AE599" s="92"/>
    </row>
    <row r="600" spans="21:31" ht="15.75" customHeight="1" x14ac:dyDescent="0.4">
      <c r="U600" s="92"/>
      <c r="Y600" s="92"/>
      <c r="AD600" s="92"/>
      <c r="AE600" s="92"/>
    </row>
    <row r="601" spans="21:31" ht="15.75" customHeight="1" x14ac:dyDescent="0.4">
      <c r="U601" s="92"/>
      <c r="Y601" s="92"/>
      <c r="AD601" s="92"/>
      <c r="AE601" s="92"/>
    </row>
    <row r="602" spans="21:31" ht="15.75" customHeight="1" x14ac:dyDescent="0.4">
      <c r="U602" s="92"/>
      <c r="Y602" s="92"/>
      <c r="AD602" s="92"/>
      <c r="AE602" s="92"/>
    </row>
    <row r="603" spans="21:31" ht="15.75" customHeight="1" x14ac:dyDescent="0.4">
      <c r="U603" s="92"/>
      <c r="Y603" s="92"/>
      <c r="AD603" s="92"/>
      <c r="AE603" s="92"/>
    </row>
    <row r="604" spans="21:31" ht="15.75" customHeight="1" x14ac:dyDescent="0.4">
      <c r="U604" s="92"/>
      <c r="Y604" s="92"/>
      <c r="AD604" s="92"/>
      <c r="AE604" s="92"/>
    </row>
    <row r="605" spans="21:31" ht="15.75" customHeight="1" x14ac:dyDescent="0.4">
      <c r="U605" s="92"/>
      <c r="Y605" s="92"/>
      <c r="AD605" s="92"/>
      <c r="AE605" s="92"/>
    </row>
    <row r="606" spans="21:31" ht="15.75" customHeight="1" x14ac:dyDescent="0.4">
      <c r="U606" s="92"/>
      <c r="Y606" s="92"/>
      <c r="AD606" s="92"/>
      <c r="AE606" s="92"/>
    </row>
    <row r="607" spans="21:31" ht="15.75" customHeight="1" x14ac:dyDescent="0.4">
      <c r="U607" s="92"/>
      <c r="Y607" s="92"/>
      <c r="AD607" s="92"/>
      <c r="AE607" s="92"/>
    </row>
    <row r="608" spans="21:31" ht="15.75" customHeight="1" x14ac:dyDescent="0.4">
      <c r="U608" s="92"/>
      <c r="Y608" s="92"/>
      <c r="AD608" s="92"/>
      <c r="AE608" s="92"/>
    </row>
    <row r="609" spans="21:31" ht="15.75" customHeight="1" x14ac:dyDescent="0.4">
      <c r="U609" s="92"/>
      <c r="Y609" s="92"/>
      <c r="AD609" s="92"/>
      <c r="AE609" s="92"/>
    </row>
    <row r="610" spans="21:31" ht="15.75" customHeight="1" x14ac:dyDescent="0.4">
      <c r="U610" s="92"/>
      <c r="Y610" s="92"/>
      <c r="AD610" s="92"/>
      <c r="AE610" s="92"/>
    </row>
    <row r="611" spans="21:31" ht="15.75" customHeight="1" x14ac:dyDescent="0.4">
      <c r="U611" s="92"/>
      <c r="Y611" s="92"/>
      <c r="AD611" s="92"/>
      <c r="AE611" s="92"/>
    </row>
    <row r="612" spans="21:31" ht="15.75" customHeight="1" x14ac:dyDescent="0.4">
      <c r="U612" s="92"/>
      <c r="Y612" s="92"/>
      <c r="AD612" s="92"/>
      <c r="AE612" s="92"/>
    </row>
    <row r="613" spans="21:31" ht="15.75" customHeight="1" x14ac:dyDescent="0.4">
      <c r="U613" s="92"/>
      <c r="Y613" s="92"/>
      <c r="AD613" s="92"/>
      <c r="AE613" s="92"/>
    </row>
    <row r="614" spans="21:31" ht="15.75" customHeight="1" x14ac:dyDescent="0.4">
      <c r="U614" s="92"/>
      <c r="Y614" s="92"/>
      <c r="AD614" s="92"/>
      <c r="AE614" s="92"/>
    </row>
    <row r="615" spans="21:31" ht="15.75" customHeight="1" x14ac:dyDescent="0.4">
      <c r="U615" s="92"/>
      <c r="Y615" s="92"/>
      <c r="AD615" s="92"/>
      <c r="AE615" s="92"/>
    </row>
    <row r="616" spans="21:31" ht="15.75" customHeight="1" x14ac:dyDescent="0.4">
      <c r="U616" s="92"/>
      <c r="Y616" s="92"/>
      <c r="AD616" s="92"/>
      <c r="AE616" s="92"/>
    </row>
    <row r="617" spans="21:31" ht="15.75" customHeight="1" x14ac:dyDescent="0.4">
      <c r="U617" s="92"/>
      <c r="Y617" s="92"/>
      <c r="AD617" s="92"/>
      <c r="AE617" s="92"/>
    </row>
    <row r="618" spans="21:31" ht="15.75" customHeight="1" x14ac:dyDescent="0.4">
      <c r="U618" s="92"/>
      <c r="Y618" s="92"/>
      <c r="AD618" s="92"/>
      <c r="AE618" s="92"/>
    </row>
    <row r="619" spans="21:31" ht="15.75" customHeight="1" x14ac:dyDescent="0.4">
      <c r="U619" s="92"/>
      <c r="Y619" s="92"/>
      <c r="AD619" s="92"/>
      <c r="AE619" s="92"/>
    </row>
    <row r="620" spans="21:31" ht="15.75" customHeight="1" x14ac:dyDescent="0.4">
      <c r="U620" s="92"/>
      <c r="Y620" s="92"/>
      <c r="AD620" s="92"/>
      <c r="AE620" s="92"/>
    </row>
    <row r="621" spans="21:31" ht="15.75" customHeight="1" x14ac:dyDescent="0.4">
      <c r="U621" s="92"/>
      <c r="Y621" s="92"/>
      <c r="AD621" s="92"/>
      <c r="AE621" s="92"/>
    </row>
    <row r="622" spans="21:31" ht="15.75" customHeight="1" x14ac:dyDescent="0.4">
      <c r="U622" s="92"/>
      <c r="Y622" s="92"/>
      <c r="AD622" s="92"/>
      <c r="AE622" s="92"/>
    </row>
    <row r="623" spans="21:31" ht="15.75" customHeight="1" x14ac:dyDescent="0.4">
      <c r="U623" s="92"/>
      <c r="Y623" s="92"/>
      <c r="AD623" s="92"/>
      <c r="AE623" s="92"/>
    </row>
    <row r="624" spans="21:31" ht="15.75" customHeight="1" x14ac:dyDescent="0.4">
      <c r="U624" s="92"/>
      <c r="Y624" s="92"/>
      <c r="AD624" s="92"/>
      <c r="AE624" s="92"/>
    </row>
    <row r="625" spans="21:31" ht="15.75" customHeight="1" x14ac:dyDescent="0.4">
      <c r="U625" s="92"/>
      <c r="Y625" s="92"/>
      <c r="AD625" s="92"/>
      <c r="AE625" s="92"/>
    </row>
    <row r="626" spans="21:31" ht="15.75" customHeight="1" x14ac:dyDescent="0.4">
      <c r="U626" s="92"/>
      <c r="Y626" s="92"/>
      <c r="AD626" s="92"/>
      <c r="AE626" s="92"/>
    </row>
    <row r="627" spans="21:31" ht="15.75" customHeight="1" x14ac:dyDescent="0.4">
      <c r="U627" s="92"/>
      <c r="Y627" s="92"/>
      <c r="AD627" s="92"/>
      <c r="AE627" s="92"/>
    </row>
    <row r="628" spans="21:31" ht="15.75" customHeight="1" x14ac:dyDescent="0.4">
      <c r="U628" s="92"/>
      <c r="Y628" s="92"/>
      <c r="AD628" s="92"/>
      <c r="AE628" s="92"/>
    </row>
    <row r="629" spans="21:31" ht="15.75" customHeight="1" x14ac:dyDescent="0.4">
      <c r="U629" s="92"/>
      <c r="Y629" s="92"/>
      <c r="AD629" s="92"/>
      <c r="AE629" s="92"/>
    </row>
    <row r="630" spans="21:31" ht="15.75" customHeight="1" x14ac:dyDescent="0.4">
      <c r="U630" s="92"/>
      <c r="Y630" s="92"/>
      <c r="AD630" s="92"/>
      <c r="AE630" s="92"/>
    </row>
    <row r="631" spans="21:31" ht="15.75" customHeight="1" x14ac:dyDescent="0.4">
      <c r="U631" s="92"/>
      <c r="Y631" s="92"/>
      <c r="AD631" s="92"/>
      <c r="AE631" s="92"/>
    </row>
    <row r="632" spans="21:31" ht="15.75" customHeight="1" x14ac:dyDescent="0.4">
      <c r="U632" s="92"/>
      <c r="Y632" s="92"/>
      <c r="AD632" s="92"/>
      <c r="AE632" s="92"/>
    </row>
    <row r="633" spans="21:31" ht="15.75" customHeight="1" x14ac:dyDescent="0.4">
      <c r="U633" s="92"/>
      <c r="Y633" s="92"/>
      <c r="AD633" s="92"/>
      <c r="AE633" s="92"/>
    </row>
    <row r="634" spans="21:31" ht="15.75" customHeight="1" x14ac:dyDescent="0.4">
      <c r="U634" s="92"/>
      <c r="Y634" s="92"/>
      <c r="AD634" s="92"/>
      <c r="AE634" s="92"/>
    </row>
    <row r="635" spans="21:31" ht="15.75" customHeight="1" x14ac:dyDescent="0.4">
      <c r="U635" s="92"/>
      <c r="Y635" s="92"/>
      <c r="AD635" s="92"/>
      <c r="AE635" s="92"/>
    </row>
    <row r="636" spans="21:31" ht="15.75" customHeight="1" x14ac:dyDescent="0.4">
      <c r="U636" s="92"/>
      <c r="Y636" s="92"/>
      <c r="AD636" s="92"/>
      <c r="AE636" s="92"/>
    </row>
    <row r="637" spans="21:31" ht="15.75" customHeight="1" x14ac:dyDescent="0.4">
      <c r="U637" s="92"/>
      <c r="Y637" s="92"/>
      <c r="AD637" s="92"/>
      <c r="AE637" s="92"/>
    </row>
    <row r="638" spans="21:31" ht="15.75" customHeight="1" x14ac:dyDescent="0.4">
      <c r="U638" s="92"/>
      <c r="Y638" s="92"/>
      <c r="AD638" s="92"/>
      <c r="AE638" s="92"/>
    </row>
    <row r="639" spans="21:31" ht="15.75" customHeight="1" x14ac:dyDescent="0.4">
      <c r="U639" s="92"/>
      <c r="Y639" s="92"/>
      <c r="AD639" s="92"/>
      <c r="AE639" s="92"/>
    </row>
    <row r="640" spans="21:31" ht="15.75" customHeight="1" x14ac:dyDescent="0.4">
      <c r="U640" s="92"/>
      <c r="Y640" s="92"/>
      <c r="AD640" s="92"/>
      <c r="AE640" s="92"/>
    </row>
    <row r="641" spans="21:31" ht="15.75" customHeight="1" x14ac:dyDescent="0.4">
      <c r="U641" s="92"/>
      <c r="Y641" s="92"/>
      <c r="AD641" s="92"/>
      <c r="AE641" s="92"/>
    </row>
    <row r="642" spans="21:31" ht="15.75" customHeight="1" x14ac:dyDescent="0.4">
      <c r="U642" s="92"/>
      <c r="Y642" s="92"/>
      <c r="AD642" s="92"/>
      <c r="AE642" s="92"/>
    </row>
    <row r="643" spans="21:31" ht="15.75" customHeight="1" x14ac:dyDescent="0.4">
      <c r="U643" s="92"/>
      <c r="Y643" s="92"/>
      <c r="AD643" s="92"/>
      <c r="AE643" s="92"/>
    </row>
    <row r="644" spans="21:31" ht="15.75" customHeight="1" x14ac:dyDescent="0.4">
      <c r="U644" s="92"/>
      <c r="Y644" s="92"/>
      <c r="AD644" s="92"/>
      <c r="AE644" s="92"/>
    </row>
    <row r="645" spans="21:31" ht="15.75" customHeight="1" x14ac:dyDescent="0.4">
      <c r="U645" s="92"/>
      <c r="Y645" s="92"/>
      <c r="AD645" s="92"/>
      <c r="AE645" s="92"/>
    </row>
    <row r="646" spans="21:31" ht="15.75" customHeight="1" x14ac:dyDescent="0.4">
      <c r="U646" s="92"/>
      <c r="Y646" s="92"/>
      <c r="AD646" s="92"/>
      <c r="AE646" s="92"/>
    </row>
    <row r="647" spans="21:31" ht="15.75" customHeight="1" x14ac:dyDescent="0.4">
      <c r="U647" s="92"/>
      <c r="Y647" s="92"/>
      <c r="AD647" s="92"/>
      <c r="AE647" s="92"/>
    </row>
    <row r="648" spans="21:31" ht="15.75" customHeight="1" x14ac:dyDescent="0.4">
      <c r="U648" s="92"/>
      <c r="Y648" s="92"/>
      <c r="AD648" s="92"/>
      <c r="AE648" s="92"/>
    </row>
    <row r="649" spans="21:31" ht="15.75" customHeight="1" x14ac:dyDescent="0.4">
      <c r="U649" s="92"/>
      <c r="Y649" s="92"/>
      <c r="AD649" s="92"/>
      <c r="AE649" s="92"/>
    </row>
    <row r="650" spans="21:31" ht="15.75" customHeight="1" x14ac:dyDescent="0.4">
      <c r="U650" s="92"/>
      <c r="Y650" s="92"/>
      <c r="AD650" s="92"/>
      <c r="AE650" s="92"/>
    </row>
    <row r="651" spans="21:31" ht="15.75" customHeight="1" x14ac:dyDescent="0.4">
      <c r="U651" s="92"/>
      <c r="Y651" s="92"/>
      <c r="AD651" s="92"/>
      <c r="AE651" s="92"/>
    </row>
    <row r="652" spans="21:31" ht="15.75" customHeight="1" x14ac:dyDescent="0.4">
      <c r="U652" s="92"/>
      <c r="Y652" s="92"/>
      <c r="AD652" s="92"/>
      <c r="AE652" s="92"/>
    </row>
    <row r="653" spans="21:31" ht="15.75" customHeight="1" x14ac:dyDescent="0.4">
      <c r="U653" s="92"/>
      <c r="Y653" s="92"/>
      <c r="AD653" s="92"/>
      <c r="AE653" s="92"/>
    </row>
    <row r="654" spans="21:31" ht="15.75" customHeight="1" x14ac:dyDescent="0.4">
      <c r="U654" s="92"/>
      <c r="Y654" s="92"/>
      <c r="AD654" s="92"/>
      <c r="AE654" s="92"/>
    </row>
    <row r="655" spans="21:31" ht="15.75" customHeight="1" x14ac:dyDescent="0.4">
      <c r="U655" s="92"/>
      <c r="Y655" s="92"/>
      <c r="AD655" s="92"/>
      <c r="AE655" s="92"/>
    </row>
    <row r="656" spans="21:31" ht="15.75" customHeight="1" x14ac:dyDescent="0.4">
      <c r="U656" s="92"/>
      <c r="Y656" s="92"/>
      <c r="AD656" s="92"/>
      <c r="AE656" s="92"/>
    </row>
    <row r="657" spans="21:31" ht="15.75" customHeight="1" x14ac:dyDescent="0.4">
      <c r="U657" s="92"/>
      <c r="Y657" s="92"/>
      <c r="AD657" s="92"/>
      <c r="AE657" s="92"/>
    </row>
    <row r="658" spans="21:31" ht="15.75" customHeight="1" x14ac:dyDescent="0.4">
      <c r="U658" s="92"/>
      <c r="Y658" s="92"/>
      <c r="AD658" s="92"/>
      <c r="AE658" s="92"/>
    </row>
    <row r="659" spans="21:31" ht="15.75" customHeight="1" x14ac:dyDescent="0.4">
      <c r="U659" s="92"/>
      <c r="Y659" s="92"/>
      <c r="AD659" s="92"/>
      <c r="AE659" s="92"/>
    </row>
    <row r="660" spans="21:31" ht="15.75" customHeight="1" x14ac:dyDescent="0.4">
      <c r="U660" s="92"/>
      <c r="Y660" s="92"/>
      <c r="AD660" s="92"/>
      <c r="AE660" s="92"/>
    </row>
    <row r="661" spans="21:31" ht="15.75" customHeight="1" x14ac:dyDescent="0.4">
      <c r="U661" s="92"/>
      <c r="Y661" s="92"/>
      <c r="AD661" s="92"/>
      <c r="AE661" s="92"/>
    </row>
    <row r="662" spans="21:31" ht="15.75" customHeight="1" x14ac:dyDescent="0.4">
      <c r="U662" s="92"/>
      <c r="Y662" s="92"/>
      <c r="AD662" s="92"/>
      <c r="AE662" s="92"/>
    </row>
    <row r="663" spans="21:31" ht="15.75" customHeight="1" x14ac:dyDescent="0.4">
      <c r="U663" s="92"/>
      <c r="Y663" s="92"/>
      <c r="AD663" s="92"/>
      <c r="AE663" s="92"/>
    </row>
    <row r="664" spans="21:31" ht="15.75" customHeight="1" x14ac:dyDescent="0.4">
      <c r="U664" s="92"/>
      <c r="Y664" s="92"/>
      <c r="AD664" s="92"/>
      <c r="AE664" s="92"/>
    </row>
    <row r="665" spans="21:31" ht="15.75" customHeight="1" x14ac:dyDescent="0.4">
      <c r="U665" s="92"/>
      <c r="Y665" s="92"/>
      <c r="AD665" s="92"/>
      <c r="AE665" s="92"/>
    </row>
    <row r="666" spans="21:31" ht="15.75" customHeight="1" x14ac:dyDescent="0.4">
      <c r="U666" s="92"/>
      <c r="Y666" s="92"/>
      <c r="AD666" s="92"/>
      <c r="AE666" s="92"/>
    </row>
    <row r="667" spans="21:31" ht="15.75" customHeight="1" x14ac:dyDescent="0.4">
      <c r="U667" s="92"/>
      <c r="Y667" s="92"/>
      <c r="AD667" s="92"/>
      <c r="AE667" s="92"/>
    </row>
    <row r="668" spans="21:31" ht="15.75" customHeight="1" x14ac:dyDescent="0.4">
      <c r="U668" s="92"/>
      <c r="Y668" s="92"/>
      <c r="AD668" s="92"/>
      <c r="AE668" s="92"/>
    </row>
    <row r="669" spans="21:31" ht="15.75" customHeight="1" x14ac:dyDescent="0.4">
      <c r="U669" s="92"/>
      <c r="Y669" s="92"/>
      <c r="AD669" s="92"/>
      <c r="AE669" s="92"/>
    </row>
    <row r="670" spans="21:31" ht="15.75" customHeight="1" x14ac:dyDescent="0.4">
      <c r="U670" s="92"/>
      <c r="Y670" s="92"/>
      <c r="AD670" s="92"/>
      <c r="AE670" s="92"/>
    </row>
    <row r="671" spans="21:31" ht="15.75" customHeight="1" x14ac:dyDescent="0.4">
      <c r="U671" s="92"/>
      <c r="Y671" s="92"/>
      <c r="AD671" s="92"/>
      <c r="AE671" s="92"/>
    </row>
    <row r="672" spans="21:31" ht="15.75" customHeight="1" x14ac:dyDescent="0.4">
      <c r="U672" s="92"/>
      <c r="Y672" s="92"/>
      <c r="AD672" s="92"/>
      <c r="AE672" s="92"/>
    </row>
    <row r="673" spans="21:31" ht="15.75" customHeight="1" x14ac:dyDescent="0.4">
      <c r="U673" s="92"/>
      <c r="Y673" s="92"/>
      <c r="AD673" s="92"/>
      <c r="AE673" s="92"/>
    </row>
    <row r="674" spans="21:31" ht="15.75" customHeight="1" x14ac:dyDescent="0.4">
      <c r="U674" s="92"/>
      <c r="Y674" s="92"/>
      <c r="AD674" s="92"/>
      <c r="AE674" s="92"/>
    </row>
    <row r="675" spans="21:31" ht="15.75" customHeight="1" x14ac:dyDescent="0.4">
      <c r="U675" s="92"/>
      <c r="Y675" s="92"/>
      <c r="AD675" s="92"/>
      <c r="AE675" s="92"/>
    </row>
    <row r="676" spans="21:31" ht="15.75" customHeight="1" x14ac:dyDescent="0.4">
      <c r="U676" s="92"/>
      <c r="Y676" s="92"/>
      <c r="AD676" s="92"/>
      <c r="AE676" s="92"/>
    </row>
    <row r="677" spans="21:31" ht="15.75" customHeight="1" x14ac:dyDescent="0.4">
      <c r="U677" s="92"/>
      <c r="Y677" s="92"/>
      <c r="AD677" s="92"/>
      <c r="AE677" s="92"/>
    </row>
    <row r="678" spans="21:31" ht="15.75" customHeight="1" x14ac:dyDescent="0.4">
      <c r="U678" s="92"/>
      <c r="Y678" s="92"/>
      <c r="AD678" s="92"/>
      <c r="AE678" s="92"/>
    </row>
    <row r="679" spans="21:31" ht="15.75" customHeight="1" x14ac:dyDescent="0.4">
      <c r="U679" s="92"/>
      <c r="Y679" s="92"/>
      <c r="AD679" s="92"/>
      <c r="AE679" s="92"/>
    </row>
    <row r="680" spans="21:31" ht="15.75" customHeight="1" x14ac:dyDescent="0.4">
      <c r="U680" s="92"/>
      <c r="Y680" s="92"/>
      <c r="AD680" s="92"/>
      <c r="AE680" s="92"/>
    </row>
    <row r="681" spans="21:31" ht="15.75" customHeight="1" x14ac:dyDescent="0.4">
      <c r="U681" s="92"/>
      <c r="Y681" s="92"/>
      <c r="AD681" s="92"/>
      <c r="AE681" s="92"/>
    </row>
    <row r="682" spans="21:31" ht="15.75" customHeight="1" x14ac:dyDescent="0.4">
      <c r="U682" s="92"/>
      <c r="Y682" s="92"/>
      <c r="AD682" s="92"/>
      <c r="AE682" s="92"/>
    </row>
    <row r="683" spans="21:31" ht="15.75" customHeight="1" x14ac:dyDescent="0.4">
      <c r="U683" s="92"/>
      <c r="Y683" s="92"/>
      <c r="AD683" s="92"/>
      <c r="AE683" s="92"/>
    </row>
    <row r="684" spans="21:31" ht="15.75" customHeight="1" x14ac:dyDescent="0.4">
      <c r="U684" s="92"/>
      <c r="Y684" s="92"/>
      <c r="AD684" s="92"/>
      <c r="AE684" s="92"/>
    </row>
    <row r="685" spans="21:31" ht="15.75" customHeight="1" x14ac:dyDescent="0.4">
      <c r="U685" s="92"/>
      <c r="Y685" s="92"/>
      <c r="AD685" s="92"/>
      <c r="AE685" s="92"/>
    </row>
    <row r="686" spans="21:31" ht="15.75" customHeight="1" x14ac:dyDescent="0.4">
      <c r="U686" s="92"/>
      <c r="Y686" s="92"/>
      <c r="AD686" s="92"/>
      <c r="AE686" s="92"/>
    </row>
    <row r="687" spans="21:31" ht="15.75" customHeight="1" x14ac:dyDescent="0.4">
      <c r="U687" s="92"/>
      <c r="Y687" s="92"/>
      <c r="AD687" s="92"/>
      <c r="AE687" s="92"/>
    </row>
    <row r="688" spans="21:31" ht="15.75" customHeight="1" x14ac:dyDescent="0.4">
      <c r="U688" s="92"/>
      <c r="Y688" s="92"/>
      <c r="AD688" s="92"/>
      <c r="AE688" s="92"/>
    </row>
    <row r="689" spans="21:31" ht="15.75" customHeight="1" x14ac:dyDescent="0.4">
      <c r="U689" s="92"/>
      <c r="Y689" s="92"/>
      <c r="AD689" s="92"/>
      <c r="AE689" s="92"/>
    </row>
    <row r="690" spans="21:31" ht="15.75" customHeight="1" x14ac:dyDescent="0.4">
      <c r="U690" s="92"/>
      <c r="Y690" s="92"/>
      <c r="AD690" s="92"/>
      <c r="AE690" s="92"/>
    </row>
    <row r="691" spans="21:31" ht="15.75" customHeight="1" x14ac:dyDescent="0.4">
      <c r="U691" s="92"/>
      <c r="Y691" s="92"/>
      <c r="AD691" s="92"/>
      <c r="AE691" s="92"/>
    </row>
    <row r="692" spans="21:31" ht="15.75" customHeight="1" x14ac:dyDescent="0.4">
      <c r="U692" s="92"/>
      <c r="Y692" s="92"/>
      <c r="AD692" s="92"/>
      <c r="AE692" s="92"/>
    </row>
    <row r="693" spans="21:31" ht="15.75" customHeight="1" x14ac:dyDescent="0.4">
      <c r="U693" s="92"/>
      <c r="Y693" s="92"/>
      <c r="AD693" s="92"/>
      <c r="AE693" s="92"/>
    </row>
    <row r="694" spans="21:31" ht="15.75" customHeight="1" x14ac:dyDescent="0.4">
      <c r="U694" s="92"/>
      <c r="Y694" s="92"/>
      <c r="AD694" s="92"/>
      <c r="AE694" s="92"/>
    </row>
    <row r="695" spans="21:31" ht="15.75" customHeight="1" x14ac:dyDescent="0.4">
      <c r="U695" s="92"/>
      <c r="Y695" s="92"/>
      <c r="AD695" s="92"/>
      <c r="AE695" s="92"/>
    </row>
    <row r="696" spans="21:31" ht="15.75" customHeight="1" x14ac:dyDescent="0.4">
      <c r="U696" s="92"/>
      <c r="Y696" s="92"/>
      <c r="AD696" s="92"/>
      <c r="AE696" s="92"/>
    </row>
    <row r="697" spans="21:31" ht="15.75" customHeight="1" x14ac:dyDescent="0.4">
      <c r="U697" s="92"/>
      <c r="Y697" s="92"/>
      <c r="AD697" s="92"/>
      <c r="AE697" s="92"/>
    </row>
    <row r="698" spans="21:31" ht="15.75" customHeight="1" x14ac:dyDescent="0.4">
      <c r="U698" s="92"/>
      <c r="Y698" s="92"/>
      <c r="AD698" s="92"/>
      <c r="AE698" s="92"/>
    </row>
    <row r="699" spans="21:31" ht="15.75" customHeight="1" x14ac:dyDescent="0.4">
      <c r="U699" s="92"/>
      <c r="Y699" s="92"/>
      <c r="AD699" s="92"/>
      <c r="AE699" s="92"/>
    </row>
    <row r="700" spans="21:31" ht="15.75" customHeight="1" x14ac:dyDescent="0.4">
      <c r="U700" s="92"/>
      <c r="Y700" s="92"/>
      <c r="AD700" s="92"/>
      <c r="AE700" s="92"/>
    </row>
    <row r="701" spans="21:31" ht="15.75" customHeight="1" x14ac:dyDescent="0.4">
      <c r="U701" s="92"/>
      <c r="Y701" s="92"/>
      <c r="AD701" s="92"/>
      <c r="AE701" s="92"/>
    </row>
    <row r="702" spans="21:31" ht="15.75" customHeight="1" x14ac:dyDescent="0.4">
      <c r="U702" s="92"/>
      <c r="Y702" s="92"/>
      <c r="AD702" s="92"/>
      <c r="AE702" s="92"/>
    </row>
    <row r="703" spans="21:31" ht="15.75" customHeight="1" x14ac:dyDescent="0.4">
      <c r="U703" s="92"/>
      <c r="Y703" s="92"/>
      <c r="AD703" s="92"/>
      <c r="AE703" s="92"/>
    </row>
    <row r="704" spans="21:31" ht="15.75" customHeight="1" x14ac:dyDescent="0.4">
      <c r="U704" s="92"/>
      <c r="Y704" s="92"/>
      <c r="AD704" s="92"/>
      <c r="AE704" s="92"/>
    </row>
    <row r="705" spans="21:31" ht="15.75" customHeight="1" x14ac:dyDescent="0.4">
      <c r="U705" s="92"/>
      <c r="Y705" s="92"/>
      <c r="AD705" s="92"/>
      <c r="AE705" s="92"/>
    </row>
    <row r="706" spans="21:31" ht="15.75" customHeight="1" x14ac:dyDescent="0.4">
      <c r="U706" s="92"/>
      <c r="Y706" s="92"/>
      <c r="AD706" s="92"/>
      <c r="AE706" s="92"/>
    </row>
    <row r="707" spans="21:31" ht="15.75" customHeight="1" x14ac:dyDescent="0.4">
      <c r="U707" s="92"/>
      <c r="Y707" s="92"/>
      <c r="AD707" s="92"/>
      <c r="AE707" s="92"/>
    </row>
    <row r="708" spans="21:31" ht="15.75" customHeight="1" x14ac:dyDescent="0.4">
      <c r="U708" s="92"/>
      <c r="Y708" s="92"/>
      <c r="AD708" s="92"/>
      <c r="AE708" s="92"/>
    </row>
    <row r="709" spans="21:31" ht="15.75" customHeight="1" x14ac:dyDescent="0.4">
      <c r="U709" s="92"/>
      <c r="Y709" s="92"/>
      <c r="AD709" s="92"/>
      <c r="AE709" s="92"/>
    </row>
    <row r="710" spans="21:31" ht="15.75" customHeight="1" x14ac:dyDescent="0.4">
      <c r="U710" s="92"/>
      <c r="Y710" s="92"/>
      <c r="AD710" s="92"/>
      <c r="AE710" s="92"/>
    </row>
    <row r="711" spans="21:31" ht="15.75" customHeight="1" x14ac:dyDescent="0.4">
      <c r="U711" s="92"/>
      <c r="Y711" s="92"/>
      <c r="AD711" s="92"/>
      <c r="AE711" s="92"/>
    </row>
    <row r="712" spans="21:31" ht="15.75" customHeight="1" x14ac:dyDescent="0.4">
      <c r="U712" s="92"/>
      <c r="Y712" s="92"/>
      <c r="AD712" s="92"/>
      <c r="AE712" s="92"/>
    </row>
    <row r="713" spans="21:31" ht="15.75" customHeight="1" x14ac:dyDescent="0.4">
      <c r="U713" s="92"/>
      <c r="Y713" s="92"/>
      <c r="AD713" s="92"/>
      <c r="AE713" s="92"/>
    </row>
    <row r="714" spans="21:31" ht="15.75" customHeight="1" x14ac:dyDescent="0.4">
      <c r="U714" s="92"/>
      <c r="Y714" s="92"/>
      <c r="AD714" s="92"/>
      <c r="AE714" s="92"/>
    </row>
    <row r="715" spans="21:31" ht="15.75" customHeight="1" x14ac:dyDescent="0.4">
      <c r="U715" s="92"/>
      <c r="Y715" s="92"/>
      <c r="AD715" s="92"/>
      <c r="AE715" s="92"/>
    </row>
    <row r="716" spans="21:31" ht="15.75" customHeight="1" x14ac:dyDescent="0.4">
      <c r="U716" s="92"/>
      <c r="Y716" s="92"/>
      <c r="AD716" s="92"/>
      <c r="AE716" s="92"/>
    </row>
    <row r="717" spans="21:31" ht="15.75" customHeight="1" x14ac:dyDescent="0.4">
      <c r="U717" s="92"/>
      <c r="Y717" s="92"/>
      <c r="AD717" s="92"/>
      <c r="AE717" s="92"/>
    </row>
    <row r="718" spans="21:31" ht="15.75" customHeight="1" x14ac:dyDescent="0.4">
      <c r="U718" s="92"/>
      <c r="Y718" s="92"/>
      <c r="AD718" s="92"/>
      <c r="AE718" s="92"/>
    </row>
    <row r="719" spans="21:31" ht="15.75" customHeight="1" x14ac:dyDescent="0.4">
      <c r="U719" s="92"/>
      <c r="Y719" s="92"/>
      <c r="AD719" s="92"/>
      <c r="AE719" s="92"/>
    </row>
    <row r="720" spans="21:31" ht="15.75" customHeight="1" x14ac:dyDescent="0.4">
      <c r="U720" s="92"/>
      <c r="Y720" s="92"/>
      <c r="AD720" s="92"/>
      <c r="AE720" s="92"/>
    </row>
    <row r="721" spans="21:31" ht="15.75" customHeight="1" x14ac:dyDescent="0.4">
      <c r="U721" s="92"/>
      <c r="Y721" s="92"/>
      <c r="AD721" s="92"/>
      <c r="AE721" s="92"/>
    </row>
    <row r="722" spans="21:31" ht="15.75" customHeight="1" x14ac:dyDescent="0.4">
      <c r="U722" s="92"/>
      <c r="Y722" s="92"/>
      <c r="AD722" s="92"/>
      <c r="AE722" s="92"/>
    </row>
    <row r="723" spans="21:31" ht="15.75" customHeight="1" x14ac:dyDescent="0.4">
      <c r="U723" s="92"/>
      <c r="Y723" s="92"/>
      <c r="AD723" s="92"/>
      <c r="AE723" s="92"/>
    </row>
    <row r="724" spans="21:31" ht="15.75" customHeight="1" x14ac:dyDescent="0.4">
      <c r="U724" s="92"/>
      <c r="Y724" s="92"/>
      <c r="AD724" s="92"/>
      <c r="AE724" s="92"/>
    </row>
    <row r="725" spans="21:31" ht="15.75" customHeight="1" x14ac:dyDescent="0.4">
      <c r="U725" s="92"/>
      <c r="Y725" s="92"/>
      <c r="AD725" s="92"/>
      <c r="AE725" s="92"/>
    </row>
    <row r="726" spans="21:31" ht="15.75" customHeight="1" x14ac:dyDescent="0.4">
      <c r="U726" s="92"/>
      <c r="Y726" s="92"/>
      <c r="AD726" s="92"/>
      <c r="AE726" s="92"/>
    </row>
    <row r="727" spans="21:31" ht="15.75" customHeight="1" x14ac:dyDescent="0.4">
      <c r="U727" s="92"/>
      <c r="Y727" s="92"/>
      <c r="AD727" s="92"/>
      <c r="AE727" s="92"/>
    </row>
    <row r="728" spans="21:31" ht="15.75" customHeight="1" x14ac:dyDescent="0.4">
      <c r="U728" s="92"/>
      <c r="Y728" s="92"/>
      <c r="AD728" s="92"/>
      <c r="AE728" s="92"/>
    </row>
    <row r="729" spans="21:31" ht="15.75" customHeight="1" x14ac:dyDescent="0.4">
      <c r="U729" s="92"/>
      <c r="Y729" s="92"/>
      <c r="AD729" s="92"/>
      <c r="AE729" s="92"/>
    </row>
    <row r="730" spans="21:31" ht="15.75" customHeight="1" x14ac:dyDescent="0.4">
      <c r="U730" s="92"/>
      <c r="Y730" s="92"/>
      <c r="AD730" s="92"/>
      <c r="AE730" s="92"/>
    </row>
    <row r="731" spans="21:31" ht="15.75" customHeight="1" x14ac:dyDescent="0.4">
      <c r="U731" s="92"/>
      <c r="Y731" s="92"/>
      <c r="AD731" s="92"/>
      <c r="AE731" s="92"/>
    </row>
    <row r="732" spans="21:31" ht="15.75" customHeight="1" x14ac:dyDescent="0.4">
      <c r="U732" s="92"/>
      <c r="Y732" s="92"/>
      <c r="AD732" s="92"/>
      <c r="AE732" s="92"/>
    </row>
    <row r="733" spans="21:31" ht="15.75" customHeight="1" x14ac:dyDescent="0.4">
      <c r="U733" s="92"/>
      <c r="Y733" s="92"/>
      <c r="AD733" s="92"/>
      <c r="AE733" s="92"/>
    </row>
    <row r="734" spans="21:31" ht="15.75" customHeight="1" x14ac:dyDescent="0.4">
      <c r="U734" s="92"/>
      <c r="Y734" s="92"/>
      <c r="AD734" s="92"/>
      <c r="AE734" s="92"/>
    </row>
    <row r="735" spans="21:31" ht="15.75" customHeight="1" x14ac:dyDescent="0.4">
      <c r="U735" s="92"/>
      <c r="Y735" s="92"/>
      <c r="AD735" s="92"/>
      <c r="AE735" s="92"/>
    </row>
    <row r="736" spans="21:31" ht="15.75" customHeight="1" x14ac:dyDescent="0.4">
      <c r="U736" s="92"/>
      <c r="Y736" s="92"/>
      <c r="AD736" s="92"/>
      <c r="AE736" s="92"/>
    </row>
    <row r="737" spans="21:31" ht="15.75" customHeight="1" x14ac:dyDescent="0.4">
      <c r="U737" s="92"/>
      <c r="Y737" s="92"/>
      <c r="AD737" s="92"/>
      <c r="AE737" s="92"/>
    </row>
    <row r="738" spans="21:31" ht="15.75" customHeight="1" x14ac:dyDescent="0.4">
      <c r="U738" s="92"/>
      <c r="Y738" s="92"/>
      <c r="AD738" s="92"/>
      <c r="AE738" s="92"/>
    </row>
    <row r="739" spans="21:31" ht="15.75" customHeight="1" x14ac:dyDescent="0.4">
      <c r="U739" s="92"/>
      <c r="Y739" s="92"/>
      <c r="AD739" s="92"/>
      <c r="AE739" s="92"/>
    </row>
    <row r="740" spans="21:31" ht="15.75" customHeight="1" x14ac:dyDescent="0.4">
      <c r="U740" s="92"/>
      <c r="Y740" s="92"/>
      <c r="AD740" s="92"/>
      <c r="AE740" s="92"/>
    </row>
    <row r="741" spans="21:31" ht="15.75" customHeight="1" x14ac:dyDescent="0.4">
      <c r="U741" s="92"/>
      <c r="Y741" s="92"/>
      <c r="AD741" s="92"/>
      <c r="AE741" s="92"/>
    </row>
    <row r="742" spans="21:31" ht="15.75" customHeight="1" x14ac:dyDescent="0.4">
      <c r="U742" s="92"/>
      <c r="Y742" s="92"/>
      <c r="AD742" s="92"/>
      <c r="AE742" s="92"/>
    </row>
    <row r="743" spans="21:31" ht="15.75" customHeight="1" x14ac:dyDescent="0.4">
      <c r="U743" s="92"/>
      <c r="Y743" s="92"/>
      <c r="AD743" s="92"/>
      <c r="AE743" s="92"/>
    </row>
    <row r="744" spans="21:31" ht="15.75" customHeight="1" x14ac:dyDescent="0.4">
      <c r="U744" s="92"/>
      <c r="Y744" s="92"/>
      <c r="AD744" s="92"/>
      <c r="AE744" s="92"/>
    </row>
    <row r="745" spans="21:31" ht="15.75" customHeight="1" x14ac:dyDescent="0.4">
      <c r="U745" s="92"/>
      <c r="Y745" s="92"/>
      <c r="AD745" s="92"/>
      <c r="AE745" s="92"/>
    </row>
    <row r="746" spans="21:31" ht="15.75" customHeight="1" x14ac:dyDescent="0.4">
      <c r="U746" s="92"/>
      <c r="Y746" s="92"/>
      <c r="AD746" s="92"/>
      <c r="AE746" s="92"/>
    </row>
    <row r="747" spans="21:31" ht="15.75" customHeight="1" x14ac:dyDescent="0.4">
      <c r="U747" s="92"/>
      <c r="Y747" s="92"/>
      <c r="AD747" s="92"/>
      <c r="AE747" s="92"/>
    </row>
    <row r="748" spans="21:31" ht="15.75" customHeight="1" x14ac:dyDescent="0.4">
      <c r="U748" s="92"/>
      <c r="Y748" s="92"/>
      <c r="AD748" s="92"/>
      <c r="AE748" s="92"/>
    </row>
    <row r="749" spans="21:31" ht="15.75" customHeight="1" x14ac:dyDescent="0.4">
      <c r="U749" s="92"/>
      <c r="Y749" s="92"/>
      <c r="AD749" s="92"/>
      <c r="AE749" s="92"/>
    </row>
    <row r="750" spans="21:31" ht="15.75" customHeight="1" x14ac:dyDescent="0.4">
      <c r="U750" s="92"/>
      <c r="Y750" s="92"/>
      <c r="AD750" s="92"/>
      <c r="AE750" s="92"/>
    </row>
    <row r="751" spans="21:31" ht="15.75" customHeight="1" x14ac:dyDescent="0.4">
      <c r="U751" s="92"/>
      <c r="Y751" s="92"/>
      <c r="AD751" s="92"/>
      <c r="AE751" s="92"/>
    </row>
    <row r="752" spans="21:31" ht="15.75" customHeight="1" x14ac:dyDescent="0.4">
      <c r="U752" s="92"/>
      <c r="Y752" s="92"/>
      <c r="AD752" s="92"/>
      <c r="AE752" s="92"/>
    </row>
    <row r="753" spans="21:31" ht="15.75" customHeight="1" x14ac:dyDescent="0.4">
      <c r="U753" s="92"/>
      <c r="Y753" s="92"/>
      <c r="AD753" s="92"/>
      <c r="AE753" s="92"/>
    </row>
    <row r="754" spans="21:31" ht="15.75" customHeight="1" x14ac:dyDescent="0.4">
      <c r="U754" s="92"/>
      <c r="Y754" s="92"/>
      <c r="AD754" s="92"/>
      <c r="AE754" s="92"/>
    </row>
    <row r="755" spans="21:31" ht="15.75" customHeight="1" x14ac:dyDescent="0.4">
      <c r="U755" s="92"/>
      <c r="Y755" s="92"/>
      <c r="AD755" s="92"/>
      <c r="AE755" s="92"/>
    </row>
    <row r="756" spans="21:31" ht="15.75" customHeight="1" x14ac:dyDescent="0.4">
      <c r="U756" s="92"/>
      <c r="Y756" s="92"/>
      <c r="AD756" s="92"/>
      <c r="AE756" s="92"/>
    </row>
    <row r="757" spans="21:31" ht="15.75" customHeight="1" x14ac:dyDescent="0.4">
      <c r="U757" s="92"/>
      <c r="Y757" s="92"/>
      <c r="AD757" s="92"/>
      <c r="AE757" s="92"/>
    </row>
    <row r="758" spans="21:31" ht="15.75" customHeight="1" x14ac:dyDescent="0.4">
      <c r="U758" s="92"/>
      <c r="Y758" s="92"/>
      <c r="AD758" s="92"/>
      <c r="AE758" s="92"/>
    </row>
    <row r="759" spans="21:31" ht="15.75" customHeight="1" x14ac:dyDescent="0.4">
      <c r="U759" s="92"/>
      <c r="Y759" s="92"/>
      <c r="AD759" s="92"/>
      <c r="AE759" s="92"/>
    </row>
    <row r="760" spans="21:31" ht="15.75" customHeight="1" x14ac:dyDescent="0.4">
      <c r="U760" s="92"/>
      <c r="Y760" s="92"/>
      <c r="AD760" s="92"/>
      <c r="AE760" s="92"/>
    </row>
    <row r="761" spans="21:31" ht="15.75" customHeight="1" x14ac:dyDescent="0.4">
      <c r="U761" s="92"/>
      <c r="Y761" s="92"/>
      <c r="AD761" s="92"/>
      <c r="AE761" s="92"/>
    </row>
    <row r="762" spans="21:31" ht="15.75" customHeight="1" x14ac:dyDescent="0.4">
      <c r="U762" s="92"/>
      <c r="Y762" s="92"/>
      <c r="AD762" s="92"/>
      <c r="AE762" s="92"/>
    </row>
    <row r="763" spans="21:31" ht="15.75" customHeight="1" x14ac:dyDescent="0.4">
      <c r="U763" s="92"/>
      <c r="Y763" s="92"/>
      <c r="AD763" s="92"/>
      <c r="AE763" s="92"/>
    </row>
    <row r="764" spans="21:31" ht="15.75" customHeight="1" x14ac:dyDescent="0.4">
      <c r="U764" s="92"/>
      <c r="Y764" s="92"/>
      <c r="AD764" s="92"/>
      <c r="AE764" s="92"/>
    </row>
    <row r="765" spans="21:31" ht="15.75" customHeight="1" x14ac:dyDescent="0.4">
      <c r="U765" s="92"/>
      <c r="Y765" s="92"/>
      <c r="AD765" s="92"/>
      <c r="AE765" s="92"/>
    </row>
    <row r="766" spans="21:31" ht="15.75" customHeight="1" x14ac:dyDescent="0.4">
      <c r="U766" s="92"/>
      <c r="Y766" s="92"/>
      <c r="AD766" s="92"/>
      <c r="AE766" s="92"/>
    </row>
    <row r="767" spans="21:31" ht="15.75" customHeight="1" x14ac:dyDescent="0.4">
      <c r="U767" s="92"/>
      <c r="Y767" s="92"/>
      <c r="AD767" s="92"/>
      <c r="AE767" s="92"/>
    </row>
    <row r="768" spans="21:31" ht="15.75" customHeight="1" x14ac:dyDescent="0.4">
      <c r="U768" s="92"/>
      <c r="Y768" s="92"/>
      <c r="AD768" s="92"/>
      <c r="AE768" s="92"/>
    </row>
    <row r="769" spans="21:31" ht="15.75" customHeight="1" x14ac:dyDescent="0.4">
      <c r="U769" s="92"/>
      <c r="Y769" s="92"/>
      <c r="AD769" s="92"/>
      <c r="AE769" s="92"/>
    </row>
    <row r="770" spans="21:31" ht="15.75" customHeight="1" x14ac:dyDescent="0.4">
      <c r="U770" s="92"/>
      <c r="Y770" s="92"/>
      <c r="AD770" s="92"/>
      <c r="AE770" s="92"/>
    </row>
    <row r="771" spans="21:31" ht="15.75" customHeight="1" x14ac:dyDescent="0.4">
      <c r="U771" s="92"/>
      <c r="Y771" s="92"/>
      <c r="AD771" s="92"/>
      <c r="AE771" s="92"/>
    </row>
    <row r="772" spans="21:31" ht="15.75" customHeight="1" x14ac:dyDescent="0.4">
      <c r="U772" s="92"/>
      <c r="Y772" s="92"/>
      <c r="AD772" s="92"/>
      <c r="AE772" s="92"/>
    </row>
    <row r="773" spans="21:31" ht="15.75" customHeight="1" x14ac:dyDescent="0.4">
      <c r="U773" s="92"/>
      <c r="Y773" s="92"/>
      <c r="AD773" s="92"/>
      <c r="AE773" s="92"/>
    </row>
    <row r="774" spans="21:31" ht="15.75" customHeight="1" x14ac:dyDescent="0.4">
      <c r="U774" s="92"/>
      <c r="Y774" s="92"/>
      <c r="AD774" s="92"/>
      <c r="AE774" s="92"/>
    </row>
    <row r="775" spans="21:31" ht="15.75" customHeight="1" x14ac:dyDescent="0.4">
      <c r="U775" s="92"/>
      <c r="Y775" s="92"/>
      <c r="AD775" s="92"/>
      <c r="AE775" s="92"/>
    </row>
    <row r="776" spans="21:31" ht="15.75" customHeight="1" x14ac:dyDescent="0.4">
      <c r="U776" s="92"/>
      <c r="Y776" s="92"/>
      <c r="AD776" s="92"/>
      <c r="AE776" s="92"/>
    </row>
    <row r="777" spans="21:31" ht="15.75" customHeight="1" x14ac:dyDescent="0.4">
      <c r="U777" s="92"/>
      <c r="Y777" s="92"/>
      <c r="AD777" s="92"/>
      <c r="AE777" s="92"/>
    </row>
    <row r="778" spans="21:31" ht="15.75" customHeight="1" x14ac:dyDescent="0.4">
      <c r="U778" s="92"/>
      <c r="Y778" s="92"/>
      <c r="AD778" s="92"/>
      <c r="AE778" s="92"/>
    </row>
    <row r="779" spans="21:31" ht="15.75" customHeight="1" x14ac:dyDescent="0.4">
      <c r="U779" s="92"/>
      <c r="Y779" s="92"/>
      <c r="AD779" s="92"/>
      <c r="AE779" s="92"/>
    </row>
    <row r="780" spans="21:31" ht="15.75" customHeight="1" x14ac:dyDescent="0.4">
      <c r="U780" s="92"/>
      <c r="Y780" s="92"/>
      <c r="AD780" s="92"/>
      <c r="AE780" s="92"/>
    </row>
    <row r="781" spans="21:31" ht="15.75" customHeight="1" x14ac:dyDescent="0.4">
      <c r="U781" s="92"/>
      <c r="Y781" s="92"/>
      <c r="AD781" s="92"/>
      <c r="AE781" s="92"/>
    </row>
    <row r="782" spans="21:31" ht="15.75" customHeight="1" x14ac:dyDescent="0.4">
      <c r="U782" s="92"/>
      <c r="Y782" s="92"/>
      <c r="AD782" s="92"/>
      <c r="AE782" s="92"/>
    </row>
    <row r="783" spans="21:31" ht="15.75" customHeight="1" x14ac:dyDescent="0.4">
      <c r="U783" s="92"/>
      <c r="Y783" s="92"/>
      <c r="AD783" s="92"/>
      <c r="AE783" s="92"/>
    </row>
    <row r="784" spans="21:31" ht="15.75" customHeight="1" x14ac:dyDescent="0.4">
      <c r="U784" s="92"/>
      <c r="Y784" s="92"/>
      <c r="AD784" s="92"/>
      <c r="AE784" s="92"/>
    </row>
    <row r="785" spans="21:31" ht="15.75" customHeight="1" x14ac:dyDescent="0.4">
      <c r="U785" s="92"/>
      <c r="Y785" s="92"/>
      <c r="AD785" s="92"/>
      <c r="AE785" s="92"/>
    </row>
    <row r="786" spans="21:31" ht="15.75" customHeight="1" x14ac:dyDescent="0.4">
      <c r="U786" s="92"/>
      <c r="Y786" s="92"/>
      <c r="AD786" s="92"/>
      <c r="AE786" s="92"/>
    </row>
    <row r="787" spans="21:31" ht="15.75" customHeight="1" x14ac:dyDescent="0.4">
      <c r="U787" s="92"/>
      <c r="Y787" s="92"/>
      <c r="AD787" s="92"/>
      <c r="AE787" s="92"/>
    </row>
    <row r="788" spans="21:31" ht="15.75" customHeight="1" x14ac:dyDescent="0.4">
      <c r="U788" s="92"/>
      <c r="Y788" s="92"/>
      <c r="AD788" s="92"/>
      <c r="AE788" s="92"/>
    </row>
    <row r="789" spans="21:31" ht="15.75" customHeight="1" x14ac:dyDescent="0.4">
      <c r="U789" s="92"/>
      <c r="Y789" s="92"/>
      <c r="AD789" s="92"/>
      <c r="AE789" s="92"/>
    </row>
    <row r="790" spans="21:31" ht="15.75" customHeight="1" x14ac:dyDescent="0.4">
      <c r="U790" s="92"/>
      <c r="Y790" s="92"/>
      <c r="AD790" s="92"/>
      <c r="AE790" s="92"/>
    </row>
    <row r="791" spans="21:31" ht="15.75" customHeight="1" x14ac:dyDescent="0.4">
      <c r="U791" s="92"/>
      <c r="Y791" s="92"/>
      <c r="AD791" s="92"/>
      <c r="AE791" s="92"/>
    </row>
    <row r="792" spans="21:31" ht="15.75" customHeight="1" x14ac:dyDescent="0.4">
      <c r="U792" s="92"/>
      <c r="Y792" s="92"/>
      <c r="AD792" s="92"/>
      <c r="AE792" s="92"/>
    </row>
    <row r="793" spans="21:31" ht="15.75" customHeight="1" x14ac:dyDescent="0.4">
      <c r="U793" s="92"/>
      <c r="Y793" s="92"/>
      <c r="AD793" s="92"/>
      <c r="AE793" s="92"/>
    </row>
    <row r="794" spans="21:31" ht="15.75" customHeight="1" x14ac:dyDescent="0.4">
      <c r="U794" s="92"/>
      <c r="Y794" s="92"/>
      <c r="AD794" s="92"/>
      <c r="AE794" s="92"/>
    </row>
    <row r="795" spans="21:31" ht="15.75" customHeight="1" x14ac:dyDescent="0.4">
      <c r="U795" s="92"/>
      <c r="Y795" s="92"/>
      <c r="AD795" s="92"/>
      <c r="AE795" s="92"/>
    </row>
    <row r="796" spans="21:31" ht="15.75" customHeight="1" x14ac:dyDescent="0.4">
      <c r="U796" s="92"/>
      <c r="Y796" s="92"/>
      <c r="AD796" s="92"/>
      <c r="AE796" s="92"/>
    </row>
    <row r="797" spans="21:31" ht="15.75" customHeight="1" x14ac:dyDescent="0.4">
      <c r="U797" s="92"/>
      <c r="Y797" s="92"/>
      <c r="AD797" s="92"/>
      <c r="AE797" s="92"/>
    </row>
    <row r="798" spans="21:31" ht="15.75" customHeight="1" x14ac:dyDescent="0.4">
      <c r="U798" s="92"/>
      <c r="Y798" s="92"/>
      <c r="AD798" s="92"/>
      <c r="AE798" s="92"/>
    </row>
    <row r="799" spans="21:31" ht="15.75" customHeight="1" x14ac:dyDescent="0.4">
      <c r="U799" s="92"/>
      <c r="Y799" s="92"/>
      <c r="AD799" s="92"/>
      <c r="AE799" s="92"/>
    </row>
    <row r="800" spans="21:31" ht="15.75" customHeight="1" x14ac:dyDescent="0.4">
      <c r="U800" s="92"/>
      <c r="Y800" s="92"/>
      <c r="AD800" s="92"/>
      <c r="AE800" s="92"/>
    </row>
    <row r="801" spans="21:31" ht="15.75" customHeight="1" x14ac:dyDescent="0.4">
      <c r="U801" s="92"/>
      <c r="Y801" s="92"/>
      <c r="AD801" s="92"/>
      <c r="AE801" s="92"/>
    </row>
    <row r="802" spans="21:31" ht="15.75" customHeight="1" x14ac:dyDescent="0.4">
      <c r="U802" s="92"/>
      <c r="Y802" s="92"/>
      <c r="AD802" s="92"/>
      <c r="AE802" s="92"/>
    </row>
    <row r="803" spans="21:31" ht="15.75" customHeight="1" x14ac:dyDescent="0.4">
      <c r="U803" s="92"/>
      <c r="Y803" s="92"/>
      <c r="AD803" s="92"/>
      <c r="AE803" s="92"/>
    </row>
    <row r="804" spans="21:31" ht="15.75" customHeight="1" x14ac:dyDescent="0.4">
      <c r="U804" s="92"/>
      <c r="Y804" s="92"/>
      <c r="AD804" s="92"/>
      <c r="AE804" s="92"/>
    </row>
    <row r="805" spans="21:31" ht="15.75" customHeight="1" x14ac:dyDescent="0.4">
      <c r="U805" s="92"/>
      <c r="Y805" s="92"/>
      <c r="AD805" s="92"/>
      <c r="AE805" s="92"/>
    </row>
    <row r="806" spans="21:31" ht="15.75" customHeight="1" x14ac:dyDescent="0.4">
      <c r="U806" s="92"/>
      <c r="Y806" s="92"/>
      <c r="AD806" s="92"/>
      <c r="AE806" s="92"/>
    </row>
    <row r="807" spans="21:31" ht="15.75" customHeight="1" x14ac:dyDescent="0.4">
      <c r="U807" s="92"/>
      <c r="Y807" s="92"/>
      <c r="AD807" s="92"/>
      <c r="AE807" s="92"/>
    </row>
    <row r="808" spans="21:31" ht="15.75" customHeight="1" x14ac:dyDescent="0.4">
      <c r="U808" s="92"/>
      <c r="Y808" s="92"/>
      <c r="AD808" s="92"/>
      <c r="AE808" s="92"/>
    </row>
    <row r="809" spans="21:31" ht="15.75" customHeight="1" x14ac:dyDescent="0.4">
      <c r="U809" s="92"/>
      <c r="Y809" s="92"/>
      <c r="AD809" s="92"/>
      <c r="AE809" s="92"/>
    </row>
    <row r="810" spans="21:31" ht="15.75" customHeight="1" x14ac:dyDescent="0.4">
      <c r="U810" s="92"/>
      <c r="Y810" s="92"/>
      <c r="AD810" s="92"/>
      <c r="AE810" s="92"/>
    </row>
    <row r="811" spans="21:31" ht="15.75" customHeight="1" x14ac:dyDescent="0.4">
      <c r="U811" s="92"/>
      <c r="Y811" s="92"/>
      <c r="AD811" s="92"/>
      <c r="AE811" s="92"/>
    </row>
    <row r="812" spans="21:31" ht="15.75" customHeight="1" x14ac:dyDescent="0.4">
      <c r="U812" s="92"/>
      <c r="Y812" s="92"/>
      <c r="AD812" s="92"/>
      <c r="AE812" s="92"/>
    </row>
    <row r="813" spans="21:31" ht="15.75" customHeight="1" x14ac:dyDescent="0.4">
      <c r="U813" s="92"/>
      <c r="Y813" s="92"/>
      <c r="AD813" s="92"/>
      <c r="AE813" s="92"/>
    </row>
    <row r="814" spans="21:31" ht="15.75" customHeight="1" x14ac:dyDescent="0.4">
      <c r="U814" s="92"/>
      <c r="Y814" s="92"/>
      <c r="AD814" s="92"/>
      <c r="AE814" s="92"/>
    </row>
    <row r="815" spans="21:31" ht="15.75" customHeight="1" x14ac:dyDescent="0.4">
      <c r="U815" s="92"/>
      <c r="Y815" s="92"/>
      <c r="AD815" s="92"/>
      <c r="AE815" s="92"/>
    </row>
    <row r="816" spans="21:31" ht="15.75" customHeight="1" x14ac:dyDescent="0.4">
      <c r="U816" s="92"/>
      <c r="Y816" s="92"/>
      <c r="AD816" s="92"/>
      <c r="AE816" s="92"/>
    </row>
    <row r="817" spans="21:31" ht="15.75" customHeight="1" x14ac:dyDescent="0.4">
      <c r="U817" s="92"/>
      <c r="Y817" s="92"/>
      <c r="AD817" s="92"/>
      <c r="AE817" s="92"/>
    </row>
    <row r="818" spans="21:31" ht="15.75" customHeight="1" x14ac:dyDescent="0.4">
      <c r="U818" s="92"/>
      <c r="Y818" s="92"/>
      <c r="AD818" s="92"/>
      <c r="AE818" s="92"/>
    </row>
    <row r="819" spans="21:31" ht="15.75" customHeight="1" x14ac:dyDescent="0.4">
      <c r="U819" s="92"/>
      <c r="Y819" s="92"/>
      <c r="AD819" s="92"/>
      <c r="AE819" s="92"/>
    </row>
    <row r="820" spans="21:31" ht="15.75" customHeight="1" x14ac:dyDescent="0.4">
      <c r="U820" s="92"/>
      <c r="Y820" s="92"/>
      <c r="AD820" s="92"/>
      <c r="AE820" s="92"/>
    </row>
    <row r="821" spans="21:31" ht="15.75" customHeight="1" x14ac:dyDescent="0.4">
      <c r="U821" s="92"/>
      <c r="Y821" s="92"/>
      <c r="AD821" s="92"/>
      <c r="AE821" s="92"/>
    </row>
    <row r="822" spans="21:31" ht="15.75" customHeight="1" x14ac:dyDescent="0.4">
      <c r="U822" s="92"/>
      <c r="Y822" s="92"/>
      <c r="AD822" s="92"/>
      <c r="AE822" s="92"/>
    </row>
    <row r="823" spans="21:31" ht="15.75" customHeight="1" x14ac:dyDescent="0.4">
      <c r="U823" s="92"/>
      <c r="Y823" s="92"/>
      <c r="AD823" s="92"/>
      <c r="AE823" s="92"/>
    </row>
    <row r="824" spans="21:31" ht="15.75" customHeight="1" x14ac:dyDescent="0.4">
      <c r="U824" s="92"/>
      <c r="Y824" s="92"/>
      <c r="AD824" s="92"/>
      <c r="AE824" s="92"/>
    </row>
    <row r="825" spans="21:31" ht="15.75" customHeight="1" x14ac:dyDescent="0.4">
      <c r="U825" s="92"/>
      <c r="Y825" s="92"/>
      <c r="AD825" s="92"/>
      <c r="AE825" s="92"/>
    </row>
    <row r="826" spans="21:31" ht="15.75" customHeight="1" x14ac:dyDescent="0.4">
      <c r="U826" s="92"/>
      <c r="Y826" s="92"/>
      <c r="AD826" s="92"/>
      <c r="AE826" s="92"/>
    </row>
    <row r="827" spans="21:31" ht="15.75" customHeight="1" x14ac:dyDescent="0.4">
      <c r="U827" s="92"/>
      <c r="Y827" s="92"/>
      <c r="AD827" s="92"/>
      <c r="AE827" s="92"/>
    </row>
    <row r="828" spans="21:31" ht="15.75" customHeight="1" x14ac:dyDescent="0.4">
      <c r="U828" s="92"/>
      <c r="Y828" s="92"/>
      <c r="AD828" s="92"/>
      <c r="AE828" s="92"/>
    </row>
    <row r="829" spans="21:31" ht="15.75" customHeight="1" x14ac:dyDescent="0.4">
      <c r="U829" s="92"/>
      <c r="Y829" s="92"/>
      <c r="AD829" s="92"/>
      <c r="AE829" s="92"/>
    </row>
    <row r="830" spans="21:31" ht="15.75" customHeight="1" x14ac:dyDescent="0.4">
      <c r="U830" s="92"/>
      <c r="Y830" s="92"/>
      <c r="AD830" s="92"/>
      <c r="AE830" s="92"/>
    </row>
    <row r="831" spans="21:31" ht="15.75" customHeight="1" x14ac:dyDescent="0.4">
      <c r="U831" s="92"/>
      <c r="Y831" s="92"/>
      <c r="AD831" s="92"/>
      <c r="AE831" s="92"/>
    </row>
    <row r="832" spans="21:31" ht="15.75" customHeight="1" x14ac:dyDescent="0.4">
      <c r="U832" s="92"/>
      <c r="Y832" s="92"/>
      <c r="AD832" s="92"/>
      <c r="AE832" s="92"/>
    </row>
    <row r="833" spans="21:31" ht="15.75" customHeight="1" x14ac:dyDescent="0.4">
      <c r="U833" s="92"/>
      <c r="Y833" s="92"/>
      <c r="AD833" s="92"/>
      <c r="AE833" s="92"/>
    </row>
    <row r="834" spans="21:31" ht="15.75" customHeight="1" x14ac:dyDescent="0.4">
      <c r="U834" s="92"/>
      <c r="Y834" s="92"/>
      <c r="AD834" s="92"/>
      <c r="AE834" s="92"/>
    </row>
    <row r="835" spans="21:31" ht="15.75" customHeight="1" x14ac:dyDescent="0.4">
      <c r="U835" s="92"/>
      <c r="Y835" s="92"/>
      <c r="AD835" s="92"/>
      <c r="AE835" s="92"/>
    </row>
    <row r="836" spans="21:31" ht="15.75" customHeight="1" x14ac:dyDescent="0.4">
      <c r="U836" s="92"/>
      <c r="Y836" s="92"/>
      <c r="AD836" s="92"/>
      <c r="AE836" s="92"/>
    </row>
    <row r="837" spans="21:31" ht="15.75" customHeight="1" x14ac:dyDescent="0.4">
      <c r="U837" s="92"/>
      <c r="Y837" s="92"/>
      <c r="AD837" s="92"/>
      <c r="AE837" s="92"/>
    </row>
    <row r="838" spans="21:31" ht="15.75" customHeight="1" x14ac:dyDescent="0.4">
      <c r="U838" s="92"/>
      <c r="Y838" s="92"/>
      <c r="AD838" s="92"/>
      <c r="AE838" s="92"/>
    </row>
    <row r="839" spans="21:31" ht="15.75" customHeight="1" x14ac:dyDescent="0.4">
      <c r="U839" s="92"/>
      <c r="Y839" s="92"/>
      <c r="AD839" s="92"/>
      <c r="AE839" s="92"/>
    </row>
    <row r="840" spans="21:31" ht="15.75" customHeight="1" x14ac:dyDescent="0.4">
      <c r="U840" s="92"/>
      <c r="Y840" s="92"/>
      <c r="AD840" s="92"/>
      <c r="AE840" s="92"/>
    </row>
    <row r="841" spans="21:31" ht="15.75" customHeight="1" x14ac:dyDescent="0.4">
      <c r="U841" s="92"/>
      <c r="Y841" s="92"/>
      <c r="AD841" s="92"/>
      <c r="AE841" s="92"/>
    </row>
    <row r="842" spans="21:31" ht="15.75" customHeight="1" x14ac:dyDescent="0.4">
      <c r="U842" s="92"/>
      <c r="Y842" s="92"/>
      <c r="AD842" s="92"/>
      <c r="AE842" s="92"/>
    </row>
    <row r="843" spans="21:31" ht="15.75" customHeight="1" x14ac:dyDescent="0.4">
      <c r="U843" s="92"/>
      <c r="Y843" s="92"/>
      <c r="AD843" s="92"/>
      <c r="AE843" s="92"/>
    </row>
    <row r="844" spans="21:31" ht="15.75" customHeight="1" x14ac:dyDescent="0.4">
      <c r="U844" s="92"/>
      <c r="Y844" s="92"/>
      <c r="AD844" s="92"/>
      <c r="AE844" s="92"/>
    </row>
    <row r="845" spans="21:31" ht="15.75" customHeight="1" x14ac:dyDescent="0.4">
      <c r="U845" s="92"/>
      <c r="Y845" s="92"/>
      <c r="AD845" s="92"/>
      <c r="AE845" s="92"/>
    </row>
    <row r="846" spans="21:31" ht="15.75" customHeight="1" x14ac:dyDescent="0.4">
      <c r="U846" s="92"/>
      <c r="Y846" s="92"/>
      <c r="AD846" s="92"/>
      <c r="AE846" s="92"/>
    </row>
    <row r="847" spans="21:31" ht="15.75" customHeight="1" x14ac:dyDescent="0.4">
      <c r="U847" s="92"/>
      <c r="Y847" s="92"/>
      <c r="AD847" s="92"/>
      <c r="AE847" s="92"/>
    </row>
    <row r="848" spans="21:31" ht="15.75" customHeight="1" x14ac:dyDescent="0.4">
      <c r="U848" s="92"/>
      <c r="Y848" s="92"/>
      <c r="AD848" s="92"/>
      <c r="AE848" s="92"/>
    </row>
    <row r="849" spans="21:31" ht="15.75" customHeight="1" x14ac:dyDescent="0.4">
      <c r="U849" s="92"/>
      <c r="Y849" s="92"/>
      <c r="AD849" s="92"/>
      <c r="AE849" s="92"/>
    </row>
    <row r="850" spans="21:31" ht="15.75" customHeight="1" x14ac:dyDescent="0.4">
      <c r="U850" s="92"/>
      <c r="Y850" s="92"/>
      <c r="AD850" s="92"/>
      <c r="AE850" s="92"/>
    </row>
    <row r="851" spans="21:31" ht="15.75" customHeight="1" x14ac:dyDescent="0.4">
      <c r="U851" s="92"/>
      <c r="Y851" s="92"/>
      <c r="AD851" s="92"/>
      <c r="AE851" s="92"/>
    </row>
    <row r="852" spans="21:31" ht="15.75" customHeight="1" x14ac:dyDescent="0.4">
      <c r="U852" s="92"/>
      <c r="Y852" s="92"/>
      <c r="AD852" s="92"/>
      <c r="AE852" s="92"/>
    </row>
    <row r="853" spans="21:31" ht="15.75" customHeight="1" x14ac:dyDescent="0.4">
      <c r="U853" s="92"/>
      <c r="Y853" s="92"/>
      <c r="AD853" s="92"/>
      <c r="AE853" s="92"/>
    </row>
    <row r="854" spans="21:31" ht="15.75" customHeight="1" x14ac:dyDescent="0.4">
      <c r="U854" s="92"/>
      <c r="Y854" s="92"/>
      <c r="AD854" s="92"/>
      <c r="AE854" s="92"/>
    </row>
    <row r="855" spans="21:31" ht="15.75" customHeight="1" x14ac:dyDescent="0.4">
      <c r="U855" s="92"/>
      <c r="Y855" s="92"/>
      <c r="AD855" s="92"/>
      <c r="AE855" s="92"/>
    </row>
    <row r="856" spans="21:31" ht="15.75" customHeight="1" x14ac:dyDescent="0.4">
      <c r="U856" s="92"/>
      <c r="Y856" s="92"/>
      <c r="AD856" s="92"/>
      <c r="AE856" s="92"/>
    </row>
    <row r="857" spans="21:31" ht="15.75" customHeight="1" x14ac:dyDescent="0.4">
      <c r="U857" s="92"/>
      <c r="Y857" s="92"/>
      <c r="AD857" s="92"/>
      <c r="AE857" s="92"/>
    </row>
    <row r="858" spans="21:31" ht="15.75" customHeight="1" x14ac:dyDescent="0.4">
      <c r="U858" s="92"/>
      <c r="Y858" s="92"/>
      <c r="AD858" s="92"/>
      <c r="AE858" s="92"/>
    </row>
    <row r="859" spans="21:31" ht="15.75" customHeight="1" x14ac:dyDescent="0.4">
      <c r="U859" s="92"/>
      <c r="Y859" s="92"/>
      <c r="AD859" s="92"/>
      <c r="AE859" s="92"/>
    </row>
    <row r="860" spans="21:31" ht="15.75" customHeight="1" x14ac:dyDescent="0.4">
      <c r="U860" s="92"/>
      <c r="Y860" s="92"/>
      <c r="AD860" s="92"/>
      <c r="AE860" s="92"/>
    </row>
    <row r="861" spans="21:31" ht="15.75" customHeight="1" x14ac:dyDescent="0.4">
      <c r="U861" s="92"/>
      <c r="Y861" s="92"/>
      <c r="AD861" s="92"/>
      <c r="AE861" s="92"/>
    </row>
    <row r="862" spans="21:31" ht="15.75" customHeight="1" x14ac:dyDescent="0.4">
      <c r="U862" s="92"/>
      <c r="Y862" s="92"/>
      <c r="AD862" s="92"/>
      <c r="AE862" s="92"/>
    </row>
    <row r="863" spans="21:31" ht="15.75" customHeight="1" x14ac:dyDescent="0.4">
      <c r="U863" s="92"/>
      <c r="Y863" s="92"/>
      <c r="AD863" s="92"/>
      <c r="AE863" s="92"/>
    </row>
    <row r="864" spans="21:31" ht="15.75" customHeight="1" x14ac:dyDescent="0.4">
      <c r="U864" s="92"/>
      <c r="Y864" s="92"/>
      <c r="AD864" s="92"/>
      <c r="AE864" s="92"/>
    </row>
    <row r="865" spans="21:31" ht="15.75" customHeight="1" x14ac:dyDescent="0.4">
      <c r="U865" s="92"/>
      <c r="Y865" s="92"/>
      <c r="AD865" s="92"/>
      <c r="AE865" s="92"/>
    </row>
    <row r="866" spans="21:31" ht="15.75" customHeight="1" x14ac:dyDescent="0.4">
      <c r="U866" s="92"/>
      <c r="Y866" s="92"/>
      <c r="AD866" s="92"/>
      <c r="AE866" s="92"/>
    </row>
    <row r="867" spans="21:31" ht="15.75" customHeight="1" x14ac:dyDescent="0.4">
      <c r="U867" s="92"/>
      <c r="Y867" s="92"/>
      <c r="AD867" s="92"/>
      <c r="AE867" s="92"/>
    </row>
    <row r="868" spans="21:31" ht="15.75" customHeight="1" x14ac:dyDescent="0.4">
      <c r="U868" s="92"/>
      <c r="Y868" s="92"/>
      <c r="AD868" s="92"/>
      <c r="AE868" s="92"/>
    </row>
    <row r="869" spans="21:31" ht="15.75" customHeight="1" x14ac:dyDescent="0.4">
      <c r="U869" s="92"/>
      <c r="Y869" s="92"/>
      <c r="AD869" s="92"/>
      <c r="AE869" s="92"/>
    </row>
    <row r="870" spans="21:31" ht="15.75" customHeight="1" x14ac:dyDescent="0.4">
      <c r="U870" s="92"/>
      <c r="Y870" s="92"/>
      <c r="AD870" s="92"/>
      <c r="AE870" s="92"/>
    </row>
    <row r="871" spans="21:31" ht="15.75" customHeight="1" x14ac:dyDescent="0.4">
      <c r="U871" s="92"/>
      <c r="Y871" s="92"/>
      <c r="AD871" s="92"/>
      <c r="AE871" s="92"/>
    </row>
    <row r="872" spans="21:31" ht="15.75" customHeight="1" x14ac:dyDescent="0.4">
      <c r="U872" s="92"/>
      <c r="Y872" s="92"/>
      <c r="AD872" s="92"/>
      <c r="AE872" s="92"/>
    </row>
    <row r="873" spans="21:31" ht="15.75" customHeight="1" x14ac:dyDescent="0.4">
      <c r="U873" s="92"/>
      <c r="Y873" s="92"/>
      <c r="AD873" s="92"/>
      <c r="AE873" s="92"/>
    </row>
    <row r="874" spans="21:31" ht="15.75" customHeight="1" x14ac:dyDescent="0.4">
      <c r="U874" s="92"/>
      <c r="Y874" s="92"/>
      <c r="AD874" s="92"/>
      <c r="AE874" s="92"/>
    </row>
    <row r="875" spans="21:31" ht="15.75" customHeight="1" x14ac:dyDescent="0.4">
      <c r="U875" s="92"/>
      <c r="Y875" s="92"/>
      <c r="AD875" s="92"/>
      <c r="AE875" s="92"/>
    </row>
    <row r="876" spans="21:31" ht="15.75" customHeight="1" x14ac:dyDescent="0.4">
      <c r="U876" s="92"/>
      <c r="Y876" s="92"/>
      <c r="AD876" s="92"/>
      <c r="AE876" s="92"/>
    </row>
    <row r="877" spans="21:31" ht="15.75" customHeight="1" x14ac:dyDescent="0.4">
      <c r="U877" s="92"/>
      <c r="Y877" s="92"/>
      <c r="AD877" s="92"/>
      <c r="AE877" s="92"/>
    </row>
    <row r="878" spans="21:31" ht="15.75" customHeight="1" x14ac:dyDescent="0.4">
      <c r="U878" s="92"/>
      <c r="Y878" s="92"/>
      <c r="AD878" s="92"/>
      <c r="AE878" s="92"/>
    </row>
    <row r="879" spans="21:31" ht="15.75" customHeight="1" x14ac:dyDescent="0.4">
      <c r="U879" s="92"/>
      <c r="Y879" s="92"/>
      <c r="AD879" s="92"/>
      <c r="AE879" s="92"/>
    </row>
    <row r="880" spans="21:31" ht="15.75" customHeight="1" x14ac:dyDescent="0.4">
      <c r="U880" s="92"/>
      <c r="Y880" s="92"/>
      <c r="AD880" s="92"/>
      <c r="AE880" s="92"/>
    </row>
    <row r="881" spans="21:31" ht="15.75" customHeight="1" x14ac:dyDescent="0.4">
      <c r="U881" s="92"/>
      <c r="Y881" s="92"/>
      <c r="AD881" s="92"/>
      <c r="AE881" s="92"/>
    </row>
    <row r="882" spans="21:31" ht="15.75" customHeight="1" x14ac:dyDescent="0.4">
      <c r="U882" s="92"/>
      <c r="Y882" s="92"/>
      <c r="AD882" s="92"/>
      <c r="AE882" s="92"/>
    </row>
    <row r="883" spans="21:31" ht="15.75" customHeight="1" x14ac:dyDescent="0.4">
      <c r="U883" s="92"/>
      <c r="Y883" s="92"/>
      <c r="AD883" s="92"/>
      <c r="AE883" s="92"/>
    </row>
    <row r="884" spans="21:31" ht="15.75" customHeight="1" x14ac:dyDescent="0.4">
      <c r="U884" s="92"/>
      <c r="Y884" s="92"/>
      <c r="AD884" s="92"/>
      <c r="AE884" s="92"/>
    </row>
    <row r="885" spans="21:31" ht="15.75" customHeight="1" x14ac:dyDescent="0.4">
      <c r="U885" s="92"/>
      <c r="Y885" s="92"/>
      <c r="AD885" s="92"/>
      <c r="AE885" s="92"/>
    </row>
    <row r="886" spans="21:31" ht="15.75" customHeight="1" x14ac:dyDescent="0.4">
      <c r="U886" s="92"/>
      <c r="Y886" s="92"/>
      <c r="AD886" s="92"/>
      <c r="AE886" s="92"/>
    </row>
    <row r="887" spans="21:31" ht="15.75" customHeight="1" x14ac:dyDescent="0.4">
      <c r="U887" s="92"/>
      <c r="Y887" s="92"/>
      <c r="AD887" s="92"/>
      <c r="AE887" s="92"/>
    </row>
    <row r="888" spans="21:31" ht="15.75" customHeight="1" x14ac:dyDescent="0.4">
      <c r="U888" s="92"/>
      <c r="Y888" s="92"/>
      <c r="AD888" s="92"/>
      <c r="AE888" s="92"/>
    </row>
    <row r="889" spans="21:31" ht="15.75" customHeight="1" x14ac:dyDescent="0.4">
      <c r="U889" s="92"/>
      <c r="Y889" s="92"/>
      <c r="AD889" s="92"/>
      <c r="AE889" s="92"/>
    </row>
    <row r="890" spans="21:31" ht="15.75" customHeight="1" x14ac:dyDescent="0.4">
      <c r="U890" s="92"/>
      <c r="Y890" s="92"/>
      <c r="AD890" s="92"/>
      <c r="AE890" s="92"/>
    </row>
    <row r="891" spans="21:31" ht="15.75" customHeight="1" x14ac:dyDescent="0.4">
      <c r="U891" s="92"/>
      <c r="Y891" s="92"/>
      <c r="AD891" s="92"/>
      <c r="AE891" s="92"/>
    </row>
    <row r="892" spans="21:31" ht="15.75" customHeight="1" x14ac:dyDescent="0.4">
      <c r="U892" s="92"/>
      <c r="Y892" s="92"/>
      <c r="AD892" s="92"/>
      <c r="AE892" s="92"/>
    </row>
    <row r="893" spans="21:31" ht="15.75" customHeight="1" x14ac:dyDescent="0.4">
      <c r="U893" s="92"/>
      <c r="Y893" s="92"/>
      <c r="AD893" s="92"/>
      <c r="AE893" s="92"/>
    </row>
    <row r="894" spans="21:31" ht="15.75" customHeight="1" x14ac:dyDescent="0.4">
      <c r="U894" s="92"/>
      <c r="Y894" s="92"/>
      <c r="AD894" s="92"/>
      <c r="AE894" s="92"/>
    </row>
    <row r="895" spans="21:31" ht="15.75" customHeight="1" x14ac:dyDescent="0.4">
      <c r="U895" s="92"/>
      <c r="Y895" s="92"/>
      <c r="AD895" s="92"/>
      <c r="AE895" s="92"/>
    </row>
    <row r="896" spans="21:31" ht="15.75" customHeight="1" x14ac:dyDescent="0.4">
      <c r="U896" s="92"/>
      <c r="Y896" s="92"/>
      <c r="AD896" s="92"/>
      <c r="AE896" s="92"/>
    </row>
    <row r="897" spans="21:31" ht="15.75" customHeight="1" x14ac:dyDescent="0.4">
      <c r="U897" s="92"/>
      <c r="Y897" s="92"/>
      <c r="AD897" s="92"/>
      <c r="AE897" s="92"/>
    </row>
    <row r="898" spans="21:31" ht="15.75" customHeight="1" x14ac:dyDescent="0.4">
      <c r="U898" s="92"/>
      <c r="Y898" s="92"/>
      <c r="AD898" s="92"/>
      <c r="AE898" s="92"/>
    </row>
    <row r="899" spans="21:31" ht="15.75" customHeight="1" x14ac:dyDescent="0.4">
      <c r="U899" s="92"/>
      <c r="Y899" s="92"/>
      <c r="AD899" s="92"/>
      <c r="AE899" s="92"/>
    </row>
    <row r="900" spans="21:31" ht="15.75" customHeight="1" x14ac:dyDescent="0.4">
      <c r="U900" s="92"/>
      <c r="Y900" s="92"/>
      <c r="AD900" s="92"/>
      <c r="AE900" s="92"/>
    </row>
    <row r="901" spans="21:31" ht="15.75" customHeight="1" x14ac:dyDescent="0.4">
      <c r="U901" s="92"/>
      <c r="Y901" s="92"/>
      <c r="AD901" s="92"/>
      <c r="AE901" s="92"/>
    </row>
    <row r="902" spans="21:31" ht="15.75" customHeight="1" x14ac:dyDescent="0.4">
      <c r="U902" s="92"/>
      <c r="Y902" s="92"/>
      <c r="AD902" s="92"/>
      <c r="AE902" s="92"/>
    </row>
    <row r="903" spans="21:31" ht="15.75" customHeight="1" x14ac:dyDescent="0.4">
      <c r="U903" s="92"/>
      <c r="Y903" s="92"/>
      <c r="AD903" s="92"/>
      <c r="AE903" s="92"/>
    </row>
    <row r="904" spans="21:31" ht="15.75" customHeight="1" x14ac:dyDescent="0.4">
      <c r="U904" s="92"/>
      <c r="Y904" s="92"/>
      <c r="AD904" s="92"/>
      <c r="AE904" s="92"/>
    </row>
    <row r="905" spans="21:31" ht="15.75" customHeight="1" x14ac:dyDescent="0.4">
      <c r="U905" s="92"/>
      <c r="Y905" s="92"/>
      <c r="AD905" s="92"/>
      <c r="AE905" s="92"/>
    </row>
    <row r="906" spans="21:31" ht="15.75" customHeight="1" x14ac:dyDescent="0.4">
      <c r="U906" s="92"/>
      <c r="Y906" s="92"/>
      <c r="AD906" s="92"/>
      <c r="AE906" s="92"/>
    </row>
    <row r="907" spans="21:31" ht="15.75" customHeight="1" x14ac:dyDescent="0.4">
      <c r="U907" s="92"/>
      <c r="Y907" s="92"/>
      <c r="AD907" s="92"/>
      <c r="AE907" s="92"/>
    </row>
    <row r="908" spans="21:31" ht="15.75" customHeight="1" x14ac:dyDescent="0.4">
      <c r="U908" s="92"/>
      <c r="Y908" s="92"/>
      <c r="AD908" s="92"/>
      <c r="AE908" s="92"/>
    </row>
    <row r="909" spans="21:31" ht="15.75" customHeight="1" x14ac:dyDescent="0.4">
      <c r="U909" s="92"/>
      <c r="Y909" s="92"/>
      <c r="AD909" s="92"/>
      <c r="AE909" s="92"/>
    </row>
    <row r="910" spans="21:31" ht="15.75" customHeight="1" x14ac:dyDescent="0.4">
      <c r="U910" s="92"/>
      <c r="Y910" s="92"/>
      <c r="AD910" s="92"/>
      <c r="AE910" s="92"/>
    </row>
    <row r="911" spans="21:31" ht="15.75" customHeight="1" x14ac:dyDescent="0.4">
      <c r="U911" s="92"/>
      <c r="Y911" s="92"/>
      <c r="AD911" s="92"/>
      <c r="AE911" s="92"/>
    </row>
    <row r="912" spans="21:31" ht="15.75" customHeight="1" x14ac:dyDescent="0.4">
      <c r="U912" s="92"/>
      <c r="Y912" s="92"/>
      <c r="AD912" s="92"/>
      <c r="AE912" s="92"/>
    </row>
    <row r="913" spans="21:31" ht="15.75" customHeight="1" x14ac:dyDescent="0.4">
      <c r="U913" s="92"/>
      <c r="Y913" s="92"/>
      <c r="AD913" s="92"/>
      <c r="AE913" s="92"/>
    </row>
    <row r="914" spans="21:31" ht="15.75" customHeight="1" x14ac:dyDescent="0.4">
      <c r="U914" s="92"/>
      <c r="Y914" s="92"/>
      <c r="AD914" s="92"/>
      <c r="AE914" s="92"/>
    </row>
    <row r="915" spans="21:31" ht="15.75" customHeight="1" x14ac:dyDescent="0.4">
      <c r="U915" s="92"/>
      <c r="Y915" s="92"/>
      <c r="AD915" s="92"/>
      <c r="AE915" s="92"/>
    </row>
    <row r="916" spans="21:31" ht="15.75" customHeight="1" x14ac:dyDescent="0.4">
      <c r="U916" s="92"/>
      <c r="Y916" s="92"/>
      <c r="AD916" s="92"/>
      <c r="AE916" s="92"/>
    </row>
    <row r="917" spans="21:31" ht="15.75" customHeight="1" x14ac:dyDescent="0.4">
      <c r="U917" s="92"/>
      <c r="Y917" s="92"/>
      <c r="AD917" s="92"/>
      <c r="AE917" s="92"/>
    </row>
    <row r="918" spans="21:31" ht="15.75" customHeight="1" x14ac:dyDescent="0.4">
      <c r="U918" s="92"/>
      <c r="Y918" s="92"/>
      <c r="AD918" s="92"/>
      <c r="AE918" s="92"/>
    </row>
    <row r="919" spans="21:31" ht="15.75" customHeight="1" x14ac:dyDescent="0.4">
      <c r="U919" s="92"/>
      <c r="Y919" s="92"/>
      <c r="AD919" s="92"/>
      <c r="AE919" s="92"/>
    </row>
    <row r="920" spans="21:31" ht="15.75" customHeight="1" x14ac:dyDescent="0.4">
      <c r="U920" s="92"/>
      <c r="Y920" s="92"/>
      <c r="AD920" s="92"/>
      <c r="AE920" s="92"/>
    </row>
    <row r="921" spans="21:31" ht="15.75" customHeight="1" x14ac:dyDescent="0.4">
      <c r="U921" s="92"/>
      <c r="Y921" s="92"/>
      <c r="AD921" s="92"/>
      <c r="AE921" s="92"/>
    </row>
    <row r="922" spans="21:31" ht="15.75" customHeight="1" x14ac:dyDescent="0.4">
      <c r="U922" s="92"/>
      <c r="Y922" s="92"/>
      <c r="AD922" s="92"/>
      <c r="AE922" s="92"/>
    </row>
    <row r="923" spans="21:31" ht="15.75" customHeight="1" x14ac:dyDescent="0.4">
      <c r="U923" s="92"/>
      <c r="Y923" s="92"/>
      <c r="AD923" s="92"/>
      <c r="AE923" s="92"/>
    </row>
    <row r="924" spans="21:31" ht="15.75" customHeight="1" x14ac:dyDescent="0.4">
      <c r="U924" s="92"/>
      <c r="Y924" s="92"/>
      <c r="AD924" s="92"/>
      <c r="AE924" s="92"/>
    </row>
    <row r="925" spans="21:31" ht="15.75" customHeight="1" x14ac:dyDescent="0.4">
      <c r="U925" s="92"/>
      <c r="Y925" s="92"/>
      <c r="AD925" s="92"/>
      <c r="AE925" s="92"/>
    </row>
    <row r="926" spans="21:31" ht="15.75" customHeight="1" x14ac:dyDescent="0.4">
      <c r="U926" s="92"/>
      <c r="Y926" s="92"/>
      <c r="AD926" s="92"/>
      <c r="AE926" s="92"/>
    </row>
    <row r="927" spans="21:31" ht="15.75" customHeight="1" x14ac:dyDescent="0.4">
      <c r="U927" s="92"/>
      <c r="Y927" s="92"/>
      <c r="AD927" s="92"/>
      <c r="AE927" s="92"/>
    </row>
    <row r="928" spans="21:31" ht="15.75" customHeight="1" x14ac:dyDescent="0.4">
      <c r="U928" s="92"/>
      <c r="Y928" s="92"/>
      <c r="AD928" s="92"/>
      <c r="AE928" s="92"/>
    </row>
    <row r="929" spans="21:31" ht="15.75" customHeight="1" x14ac:dyDescent="0.4">
      <c r="U929" s="92"/>
      <c r="Y929" s="92"/>
      <c r="AD929" s="92"/>
      <c r="AE929" s="92"/>
    </row>
    <row r="930" spans="21:31" ht="15.75" customHeight="1" x14ac:dyDescent="0.4">
      <c r="U930" s="92"/>
      <c r="Y930" s="92"/>
      <c r="AD930" s="92"/>
      <c r="AE930" s="92"/>
    </row>
    <row r="931" spans="21:31" ht="15.75" customHeight="1" x14ac:dyDescent="0.4">
      <c r="U931" s="92"/>
      <c r="Y931" s="92"/>
      <c r="AD931" s="92"/>
      <c r="AE931" s="92"/>
    </row>
    <row r="932" spans="21:31" ht="15.75" customHeight="1" x14ac:dyDescent="0.4">
      <c r="U932" s="92"/>
      <c r="Y932" s="92"/>
      <c r="AD932" s="92"/>
      <c r="AE932" s="92"/>
    </row>
    <row r="933" spans="21:31" ht="15.75" customHeight="1" x14ac:dyDescent="0.4">
      <c r="U933" s="92"/>
      <c r="Y933" s="92"/>
      <c r="AD933" s="92"/>
      <c r="AE933" s="92"/>
    </row>
    <row r="934" spans="21:31" ht="15.75" customHeight="1" x14ac:dyDescent="0.4">
      <c r="U934" s="92"/>
      <c r="Y934" s="92"/>
      <c r="AD934" s="92"/>
      <c r="AE934" s="92"/>
    </row>
    <row r="935" spans="21:31" ht="15.75" customHeight="1" x14ac:dyDescent="0.4">
      <c r="U935" s="92"/>
      <c r="Y935" s="92"/>
      <c r="AD935" s="92"/>
      <c r="AE935" s="92"/>
    </row>
    <row r="936" spans="21:31" ht="15.75" customHeight="1" x14ac:dyDescent="0.4">
      <c r="U936" s="92"/>
      <c r="Y936" s="92"/>
      <c r="AD936" s="92"/>
      <c r="AE936" s="92"/>
    </row>
    <row r="937" spans="21:31" ht="15.75" customHeight="1" x14ac:dyDescent="0.4">
      <c r="U937" s="92"/>
      <c r="Y937" s="92"/>
      <c r="AD937" s="92"/>
      <c r="AE937" s="92"/>
    </row>
    <row r="938" spans="21:31" ht="15.75" customHeight="1" x14ac:dyDescent="0.4">
      <c r="U938" s="92"/>
      <c r="Y938" s="92"/>
      <c r="AD938" s="92"/>
      <c r="AE938" s="92"/>
    </row>
    <row r="939" spans="21:31" ht="15.75" customHeight="1" x14ac:dyDescent="0.4">
      <c r="U939" s="92"/>
      <c r="Y939" s="92"/>
      <c r="AD939" s="92"/>
      <c r="AE939" s="92"/>
    </row>
    <row r="940" spans="21:31" ht="15.75" customHeight="1" x14ac:dyDescent="0.4">
      <c r="U940" s="92"/>
      <c r="Y940" s="92"/>
      <c r="AD940" s="92"/>
      <c r="AE940" s="92"/>
    </row>
    <row r="941" spans="21:31" ht="15.75" customHeight="1" x14ac:dyDescent="0.4">
      <c r="U941" s="92"/>
      <c r="Y941" s="92"/>
      <c r="AD941" s="92"/>
      <c r="AE941" s="92"/>
    </row>
    <row r="942" spans="21:31" ht="15.75" customHeight="1" x14ac:dyDescent="0.4">
      <c r="U942" s="92"/>
      <c r="Y942" s="92"/>
      <c r="AD942" s="92"/>
      <c r="AE942" s="92"/>
    </row>
    <row r="943" spans="21:31" ht="15.75" customHeight="1" x14ac:dyDescent="0.4">
      <c r="U943" s="92"/>
      <c r="Y943" s="92"/>
      <c r="AD943" s="92"/>
      <c r="AE943" s="92"/>
    </row>
    <row r="944" spans="21:31" ht="15.75" customHeight="1" x14ac:dyDescent="0.4">
      <c r="U944" s="92"/>
      <c r="Y944" s="92"/>
      <c r="AD944" s="92"/>
      <c r="AE944" s="92"/>
    </row>
    <row r="945" spans="21:31" ht="15.75" customHeight="1" x14ac:dyDescent="0.4">
      <c r="U945" s="92"/>
      <c r="Y945" s="92"/>
      <c r="AD945" s="92"/>
      <c r="AE945" s="92"/>
    </row>
    <row r="946" spans="21:31" ht="15.75" customHeight="1" x14ac:dyDescent="0.4">
      <c r="U946" s="92"/>
      <c r="Y946" s="92"/>
      <c r="AD946" s="92"/>
      <c r="AE946" s="92"/>
    </row>
    <row r="947" spans="21:31" ht="15.75" customHeight="1" x14ac:dyDescent="0.4">
      <c r="U947" s="92"/>
      <c r="Y947" s="92"/>
      <c r="AD947" s="92"/>
      <c r="AE947" s="92"/>
    </row>
    <row r="948" spans="21:31" ht="15.75" customHeight="1" x14ac:dyDescent="0.4">
      <c r="U948" s="92"/>
      <c r="Y948" s="92"/>
      <c r="AD948" s="92"/>
      <c r="AE948" s="92"/>
    </row>
    <row r="949" spans="21:31" ht="15.75" customHeight="1" x14ac:dyDescent="0.4">
      <c r="U949" s="92"/>
      <c r="Y949" s="92"/>
      <c r="AD949" s="92"/>
      <c r="AE949" s="92"/>
    </row>
    <row r="950" spans="21:31" ht="15.75" customHeight="1" x14ac:dyDescent="0.4">
      <c r="U950" s="92"/>
      <c r="Y950" s="92"/>
      <c r="AD950" s="92"/>
      <c r="AE950" s="92"/>
    </row>
    <row r="951" spans="21:31" ht="15.75" customHeight="1" x14ac:dyDescent="0.4">
      <c r="U951" s="92"/>
      <c r="Y951" s="92"/>
      <c r="AD951" s="92"/>
      <c r="AE951" s="92"/>
    </row>
    <row r="952" spans="21:31" ht="15.75" customHeight="1" x14ac:dyDescent="0.4">
      <c r="U952" s="92"/>
      <c r="Y952" s="92"/>
      <c r="AD952" s="92"/>
      <c r="AE952" s="92"/>
    </row>
    <row r="953" spans="21:31" ht="15.75" customHeight="1" x14ac:dyDescent="0.4">
      <c r="U953" s="92"/>
      <c r="Y953" s="92"/>
      <c r="AD953" s="92"/>
      <c r="AE953" s="92"/>
    </row>
    <row r="954" spans="21:31" ht="15.75" customHeight="1" x14ac:dyDescent="0.4">
      <c r="U954" s="92"/>
      <c r="Y954" s="92"/>
      <c r="AD954" s="92"/>
      <c r="AE954" s="92"/>
    </row>
    <row r="955" spans="21:31" ht="15.75" customHeight="1" x14ac:dyDescent="0.4">
      <c r="U955" s="92"/>
      <c r="Y955" s="92"/>
      <c r="AD955" s="92"/>
      <c r="AE955" s="92"/>
    </row>
    <row r="956" spans="21:31" ht="15.75" customHeight="1" x14ac:dyDescent="0.4">
      <c r="U956" s="92"/>
      <c r="Y956" s="92"/>
      <c r="AD956" s="92"/>
      <c r="AE956" s="92"/>
    </row>
    <row r="957" spans="21:31" ht="15.75" customHeight="1" x14ac:dyDescent="0.4">
      <c r="U957" s="92"/>
      <c r="Y957" s="92"/>
      <c r="AD957" s="92"/>
      <c r="AE957" s="92"/>
    </row>
    <row r="958" spans="21:31" ht="15.75" customHeight="1" x14ac:dyDescent="0.4">
      <c r="U958" s="92"/>
      <c r="Y958" s="92"/>
      <c r="AD958" s="92"/>
      <c r="AE958" s="92"/>
    </row>
    <row r="959" spans="21:31" ht="15.75" customHeight="1" x14ac:dyDescent="0.4">
      <c r="U959" s="92"/>
      <c r="Y959" s="92"/>
      <c r="AD959" s="92"/>
      <c r="AE959" s="92"/>
    </row>
    <row r="960" spans="21:31" ht="15.75" customHeight="1" x14ac:dyDescent="0.4">
      <c r="U960" s="92"/>
      <c r="Y960" s="92"/>
      <c r="AD960" s="92"/>
      <c r="AE960" s="92"/>
    </row>
    <row r="961" spans="21:31" ht="15.75" customHeight="1" x14ac:dyDescent="0.4">
      <c r="U961" s="92"/>
      <c r="Y961" s="92"/>
      <c r="AD961" s="92"/>
      <c r="AE961" s="92"/>
    </row>
    <row r="962" spans="21:31" ht="15.75" customHeight="1" x14ac:dyDescent="0.4">
      <c r="U962" s="92"/>
      <c r="Y962" s="92"/>
      <c r="AD962" s="92"/>
      <c r="AE962" s="92"/>
    </row>
    <row r="963" spans="21:31" ht="15.75" customHeight="1" x14ac:dyDescent="0.4">
      <c r="U963" s="92"/>
      <c r="Y963" s="92"/>
      <c r="AD963" s="92"/>
      <c r="AE963" s="92"/>
    </row>
    <row r="964" spans="21:31" ht="15.75" customHeight="1" x14ac:dyDescent="0.4">
      <c r="U964" s="92"/>
      <c r="Y964" s="92"/>
      <c r="AD964" s="92"/>
      <c r="AE964" s="92"/>
    </row>
    <row r="965" spans="21:31" ht="15.75" customHeight="1" x14ac:dyDescent="0.4">
      <c r="U965" s="92"/>
      <c r="Y965" s="92"/>
      <c r="AD965" s="92"/>
      <c r="AE965" s="92"/>
    </row>
    <row r="966" spans="21:31" ht="15.75" customHeight="1" x14ac:dyDescent="0.4">
      <c r="U966" s="92"/>
      <c r="Y966" s="92"/>
      <c r="AD966" s="92"/>
      <c r="AE966" s="92"/>
    </row>
    <row r="967" spans="21:31" ht="15.75" customHeight="1" x14ac:dyDescent="0.4">
      <c r="U967" s="92"/>
      <c r="Y967" s="92"/>
      <c r="AD967" s="92"/>
      <c r="AE967" s="92"/>
    </row>
    <row r="968" spans="21:31" ht="15.75" customHeight="1" x14ac:dyDescent="0.4">
      <c r="U968" s="92"/>
      <c r="Y968" s="92"/>
      <c r="AD968" s="92"/>
      <c r="AE968" s="92"/>
    </row>
    <row r="969" spans="21:31" ht="15.75" customHeight="1" x14ac:dyDescent="0.4">
      <c r="U969" s="92"/>
      <c r="Y969" s="92"/>
      <c r="AD969" s="92"/>
      <c r="AE969" s="92"/>
    </row>
    <row r="970" spans="21:31" ht="15.75" customHeight="1" x14ac:dyDescent="0.4">
      <c r="U970" s="92"/>
      <c r="Y970" s="92"/>
      <c r="AD970" s="92"/>
      <c r="AE970" s="92"/>
    </row>
    <row r="971" spans="21:31" ht="15.75" customHeight="1" x14ac:dyDescent="0.4">
      <c r="U971" s="92"/>
      <c r="Y971" s="92"/>
      <c r="AD971" s="92"/>
      <c r="AE971" s="92"/>
    </row>
    <row r="972" spans="21:31" ht="15.75" customHeight="1" x14ac:dyDescent="0.4">
      <c r="U972" s="92"/>
      <c r="Y972" s="92"/>
      <c r="AD972" s="92"/>
      <c r="AE972" s="92"/>
    </row>
    <row r="973" spans="21:31" ht="15.75" customHeight="1" x14ac:dyDescent="0.4">
      <c r="U973" s="92"/>
      <c r="Y973" s="92"/>
      <c r="AD973" s="92"/>
      <c r="AE973" s="92"/>
    </row>
    <row r="974" spans="21:31" ht="15.75" customHeight="1" x14ac:dyDescent="0.4">
      <c r="U974" s="92"/>
      <c r="Y974" s="92"/>
      <c r="AD974" s="92"/>
      <c r="AE974" s="92"/>
    </row>
    <row r="975" spans="21:31" ht="15.75" customHeight="1" x14ac:dyDescent="0.4">
      <c r="U975" s="92"/>
      <c r="Y975" s="92"/>
      <c r="AD975" s="92"/>
      <c r="AE975" s="92"/>
    </row>
    <row r="976" spans="21:31" ht="15.75" customHeight="1" x14ac:dyDescent="0.4">
      <c r="U976" s="92"/>
      <c r="Y976" s="92"/>
      <c r="AD976" s="92"/>
      <c r="AE976" s="92"/>
    </row>
    <row r="977" spans="21:31" ht="15.75" customHeight="1" x14ac:dyDescent="0.4">
      <c r="U977" s="92"/>
      <c r="Y977" s="92"/>
      <c r="AD977" s="92"/>
      <c r="AE977" s="92"/>
    </row>
    <row r="978" spans="21:31" ht="15.75" customHeight="1" x14ac:dyDescent="0.4">
      <c r="U978" s="92"/>
      <c r="Y978" s="92"/>
      <c r="AD978" s="92"/>
      <c r="AE978" s="92"/>
    </row>
    <row r="979" spans="21:31" ht="15.75" customHeight="1" x14ac:dyDescent="0.4">
      <c r="U979" s="92"/>
      <c r="Y979" s="92"/>
      <c r="AD979" s="92"/>
      <c r="AE979" s="92"/>
    </row>
    <row r="980" spans="21:31" ht="15.75" customHeight="1" x14ac:dyDescent="0.4">
      <c r="U980" s="92"/>
      <c r="Y980" s="92"/>
      <c r="AD980" s="92"/>
      <c r="AE980" s="92"/>
    </row>
    <row r="981" spans="21:31" ht="15.75" customHeight="1" x14ac:dyDescent="0.4">
      <c r="U981" s="92"/>
      <c r="Y981" s="92"/>
      <c r="AD981" s="92"/>
      <c r="AE981" s="92"/>
    </row>
    <row r="982" spans="21:31" ht="15.75" customHeight="1" x14ac:dyDescent="0.4">
      <c r="U982" s="92"/>
      <c r="Y982" s="92"/>
      <c r="AD982" s="92"/>
      <c r="AE982" s="92"/>
    </row>
    <row r="983" spans="21:31" ht="15.75" customHeight="1" x14ac:dyDescent="0.4">
      <c r="U983" s="92"/>
      <c r="Y983" s="92"/>
      <c r="AD983" s="92"/>
      <c r="AE983" s="92"/>
    </row>
    <row r="984" spans="21:31" ht="15.75" customHeight="1" x14ac:dyDescent="0.4">
      <c r="U984" s="92"/>
      <c r="Y984" s="92"/>
      <c r="AD984" s="92"/>
      <c r="AE984" s="92"/>
    </row>
    <row r="985" spans="21:31" ht="15.75" customHeight="1" x14ac:dyDescent="0.4">
      <c r="U985" s="92"/>
      <c r="Y985" s="92"/>
      <c r="AD985" s="92"/>
      <c r="AE985" s="92"/>
    </row>
    <row r="986" spans="21:31" ht="15.75" customHeight="1" x14ac:dyDescent="0.4">
      <c r="U986" s="92"/>
      <c r="Y986" s="92"/>
      <c r="AD986" s="92"/>
      <c r="AE986" s="92"/>
    </row>
    <row r="987" spans="21:31" ht="15.75" customHeight="1" x14ac:dyDescent="0.4">
      <c r="U987" s="92"/>
      <c r="Y987" s="92"/>
      <c r="AD987" s="92"/>
      <c r="AE987" s="92"/>
    </row>
    <row r="988" spans="21:31" ht="15.75" customHeight="1" x14ac:dyDescent="0.4">
      <c r="U988" s="92"/>
      <c r="Y988" s="92"/>
      <c r="AD988" s="92"/>
      <c r="AE988" s="92"/>
    </row>
    <row r="989" spans="21:31" ht="15.75" customHeight="1" x14ac:dyDescent="0.4">
      <c r="U989" s="92"/>
      <c r="Y989" s="92"/>
      <c r="AD989" s="92"/>
      <c r="AE989" s="92"/>
    </row>
    <row r="990" spans="21:31" ht="15.75" customHeight="1" x14ac:dyDescent="0.4">
      <c r="U990" s="92"/>
      <c r="Y990" s="92"/>
      <c r="AD990" s="92"/>
      <c r="AE990" s="92"/>
    </row>
    <row r="991" spans="21:31" ht="15.75" customHeight="1" x14ac:dyDescent="0.4">
      <c r="U991" s="92"/>
      <c r="Y991" s="92"/>
      <c r="AD991" s="92"/>
      <c r="AE991" s="92"/>
    </row>
    <row r="992" spans="21:31" ht="15.75" customHeight="1" x14ac:dyDescent="0.4">
      <c r="U992" s="92"/>
      <c r="Y992" s="92"/>
      <c r="AD992" s="92"/>
      <c r="AE992" s="92"/>
    </row>
    <row r="993" spans="21:31" ht="15.75" customHeight="1" x14ac:dyDescent="0.4">
      <c r="U993" s="92"/>
      <c r="Y993" s="92"/>
      <c r="AD993" s="92"/>
      <c r="AE993" s="92"/>
    </row>
    <row r="994" spans="21:31" ht="15.75" customHeight="1" x14ac:dyDescent="0.4">
      <c r="U994" s="92"/>
      <c r="Y994" s="92"/>
      <c r="AD994" s="92"/>
      <c r="AE994" s="92"/>
    </row>
    <row r="995" spans="21:31" ht="15.75" customHeight="1" x14ac:dyDescent="0.4">
      <c r="U995" s="92"/>
      <c r="Y995" s="92"/>
      <c r="AD995" s="92"/>
      <c r="AE995" s="92"/>
    </row>
    <row r="996" spans="21:31" ht="15.75" customHeight="1" x14ac:dyDescent="0.4">
      <c r="U996" s="92"/>
      <c r="Y996" s="92"/>
      <c r="AD996" s="92"/>
      <c r="AE996" s="92"/>
    </row>
    <row r="997" spans="21:31" ht="15.75" customHeight="1" x14ac:dyDescent="0.4">
      <c r="U997" s="92"/>
      <c r="Y997" s="92"/>
      <c r="AD997" s="92"/>
      <c r="AE997" s="92"/>
    </row>
    <row r="998" spans="21:31" ht="15.75" customHeight="1" x14ac:dyDescent="0.4">
      <c r="U998" s="92"/>
      <c r="Y998" s="92"/>
      <c r="AD998" s="92"/>
      <c r="AE998" s="92"/>
    </row>
    <row r="999" spans="21:31" ht="15.75" customHeight="1" x14ac:dyDescent="0.4">
      <c r="U999" s="92"/>
      <c r="Y999" s="92"/>
      <c r="AD999" s="92"/>
      <c r="AE999" s="92"/>
    </row>
    <row r="1000" spans="21:31" ht="15.75" customHeight="1" x14ac:dyDescent="0.4">
      <c r="U1000" s="92"/>
      <c r="Y1000" s="92"/>
      <c r="AD1000" s="92"/>
      <c r="AE1000" s="92"/>
    </row>
    <row r="1001" spans="21:31" ht="15.75" customHeight="1" x14ac:dyDescent="0.4">
      <c r="U1001" s="92"/>
      <c r="Y1001" s="92"/>
      <c r="AD1001" s="92"/>
      <c r="AE1001" s="92"/>
    </row>
  </sheetData>
  <mergeCells count="5">
    <mergeCell ref="A1:S1"/>
    <mergeCell ref="A2:S2"/>
    <mergeCell ref="A7:A35"/>
    <mergeCell ref="A36:A63"/>
    <mergeCell ref="A65:S65"/>
  </mergeCells>
  <pageMargins left="0.7" right="0.7" top="0.75" bottom="0.75" header="0" footer="0"/>
  <pageSetup orientation="landscape"/>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L1000"/>
  <sheetViews>
    <sheetView showGridLines="0" workbookViewId="0">
      <selection activeCell="A6" sqref="A6"/>
    </sheetView>
  </sheetViews>
  <sheetFormatPr defaultColWidth="14.453125" defaultRowHeight="15" customHeight="1" x14ac:dyDescent="0.4"/>
  <cols>
    <col min="1" max="1" width="3.1796875" customWidth="1"/>
    <col min="2" max="2" width="28" customWidth="1"/>
    <col min="3" max="18" width="5.453125" customWidth="1"/>
    <col min="19" max="19" width="6" customWidth="1"/>
    <col min="20" max="20" width="8" customWidth="1"/>
    <col min="21" max="38" width="7" customWidth="1"/>
  </cols>
  <sheetData>
    <row r="1" spans="1:38" ht="14.25" customHeight="1" x14ac:dyDescent="0.4">
      <c r="A1" s="660" t="str">
        <f>Key!A1</f>
        <v>University of California San Diego: Survey of Pedestrian and Vehicular Traffic, Winter 2023</v>
      </c>
      <c r="B1" s="659"/>
      <c r="C1" s="659"/>
      <c r="D1" s="659"/>
      <c r="E1" s="659"/>
      <c r="F1" s="659"/>
      <c r="G1" s="659"/>
      <c r="H1" s="659"/>
      <c r="I1" s="659"/>
      <c r="J1" s="659"/>
      <c r="K1" s="659"/>
      <c r="L1" s="659"/>
      <c r="M1" s="659"/>
      <c r="N1" s="659"/>
      <c r="O1" s="659"/>
      <c r="P1" s="659"/>
      <c r="Q1" s="659"/>
      <c r="R1" s="659"/>
      <c r="S1" s="659"/>
      <c r="T1" s="67"/>
      <c r="U1" s="67"/>
      <c r="V1" s="67"/>
      <c r="W1" s="67"/>
      <c r="X1" s="67"/>
      <c r="Y1" s="67"/>
      <c r="Z1" s="67"/>
      <c r="AA1" s="67"/>
      <c r="AB1" s="67"/>
      <c r="AC1" s="67"/>
      <c r="AD1" s="67"/>
      <c r="AE1" s="67"/>
      <c r="AF1" s="67"/>
      <c r="AG1" s="67"/>
      <c r="AH1" s="67"/>
      <c r="AI1" s="67"/>
      <c r="AJ1" s="67"/>
      <c r="AK1" s="67"/>
      <c r="AL1" s="67"/>
    </row>
    <row r="2" spans="1:38" ht="14.25" customHeight="1" x14ac:dyDescent="0.4">
      <c r="A2" s="660" t="s">
        <v>227</v>
      </c>
      <c r="B2" s="659"/>
      <c r="C2" s="659"/>
      <c r="D2" s="659"/>
      <c r="E2" s="659"/>
      <c r="F2" s="659"/>
      <c r="G2" s="659"/>
      <c r="H2" s="659"/>
      <c r="I2" s="659"/>
      <c r="J2" s="659"/>
      <c r="K2" s="659"/>
      <c r="L2" s="659"/>
      <c r="M2" s="659"/>
      <c r="N2" s="659"/>
      <c r="O2" s="659"/>
      <c r="P2" s="659"/>
      <c r="Q2" s="659"/>
      <c r="R2" s="659"/>
      <c r="S2" s="659"/>
      <c r="T2" s="67"/>
      <c r="U2" s="67"/>
      <c r="V2" s="67"/>
      <c r="W2" s="67"/>
      <c r="X2" s="67"/>
      <c r="Y2" s="67"/>
      <c r="Z2" s="67"/>
      <c r="AA2" s="67"/>
      <c r="AB2" s="67"/>
      <c r="AC2" s="67"/>
      <c r="AD2" s="67"/>
      <c r="AE2" s="67"/>
      <c r="AF2" s="67"/>
      <c r="AG2" s="67"/>
      <c r="AH2" s="67"/>
      <c r="AI2" s="67"/>
      <c r="AJ2" s="67"/>
      <c r="AK2" s="67"/>
      <c r="AL2" s="67"/>
    </row>
    <row r="3" spans="1:38" ht="12" customHeight="1" x14ac:dyDescent="0.4">
      <c r="A3" s="67"/>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row>
    <row r="4" spans="1:38" ht="12" customHeight="1" x14ac:dyDescent="0.4">
      <c r="A4" s="68"/>
      <c r="B4" s="383" t="s">
        <v>3</v>
      </c>
      <c r="C4" s="302" t="s">
        <v>159</v>
      </c>
      <c r="D4" s="384" t="s">
        <v>160</v>
      </c>
      <c r="E4" s="384" t="s">
        <v>161</v>
      </c>
      <c r="F4" s="384" t="s">
        <v>162</v>
      </c>
      <c r="G4" s="384" t="s">
        <v>163</v>
      </c>
      <c r="H4" s="384" t="s">
        <v>164</v>
      </c>
      <c r="I4" s="384" t="s">
        <v>165</v>
      </c>
      <c r="J4" s="384" t="s">
        <v>166</v>
      </c>
      <c r="K4" s="384" t="s">
        <v>167</v>
      </c>
      <c r="L4" s="384" t="s">
        <v>168</v>
      </c>
      <c r="M4" s="384" t="s">
        <v>169</v>
      </c>
      <c r="N4" s="384" t="s">
        <v>170</v>
      </c>
      <c r="O4" s="384" t="s">
        <v>171</v>
      </c>
      <c r="P4" s="384" t="s">
        <v>172</v>
      </c>
      <c r="Q4" s="384" t="s">
        <v>173</v>
      </c>
      <c r="R4" s="384" t="s">
        <v>174</v>
      </c>
      <c r="S4" s="383" t="s">
        <v>175</v>
      </c>
      <c r="T4" s="67"/>
      <c r="U4" s="67"/>
      <c r="V4" s="67"/>
      <c r="W4" s="67"/>
      <c r="X4" s="67"/>
      <c r="Y4" s="67"/>
      <c r="Z4" s="67"/>
      <c r="AA4" s="67"/>
      <c r="AB4" s="67"/>
      <c r="AC4" s="67"/>
      <c r="AD4" s="67"/>
      <c r="AE4" s="67"/>
      <c r="AF4" s="67"/>
      <c r="AG4" s="67"/>
      <c r="AH4" s="67"/>
      <c r="AI4" s="67"/>
      <c r="AJ4" s="67"/>
      <c r="AK4" s="67"/>
      <c r="AL4" s="67"/>
    </row>
    <row r="5" spans="1:38" ht="12" customHeight="1" x14ac:dyDescent="0.4">
      <c r="A5" s="68"/>
      <c r="B5" s="385"/>
      <c r="C5" s="386" t="s">
        <v>176</v>
      </c>
      <c r="D5" s="387" t="s">
        <v>176</v>
      </c>
      <c r="E5" s="387" t="s">
        <v>176</v>
      </c>
      <c r="F5" s="387" t="s">
        <v>176</v>
      </c>
      <c r="G5" s="387" t="s">
        <v>176</v>
      </c>
      <c r="H5" s="387" t="s">
        <v>176</v>
      </c>
      <c r="I5" s="387" t="s">
        <v>176</v>
      </c>
      <c r="J5" s="387" t="s">
        <v>176</v>
      </c>
      <c r="K5" s="387" t="s">
        <v>176</v>
      </c>
      <c r="L5" s="387" t="s">
        <v>176</v>
      </c>
      <c r="M5" s="387" t="s">
        <v>176</v>
      </c>
      <c r="N5" s="387" t="s">
        <v>176</v>
      </c>
      <c r="O5" s="387" t="s">
        <v>176</v>
      </c>
      <c r="P5" s="387" t="s">
        <v>176</v>
      </c>
      <c r="Q5" s="387" t="s">
        <v>176</v>
      </c>
      <c r="R5" s="387" t="s">
        <v>176</v>
      </c>
      <c r="S5" s="385"/>
      <c r="T5" s="67"/>
      <c r="U5" s="67"/>
      <c r="V5" s="67"/>
      <c r="W5" s="67"/>
      <c r="X5" s="67"/>
      <c r="Y5" s="67"/>
      <c r="Z5" s="67"/>
      <c r="AA5" s="67"/>
      <c r="AB5" s="67"/>
      <c r="AC5" s="67"/>
      <c r="AD5" s="67"/>
      <c r="AE5" s="67"/>
      <c r="AF5" s="67"/>
      <c r="AG5" s="67"/>
      <c r="AH5" s="67"/>
      <c r="AI5" s="67"/>
      <c r="AJ5" s="67"/>
      <c r="AK5" s="67"/>
      <c r="AL5" s="67"/>
    </row>
    <row r="6" spans="1:38" ht="12" customHeight="1" x14ac:dyDescent="0.4">
      <c r="A6" s="68"/>
      <c r="B6" s="388"/>
      <c r="C6" s="389" t="s">
        <v>160</v>
      </c>
      <c r="D6" s="69" t="s">
        <v>161</v>
      </c>
      <c r="E6" s="69" t="s">
        <v>162</v>
      </c>
      <c r="F6" s="69" t="s">
        <v>163</v>
      </c>
      <c r="G6" s="69" t="s">
        <v>164</v>
      </c>
      <c r="H6" s="69" t="s">
        <v>165</v>
      </c>
      <c r="I6" s="69" t="s">
        <v>166</v>
      </c>
      <c r="J6" s="69" t="s">
        <v>167</v>
      </c>
      <c r="K6" s="69" t="s">
        <v>168</v>
      </c>
      <c r="L6" s="69" t="s">
        <v>169</v>
      </c>
      <c r="M6" s="69" t="s">
        <v>170</v>
      </c>
      <c r="N6" s="69" t="s">
        <v>171</v>
      </c>
      <c r="O6" s="69" t="s">
        <v>172</v>
      </c>
      <c r="P6" s="69" t="s">
        <v>173</v>
      </c>
      <c r="Q6" s="69" t="s">
        <v>174</v>
      </c>
      <c r="R6" s="69" t="s">
        <v>177</v>
      </c>
      <c r="S6" s="388"/>
      <c r="T6" s="67"/>
      <c r="U6" s="67"/>
      <c r="V6" s="67"/>
      <c r="W6" s="67"/>
      <c r="X6" s="67"/>
      <c r="Y6" s="67"/>
      <c r="Z6" s="67"/>
      <c r="AA6" s="67"/>
      <c r="AB6" s="67"/>
      <c r="AC6" s="67"/>
      <c r="AD6" s="67"/>
      <c r="AE6" s="67"/>
      <c r="AF6" s="67"/>
      <c r="AG6" s="67"/>
      <c r="AH6" s="67"/>
      <c r="AI6" s="67"/>
      <c r="AJ6" s="67"/>
      <c r="AK6" s="67"/>
      <c r="AL6" s="67"/>
    </row>
    <row r="7" spans="1:38" ht="12" customHeight="1" x14ac:dyDescent="0.4">
      <c r="A7" s="663" t="s">
        <v>178</v>
      </c>
      <c r="B7" s="391" t="s">
        <v>13</v>
      </c>
      <c r="C7" s="315">
        <f>SUM('Carpool Breakdown Entering'!C15,'Carpool Breakdown Entering'!C36,'Carpool Breakdown Entering'!C57,
'Carpool Breakdown Entering'!C78,'Carpool Breakdown Entering'!C99,'Carpool Breakdown Entering'!C120,
'Carpool Breakdown Entering'!C141,'Carpool Breakdown Entering'!C162, 'Carpool Breakdown Entering'!C183,'Carpool Breakdown Entering'!C205,
'Carpool Breakdown Entering'!C226,'Carpool Breakdown Entering'!C247,'Carpool Breakdown Entering'!C268,
'Carpool Breakdown Entering'!C289,'Carpool Breakdown Entering'!C310)</f>
        <v>234</v>
      </c>
      <c r="D7" s="392">
        <f>SUM('Carpool Breakdown Entering'!D15,'Carpool Breakdown Entering'!D36,'Carpool Breakdown Entering'!D57,
'Carpool Breakdown Entering'!D78,'Carpool Breakdown Entering'!D99,'Carpool Breakdown Entering'!D120,
'Carpool Breakdown Entering'!D141,'Carpool Breakdown Entering'!D162, 'Carpool Breakdown Entering'!D183,'Carpool Breakdown Entering'!D205,
'Carpool Breakdown Entering'!D226,'Carpool Breakdown Entering'!D247,'Carpool Breakdown Entering'!D268,
'Carpool Breakdown Entering'!D289,'Carpool Breakdown Entering'!D310)</f>
        <v>463</v>
      </c>
      <c r="E7" s="392">
        <f>SUM('Carpool Breakdown Entering'!E15,'Carpool Breakdown Entering'!E36,'Carpool Breakdown Entering'!E57,
'Carpool Breakdown Entering'!E78,'Carpool Breakdown Entering'!E99,'Carpool Breakdown Entering'!E120,
'Carpool Breakdown Entering'!E141,'Carpool Breakdown Entering'!E162, 'Carpool Breakdown Entering'!E183,'Carpool Breakdown Entering'!E205,
'Carpool Breakdown Entering'!E226,'Carpool Breakdown Entering'!E247,'Carpool Breakdown Entering'!E268,
'Carpool Breakdown Entering'!E289,'Carpool Breakdown Entering'!E310)</f>
        <v>625</v>
      </c>
      <c r="F7" s="392">
        <f>SUM('Carpool Breakdown Entering'!F15,'Carpool Breakdown Entering'!F36,'Carpool Breakdown Entering'!F57,
'Carpool Breakdown Entering'!F78,'Carpool Breakdown Entering'!F99,'Carpool Breakdown Entering'!F120,
'Carpool Breakdown Entering'!F141,'Carpool Breakdown Entering'!F162, 'Carpool Breakdown Entering'!F183,'Carpool Breakdown Entering'!F205,
'Carpool Breakdown Entering'!F226,'Carpool Breakdown Entering'!F247,'Carpool Breakdown Entering'!F268,
'Carpool Breakdown Entering'!F289,'Carpool Breakdown Entering'!F310)</f>
        <v>554</v>
      </c>
      <c r="G7" s="392">
        <f>SUM('Carpool Breakdown Entering'!G15,'Carpool Breakdown Entering'!G36,'Carpool Breakdown Entering'!G57,
'Carpool Breakdown Entering'!G78,'Carpool Breakdown Entering'!G99,'Carpool Breakdown Entering'!G120,
'Carpool Breakdown Entering'!G141,'Carpool Breakdown Entering'!G162, 'Carpool Breakdown Entering'!G183,'Carpool Breakdown Entering'!G205,
'Carpool Breakdown Entering'!G226,'Carpool Breakdown Entering'!G247,'Carpool Breakdown Entering'!G268,
'Carpool Breakdown Entering'!G289,'Carpool Breakdown Entering'!G310)</f>
        <v>499</v>
      </c>
      <c r="H7" s="392">
        <f>SUM('Carpool Breakdown Entering'!H15,'Carpool Breakdown Entering'!H36,'Carpool Breakdown Entering'!H57,
'Carpool Breakdown Entering'!H78,'Carpool Breakdown Entering'!H99,'Carpool Breakdown Entering'!H120,
'Carpool Breakdown Entering'!H141,'Carpool Breakdown Entering'!H162, 'Carpool Breakdown Entering'!H183,'Carpool Breakdown Entering'!H205,
'Carpool Breakdown Entering'!H226,'Carpool Breakdown Entering'!H247,'Carpool Breakdown Entering'!H268,
'Carpool Breakdown Entering'!H289,'Carpool Breakdown Entering'!H310)</f>
        <v>334</v>
      </c>
      <c r="I7" s="392">
        <f>SUM('Carpool Breakdown Entering'!I15,'Carpool Breakdown Entering'!I36,'Carpool Breakdown Entering'!I57,
'Carpool Breakdown Entering'!I78,'Carpool Breakdown Entering'!I99,'Carpool Breakdown Entering'!I120,
'Carpool Breakdown Entering'!I141,'Carpool Breakdown Entering'!I162, 'Carpool Breakdown Entering'!I183,'Carpool Breakdown Entering'!I205,
'Carpool Breakdown Entering'!I226,'Carpool Breakdown Entering'!I247,'Carpool Breakdown Entering'!I268,
'Carpool Breakdown Entering'!I289,'Carpool Breakdown Entering'!I310)</f>
        <v>447</v>
      </c>
      <c r="J7" s="392">
        <f>SUM('Carpool Breakdown Entering'!J15,'Carpool Breakdown Entering'!J36,'Carpool Breakdown Entering'!J57,
'Carpool Breakdown Entering'!J78,'Carpool Breakdown Entering'!J99,'Carpool Breakdown Entering'!J120,
'Carpool Breakdown Entering'!J141,'Carpool Breakdown Entering'!J162, 'Carpool Breakdown Entering'!J183,'Carpool Breakdown Entering'!J205,
'Carpool Breakdown Entering'!J226,'Carpool Breakdown Entering'!J247,'Carpool Breakdown Entering'!J268,
'Carpool Breakdown Entering'!J289,'Carpool Breakdown Entering'!J310)</f>
        <v>461</v>
      </c>
      <c r="K7" s="392">
        <f>SUM('Carpool Breakdown Entering'!K15,'Carpool Breakdown Entering'!K36,'Carpool Breakdown Entering'!K57,
'Carpool Breakdown Entering'!K78,'Carpool Breakdown Entering'!K99,'Carpool Breakdown Entering'!K120,
'Carpool Breakdown Entering'!K141,'Carpool Breakdown Entering'!K162, 'Carpool Breakdown Entering'!K183,'Carpool Breakdown Entering'!K205,
'Carpool Breakdown Entering'!K226,'Carpool Breakdown Entering'!K247,'Carpool Breakdown Entering'!K268,
'Carpool Breakdown Entering'!K289,'Carpool Breakdown Entering'!K310)</f>
        <v>388</v>
      </c>
      <c r="L7" s="392">
        <f>SUM('Carpool Breakdown Entering'!L15,'Carpool Breakdown Entering'!L36,'Carpool Breakdown Entering'!L57,
'Carpool Breakdown Entering'!L78,'Carpool Breakdown Entering'!L99,'Carpool Breakdown Entering'!L120,
'Carpool Breakdown Entering'!L141,'Carpool Breakdown Entering'!L162, 'Carpool Breakdown Entering'!L183,'Carpool Breakdown Entering'!L205,
'Carpool Breakdown Entering'!L226,'Carpool Breakdown Entering'!L247,'Carpool Breakdown Entering'!L268,
'Carpool Breakdown Entering'!L289,'Carpool Breakdown Entering'!L310)</f>
        <v>339</v>
      </c>
      <c r="M7" s="392">
        <f>SUM('Carpool Breakdown Entering'!M15,'Carpool Breakdown Entering'!M36,'Carpool Breakdown Entering'!M57,
'Carpool Breakdown Entering'!M78,'Carpool Breakdown Entering'!M99,'Carpool Breakdown Entering'!M120,
'Carpool Breakdown Entering'!M141,'Carpool Breakdown Entering'!M162, 'Carpool Breakdown Entering'!M183,'Carpool Breakdown Entering'!M205,
'Carpool Breakdown Entering'!M226,'Carpool Breakdown Entering'!M247,'Carpool Breakdown Entering'!M268,
'Carpool Breakdown Entering'!M289,'Carpool Breakdown Entering'!M310)</f>
        <v>300</v>
      </c>
      <c r="N7" s="392">
        <f>SUM('Carpool Breakdown Entering'!N15,'Carpool Breakdown Entering'!N36,'Carpool Breakdown Entering'!N57,
'Carpool Breakdown Entering'!N78,'Carpool Breakdown Entering'!N99,'Carpool Breakdown Entering'!N120,
'Carpool Breakdown Entering'!N141,'Carpool Breakdown Entering'!N162, 'Carpool Breakdown Entering'!N183,'Carpool Breakdown Entering'!N205,
'Carpool Breakdown Entering'!N226,'Carpool Breakdown Entering'!N247,'Carpool Breakdown Entering'!N268,
'Carpool Breakdown Entering'!N289,'Carpool Breakdown Entering'!N310)</f>
        <v>223</v>
      </c>
      <c r="O7" s="392">
        <f>SUM('Carpool Breakdown Entering'!O15,'Carpool Breakdown Entering'!O36,'Carpool Breakdown Entering'!O57,
'Carpool Breakdown Entering'!O78,'Carpool Breakdown Entering'!O99,'Carpool Breakdown Entering'!O120,
'Carpool Breakdown Entering'!O141,'Carpool Breakdown Entering'!O162, 'Carpool Breakdown Entering'!O183,'Carpool Breakdown Entering'!O205,
'Carpool Breakdown Entering'!O226,'Carpool Breakdown Entering'!O247,'Carpool Breakdown Entering'!O268,
'Carpool Breakdown Entering'!O289,'Carpool Breakdown Entering'!O310)</f>
        <v>251</v>
      </c>
      <c r="P7" s="392">
        <f>SUM('Carpool Breakdown Entering'!P15,'Carpool Breakdown Entering'!P36,'Carpool Breakdown Entering'!P57,
'Carpool Breakdown Entering'!P78,'Carpool Breakdown Entering'!P99,'Carpool Breakdown Entering'!P120,
'Carpool Breakdown Entering'!P141,'Carpool Breakdown Entering'!P162, 'Carpool Breakdown Entering'!P183,'Carpool Breakdown Entering'!P205,
'Carpool Breakdown Entering'!P226,'Carpool Breakdown Entering'!P247,'Carpool Breakdown Entering'!P268,
'Carpool Breakdown Entering'!P289,'Carpool Breakdown Entering'!P310)</f>
        <v>283</v>
      </c>
      <c r="Q7" s="392">
        <f>SUM('Carpool Breakdown Entering'!Q15,'Carpool Breakdown Entering'!Q36,'Carpool Breakdown Entering'!Q57,
'Carpool Breakdown Entering'!Q78,'Carpool Breakdown Entering'!Q99,'Carpool Breakdown Entering'!Q120,
'Carpool Breakdown Entering'!Q141,'Carpool Breakdown Entering'!Q162, 'Carpool Breakdown Entering'!Q183,'Carpool Breakdown Entering'!Q205,
'Carpool Breakdown Entering'!Q226,'Carpool Breakdown Entering'!Q247,'Carpool Breakdown Entering'!Q268,
'Carpool Breakdown Entering'!Q289,'Carpool Breakdown Entering'!Q310)</f>
        <v>181</v>
      </c>
      <c r="R7" s="392">
        <f>SUM('Carpool Breakdown Entering'!R15,'Carpool Breakdown Entering'!R36,'Carpool Breakdown Entering'!R57,
'Carpool Breakdown Entering'!R78,'Carpool Breakdown Entering'!R99,'Carpool Breakdown Entering'!R120,
'Carpool Breakdown Entering'!R141,'Carpool Breakdown Entering'!R162, 'Carpool Breakdown Entering'!R183,'Carpool Breakdown Entering'!R205,
'Carpool Breakdown Entering'!R226,'Carpool Breakdown Entering'!R247,'Carpool Breakdown Entering'!R268,
'Carpool Breakdown Entering'!R289,'Carpool Breakdown Entering'!R310)</f>
        <v>170</v>
      </c>
      <c r="S7" s="394">
        <f t="shared" ref="S7:S34" si="0">SUM(C7:R7)</f>
        <v>5752</v>
      </c>
      <c r="T7" s="67"/>
      <c r="U7" s="67"/>
      <c r="V7" s="91"/>
      <c r="W7" s="91"/>
      <c r="X7" s="91"/>
      <c r="Y7" s="91"/>
      <c r="Z7" s="91"/>
      <c r="AA7" s="91"/>
      <c r="AB7" s="91"/>
      <c r="AC7" s="91"/>
      <c r="AD7" s="91"/>
      <c r="AE7" s="91"/>
      <c r="AF7" s="91"/>
      <c r="AG7" s="91"/>
      <c r="AH7" s="91"/>
      <c r="AI7" s="91"/>
      <c r="AJ7" s="91"/>
      <c r="AK7" s="91"/>
      <c r="AL7" s="91"/>
    </row>
    <row r="8" spans="1:38" ht="12" customHeight="1" x14ac:dyDescent="0.4">
      <c r="A8" s="664"/>
      <c r="B8" s="391" t="s">
        <v>43</v>
      </c>
      <c r="C8" s="315">
        <f>SUM('Carpool Breakdown Entering'!C16,'Carpool Breakdown Entering'!C37,'Carpool Breakdown Entering'!C58,
'Carpool Breakdown Entering'!C79,'Carpool Breakdown Entering'!C100,'Carpool Breakdown Entering'!C121,
'Carpool Breakdown Entering'!C142,'Carpool Breakdown Entering'!C163, 'Carpool Breakdown Entering'!C184,'Carpool Breakdown Entering'!C206,
'Carpool Breakdown Entering'!C227,'Carpool Breakdown Entering'!C248,'Carpool Breakdown Entering'!C269,
'Carpool Breakdown Entering'!C290,'Carpool Breakdown Entering'!C311)</f>
        <v>483</v>
      </c>
      <c r="D8" s="392">
        <f>SUM('Carpool Breakdown Entering'!D16,'Carpool Breakdown Entering'!D37,'Carpool Breakdown Entering'!D58,
'Carpool Breakdown Entering'!D79,'Carpool Breakdown Entering'!D100,'Carpool Breakdown Entering'!D121,
'Carpool Breakdown Entering'!D142,'Carpool Breakdown Entering'!D163, 'Carpool Breakdown Entering'!D184,'Carpool Breakdown Entering'!D206,
'Carpool Breakdown Entering'!D227,'Carpool Breakdown Entering'!D248,'Carpool Breakdown Entering'!D269,
'Carpool Breakdown Entering'!D290,'Carpool Breakdown Entering'!D311)</f>
        <v>948</v>
      </c>
      <c r="E8" s="392">
        <f>SUM('Carpool Breakdown Entering'!E16,'Carpool Breakdown Entering'!E37,'Carpool Breakdown Entering'!E58,
'Carpool Breakdown Entering'!E79,'Carpool Breakdown Entering'!E100,'Carpool Breakdown Entering'!E121,
'Carpool Breakdown Entering'!E142,'Carpool Breakdown Entering'!E163, 'Carpool Breakdown Entering'!E184,'Carpool Breakdown Entering'!E206,
'Carpool Breakdown Entering'!E227,'Carpool Breakdown Entering'!E248,'Carpool Breakdown Entering'!E269,
'Carpool Breakdown Entering'!E290,'Carpool Breakdown Entering'!E311)</f>
        <v>1281</v>
      </c>
      <c r="F8" s="392">
        <f>SUM('Carpool Breakdown Entering'!F16,'Carpool Breakdown Entering'!F37,'Carpool Breakdown Entering'!F58,
'Carpool Breakdown Entering'!F79,'Carpool Breakdown Entering'!F100,'Carpool Breakdown Entering'!F121,
'Carpool Breakdown Entering'!F142,'Carpool Breakdown Entering'!F163, 'Carpool Breakdown Entering'!F184,'Carpool Breakdown Entering'!F206,
'Carpool Breakdown Entering'!F227,'Carpool Breakdown Entering'!F248,'Carpool Breakdown Entering'!F269,
'Carpool Breakdown Entering'!F290,'Carpool Breakdown Entering'!F311)</f>
        <v>1159</v>
      </c>
      <c r="G8" s="392">
        <f>SUM('Carpool Breakdown Entering'!G16,'Carpool Breakdown Entering'!G37,'Carpool Breakdown Entering'!G58,
'Carpool Breakdown Entering'!G79,'Carpool Breakdown Entering'!G100,'Carpool Breakdown Entering'!G121,
'Carpool Breakdown Entering'!G142,'Carpool Breakdown Entering'!G163, 'Carpool Breakdown Entering'!G184,'Carpool Breakdown Entering'!G206,
'Carpool Breakdown Entering'!G227,'Carpool Breakdown Entering'!G248,'Carpool Breakdown Entering'!G269,
'Carpool Breakdown Entering'!G290,'Carpool Breakdown Entering'!G311)</f>
        <v>1029</v>
      </c>
      <c r="H8" s="392">
        <f>SUM('Carpool Breakdown Entering'!H16,'Carpool Breakdown Entering'!H37,'Carpool Breakdown Entering'!H58,
'Carpool Breakdown Entering'!H79,'Carpool Breakdown Entering'!H100,'Carpool Breakdown Entering'!H121,
'Carpool Breakdown Entering'!H142,'Carpool Breakdown Entering'!H163, 'Carpool Breakdown Entering'!H184,'Carpool Breakdown Entering'!H206,
'Carpool Breakdown Entering'!H227,'Carpool Breakdown Entering'!H248,'Carpool Breakdown Entering'!H269,
'Carpool Breakdown Entering'!H290,'Carpool Breakdown Entering'!H311)</f>
        <v>687</v>
      </c>
      <c r="I8" s="392">
        <f>SUM('Carpool Breakdown Entering'!I16,'Carpool Breakdown Entering'!I37,'Carpool Breakdown Entering'!I58,
'Carpool Breakdown Entering'!I79,'Carpool Breakdown Entering'!I100,'Carpool Breakdown Entering'!I121,
'Carpool Breakdown Entering'!I142,'Carpool Breakdown Entering'!I163, 'Carpool Breakdown Entering'!I184,'Carpool Breakdown Entering'!I206,
'Carpool Breakdown Entering'!I227,'Carpool Breakdown Entering'!I248,'Carpool Breakdown Entering'!I269,
'Carpool Breakdown Entering'!I290,'Carpool Breakdown Entering'!I311)</f>
        <v>917</v>
      </c>
      <c r="J8" s="392">
        <f>SUM('Carpool Breakdown Entering'!J16,'Carpool Breakdown Entering'!J37,'Carpool Breakdown Entering'!J58,
'Carpool Breakdown Entering'!J79,'Carpool Breakdown Entering'!J100,'Carpool Breakdown Entering'!J121,
'Carpool Breakdown Entering'!J142,'Carpool Breakdown Entering'!J163, 'Carpool Breakdown Entering'!J184,'Carpool Breakdown Entering'!J206,
'Carpool Breakdown Entering'!J227,'Carpool Breakdown Entering'!J248,'Carpool Breakdown Entering'!J269,
'Carpool Breakdown Entering'!J290,'Carpool Breakdown Entering'!J311)</f>
        <v>959</v>
      </c>
      <c r="K8" s="392">
        <f>SUM('Carpool Breakdown Entering'!K16,'Carpool Breakdown Entering'!K37,'Carpool Breakdown Entering'!K58,
'Carpool Breakdown Entering'!K79,'Carpool Breakdown Entering'!K100,'Carpool Breakdown Entering'!K121,
'Carpool Breakdown Entering'!K142,'Carpool Breakdown Entering'!K163, 'Carpool Breakdown Entering'!K184,'Carpool Breakdown Entering'!K206,
'Carpool Breakdown Entering'!K227,'Carpool Breakdown Entering'!K248,'Carpool Breakdown Entering'!K269,
'Carpool Breakdown Entering'!K290,'Carpool Breakdown Entering'!K311)</f>
        <v>815</v>
      </c>
      <c r="L8" s="392">
        <f>SUM('Carpool Breakdown Entering'!L16,'Carpool Breakdown Entering'!L37,'Carpool Breakdown Entering'!L58,
'Carpool Breakdown Entering'!L79,'Carpool Breakdown Entering'!L100,'Carpool Breakdown Entering'!L121,
'Carpool Breakdown Entering'!L142,'Carpool Breakdown Entering'!L163, 'Carpool Breakdown Entering'!L184,'Carpool Breakdown Entering'!L206,
'Carpool Breakdown Entering'!L227,'Carpool Breakdown Entering'!L248,'Carpool Breakdown Entering'!L269,
'Carpool Breakdown Entering'!L290,'Carpool Breakdown Entering'!L311)</f>
        <v>717</v>
      </c>
      <c r="M8" s="392">
        <f>SUM('Carpool Breakdown Entering'!M16,'Carpool Breakdown Entering'!M37,'Carpool Breakdown Entering'!M58,
'Carpool Breakdown Entering'!M79,'Carpool Breakdown Entering'!M100,'Carpool Breakdown Entering'!M121,
'Carpool Breakdown Entering'!M142,'Carpool Breakdown Entering'!M163, 'Carpool Breakdown Entering'!M184,'Carpool Breakdown Entering'!M206,
'Carpool Breakdown Entering'!M227,'Carpool Breakdown Entering'!M248,'Carpool Breakdown Entering'!M269,
'Carpool Breakdown Entering'!M290,'Carpool Breakdown Entering'!M311)</f>
        <v>620</v>
      </c>
      <c r="N8" s="392">
        <f>SUM('Carpool Breakdown Entering'!N16,'Carpool Breakdown Entering'!N37,'Carpool Breakdown Entering'!N58,
'Carpool Breakdown Entering'!N79,'Carpool Breakdown Entering'!N100,'Carpool Breakdown Entering'!N121,
'Carpool Breakdown Entering'!N142,'Carpool Breakdown Entering'!N163, 'Carpool Breakdown Entering'!N184,'Carpool Breakdown Entering'!N206,
'Carpool Breakdown Entering'!N227,'Carpool Breakdown Entering'!N248,'Carpool Breakdown Entering'!N269,
'Carpool Breakdown Entering'!N290,'Carpool Breakdown Entering'!N311)</f>
        <v>459</v>
      </c>
      <c r="O8" s="392">
        <f>SUM('Carpool Breakdown Entering'!O16,'Carpool Breakdown Entering'!O37,'Carpool Breakdown Entering'!O58,
'Carpool Breakdown Entering'!O79,'Carpool Breakdown Entering'!O100,'Carpool Breakdown Entering'!O121,
'Carpool Breakdown Entering'!O142,'Carpool Breakdown Entering'!O163, 'Carpool Breakdown Entering'!O184,'Carpool Breakdown Entering'!O206,
'Carpool Breakdown Entering'!O227,'Carpool Breakdown Entering'!O248,'Carpool Breakdown Entering'!O269,
'Carpool Breakdown Entering'!O290,'Carpool Breakdown Entering'!O311)</f>
        <v>518</v>
      </c>
      <c r="P8" s="392">
        <f>SUM('Carpool Breakdown Entering'!P16,'Carpool Breakdown Entering'!P37,'Carpool Breakdown Entering'!P58,
'Carpool Breakdown Entering'!P79,'Carpool Breakdown Entering'!P100,'Carpool Breakdown Entering'!P121,
'Carpool Breakdown Entering'!P142,'Carpool Breakdown Entering'!P163, 'Carpool Breakdown Entering'!P184,'Carpool Breakdown Entering'!P206,
'Carpool Breakdown Entering'!P227,'Carpool Breakdown Entering'!P248,'Carpool Breakdown Entering'!P269,
'Carpool Breakdown Entering'!P290,'Carpool Breakdown Entering'!P311)</f>
        <v>581</v>
      </c>
      <c r="Q8" s="392">
        <f>SUM('Carpool Breakdown Entering'!Q16,'Carpool Breakdown Entering'!Q37,'Carpool Breakdown Entering'!Q58,
'Carpool Breakdown Entering'!Q79,'Carpool Breakdown Entering'!Q100,'Carpool Breakdown Entering'!Q121,
'Carpool Breakdown Entering'!Q142,'Carpool Breakdown Entering'!Q163, 'Carpool Breakdown Entering'!Q184,'Carpool Breakdown Entering'!Q206,
'Carpool Breakdown Entering'!Q227,'Carpool Breakdown Entering'!Q248,'Carpool Breakdown Entering'!Q269,
'Carpool Breakdown Entering'!Q290,'Carpool Breakdown Entering'!Q311)</f>
        <v>378</v>
      </c>
      <c r="R8" s="392">
        <f>SUM('Carpool Breakdown Entering'!R16,'Carpool Breakdown Entering'!R37,'Carpool Breakdown Entering'!R58,
'Carpool Breakdown Entering'!R79,'Carpool Breakdown Entering'!R100,'Carpool Breakdown Entering'!R121,
'Carpool Breakdown Entering'!R142,'Carpool Breakdown Entering'!R163, 'Carpool Breakdown Entering'!R184,'Carpool Breakdown Entering'!R206,
'Carpool Breakdown Entering'!R227,'Carpool Breakdown Entering'!R248,'Carpool Breakdown Entering'!R269,
'Carpool Breakdown Entering'!R290,'Carpool Breakdown Entering'!R311)</f>
        <v>366</v>
      </c>
      <c r="S8" s="394">
        <f t="shared" si="0"/>
        <v>11917</v>
      </c>
      <c r="T8" s="67"/>
      <c r="U8" s="67"/>
      <c r="V8" s="67"/>
      <c r="W8" s="67"/>
      <c r="X8" s="67"/>
      <c r="Y8" s="67"/>
      <c r="Z8" s="67"/>
      <c r="AA8" s="67"/>
      <c r="AB8" s="67"/>
      <c r="AC8" s="67"/>
      <c r="AD8" s="67"/>
      <c r="AE8" s="67"/>
      <c r="AF8" s="67"/>
      <c r="AG8" s="67"/>
      <c r="AH8" s="67"/>
      <c r="AI8" s="67"/>
      <c r="AJ8" s="67"/>
      <c r="AK8" s="67"/>
      <c r="AL8" s="67"/>
    </row>
    <row r="9" spans="1:38" ht="12" customHeight="1" x14ac:dyDescent="0.4">
      <c r="A9" s="664"/>
      <c r="B9" s="390" t="s">
        <v>14</v>
      </c>
      <c r="C9" s="314">
        <f>SUM('Carpool Breakdown Entering'!C17,'Carpool Breakdown Entering'!C38,'Carpool Breakdown Entering'!C59,
'Carpool Breakdown Entering'!C80,'Carpool Breakdown Entering'!C101,'Carpool Breakdown Entering'!C122,
'Carpool Breakdown Entering'!C143,'Carpool Breakdown Entering'!C164, 'Carpool Breakdown Entering'!C185,'Carpool Breakdown Entering'!C207,
'Carpool Breakdown Entering'!C228,'Carpool Breakdown Entering'!C249,'Carpool Breakdown Entering'!C270,
'Carpool Breakdown Entering'!C291,'Carpool Breakdown Entering'!C312)</f>
        <v>32</v>
      </c>
      <c r="D9" s="310">
        <f>SUM('Carpool Breakdown Entering'!D17,'Carpool Breakdown Entering'!D38,'Carpool Breakdown Entering'!D59,
'Carpool Breakdown Entering'!D80,'Carpool Breakdown Entering'!D101,'Carpool Breakdown Entering'!D122,
'Carpool Breakdown Entering'!D143,'Carpool Breakdown Entering'!D164, 'Carpool Breakdown Entering'!D185,'Carpool Breakdown Entering'!D207,
'Carpool Breakdown Entering'!D228,'Carpool Breakdown Entering'!D249,'Carpool Breakdown Entering'!D270,
'Carpool Breakdown Entering'!D291,'Carpool Breakdown Entering'!D312)</f>
        <v>22</v>
      </c>
      <c r="E9" s="310">
        <f>SUM('Carpool Breakdown Entering'!E17,'Carpool Breakdown Entering'!E38,'Carpool Breakdown Entering'!E59,
'Carpool Breakdown Entering'!E80,'Carpool Breakdown Entering'!E101,'Carpool Breakdown Entering'!E122,
'Carpool Breakdown Entering'!E143,'Carpool Breakdown Entering'!E164, 'Carpool Breakdown Entering'!E185,'Carpool Breakdown Entering'!E207,
'Carpool Breakdown Entering'!E228,'Carpool Breakdown Entering'!E249,'Carpool Breakdown Entering'!E270,
'Carpool Breakdown Entering'!E291,'Carpool Breakdown Entering'!E312)</f>
        <v>25</v>
      </c>
      <c r="F9" s="310">
        <f>SUM('Carpool Breakdown Entering'!F17,'Carpool Breakdown Entering'!F38,'Carpool Breakdown Entering'!F59,
'Carpool Breakdown Entering'!F80,'Carpool Breakdown Entering'!F101,'Carpool Breakdown Entering'!F122,
'Carpool Breakdown Entering'!F143,'Carpool Breakdown Entering'!F164, 'Carpool Breakdown Entering'!F185,'Carpool Breakdown Entering'!F207,
'Carpool Breakdown Entering'!F228,'Carpool Breakdown Entering'!F249,'Carpool Breakdown Entering'!F270,
'Carpool Breakdown Entering'!F291,'Carpool Breakdown Entering'!F312)</f>
        <v>47</v>
      </c>
      <c r="G9" s="310">
        <f>SUM('Carpool Breakdown Entering'!G17,'Carpool Breakdown Entering'!G38,'Carpool Breakdown Entering'!G59,
'Carpool Breakdown Entering'!G80,'Carpool Breakdown Entering'!G101,'Carpool Breakdown Entering'!G122,
'Carpool Breakdown Entering'!G143,'Carpool Breakdown Entering'!G164, 'Carpool Breakdown Entering'!G185,'Carpool Breakdown Entering'!G207,
'Carpool Breakdown Entering'!G228,'Carpool Breakdown Entering'!G249,'Carpool Breakdown Entering'!G270,
'Carpool Breakdown Entering'!G291,'Carpool Breakdown Entering'!G312)</f>
        <v>34</v>
      </c>
      <c r="H9" s="310">
        <f>SUM('Carpool Breakdown Entering'!H17,'Carpool Breakdown Entering'!H38,'Carpool Breakdown Entering'!H59,
'Carpool Breakdown Entering'!H80,'Carpool Breakdown Entering'!H101,'Carpool Breakdown Entering'!H122,
'Carpool Breakdown Entering'!H143,'Carpool Breakdown Entering'!H164, 'Carpool Breakdown Entering'!H185,'Carpool Breakdown Entering'!H207,
'Carpool Breakdown Entering'!H228,'Carpool Breakdown Entering'!H249,'Carpool Breakdown Entering'!H270,
'Carpool Breakdown Entering'!H291,'Carpool Breakdown Entering'!H312)</f>
        <v>35</v>
      </c>
      <c r="I9" s="310">
        <f>SUM('Carpool Breakdown Entering'!I17,'Carpool Breakdown Entering'!I38,'Carpool Breakdown Entering'!I59,
'Carpool Breakdown Entering'!I80,'Carpool Breakdown Entering'!I101,'Carpool Breakdown Entering'!I122,
'Carpool Breakdown Entering'!I143,'Carpool Breakdown Entering'!I164, 'Carpool Breakdown Entering'!I185,'Carpool Breakdown Entering'!I207,
'Carpool Breakdown Entering'!I228,'Carpool Breakdown Entering'!I249,'Carpool Breakdown Entering'!I270,
'Carpool Breakdown Entering'!I291,'Carpool Breakdown Entering'!I312)</f>
        <v>28</v>
      </c>
      <c r="J9" s="310">
        <f>SUM('Carpool Breakdown Entering'!J17,'Carpool Breakdown Entering'!J38,'Carpool Breakdown Entering'!J59,
'Carpool Breakdown Entering'!J80,'Carpool Breakdown Entering'!J101,'Carpool Breakdown Entering'!J122,
'Carpool Breakdown Entering'!J143,'Carpool Breakdown Entering'!J164, 'Carpool Breakdown Entering'!J185,'Carpool Breakdown Entering'!J207,
'Carpool Breakdown Entering'!J228,'Carpool Breakdown Entering'!J249,'Carpool Breakdown Entering'!J270,
'Carpool Breakdown Entering'!J291,'Carpool Breakdown Entering'!J312)</f>
        <v>22</v>
      </c>
      <c r="K9" s="310">
        <f>SUM('Carpool Breakdown Entering'!K17,'Carpool Breakdown Entering'!K38,'Carpool Breakdown Entering'!K59,
'Carpool Breakdown Entering'!K80,'Carpool Breakdown Entering'!K101,'Carpool Breakdown Entering'!K122,
'Carpool Breakdown Entering'!K143,'Carpool Breakdown Entering'!K164, 'Carpool Breakdown Entering'!K185,'Carpool Breakdown Entering'!K207,
'Carpool Breakdown Entering'!K228,'Carpool Breakdown Entering'!K249,'Carpool Breakdown Entering'!K270,
'Carpool Breakdown Entering'!K291,'Carpool Breakdown Entering'!K312)</f>
        <v>43</v>
      </c>
      <c r="L9" s="310">
        <f>SUM('Carpool Breakdown Entering'!L17,'Carpool Breakdown Entering'!L38,'Carpool Breakdown Entering'!L59,
'Carpool Breakdown Entering'!L80,'Carpool Breakdown Entering'!L101,'Carpool Breakdown Entering'!L122,
'Carpool Breakdown Entering'!L143,'Carpool Breakdown Entering'!L164, 'Carpool Breakdown Entering'!L185,'Carpool Breakdown Entering'!L207,
'Carpool Breakdown Entering'!L228,'Carpool Breakdown Entering'!L249,'Carpool Breakdown Entering'!L270,
'Carpool Breakdown Entering'!L291,'Carpool Breakdown Entering'!L312)</f>
        <v>34</v>
      </c>
      <c r="M9" s="310">
        <f>SUM('Carpool Breakdown Entering'!M17,'Carpool Breakdown Entering'!M38,'Carpool Breakdown Entering'!M59,
'Carpool Breakdown Entering'!M80,'Carpool Breakdown Entering'!M101,'Carpool Breakdown Entering'!M122,
'Carpool Breakdown Entering'!M143,'Carpool Breakdown Entering'!M164, 'Carpool Breakdown Entering'!M185,'Carpool Breakdown Entering'!M207,
'Carpool Breakdown Entering'!M228,'Carpool Breakdown Entering'!M249,'Carpool Breakdown Entering'!M270,
'Carpool Breakdown Entering'!M291,'Carpool Breakdown Entering'!M312)</f>
        <v>56</v>
      </c>
      <c r="N9" s="310">
        <f>SUM('Carpool Breakdown Entering'!N17,'Carpool Breakdown Entering'!N38,'Carpool Breakdown Entering'!N59,
'Carpool Breakdown Entering'!N80,'Carpool Breakdown Entering'!N101,'Carpool Breakdown Entering'!N122,
'Carpool Breakdown Entering'!N143,'Carpool Breakdown Entering'!N164, 'Carpool Breakdown Entering'!N185,'Carpool Breakdown Entering'!N207,
'Carpool Breakdown Entering'!N228,'Carpool Breakdown Entering'!N249,'Carpool Breakdown Entering'!N270,
'Carpool Breakdown Entering'!N291,'Carpool Breakdown Entering'!N312)</f>
        <v>27</v>
      </c>
      <c r="O9" s="310">
        <f>SUM('Carpool Breakdown Entering'!O17,'Carpool Breakdown Entering'!O38,'Carpool Breakdown Entering'!O59,
'Carpool Breakdown Entering'!O80,'Carpool Breakdown Entering'!O101,'Carpool Breakdown Entering'!O122,
'Carpool Breakdown Entering'!O143,'Carpool Breakdown Entering'!O164, 'Carpool Breakdown Entering'!O185,'Carpool Breakdown Entering'!O207,
'Carpool Breakdown Entering'!O228,'Carpool Breakdown Entering'!O249,'Carpool Breakdown Entering'!O270,
'Carpool Breakdown Entering'!O291,'Carpool Breakdown Entering'!O312)</f>
        <v>40</v>
      </c>
      <c r="P9" s="310">
        <f>SUM('Carpool Breakdown Entering'!P17,'Carpool Breakdown Entering'!P38,'Carpool Breakdown Entering'!P59,
'Carpool Breakdown Entering'!P80,'Carpool Breakdown Entering'!P101,'Carpool Breakdown Entering'!P122,
'Carpool Breakdown Entering'!P143,'Carpool Breakdown Entering'!P164, 'Carpool Breakdown Entering'!P185,'Carpool Breakdown Entering'!P207,
'Carpool Breakdown Entering'!P228,'Carpool Breakdown Entering'!P249,'Carpool Breakdown Entering'!P270,
'Carpool Breakdown Entering'!P291,'Carpool Breakdown Entering'!P312)</f>
        <v>30</v>
      </c>
      <c r="Q9" s="310">
        <f>SUM('Carpool Breakdown Entering'!Q17,'Carpool Breakdown Entering'!Q38,'Carpool Breakdown Entering'!Q59,
'Carpool Breakdown Entering'!Q80,'Carpool Breakdown Entering'!Q101,'Carpool Breakdown Entering'!Q122,
'Carpool Breakdown Entering'!Q143,'Carpool Breakdown Entering'!Q164, 'Carpool Breakdown Entering'!Q185,'Carpool Breakdown Entering'!Q207,
'Carpool Breakdown Entering'!Q228,'Carpool Breakdown Entering'!Q249,'Carpool Breakdown Entering'!Q270,
'Carpool Breakdown Entering'!Q291,'Carpool Breakdown Entering'!Q312)</f>
        <v>18</v>
      </c>
      <c r="R9" s="310">
        <f>SUM('Carpool Breakdown Entering'!R17,'Carpool Breakdown Entering'!R38,'Carpool Breakdown Entering'!R59,
'Carpool Breakdown Entering'!R80,'Carpool Breakdown Entering'!R101,'Carpool Breakdown Entering'!R122,
'Carpool Breakdown Entering'!R143,'Carpool Breakdown Entering'!R164, 'Carpool Breakdown Entering'!R185,'Carpool Breakdown Entering'!R207,
'Carpool Breakdown Entering'!R228,'Carpool Breakdown Entering'!R249,'Carpool Breakdown Entering'!R270,
'Carpool Breakdown Entering'!R291,'Carpool Breakdown Entering'!R312)</f>
        <v>14</v>
      </c>
      <c r="S9" s="376">
        <f t="shared" si="0"/>
        <v>507</v>
      </c>
      <c r="T9" s="67"/>
      <c r="U9" s="67"/>
      <c r="V9" s="67"/>
      <c r="W9" s="67"/>
      <c r="X9" s="67"/>
      <c r="Y9" s="67"/>
      <c r="Z9" s="67"/>
      <c r="AA9" s="67"/>
      <c r="AB9" s="67"/>
      <c r="AC9" s="67"/>
      <c r="AD9" s="67"/>
      <c r="AE9" s="67"/>
      <c r="AF9" s="67"/>
      <c r="AG9" s="67"/>
      <c r="AH9" s="67"/>
      <c r="AI9" s="67"/>
      <c r="AJ9" s="67"/>
      <c r="AK9" s="67"/>
      <c r="AL9" s="67"/>
    </row>
    <row r="10" spans="1:38" ht="12" customHeight="1" x14ac:dyDescent="0.4">
      <c r="A10" s="664"/>
      <c r="B10" s="390" t="s">
        <v>44</v>
      </c>
      <c r="C10" s="314">
        <f>SUM('Carpool Breakdown Entering'!C18,'Carpool Breakdown Entering'!C39,'Carpool Breakdown Entering'!C60,
'Carpool Breakdown Entering'!C81,'Carpool Breakdown Entering'!C102,'Carpool Breakdown Entering'!C123,
'Carpool Breakdown Entering'!C144,'Carpool Breakdown Entering'!C165, 'Carpool Breakdown Entering'!C186,'Carpool Breakdown Entering'!C208,
'Carpool Breakdown Entering'!C229,'Carpool Breakdown Entering'!C250,'Carpool Breakdown Entering'!C271,
'Carpool Breakdown Entering'!C292,'Carpool Breakdown Entering'!C313)</f>
        <v>59</v>
      </c>
      <c r="D10" s="310">
        <f>SUM('Carpool Breakdown Entering'!D18,'Carpool Breakdown Entering'!D39,'Carpool Breakdown Entering'!D60,
'Carpool Breakdown Entering'!D81,'Carpool Breakdown Entering'!D102,'Carpool Breakdown Entering'!D123,
'Carpool Breakdown Entering'!D144,'Carpool Breakdown Entering'!D165, 'Carpool Breakdown Entering'!D186,'Carpool Breakdown Entering'!D208,
'Carpool Breakdown Entering'!D229,'Carpool Breakdown Entering'!D250,'Carpool Breakdown Entering'!D271,
'Carpool Breakdown Entering'!D292,'Carpool Breakdown Entering'!D313)</f>
        <v>41</v>
      </c>
      <c r="E10" s="310">
        <f>SUM('Carpool Breakdown Entering'!E18,'Carpool Breakdown Entering'!E39,'Carpool Breakdown Entering'!E60,
'Carpool Breakdown Entering'!E81,'Carpool Breakdown Entering'!E102,'Carpool Breakdown Entering'!E123,
'Carpool Breakdown Entering'!E144,'Carpool Breakdown Entering'!E165, 'Carpool Breakdown Entering'!E186,'Carpool Breakdown Entering'!E208,
'Carpool Breakdown Entering'!E229,'Carpool Breakdown Entering'!E250,'Carpool Breakdown Entering'!E271,
'Carpool Breakdown Entering'!E292,'Carpool Breakdown Entering'!E313)</f>
        <v>46</v>
      </c>
      <c r="F10" s="310">
        <f>SUM('Carpool Breakdown Entering'!F18,'Carpool Breakdown Entering'!F39,'Carpool Breakdown Entering'!F60,
'Carpool Breakdown Entering'!F81,'Carpool Breakdown Entering'!F102,'Carpool Breakdown Entering'!F123,
'Carpool Breakdown Entering'!F144,'Carpool Breakdown Entering'!F165, 'Carpool Breakdown Entering'!F186,'Carpool Breakdown Entering'!F208,
'Carpool Breakdown Entering'!F229,'Carpool Breakdown Entering'!F250,'Carpool Breakdown Entering'!F271,
'Carpool Breakdown Entering'!F292,'Carpool Breakdown Entering'!F313)</f>
        <v>72</v>
      </c>
      <c r="G10" s="310">
        <f>SUM('Carpool Breakdown Entering'!G18,'Carpool Breakdown Entering'!G39,'Carpool Breakdown Entering'!G60,
'Carpool Breakdown Entering'!G81,'Carpool Breakdown Entering'!G102,'Carpool Breakdown Entering'!G123,
'Carpool Breakdown Entering'!G144,'Carpool Breakdown Entering'!G165, 'Carpool Breakdown Entering'!G186,'Carpool Breakdown Entering'!G208,
'Carpool Breakdown Entering'!G229,'Carpool Breakdown Entering'!G250,'Carpool Breakdown Entering'!G271,
'Carpool Breakdown Entering'!G292,'Carpool Breakdown Entering'!G313)</f>
        <v>52</v>
      </c>
      <c r="H10" s="310">
        <f>SUM('Carpool Breakdown Entering'!H18,'Carpool Breakdown Entering'!H39,'Carpool Breakdown Entering'!H60,
'Carpool Breakdown Entering'!H81,'Carpool Breakdown Entering'!H102,'Carpool Breakdown Entering'!H123,
'Carpool Breakdown Entering'!H144,'Carpool Breakdown Entering'!H165, 'Carpool Breakdown Entering'!H186,'Carpool Breakdown Entering'!H208,
'Carpool Breakdown Entering'!H229,'Carpool Breakdown Entering'!H250,'Carpool Breakdown Entering'!H271,
'Carpool Breakdown Entering'!H292,'Carpool Breakdown Entering'!H313)</f>
        <v>54</v>
      </c>
      <c r="I10" s="310">
        <f>SUM('Carpool Breakdown Entering'!I18,'Carpool Breakdown Entering'!I39,'Carpool Breakdown Entering'!I60,
'Carpool Breakdown Entering'!I81,'Carpool Breakdown Entering'!I102,'Carpool Breakdown Entering'!I123,
'Carpool Breakdown Entering'!I144,'Carpool Breakdown Entering'!I165, 'Carpool Breakdown Entering'!I186,'Carpool Breakdown Entering'!I208,
'Carpool Breakdown Entering'!I229,'Carpool Breakdown Entering'!I250,'Carpool Breakdown Entering'!I271,
'Carpool Breakdown Entering'!I292,'Carpool Breakdown Entering'!I313)</f>
        <v>44</v>
      </c>
      <c r="J10" s="310">
        <f>SUM('Carpool Breakdown Entering'!J18,'Carpool Breakdown Entering'!J39,'Carpool Breakdown Entering'!J60,
'Carpool Breakdown Entering'!J81,'Carpool Breakdown Entering'!J102,'Carpool Breakdown Entering'!J123,
'Carpool Breakdown Entering'!J144,'Carpool Breakdown Entering'!J165, 'Carpool Breakdown Entering'!J186,'Carpool Breakdown Entering'!J208,
'Carpool Breakdown Entering'!J229,'Carpool Breakdown Entering'!J250,'Carpool Breakdown Entering'!J271,
'Carpool Breakdown Entering'!J292,'Carpool Breakdown Entering'!J313)</f>
        <v>42</v>
      </c>
      <c r="K10" s="310">
        <f>SUM('Carpool Breakdown Entering'!K18,'Carpool Breakdown Entering'!K39,'Carpool Breakdown Entering'!K60,
'Carpool Breakdown Entering'!K81,'Carpool Breakdown Entering'!K102,'Carpool Breakdown Entering'!K123,
'Carpool Breakdown Entering'!K144,'Carpool Breakdown Entering'!K165, 'Carpool Breakdown Entering'!K186,'Carpool Breakdown Entering'!K208,
'Carpool Breakdown Entering'!K229,'Carpool Breakdown Entering'!K250,'Carpool Breakdown Entering'!K271,
'Carpool Breakdown Entering'!K292,'Carpool Breakdown Entering'!K313)</f>
        <v>78</v>
      </c>
      <c r="L10" s="310">
        <f>SUM('Carpool Breakdown Entering'!L18,'Carpool Breakdown Entering'!L39,'Carpool Breakdown Entering'!L60,
'Carpool Breakdown Entering'!L81,'Carpool Breakdown Entering'!L102,'Carpool Breakdown Entering'!L123,
'Carpool Breakdown Entering'!L144,'Carpool Breakdown Entering'!L165, 'Carpool Breakdown Entering'!L186,'Carpool Breakdown Entering'!L208,
'Carpool Breakdown Entering'!L229,'Carpool Breakdown Entering'!L250,'Carpool Breakdown Entering'!L271,
'Carpool Breakdown Entering'!L292,'Carpool Breakdown Entering'!L313)</f>
        <v>63</v>
      </c>
      <c r="M10" s="310">
        <f>SUM('Carpool Breakdown Entering'!M18,'Carpool Breakdown Entering'!M39,'Carpool Breakdown Entering'!M60,
'Carpool Breakdown Entering'!M81,'Carpool Breakdown Entering'!M102,'Carpool Breakdown Entering'!M123,
'Carpool Breakdown Entering'!M144,'Carpool Breakdown Entering'!M165, 'Carpool Breakdown Entering'!M186,'Carpool Breakdown Entering'!M208,
'Carpool Breakdown Entering'!M229,'Carpool Breakdown Entering'!M250,'Carpool Breakdown Entering'!M271,
'Carpool Breakdown Entering'!M292,'Carpool Breakdown Entering'!M313)</f>
        <v>96</v>
      </c>
      <c r="N10" s="310">
        <f>SUM('Carpool Breakdown Entering'!N18,'Carpool Breakdown Entering'!N39,'Carpool Breakdown Entering'!N60,
'Carpool Breakdown Entering'!N81,'Carpool Breakdown Entering'!N102,'Carpool Breakdown Entering'!N123,
'Carpool Breakdown Entering'!N144,'Carpool Breakdown Entering'!N165, 'Carpool Breakdown Entering'!N186,'Carpool Breakdown Entering'!N208,
'Carpool Breakdown Entering'!N229,'Carpool Breakdown Entering'!N250,'Carpool Breakdown Entering'!N271,
'Carpool Breakdown Entering'!N292,'Carpool Breakdown Entering'!N313)</f>
        <v>44</v>
      </c>
      <c r="O10" s="310">
        <f>SUM('Carpool Breakdown Entering'!O18,'Carpool Breakdown Entering'!O39,'Carpool Breakdown Entering'!O60,
'Carpool Breakdown Entering'!O81,'Carpool Breakdown Entering'!O102,'Carpool Breakdown Entering'!O123,
'Carpool Breakdown Entering'!O144,'Carpool Breakdown Entering'!O165, 'Carpool Breakdown Entering'!O186,'Carpool Breakdown Entering'!O208,
'Carpool Breakdown Entering'!O229,'Carpool Breakdown Entering'!O250,'Carpool Breakdown Entering'!O271,
'Carpool Breakdown Entering'!O292,'Carpool Breakdown Entering'!O313)</f>
        <v>65</v>
      </c>
      <c r="P10" s="310">
        <f>SUM('Carpool Breakdown Entering'!P18,'Carpool Breakdown Entering'!P39,'Carpool Breakdown Entering'!P60,
'Carpool Breakdown Entering'!P81,'Carpool Breakdown Entering'!P102,'Carpool Breakdown Entering'!P123,
'Carpool Breakdown Entering'!P144,'Carpool Breakdown Entering'!P165, 'Carpool Breakdown Entering'!P186,'Carpool Breakdown Entering'!P208,
'Carpool Breakdown Entering'!P229,'Carpool Breakdown Entering'!P250,'Carpool Breakdown Entering'!P271,
'Carpool Breakdown Entering'!P292,'Carpool Breakdown Entering'!P313)</f>
        <v>51</v>
      </c>
      <c r="Q10" s="310">
        <f>SUM('Carpool Breakdown Entering'!Q18,'Carpool Breakdown Entering'!Q39,'Carpool Breakdown Entering'!Q60,
'Carpool Breakdown Entering'!Q81,'Carpool Breakdown Entering'!Q102,'Carpool Breakdown Entering'!Q123,
'Carpool Breakdown Entering'!Q144,'Carpool Breakdown Entering'!Q165, 'Carpool Breakdown Entering'!Q186,'Carpool Breakdown Entering'!Q208,
'Carpool Breakdown Entering'!Q229,'Carpool Breakdown Entering'!Q250,'Carpool Breakdown Entering'!Q271,
'Carpool Breakdown Entering'!Q292,'Carpool Breakdown Entering'!Q313)</f>
        <v>31</v>
      </c>
      <c r="R10" s="310">
        <f>SUM('Carpool Breakdown Entering'!R18,'Carpool Breakdown Entering'!R39,'Carpool Breakdown Entering'!R60,
'Carpool Breakdown Entering'!R81,'Carpool Breakdown Entering'!R102,'Carpool Breakdown Entering'!R123,
'Carpool Breakdown Entering'!R144,'Carpool Breakdown Entering'!R165, 'Carpool Breakdown Entering'!R186,'Carpool Breakdown Entering'!R208,
'Carpool Breakdown Entering'!R229,'Carpool Breakdown Entering'!R250,'Carpool Breakdown Entering'!R271,
'Carpool Breakdown Entering'!R292,'Carpool Breakdown Entering'!R313)</f>
        <v>23</v>
      </c>
      <c r="S10" s="376">
        <f t="shared" si="0"/>
        <v>861</v>
      </c>
      <c r="T10" s="67"/>
      <c r="U10" s="67"/>
      <c r="V10" s="67"/>
      <c r="W10" s="67"/>
      <c r="X10" s="67"/>
      <c r="Y10" s="67"/>
      <c r="Z10" s="67"/>
      <c r="AA10" s="67"/>
      <c r="AB10" s="67"/>
      <c r="AC10" s="67"/>
      <c r="AD10" s="67"/>
      <c r="AE10" s="67"/>
      <c r="AF10" s="67"/>
      <c r="AG10" s="67"/>
      <c r="AH10" s="67"/>
      <c r="AI10" s="67"/>
      <c r="AJ10" s="67"/>
      <c r="AK10" s="67"/>
      <c r="AL10" s="67"/>
    </row>
    <row r="11" spans="1:38" ht="12" customHeight="1" x14ac:dyDescent="0.4">
      <c r="A11" s="664"/>
      <c r="B11" s="391" t="s">
        <v>15</v>
      </c>
      <c r="C11" s="315">
        <f>SUM('Carpool Breakdown Entering'!C19,'Carpool Breakdown Entering'!C40,'Carpool Breakdown Entering'!C61,
'Carpool Breakdown Entering'!C82,'Carpool Breakdown Entering'!C103,'Carpool Breakdown Entering'!C124,
'Carpool Breakdown Entering'!C145,'Carpool Breakdown Entering'!C166, 'Carpool Breakdown Entering'!C187,'Carpool Breakdown Entering'!C209,
'Carpool Breakdown Entering'!C230,'Carpool Breakdown Entering'!C251,'Carpool Breakdown Entering'!C272,
'Carpool Breakdown Entering'!C293,'Carpool Breakdown Entering'!C314)</f>
        <v>12</v>
      </c>
      <c r="D11" s="392">
        <f>SUM('Carpool Breakdown Entering'!D19,'Carpool Breakdown Entering'!D40,'Carpool Breakdown Entering'!D61,
'Carpool Breakdown Entering'!D82,'Carpool Breakdown Entering'!D103,'Carpool Breakdown Entering'!D124,
'Carpool Breakdown Entering'!D145,'Carpool Breakdown Entering'!D166, 'Carpool Breakdown Entering'!D187,'Carpool Breakdown Entering'!D209,
'Carpool Breakdown Entering'!D230,'Carpool Breakdown Entering'!D251,'Carpool Breakdown Entering'!D272,
'Carpool Breakdown Entering'!D293,'Carpool Breakdown Entering'!D314)</f>
        <v>20</v>
      </c>
      <c r="E11" s="392">
        <f>SUM('Carpool Breakdown Entering'!E19,'Carpool Breakdown Entering'!E40,'Carpool Breakdown Entering'!E61,
'Carpool Breakdown Entering'!E82,'Carpool Breakdown Entering'!E103,'Carpool Breakdown Entering'!E124,
'Carpool Breakdown Entering'!E145,'Carpool Breakdown Entering'!E166, 'Carpool Breakdown Entering'!E187,'Carpool Breakdown Entering'!E209,
'Carpool Breakdown Entering'!E230,'Carpool Breakdown Entering'!E251,'Carpool Breakdown Entering'!E272,
'Carpool Breakdown Entering'!E293,'Carpool Breakdown Entering'!E314)</f>
        <v>26</v>
      </c>
      <c r="F11" s="392">
        <f>SUM('Carpool Breakdown Entering'!F19,'Carpool Breakdown Entering'!F40,'Carpool Breakdown Entering'!F61,
'Carpool Breakdown Entering'!F82,'Carpool Breakdown Entering'!F103,'Carpool Breakdown Entering'!F124,
'Carpool Breakdown Entering'!F145,'Carpool Breakdown Entering'!F166, 'Carpool Breakdown Entering'!F187,'Carpool Breakdown Entering'!F209,
'Carpool Breakdown Entering'!F230,'Carpool Breakdown Entering'!F251,'Carpool Breakdown Entering'!F272,
'Carpool Breakdown Entering'!F293,'Carpool Breakdown Entering'!F314)</f>
        <v>10</v>
      </c>
      <c r="G11" s="392">
        <f>SUM('Carpool Breakdown Entering'!G19,'Carpool Breakdown Entering'!G40,'Carpool Breakdown Entering'!G61,
'Carpool Breakdown Entering'!G82,'Carpool Breakdown Entering'!G103,'Carpool Breakdown Entering'!G124,
'Carpool Breakdown Entering'!G145,'Carpool Breakdown Entering'!G166, 'Carpool Breakdown Entering'!G187,'Carpool Breakdown Entering'!G209,
'Carpool Breakdown Entering'!G230,'Carpool Breakdown Entering'!G251,'Carpool Breakdown Entering'!G272,
'Carpool Breakdown Entering'!G293,'Carpool Breakdown Entering'!G314)</f>
        <v>17</v>
      </c>
      <c r="H11" s="392">
        <f>SUM('Carpool Breakdown Entering'!H19,'Carpool Breakdown Entering'!H40,'Carpool Breakdown Entering'!H61,
'Carpool Breakdown Entering'!H82,'Carpool Breakdown Entering'!H103,'Carpool Breakdown Entering'!H124,
'Carpool Breakdown Entering'!H145,'Carpool Breakdown Entering'!H166, 'Carpool Breakdown Entering'!H187,'Carpool Breakdown Entering'!H209,
'Carpool Breakdown Entering'!H230,'Carpool Breakdown Entering'!H251,'Carpool Breakdown Entering'!H272,
'Carpool Breakdown Entering'!H293,'Carpool Breakdown Entering'!H314)</f>
        <v>10</v>
      </c>
      <c r="I11" s="392">
        <f>SUM('Carpool Breakdown Entering'!I19,'Carpool Breakdown Entering'!I40,'Carpool Breakdown Entering'!I61,
'Carpool Breakdown Entering'!I82,'Carpool Breakdown Entering'!I103,'Carpool Breakdown Entering'!I124,
'Carpool Breakdown Entering'!I145,'Carpool Breakdown Entering'!I166, 'Carpool Breakdown Entering'!I187,'Carpool Breakdown Entering'!I209,
'Carpool Breakdown Entering'!I230,'Carpool Breakdown Entering'!I251,'Carpool Breakdown Entering'!I272,
'Carpool Breakdown Entering'!I293,'Carpool Breakdown Entering'!I314)</f>
        <v>19</v>
      </c>
      <c r="J11" s="392">
        <f>SUM('Carpool Breakdown Entering'!J19,'Carpool Breakdown Entering'!J40,'Carpool Breakdown Entering'!J61,
'Carpool Breakdown Entering'!J82,'Carpool Breakdown Entering'!J103,'Carpool Breakdown Entering'!J124,
'Carpool Breakdown Entering'!J145,'Carpool Breakdown Entering'!J166, 'Carpool Breakdown Entering'!J187,'Carpool Breakdown Entering'!J209,
'Carpool Breakdown Entering'!J230,'Carpool Breakdown Entering'!J251,'Carpool Breakdown Entering'!J272,
'Carpool Breakdown Entering'!J293,'Carpool Breakdown Entering'!J314)</f>
        <v>22</v>
      </c>
      <c r="K11" s="392">
        <f>SUM('Carpool Breakdown Entering'!K19,'Carpool Breakdown Entering'!K40,'Carpool Breakdown Entering'!K61,
'Carpool Breakdown Entering'!K82,'Carpool Breakdown Entering'!K103,'Carpool Breakdown Entering'!K124,
'Carpool Breakdown Entering'!K145,'Carpool Breakdown Entering'!K166, 'Carpool Breakdown Entering'!K187,'Carpool Breakdown Entering'!K209,
'Carpool Breakdown Entering'!K230,'Carpool Breakdown Entering'!K251,'Carpool Breakdown Entering'!K272,
'Carpool Breakdown Entering'!K293,'Carpool Breakdown Entering'!K314)</f>
        <v>22</v>
      </c>
      <c r="L11" s="392">
        <f>SUM('Carpool Breakdown Entering'!L19,'Carpool Breakdown Entering'!L40,'Carpool Breakdown Entering'!L61,
'Carpool Breakdown Entering'!L82,'Carpool Breakdown Entering'!L103,'Carpool Breakdown Entering'!L124,
'Carpool Breakdown Entering'!L145,'Carpool Breakdown Entering'!L166, 'Carpool Breakdown Entering'!L187,'Carpool Breakdown Entering'!L209,
'Carpool Breakdown Entering'!L230,'Carpool Breakdown Entering'!L251,'Carpool Breakdown Entering'!L272,
'Carpool Breakdown Entering'!L293,'Carpool Breakdown Entering'!L314)</f>
        <v>23</v>
      </c>
      <c r="M11" s="392">
        <f>SUM('Carpool Breakdown Entering'!M19,'Carpool Breakdown Entering'!M40,'Carpool Breakdown Entering'!M61,
'Carpool Breakdown Entering'!M82,'Carpool Breakdown Entering'!M103,'Carpool Breakdown Entering'!M124,
'Carpool Breakdown Entering'!M145,'Carpool Breakdown Entering'!M166, 'Carpool Breakdown Entering'!M187,'Carpool Breakdown Entering'!M209,
'Carpool Breakdown Entering'!M230,'Carpool Breakdown Entering'!M251,'Carpool Breakdown Entering'!M272,
'Carpool Breakdown Entering'!M293,'Carpool Breakdown Entering'!M314)</f>
        <v>25</v>
      </c>
      <c r="N11" s="392">
        <f>SUM('Carpool Breakdown Entering'!N19,'Carpool Breakdown Entering'!N40,'Carpool Breakdown Entering'!N61,
'Carpool Breakdown Entering'!N82,'Carpool Breakdown Entering'!N103,'Carpool Breakdown Entering'!N124,
'Carpool Breakdown Entering'!N145,'Carpool Breakdown Entering'!N166, 'Carpool Breakdown Entering'!N187,'Carpool Breakdown Entering'!N209,
'Carpool Breakdown Entering'!N230,'Carpool Breakdown Entering'!N251,'Carpool Breakdown Entering'!N272,
'Carpool Breakdown Entering'!N293,'Carpool Breakdown Entering'!N314)</f>
        <v>26</v>
      </c>
      <c r="O11" s="392">
        <f>SUM('Carpool Breakdown Entering'!O19,'Carpool Breakdown Entering'!O40,'Carpool Breakdown Entering'!O61,
'Carpool Breakdown Entering'!O82,'Carpool Breakdown Entering'!O103,'Carpool Breakdown Entering'!O124,
'Carpool Breakdown Entering'!O145,'Carpool Breakdown Entering'!O166, 'Carpool Breakdown Entering'!O187,'Carpool Breakdown Entering'!O209,
'Carpool Breakdown Entering'!O230,'Carpool Breakdown Entering'!O251,'Carpool Breakdown Entering'!O272,
'Carpool Breakdown Entering'!O293,'Carpool Breakdown Entering'!O314)</f>
        <v>28</v>
      </c>
      <c r="P11" s="392">
        <f>SUM('Carpool Breakdown Entering'!P19,'Carpool Breakdown Entering'!P40,'Carpool Breakdown Entering'!P61,
'Carpool Breakdown Entering'!P82,'Carpool Breakdown Entering'!P103,'Carpool Breakdown Entering'!P124,
'Carpool Breakdown Entering'!P145,'Carpool Breakdown Entering'!P166, 'Carpool Breakdown Entering'!P187,'Carpool Breakdown Entering'!P209,
'Carpool Breakdown Entering'!P230,'Carpool Breakdown Entering'!P251,'Carpool Breakdown Entering'!P272,
'Carpool Breakdown Entering'!P293,'Carpool Breakdown Entering'!P314)</f>
        <v>19</v>
      </c>
      <c r="Q11" s="392">
        <f>SUM('Carpool Breakdown Entering'!Q19,'Carpool Breakdown Entering'!Q40,'Carpool Breakdown Entering'!Q61,
'Carpool Breakdown Entering'!Q82,'Carpool Breakdown Entering'!Q103,'Carpool Breakdown Entering'!Q124,
'Carpool Breakdown Entering'!Q145,'Carpool Breakdown Entering'!Q166, 'Carpool Breakdown Entering'!Q187,'Carpool Breakdown Entering'!Q209,
'Carpool Breakdown Entering'!Q230,'Carpool Breakdown Entering'!Q251,'Carpool Breakdown Entering'!Q272,
'Carpool Breakdown Entering'!Q293,'Carpool Breakdown Entering'!Q314)</f>
        <v>4</v>
      </c>
      <c r="R11" s="392">
        <f>SUM('Carpool Breakdown Entering'!R19,'Carpool Breakdown Entering'!R40,'Carpool Breakdown Entering'!R61,
'Carpool Breakdown Entering'!R82,'Carpool Breakdown Entering'!R103,'Carpool Breakdown Entering'!R124,
'Carpool Breakdown Entering'!R145,'Carpool Breakdown Entering'!R166, 'Carpool Breakdown Entering'!R187,'Carpool Breakdown Entering'!R209,
'Carpool Breakdown Entering'!R230,'Carpool Breakdown Entering'!R251,'Carpool Breakdown Entering'!R272,
'Carpool Breakdown Entering'!R293,'Carpool Breakdown Entering'!R314)</f>
        <v>5</v>
      </c>
      <c r="S11" s="394">
        <f t="shared" si="0"/>
        <v>288</v>
      </c>
      <c r="T11" s="67"/>
      <c r="U11" s="67"/>
      <c r="V11" s="67"/>
      <c r="W11" s="67"/>
      <c r="X11" s="67"/>
      <c r="Y11" s="67"/>
      <c r="Z11" s="67"/>
      <c r="AA11" s="67"/>
      <c r="AB11" s="67"/>
      <c r="AC11" s="67"/>
      <c r="AD11" s="67"/>
      <c r="AE11" s="67"/>
      <c r="AF11" s="67"/>
      <c r="AG11" s="67"/>
      <c r="AH11" s="67"/>
      <c r="AI11" s="67"/>
      <c r="AJ11" s="67"/>
      <c r="AK11" s="67"/>
      <c r="AL11" s="67"/>
    </row>
    <row r="12" spans="1:38" ht="12" customHeight="1" x14ac:dyDescent="0.4">
      <c r="A12" s="664"/>
      <c r="B12" s="391" t="s">
        <v>45</v>
      </c>
      <c r="C12" s="315">
        <f>SUM('Carpool Breakdown Entering'!C20,'Carpool Breakdown Entering'!C41,'Carpool Breakdown Entering'!C62,
'Carpool Breakdown Entering'!C83,'Carpool Breakdown Entering'!C104,'Carpool Breakdown Entering'!C125,
'Carpool Breakdown Entering'!C146,'Carpool Breakdown Entering'!C167, 'Carpool Breakdown Entering'!C188,'Carpool Breakdown Entering'!C210,
'Carpool Breakdown Entering'!C231,'Carpool Breakdown Entering'!C252,'Carpool Breakdown Entering'!C273,
'Carpool Breakdown Entering'!C294,'Carpool Breakdown Entering'!C315)</f>
        <v>39</v>
      </c>
      <c r="D12" s="392">
        <f>SUM('Carpool Breakdown Entering'!D20,'Carpool Breakdown Entering'!D41,'Carpool Breakdown Entering'!D62,
'Carpool Breakdown Entering'!D83,'Carpool Breakdown Entering'!D104,'Carpool Breakdown Entering'!D125,
'Carpool Breakdown Entering'!D146,'Carpool Breakdown Entering'!D167, 'Carpool Breakdown Entering'!D188,'Carpool Breakdown Entering'!D210,
'Carpool Breakdown Entering'!D231,'Carpool Breakdown Entering'!D252,'Carpool Breakdown Entering'!D273,
'Carpool Breakdown Entering'!D294,'Carpool Breakdown Entering'!D315)</f>
        <v>51</v>
      </c>
      <c r="E12" s="392">
        <f>SUM('Carpool Breakdown Entering'!E20,'Carpool Breakdown Entering'!E41,'Carpool Breakdown Entering'!E62,
'Carpool Breakdown Entering'!E83,'Carpool Breakdown Entering'!E104,'Carpool Breakdown Entering'!E125,
'Carpool Breakdown Entering'!E146,'Carpool Breakdown Entering'!E167, 'Carpool Breakdown Entering'!E188,'Carpool Breakdown Entering'!E210,
'Carpool Breakdown Entering'!E231,'Carpool Breakdown Entering'!E252,'Carpool Breakdown Entering'!E273,
'Carpool Breakdown Entering'!E294,'Carpool Breakdown Entering'!E315)</f>
        <v>43</v>
      </c>
      <c r="F12" s="392">
        <f>SUM('Carpool Breakdown Entering'!F20,'Carpool Breakdown Entering'!F41,'Carpool Breakdown Entering'!F62,
'Carpool Breakdown Entering'!F83,'Carpool Breakdown Entering'!F104,'Carpool Breakdown Entering'!F125,
'Carpool Breakdown Entering'!F146,'Carpool Breakdown Entering'!F167, 'Carpool Breakdown Entering'!F188,'Carpool Breakdown Entering'!F210,
'Carpool Breakdown Entering'!F231,'Carpool Breakdown Entering'!F252,'Carpool Breakdown Entering'!F273,
'Carpool Breakdown Entering'!F294,'Carpool Breakdown Entering'!F315)</f>
        <v>19</v>
      </c>
      <c r="G12" s="392">
        <f>SUM('Carpool Breakdown Entering'!G20,'Carpool Breakdown Entering'!G41,'Carpool Breakdown Entering'!G62,
'Carpool Breakdown Entering'!G83,'Carpool Breakdown Entering'!G104,'Carpool Breakdown Entering'!G125,
'Carpool Breakdown Entering'!G146,'Carpool Breakdown Entering'!G167, 'Carpool Breakdown Entering'!G188,'Carpool Breakdown Entering'!G210,
'Carpool Breakdown Entering'!G231,'Carpool Breakdown Entering'!G252,'Carpool Breakdown Entering'!G273,
'Carpool Breakdown Entering'!G294,'Carpool Breakdown Entering'!G315)</f>
        <v>23</v>
      </c>
      <c r="H12" s="392">
        <f>SUM('Carpool Breakdown Entering'!H20,'Carpool Breakdown Entering'!H41,'Carpool Breakdown Entering'!H62,
'Carpool Breakdown Entering'!H83,'Carpool Breakdown Entering'!H104,'Carpool Breakdown Entering'!H125,
'Carpool Breakdown Entering'!H146,'Carpool Breakdown Entering'!H167, 'Carpool Breakdown Entering'!H188,'Carpool Breakdown Entering'!H210,
'Carpool Breakdown Entering'!H231,'Carpool Breakdown Entering'!H252,'Carpool Breakdown Entering'!H273,
'Carpool Breakdown Entering'!H294,'Carpool Breakdown Entering'!H315)</f>
        <v>10</v>
      </c>
      <c r="I12" s="392">
        <f>SUM('Carpool Breakdown Entering'!I20,'Carpool Breakdown Entering'!I41,'Carpool Breakdown Entering'!I62,
'Carpool Breakdown Entering'!I83,'Carpool Breakdown Entering'!I104,'Carpool Breakdown Entering'!I125,
'Carpool Breakdown Entering'!I146,'Carpool Breakdown Entering'!I167, 'Carpool Breakdown Entering'!I188,'Carpool Breakdown Entering'!I210,
'Carpool Breakdown Entering'!I231,'Carpool Breakdown Entering'!I252,'Carpool Breakdown Entering'!I273,
'Carpool Breakdown Entering'!I294,'Carpool Breakdown Entering'!I315)</f>
        <v>26</v>
      </c>
      <c r="J12" s="392">
        <f>SUM('Carpool Breakdown Entering'!J20,'Carpool Breakdown Entering'!J41,'Carpool Breakdown Entering'!J62,
'Carpool Breakdown Entering'!J83,'Carpool Breakdown Entering'!J104,'Carpool Breakdown Entering'!J125,
'Carpool Breakdown Entering'!J146,'Carpool Breakdown Entering'!J167, 'Carpool Breakdown Entering'!J188,'Carpool Breakdown Entering'!J210,
'Carpool Breakdown Entering'!J231,'Carpool Breakdown Entering'!J252,'Carpool Breakdown Entering'!J273,
'Carpool Breakdown Entering'!J294,'Carpool Breakdown Entering'!J315)</f>
        <v>21</v>
      </c>
      <c r="K12" s="392">
        <f>SUM('Carpool Breakdown Entering'!K20,'Carpool Breakdown Entering'!K41,'Carpool Breakdown Entering'!K62,
'Carpool Breakdown Entering'!K83,'Carpool Breakdown Entering'!K104,'Carpool Breakdown Entering'!K125,
'Carpool Breakdown Entering'!K146,'Carpool Breakdown Entering'!K167, 'Carpool Breakdown Entering'!K188,'Carpool Breakdown Entering'!K210,
'Carpool Breakdown Entering'!K231,'Carpool Breakdown Entering'!K252,'Carpool Breakdown Entering'!K273,
'Carpool Breakdown Entering'!K294,'Carpool Breakdown Entering'!K315)</f>
        <v>32</v>
      </c>
      <c r="L12" s="392">
        <f>SUM('Carpool Breakdown Entering'!L20,'Carpool Breakdown Entering'!L41,'Carpool Breakdown Entering'!L62,
'Carpool Breakdown Entering'!L83,'Carpool Breakdown Entering'!L104,'Carpool Breakdown Entering'!L125,
'Carpool Breakdown Entering'!L146,'Carpool Breakdown Entering'!L167, 'Carpool Breakdown Entering'!L188,'Carpool Breakdown Entering'!L210,
'Carpool Breakdown Entering'!L231,'Carpool Breakdown Entering'!L252,'Carpool Breakdown Entering'!L273,
'Carpool Breakdown Entering'!L294,'Carpool Breakdown Entering'!L315)</f>
        <v>29</v>
      </c>
      <c r="M12" s="392">
        <f>SUM('Carpool Breakdown Entering'!M20,'Carpool Breakdown Entering'!M41,'Carpool Breakdown Entering'!M62,
'Carpool Breakdown Entering'!M83,'Carpool Breakdown Entering'!M104,'Carpool Breakdown Entering'!M125,
'Carpool Breakdown Entering'!M146,'Carpool Breakdown Entering'!M167, 'Carpool Breakdown Entering'!M188,'Carpool Breakdown Entering'!M210,
'Carpool Breakdown Entering'!M231,'Carpool Breakdown Entering'!M252,'Carpool Breakdown Entering'!M273,
'Carpool Breakdown Entering'!M294,'Carpool Breakdown Entering'!M315)</f>
        <v>42</v>
      </c>
      <c r="N12" s="392">
        <f>SUM('Carpool Breakdown Entering'!N20,'Carpool Breakdown Entering'!N41,'Carpool Breakdown Entering'!N62,
'Carpool Breakdown Entering'!N83,'Carpool Breakdown Entering'!N104,'Carpool Breakdown Entering'!N125,
'Carpool Breakdown Entering'!N146,'Carpool Breakdown Entering'!N167, 'Carpool Breakdown Entering'!N188,'Carpool Breakdown Entering'!N210,
'Carpool Breakdown Entering'!N231,'Carpool Breakdown Entering'!N252,'Carpool Breakdown Entering'!N273,
'Carpool Breakdown Entering'!N294,'Carpool Breakdown Entering'!N315)</f>
        <v>47</v>
      </c>
      <c r="O12" s="392">
        <f>SUM('Carpool Breakdown Entering'!O20,'Carpool Breakdown Entering'!O41,'Carpool Breakdown Entering'!O62,
'Carpool Breakdown Entering'!O83,'Carpool Breakdown Entering'!O104,'Carpool Breakdown Entering'!O125,
'Carpool Breakdown Entering'!O146,'Carpool Breakdown Entering'!O167, 'Carpool Breakdown Entering'!O188,'Carpool Breakdown Entering'!O210,
'Carpool Breakdown Entering'!O231,'Carpool Breakdown Entering'!O252,'Carpool Breakdown Entering'!O273,
'Carpool Breakdown Entering'!O294,'Carpool Breakdown Entering'!O315)</f>
        <v>39</v>
      </c>
      <c r="P12" s="392">
        <f>SUM('Carpool Breakdown Entering'!P20,'Carpool Breakdown Entering'!P41,'Carpool Breakdown Entering'!P62,
'Carpool Breakdown Entering'!P83,'Carpool Breakdown Entering'!P104,'Carpool Breakdown Entering'!P125,
'Carpool Breakdown Entering'!P146,'Carpool Breakdown Entering'!P167, 'Carpool Breakdown Entering'!P188,'Carpool Breakdown Entering'!P210,
'Carpool Breakdown Entering'!P231,'Carpool Breakdown Entering'!P252,'Carpool Breakdown Entering'!P273,
'Carpool Breakdown Entering'!P294,'Carpool Breakdown Entering'!P315)</f>
        <v>32</v>
      </c>
      <c r="Q12" s="392">
        <f>SUM('Carpool Breakdown Entering'!Q20,'Carpool Breakdown Entering'!Q41,'Carpool Breakdown Entering'!Q62,
'Carpool Breakdown Entering'!Q83,'Carpool Breakdown Entering'!Q104,'Carpool Breakdown Entering'!Q125,
'Carpool Breakdown Entering'!Q146,'Carpool Breakdown Entering'!Q167, 'Carpool Breakdown Entering'!Q188,'Carpool Breakdown Entering'!Q210,
'Carpool Breakdown Entering'!Q231,'Carpool Breakdown Entering'!Q252,'Carpool Breakdown Entering'!Q273,
'Carpool Breakdown Entering'!Q294,'Carpool Breakdown Entering'!Q315)</f>
        <v>5</v>
      </c>
      <c r="R12" s="392">
        <f>SUM('Carpool Breakdown Entering'!R20,'Carpool Breakdown Entering'!R41,'Carpool Breakdown Entering'!R62,
'Carpool Breakdown Entering'!R83,'Carpool Breakdown Entering'!R104,'Carpool Breakdown Entering'!R125,
'Carpool Breakdown Entering'!R146,'Carpool Breakdown Entering'!R167, 'Carpool Breakdown Entering'!R188,'Carpool Breakdown Entering'!R210,
'Carpool Breakdown Entering'!R231,'Carpool Breakdown Entering'!R252,'Carpool Breakdown Entering'!R273,
'Carpool Breakdown Entering'!R294,'Carpool Breakdown Entering'!R315)</f>
        <v>10</v>
      </c>
      <c r="S12" s="394">
        <f t="shared" si="0"/>
        <v>468</v>
      </c>
      <c r="T12" s="67"/>
      <c r="U12" s="67"/>
      <c r="V12" s="67"/>
      <c r="W12" s="67"/>
      <c r="X12" s="67"/>
      <c r="Y12" s="67"/>
      <c r="Z12" s="67"/>
      <c r="AA12" s="67"/>
      <c r="AB12" s="67"/>
      <c r="AC12" s="67"/>
      <c r="AD12" s="67"/>
      <c r="AE12" s="67"/>
      <c r="AF12" s="67"/>
      <c r="AG12" s="67"/>
      <c r="AH12" s="67"/>
      <c r="AI12" s="67"/>
      <c r="AJ12" s="67"/>
      <c r="AK12" s="67"/>
      <c r="AL12" s="67"/>
    </row>
    <row r="13" spans="1:38" ht="12" customHeight="1" x14ac:dyDescent="0.4">
      <c r="A13" s="664"/>
      <c r="B13" s="390" t="s">
        <v>16</v>
      </c>
      <c r="C13" s="314">
        <f>SUM('Carpool Breakdown Entering'!C19,'Carpool Breakdown Entering'!C43,'Carpool Breakdown Entering'!C63,
'Carpool Breakdown Entering'!C84,'Carpool Breakdown Entering'!C105,'Carpool Breakdown Entering'!C126,
'Carpool Breakdown Entering'!C147,'Carpool Breakdown Entering'!C168, 'Carpool Breakdown Entering'!C189,'Carpool Breakdown Entering'!C211,
'Carpool Breakdown Entering'!C232,'Carpool Breakdown Entering'!C253,'Carpool Breakdown Entering'!C274,
'Carpool Breakdown Entering'!C295,'Carpool Breakdown Entering'!C316)</f>
        <v>0</v>
      </c>
      <c r="D13" s="67">
        <f>SUM('Carpool Breakdown Entering'!D19,'Carpool Breakdown Entering'!D43,'Carpool Breakdown Entering'!D63,
'Carpool Breakdown Entering'!D84,'Carpool Breakdown Entering'!D105,'Carpool Breakdown Entering'!D126,
'Carpool Breakdown Entering'!D147,'Carpool Breakdown Entering'!D168, 'Carpool Breakdown Entering'!D189,'Carpool Breakdown Entering'!D211,
'Carpool Breakdown Entering'!D232,'Carpool Breakdown Entering'!D253,'Carpool Breakdown Entering'!D274,
'Carpool Breakdown Entering'!D295,'Carpool Breakdown Entering'!D316)</f>
        <v>0</v>
      </c>
      <c r="E13" s="67">
        <f>SUM('Carpool Breakdown Entering'!E19,'Carpool Breakdown Entering'!E43,'Carpool Breakdown Entering'!E63,
'Carpool Breakdown Entering'!E84,'Carpool Breakdown Entering'!E105,'Carpool Breakdown Entering'!E126,
'Carpool Breakdown Entering'!E147,'Carpool Breakdown Entering'!E168, 'Carpool Breakdown Entering'!E189,'Carpool Breakdown Entering'!E211,
'Carpool Breakdown Entering'!E232,'Carpool Breakdown Entering'!E253,'Carpool Breakdown Entering'!E274,
'Carpool Breakdown Entering'!E295,'Carpool Breakdown Entering'!E316)</f>
        <v>0</v>
      </c>
      <c r="F13" s="67">
        <f>SUM('Carpool Breakdown Entering'!F19,'Carpool Breakdown Entering'!F43,'Carpool Breakdown Entering'!F63,
'Carpool Breakdown Entering'!F84,'Carpool Breakdown Entering'!F105,'Carpool Breakdown Entering'!F126,
'Carpool Breakdown Entering'!F147,'Carpool Breakdown Entering'!F168, 'Carpool Breakdown Entering'!F189,'Carpool Breakdown Entering'!F211,
'Carpool Breakdown Entering'!F232,'Carpool Breakdown Entering'!F253,'Carpool Breakdown Entering'!F274,
'Carpool Breakdown Entering'!F295,'Carpool Breakdown Entering'!F316)</f>
        <v>0</v>
      </c>
      <c r="G13" s="67">
        <f>SUM('Carpool Breakdown Entering'!G19,'Carpool Breakdown Entering'!G43,'Carpool Breakdown Entering'!G63,
'Carpool Breakdown Entering'!G84,'Carpool Breakdown Entering'!G105,'Carpool Breakdown Entering'!G126,
'Carpool Breakdown Entering'!G147,'Carpool Breakdown Entering'!G168, 'Carpool Breakdown Entering'!G189,'Carpool Breakdown Entering'!G211,
'Carpool Breakdown Entering'!G232,'Carpool Breakdown Entering'!G253,'Carpool Breakdown Entering'!G274,
'Carpool Breakdown Entering'!G295,'Carpool Breakdown Entering'!G316)</f>
        <v>0</v>
      </c>
      <c r="H13" s="67">
        <f>SUM('Carpool Breakdown Entering'!H19,'Carpool Breakdown Entering'!H43,'Carpool Breakdown Entering'!H63,
'Carpool Breakdown Entering'!H84,'Carpool Breakdown Entering'!H105,'Carpool Breakdown Entering'!H126,
'Carpool Breakdown Entering'!H147,'Carpool Breakdown Entering'!H168, 'Carpool Breakdown Entering'!H189,'Carpool Breakdown Entering'!H211,
'Carpool Breakdown Entering'!H232,'Carpool Breakdown Entering'!H253,'Carpool Breakdown Entering'!H274,
'Carpool Breakdown Entering'!H295,'Carpool Breakdown Entering'!H316)</f>
        <v>0</v>
      </c>
      <c r="I13" s="67">
        <f>SUM('Carpool Breakdown Entering'!I19,'Carpool Breakdown Entering'!I43,'Carpool Breakdown Entering'!I63,
'Carpool Breakdown Entering'!I84,'Carpool Breakdown Entering'!I105,'Carpool Breakdown Entering'!I126,
'Carpool Breakdown Entering'!I147,'Carpool Breakdown Entering'!I168, 'Carpool Breakdown Entering'!I189,'Carpool Breakdown Entering'!I211,
'Carpool Breakdown Entering'!I232,'Carpool Breakdown Entering'!I253,'Carpool Breakdown Entering'!I274,
'Carpool Breakdown Entering'!I295,'Carpool Breakdown Entering'!I316)</f>
        <v>0</v>
      </c>
      <c r="J13" s="67">
        <f>SUM('Carpool Breakdown Entering'!J19,'Carpool Breakdown Entering'!J43,'Carpool Breakdown Entering'!J63,
'Carpool Breakdown Entering'!J84,'Carpool Breakdown Entering'!J105,'Carpool Breakdown Entering'!J126,
'Carpool Breakdown Entering'!J147,'Carpool Breakdown Entering'!J168, 'Carpool Breakdown Entering'!J189,'Carpool Breakdown Entering'!J211,
'Carpool Breakdown Entering'!J232,'Carpool Breakdown Entering'!J253,'Carpool Breakdown Entering'!J274,
'Carpool Breakdown Entering'!J295,'Carpool Breakdown Entering'!J316)</f>
        <v>0</v>
      </c>
      <c r="K13" s="67">
        <f>SUM('Carpool Breakdown Entering'!K19,'Carpool Breakdown Entering'!K43,'Carpool Breakdown Entering'!K63,
'Carpool Breakdown Entering'!K84,'Carpool Breakdown Entering'!K105,'Carpool Breakdown Entering'!K126,
'Carpool Breakdown Entering'!K147,'Carpool Breakdown Entering'!K168, 'Carpool Breakdown Entering'!K189,'Carpool Breakdown Entering'!K211,
'Carpool Breakdown Entering'!K232,'Carpool Breakdown Entering'!K253,'Carpool Breakdown Entering'!K274,
'Carpool Breakdown Entering'!K295,'Carpool Breakdown Entering'!K316)</f>
        <v>0</v>
      </c>
      <c r="L13" s="67">
        <f>SUM('Carpool Breakdown Entering'!L19,'Carpool Breakdown Entering'!L43,'Carpool Breakdown Entering'!L63,
'Carpool Breakdown Entering'!L84,'Carpool Breakdown Entering'!L105,'Carpool Breakdown Entering'!L126,
'Carpool Breakdown Entering'!L147,'Carpool Breakdown Entering'!L168, 'Carpool Breakdown Entering'!L189,'Carpool Breakdown Entering'!L211,
'Carpool Breakdown Entering'!L232,'Carpool Breakdown Entering'!L253,'Carpool Breakdown Entering'!L274,
'Carpool Breakdown Entering'!L295,'Carpool Breakdown Entering'!L316)</f>
        <v>0</v>
      </c>
      <c r="M13" s="67">
        <f>SUM('Carpool Breakdown Entering'!M19,'Carpool Breakdown Entering'!M43,'Carpool Breakdown Entering'!M63,
'Carpool Breakdown Entering'!M84,'Carpool Breakdown Entering'!M105,'Carpool Breakdown Entering'!M126,
'Carpool Breakdown Entering'!M147,'Carpool Breakdown Entering'!M168, 'Carpool Breakdown Entering'!M189,'Carpool Breakdown Entering'!M211,
'Carpool Breakdown Entering'!M232,'Carpool Breakdown Entering'!M253,'Carpool Breakdown Entering'!M274,
'Carpool Breakdown Entering'!M295,'Carpool Breakdown Entering'!M316)</f>
        <v>0</v>
      </c>
      <c r="N13" s="67">
        <f>SUM('Carpool Breakdown Entering'!N19,'Carpool Breakdown Entering'!N43,'Carpool Breakdown Entering'!N63,
'Carpool Breakdown Entering'!N84,'Carpool Breakdown Entering'!N105,'Carpool Breakdown Entering'!N126,
'Carpool Breakdown Entering'!N147,'Carpool Breakdown Entering'!N168, 'Carpool Breakdown Entering'!N189,'Carpool Breakdown Entering'!N211,
'Carpool Breakdown Entering'!N232,'Carpool Breakdown Entering'!N253,'Carpool Breakdown Entering'!N274,
'Carpool Breakdown Entering'!N295,'Carpool Breakdown Entering'!N316)</f>
        <v>0</v>
      </c>
      <c r="O13" s="67">
        <f>SUM('Carpool Breakdown Entering'!O19,'Carpool Breakdown Entering'!O43,'Carpool Breakdown Entering'!O63,
'Carpool Breakdown Entering'!O84,'Carpool Breakdown Entering'!O105,'Carpool Breakdown Entering'!O126,
'Carpool Breakdown Entering'!O147,'Carpool Breakdown Entering'!O168, 'Carpool Breakdown Entering'!O189,'Carpool Breakdown Entering'!O211,
'Carpool Breakdown Entering'!O232,'Carpool Breakdown Entering'!O253,'Carpool Breakdown Entering'!O274,
'Carpool Breakdown Entering'!O295,'Carpool Breakdown Entering'!O316)</f>
        <v>0</v>
      </c>
      <c r="P13" s="67">
        <f>SUM('Carpool Breakdown Entering'!P19,'Carpool Breakdown Entering'!P43,'Carpool Breakdown Entering'!P63,
'Carpool Breakdown Entering'!P84,'Carpool Breakdown Entering'!P105,'Carpool Breakdown Entering'!P126,
'Carpool Breakdown Entering'!P147,'Carpool Breakdown Entering'!P168, 'Carpool Breakdown Entering'!P189,'Carpool Breakdown Entering'!P211,
'Carpool Breakdown Entering'!P232,'Carpool Breakdown Entering'!P253,'Carpool Breakdown Entering'!P274,
'Carpool Breakdown Entering'!P295,'Carpool Breakdown Entering'!P316)</f>
        <v>0</v>
      </c>
      <c r="Q13" s="67">
        <f>SUM('Carpool Breakdown Entering'!Q19,'Carpool Breakdown Entering'!Q43,'Carpool Breakdown Entering'!Q63,
'Carpool Breakdown Entering'!Q84,'Carpool Breakdown Entering'!Q105,'Carpool Breakdown Entering'!Q126,
'Carpool Breakdown Entering'!Q147,'Carpool Breakdown Entering'!Q168, 'Carpool Breakdown Entering'!Q189,'Carpool Breakdown Entering'!Q211,
'Carpool Breakdown Entering'!Q232,'Carpool Breakdown Entering'!Q253,'Carpool Breakdown Entering'!Q274,
'Carpool Breakdown Entering'!Q295,'Carpool Breakdown Entering'!Q316)</f>
        <v>0</v>
      </c>
      <c r="R13" s="67">
        <f>SUM('Carpool Breakdown Entering'!R19,'Carpool Breakdown Entering'!R43,'Carpool Breakdown Entering'!R63,
'Carpool Breakdown Entering'!R84,'Carpool Breakdown Entering'!R105,'Carpool Breakdown Entering'!R126,
'Carpool Breakdown Entering'!R147,'Carpool Breakdown Entering'!R168, 'Carpool Breakdown Entering'!R189,'Carpool Breakdown Entering'!R211,
'Carpool Breakdown Entering'!R232,'Carpool Breakdown Entering'!R253,'Carpool Breakdown Entering'!R274,
'Carpool Breakdown Entering'!R295,'Carpool Breakdown Entering'!R316)</f>
        <v>0</v>
      </c>
      <c r="S13" s="376">
        <f t="shared" si="0"/>
        <v>0</v>
      </c>
      <c r="T13" s="67"/>
      <c r="U13" s="67"/>
      <c r="V13" s="67"/>
      <c r="W13" s="67"/>
      <c r="X13" s="67"/>
      <c r="Y13" s="67"/>
      <c r="Z13" s="67"/>
      <c r="AA13" s="67"/>
      <c r="AB13" s="67"/>
      <c r="AC13" s="67"/>
      <c r="AD13" s="67"/>
      <c r="AE13" s="67"/>
      <c r="AF13" s="67"/>
      <c r="AG13" s="67"/>
      <c r="AH13" s="67"/>
      <c r="AI13" s="67"/>
      <c r="AJ13" s="67"/>
      <c r="AK13" s="67"/>
      <c r="AL13" s="67"/>
    </row>
    <row r="14" spans="1:38" ht="12" customHeight="1" x14ac:dyDescent="0.4">
      <c r="A14" s="664"/>
      <c r="B14" s="390" t="s">
        <v>46</v>
      </c>
      <c r="C14" s="314">
        <f>SUM('Carpool Breakdown Entering'!C24,'Carpool Breakdown Entering'!C41,'Carpool Breakdown Entering'!C66,
'Carpool Breakdown Entering'!C87,'Carpool Breakdown Entering'!C108,'Carpool Breakdown Entering'!C129,
'Carpool Breakdown Entering'!C150,'Carpool Breakdown Entering'!C171, 'Carpool Breakdown Entering'!C193,'Carpool Breakdown Entering'!C214,
'Carpool Breakdown Entering'!C235,'Carpool Breakdown Entering'!C256,'Carpool Breakdown Entering'!C277,
'Carpool Breakdown Entering'!C298,'Carpool Breakdown Entering'!C319)</f>
        <v>0</v>
      </c>
      <c r="D14" s="67">
        <f>SUM('Carpool Breakdown Entering'!D24,'Carpool Breakdown Entering'!D41,'Carpool Breakdown Entering'!D66,
'Carpool Breakdown Entering'!D87,'Carpool Breakdown Entering'!D108,'Carpool Breakdown Entering'!D129,
'Carpool Breakdown Entering'!D150,'Carpool Breakdown Entering'!D171, 'Carpool Breakdown Entering'!D193,'Carpool Breakdown Entering'!D214,
'Carpool Breakdown Entering'!D235,'Carpool Breakdown Entering'!D256,'Carpool Breakdown Entering'!D277,
'Carpool Breakdown Entering'!D298,'Carpool Breakdown Entering'!D319)</f>
        <v>0</v>
      </c>
      <c r="E14" s="67">
        <f>SUM('Carpool Breakdown Entering'!E24,'Carpool Breakdown Entering'!E41,'Carpool Breakdown Entering'!E66,
'Carpool Breakdown Entering'!E87,'Carpool Breakdown Entering'!E108,'Carpool Breakdown Entering'!E129,
'Carpool Breakdown Entering'!E150,'Carpool Breakdown Entering'!E171, 'Carpool Breakdown Entering'!E193,'Carpool Breakdown Entering'!E214,
'Carpool Breakdown Entering'!E235,'Carpool Breakdown Entering'!E256,'Carpool Breakdown Entering'!E277,
'Carpool Breakdown Entering'!E298,'Carpool Breakdown Entering'!E319)</f>
        <v>0</v>
      </c>
      <c r="F14" s="67">
        <f>SUM('Carpool Breakdown Entering'!F24,'Carpool Breakdown Entering'!F41,'Carpool Breakdown Entering'!F66,
'Carpool Breakdown Entering'!F87,'Carpool Breakdown Entering'!F108,'Carpool Breakdown Entering'!F129,
'Carpool Breakdown Entering'!F150,'Carpool Breakdown Entering'!F171, 'Carpool Breakdown Entering'!F193,'Carpool Breakdown Entering'!F214,
'Carpool Breakdown Entering'!F235,'Carpool Breakdown Entering'!F256,'Carpool Breakdown Entering'!F277,
'Carpool Breakdown Entering'!F298,'Carpool Breakdown Entering'!F319)</f>
        <v>0</v>
      </c>
      <c r="G14" s="67">
        <f>SUM('Carpool Breakdown Entering'!G24,'Carpool Breakdown Entering'!G41,'Carpool Breakdown Entering'!G66,
'Carpool Breakdown Entering'!G87,'Carpool Breakdown Entering'!G108,'Carpool Breakdown Entering'!G129,
'Carpool Breakdown Entering'!G150,'Carpool Breakdown Entering'!G171, 'Carpool Breakdown Entering'!G193,'Carpool Breakdown Entering'!G214,
'Carpool Breakdown Entering'!G235,'Carpool Breakdown Entering'!G256,'Carpool Breakdown Entering'!G277,
'Carpool Breakdown Entering'!G298,'Carpool Breakdown Entering'!G319)</f>
        <v>0</v>
      </c>
      <c r="H14" s="67">
        <f>SUM('Carpool Breakdown Entering'!H24,'Carpool Breakdown Entering'!H41,'Carpool Breakdown Entering'!H66,
'Carpool Breakdown Entering'!H87,'Carpool Breakdown Entering'!H108,'Carpool Breakdown Entering'!H129,
'Carpool Breakdown Entering'!H150,'Carpool Breakdown Entering'!H171, 'Carpool Breakdown Entering'!H193,'Carpool Breakdown Entering'!H214,
'Carpool Breakdown Entering'!H235,'Carpool Breakdown Entering'!H256,'Carpool Breakdown Entering'!H277,
'Carpool Breakdown Entering'!H298,'Carpool Breakdown Entering'!H319)</f>
        <v>0</v>
      </c>
      <c r="I14" s="67">
        <f>SUM('Carpool Breakdown Entering'!I24,'Carpool Breakdown Entering'!I41,'Carpool Breakdown Entering'!I66,
'Carpool Breakdown Entering'!I87,'Carpool Breakdown Entering'!I108,'Carpool Breakdown Entering'!I129,
'Carpool Breakdown Entering'!I150,'Carpool Breakdown Entering'!I171, 'Carpool Breakdown Entering'!I193,'Carpool Breakdown Entering'!I214,
'Carpool Breakdown Entering'!I235,'Carpool Breakdown Entering'!I256,'Carpool Breakdown Entering'!I277,
'Carpool Breakdown Entering'!I298,'Carpool Breakdown Entering'!I319)</f>
        <v>0</v>
      </c>
      <c r="J14" s="67">
        <f>SUM('Carpool Breakdown Entering'!J24,'Carpool Breakdown Entering'!J41,'Carpool Breakdown Entering'!J66,
'Carpool Breakdown Entering'!J87,'Carpool Breakdown Entering'!J108,'Carpool Breakdown Entering'!J129,
'Carpool Breakdown Entering'!J150,'Carpool Breakdown Entering'!J171, 'Carpool Breakdown Entering'!J193,'Carpool Breakdown Entering'!J214,
'Carpool Breakdown Entering'!J235,'Carpool Breakdown Entering'!J256,'Carpool Breakdown Entering'!J277,
'Carpool Breakdown Entering'!J298,'Carpool Breakdown Entering'!J319)</f>
        <v>0</v>
      </c>
      <c r="K14" s="67">
        <f>SUM('Carpool Breakdown Entering'!K24,'Carpool Breakdown Entering'!K41,'Carpool Breakdown Entering'!K66,
'Carpool Breakdown Entering'!K87,'Carpool Breakdown Entering'!K108,'Carpool Breakdown Entering'!K129,
'Carpool Breakdown Entering'!K150,'Carpool Breakdown Entering'!K171, 'Carpool Breakdown Entering'!K193,'Carpool Breakdown Entering'!K214,
'Carpool Breakdown Entering'!K235,'Carpool Breakdown Entering'!K256,'Carpool Breakdown Entering'!K277,
'Carpool Breakdown Entering'!K298,'Carpool Breakdown Entering'!K319)</f>
        <v>0</v>
      </c>
      <c r="L14" s="67">
        <f>SUM('Carpool Breakdown Entering'!L24,'Carpool Breakdown Entering'!L41,'Carpool Breakdown Entering'!L66,
'Carpool Breakdown Entering'!L87,'Carpool Breakdown Entering'!L108,'Carpool Breakdown Entering'!L129,
'Carpool Breakdown Entering'!L150,'Carpool Breakdown Entering'!L171, 'Carpool Breakdown Entering'!L193,'Carpool Breakdown Entering'!L214,
'Carpool Breakdown Entering'!L235,'Carpool Breakdown Entering'!L256,'Carpool Breakdown Entering'!L277,
'Carpool Breakdown Entering'!L298,'Carpool Breakdown Entering'!L319)</f>
        <v>0</v>
      </c>
      <c r="M14" s="67">
        <f>SUM('Carpool Breakdown Entering'!M24,'Carpool Breakdown Entering'!M41,'Carpool Breakdown Entering'!M66,
'Carpool Breakdown Entering'!M87,'Carpool Breakdown Entering'!M108,'Carpool Breakdown Entering'!M129,
'Carpool Breakdown Entering'!M150,'Carpool Breakdown Entering'!M171, 'Carpool Breakdown Entering'!M193,'Carpool Breakdown Entering'!M214,
'Carpool Breakdown Entering'!M235,'Carpool Breakdown Entering'!M256,'Carpool Breakdown Entering'!M277,
'Carpool Breakdown Entering'!M298,'Carpool Breakdown Entering'!M319)</f>
        <v>0</v>
      </c>
      <c r="N14" s="67">
        <f>SUM('Carpool Breakdown Entering'!N24,'Carpool Breakdown Entering'!N41,'Carpool Breakdown Entering'!N66,
'Carpool Breakdown Entering'!N87,'Carpool Breakdown Entering'!N108,'Carpool Breakdown Entering'!N129,
'Carpool Breakdown Entering'!N150,'Carpool Breakdown Entering'!N171, 'Carpool Breakdown Entering'!N193,'Carpool Breakdown Entering'!N214,
'Carpool Breakdown Entering'!N235,'Carpool Breakdown Entering'!N256,'Carpool Breakdown Entering'!N277,
'Carpool Breakdown Entering'!N298,'Carpool Breakdown Entering'!N319)</f>
        <v>26</v>
      </c>
      <c r="O14" s="67">
        <f>SUM('Carpool Breakdown Entering'!O24,'Carpool Breakdown Entering'!O41,'Carpool Breakdown Entering'!O66,
'Carpool Breakdown Entering'!O87,'Carpool Breakdown Entering'!O108,'Carpool Breakdown Entering'!O129,
'Carpool Breakdown Entering'!O150,'Carpool Breakdown Entering'!O171, 'Carpool Breakdown Entering'!O193,'Carpool Breakdown Entering'!O214,
'Carpool Breakdown Entering'!O235,'Carpool Breakdown Entering'!O256,'Carpool Breakdown Entering'!O277,
'Carpool Breakdown Entering'!O298,'Carpool Breakdown Entering'!O319)</f>
        <v>20</v>
      </c>
      <c r="P14" s="67">
        <f>SUM('Carpool Breakdown Entering'!P24,'Carpool Breakdown Entering'!P41,'Carpool Breakdown Entering'!P66,
'Carpool Breakdown Entering'!P87,'Carpool Breakdown Entering'!P108,'Carpool Breakdown Entering'!P129,
'Carpool Breakdown Entering'!P150,'Carpool Breakdown Entering'!P171, 'Carpool Breakdown Entering'!P193,'Carpool Breakdown Entering'!P214,
'Carpool Breakdown Entering'!P235,'Carpool Breakdown Entering'!P256,'Carpool Breakdown Entering'!P277,
'Carpool Breakdown Entering'!P298,'Carpool Breakdown Entering'!P319)</f>
        <v>20</v>
      </c>
      <c r="Q14" s="67">
        <f>SUM('Carpool Breakdown Entering'!Q24,'Carpool Breakdown Entering'!Q41,'Carpool Breakdown Entering'!Q66,
'Carpool Breakdown Entering'!Q87,'Carpool Breakdown Entering'!Q108,'Carpool Breakdown Entering'!Q129,
'Carpool Breakdown Entering'!Q150,'Carpool Breakdown Entering'!Q171, 'Carpool Breakdown Entering'!Q193,'Carpool Breakdown Entering'!Q214,
'Carpool Breakdown Entering'!Q235,'Carpool Breakdown Entering'!Q256,'Carpool Breakdown Entering'!Q277,
'Carpool Breakdown Entering'!Q298,'Carpool Breakdown Entering'!Q319)</f>
        <v>2</v>
      </c>
      <c r="R14" s="67">
        <f>SUM('Carpool Breakdown Entering'!R24,'Carpool Breakdown Entering'!R41,'Carpool Breakdown Entering'!R66,
'Carpool Breakdown Entering'!R87,'Carpool Breakdown Entering'!R108,'Carpool Breakdown Entering'!R129,
'Carpool Breakdown Entering'!R150,'Carpool Breakdown Entering'!R171, 'Carpool Breakdown Entering'!R193,'Carpool Breakdown Entering'!R214,
'Carpool Breakdown Entering'!R235,'Carpool Breakdown Entering'!R256,'Carpool Breakdown Entering'!R277,
'Carpool Breakdown Entering'!R298,'Carpool Breakdown Entering'!R319)</f>
        <v>6</v>
      </c>
      <c r="S14" s="376">
        <f t="shared" si="0"/>
        <v>74</v>
      </c>
      <c r="T14" s="67"/>
      <c r="U14" s="67"/>
      <c r="V14" s="67"/>
      <c r="W14" s="67"/>
      <c r="X14" s="67"/>
      <c r="Y14" s="67"/>
      <c r="Z14" s="67"/>
      <c r="AA14" s="67"/>
      <c r="AB14" s="67"/>
      <c r="AC14" s="67"/>
      <c r="AD14" s="67"/>
      <c r="AE14" s="67"/>
      <c r="AF14" s="67"/>
      <c r="AG14" s="67"/>
      <c r="AH14" s="67"/>
      <c r="AI14" s="67"/>
      <c r="AJ14" s="67"/>
      <c r="AK14" s="67"/>
      <c r="AL14" s="67"/>
    </row>
    <row r="15" spans="1:38" ht="12" customHeight="1" x14ac:dyDescent="0.4">
      <c r="A15" s="664"/>
      <c r="B15" s="391" t="s">
        <v>17</v>
      </c>
      <c r="C15" s="315">
        <f>SUM('Carpool Breakdown Entering'!C18,'Carpool Breakdown Entering'!C43,'Carpool Breakdown Entering'!C64,
'Carpool Breakdown Entering'!C85,'Carpool Breakdown Entering'!C106,'Carpool Breakdown Entering'!C127,
'Carpool Breakdown Entering'!C148,'Carpool Breakdown Entering'!C169, 'Carpool Breakdown Entering'!C190,'Carpool Breakdown Entering'!C212,
'Carpool Breakdown Entering'!C233,'Carpool Breakdown Entering'!C254,'Carpool Breakdown Entering'!C275,
'Carpool Breakdown Entering'!C296,'Carpool Breakdown Entering'!C317)</f>
        <v>0</v>
      </c>
      <c r="D15" s="392">
        <f>SUM('Carpool Breakdown Entering'!D18,'Carpool Breakdown Entering'!D43,'Carpool Breakdown Entering'!D64,
'Carpool Breakdown Entering'!D85,'Carpool Breakdown Entering'!D106,'Carpool Breakdown Entering'!D127,
'Carpool Breakdown Entering'!D148,'Carpool Breakdown Entering'!D169, 'Carpool Breakdown Entering'!D190,'Carpool Breakdown Entering'!D212,
'Carpool Breakdown Entering'!D233,'Carpool Breakdown Entering'!D254,'Carpool Breakdown Entering'!D275,
'Carpool Breakdown Entering'!D296,'Carpool Breakdown Entering'!D317)</f>
        <v>0</v>
      </c>
      <c r="E15" s="392">
        <f>SUM('Carpool Breakdown Entering'!E18,'Carpool Breakdown Entering'!E43,'Carpool Breakdown Entering'!E64,
'Carpool Breakdown Entering'!E85,'Carpool Breakdown Entering'!E106,'Carpool Breakdown Entering'!E127,
'Carpool Breakdown Entering'!E148,'Carpool Breakdown Entering'!E169, 'Carpool Breakdown Entering'!E190,'Carpool Breakdown Entering'!E212,
'Carpool Breakdown Entering'!E233,'Carpool Breakdown Entering'!E254,'Carpool Breakdown Entering'!E275,
'Carpool Breakdown Entering'!E296,'Carpool Breakdown Entering'!E317)</f>
        <v>0</v>
      </c>
      <c r="F15" s="392">
        <f>SUM('Carpool Breakdown Entering'!F18,'Carpool Breakdown Entering'!F43,'Carpool Breakdown Entering'!F64,
'Carpool Breakdown Entering'!F85,'Carpool Breakdown Entering'!F106,'Carpool Breakdown Entering'!F127,
'Carpool Breakdown Entering'!F148,'Carpool Breakdown Entering'!F169, 'Carpool Breakdown Entering'!F190,'Carpool Breakdown Entering'!F212,
'Carpool Breakdown Entering'!F233,'Carpool Breakdown Entering'!F254,'Carpool Breakdown Entering'!F275,
'Carpool Breakdown Entering'!F296,'Carpool Breakdown Entering'!F317)</f>
        <v>0</v>
      </c>
      <c r="G15" s="392">
        <f>SUM('Carpool Breakdown Entering'!G18,'Carpool Breakdown Entering'!G43,'Carpool Breakdown Entering'!G64,
'Carpool Breakdown Entering'!G85,'Carpool Breakdown Entering'!G106,'Carpool Breakdown Entering'!G127,
'Carpool Breakdown Entering'!G148,'Carpool Breakdown Entering'!G169, 'Carpool Breakdown Entering'!G190,'Carpool Breakdown Entering'!G212,
'Carpool Breakdown Entering'!G233,'Carpool Breakdown Entering'!G254,'Carpool Breakdown Entering'!G275,
'Carpool Breakdown Entering'!G296,'Carpool Breakdown Entering'!G317)</f>
        <v>0</v>
      </c>
      <c r="H15" s="392">
        <f>SUM('Carpool Breakdown Entering'!H18,'Carpool Breakdown Entering'!H43,'Carpool Breakdown Entering'!H64,
'Carpool Breakdown Entering'!H85,'Carpool Breakdown Entering'!H106,'Carpool Breakdown Entering'!H127,
'Carpool Breakdown Entering'!H148,'Carpool Breakdown Entering'!H169, 'Carpool Breakdown Entering'!H190,'Carpool Breakdown Entering'!H212,
'Carpool Breakdown Entering'!H233,'Carpool Breakdown Entering'!H254,'Carpool Breakdown Entering'!H275,
'Carpool Breakdown Entering'!H296,'Carpool Breakdown Entering'!H317)</f>
        <v>0</v>
      </c>
      <c r="I15" s="392">
        <f>SUM('Carpool Breakdown Entering'!I18,'Carpool Breakdown Entering'!I43,'Carpool Breakdown Entering'!I64,
'Carpool Breakdown Entering'!I85,'Carpool Breakdown Entering'!I106,'Carpool Breakdown Entering'!I127,
'Carpool Breakdown Entering'!I148,'Carpool Breakdown Entering'!I169, 'Carpool Breakdown Entering'!I190,'Carpool Breakdown Entering'!I212,
'Carpool Breakdown Entering'!I233,'Carpool Breakdown Entering'!I254,'Carpool Breakdown Entering'!I275,
'Carpool Breakdown Entering'!I296,'Carpool Breakdown Entering'!I317)</f>
        <v>0</v>
      </c>
      <c r="J15" s="392">
        <f>SUM('Carpool Breakdown Entering'!J18,'Carpool Breakdown Entering'!J43,'Carpool Breakdown Entering'!J64,
'Carpool Breakdown Entering'!J85,'Carpool Breakdown Entering'!J106,'Carpool Breakdown Entering'!J127,
'Carpool Breakdown Entering'!J148,'Carpool Breakdown Entering'!J169, 'Carpool Breakdown Entering'!J190,'Carpool Breakdown Entering'!J212,
'Carpool Breakdown Entering'!J233,'Carpool Breakdown Entering'!J254,'Carpool Breakdown Entering'!J275,
'Carpool Breakdown Entering'!J296,'Carpool Breakdown Entering'!J317)</f>
        <v>0</v>
      </c>
      <c r="K15" s="392">
        <f>SUM('Carpool Breakdown Entering'!K18,'Carpool Breakdown Entering'!K43,'Carpool Breakdown Entering'!K64,
'Carpool Breakdown Entering'!K85,'Carpool Breakdown Entering'!K106,'Carpool Breakdown Entering'!K127,
'Carpool Breakdown Entering'!K148,'Carpool Breakdown Entering'!K169, 'Carpool Breakdown Entering'!K190,'Carpool Breakdown Entering'!K212,
'Carpool Breakdown Entering'!K233,'Carpool Breakdown Entering'!K254,'Carpool Breakdown Entering'!K275,
'Carpool Breakdown Entering'!K296,'Carpool Breakdown Entering'!K317)</f>
        <v>0</v>
      </c>
      <c r="L15" s="392">
        <f>SUM('Carpool Breakdown Entering'!L18,'Carpool Breakdown Entering'!L43,'Carpool Breakdown Entering'!L64,
'Carpool Breakdown Entering'!L85,'Carpool Breakdown Entering'!L106,'Carpool Breakdown Entering'!L127,
'Carpool Breakdown Entering'!L148,'Carpool Breakdown Entering'!L169, 'Carpool Breakdown Entering'!L190,'Carpool Breakdown Entering'!L212,
'Carpool Breakdown Entering'!L233,'Carpool Breakdown Entering'!L254,'Carpool Breakdown Entering'!L275,
'Carpool Breakdown Entering'!L296,'Carpool Breakdown Entering'!L317)</f>
        <v>1</v>
      </c>
      <c r="M15" s="392">
        <f>SUM('Carpool Breakdown Entering'!M18,'Carpool Breakdown Entering'!M43,'Carpool Breakdown Entering'!M64,
'Carpool Breakdown Entering'!M85,'Carpool Breakdown Entering'!M106,'Carpool Breakdown Entering'!M127,
'Carpool Breakdown Entering'!M148,'Carpool Breakdown Entering'!M169, 'Carpool Breakdown Entering'!M190,'Carpool Breakdown Entering'!M212,
'Carpool Breakdown Entering'!M233,'Carpool Breakdown Entering'!M254,'Carpool Breakdown Entering'!M275,
'Carpool Breakdown Entering'!M296,'Carpool Breakdown Entering'!M317)</f>
        <v>0</v>
      </c>
      <c r="N15" s="392">
        <f>SUM('Carpool Breakdown Entering'!N18,'Carpool Breakdown Entering'!N43,'Carpool Breakdown Entering'!N64,
'Carpool Breakdown Entering'!N85,'Carpool Breakdown Entering'!N106,'Carpool Breakdown Entering'!N127,
'Carpool Breakdown Entering'!N148,'Carpool Breakdown Entering'!N169, 'Carpool Breakdown Entering'!N190,'Carpool Breakdown Entering'!N212,
'Carpool Breakdown Entering'!N233,'Carpool Breakdown Entering'!N254,'Carpool Breakdown Entering'!N275,
'Carpool Breakdown Entering'!N296,'Carpool Breakdown Entering'!N317)</f>
        <v>0</v>
      </c>
      <c r="O15" s="392">
        <f>SUM('Carpool Breakdown Entering'!O18,'Carpool Breakdown Entering'!O43,'Carpool Breakdown Entering'!O64,
'Carpool Breakdown Entering'!O85,'Carpool Breakdown Entering'!O106,'Carpool Breakdown Entering'!O127,
'Carpool Breakdown Entering'!O148,'Carpool Breakdown Entering'!O169, 'Carpool Breakdown Entering'!O190,'Carpool Breakdown Entering'!O212,
'Carpool Breakdown Entering'!O233,'Carpool Breakdown Entering'!O254,'Carpool Breakdown Entering'!O275,
'Carpool Breakdown Entering'!O296,'Carpool Breakdown Entering'!O317)</f>
        <v>0</v>
      </c>
      <c r="P15" s="392">
        <f>SUM('Carpool Breakdown Entering'!P18,'Carpool Breakdown Entering'!P43,'Carpool Breakdown Entering'!P64,
'Carpool Breakdown Entering'!P85,'Carpool Breakdown Entering'!P106,'Carpool Breakdown Entering'!P127,
'Carpool Breakdown Entering'!P148,'Carpool Breakdown Entering'!P169, 'Carpool Breakdown Entering'!P190,'Carpool Breakdown Entering'!P212,
'Carpool Breakdown Entering'!P233,'Carpool Breakdown Entering'!P254,'Carpool Breakdown Entering'!P275,
'Carpool Breakdown Entering'!P296,'Carpool Breakdown Entering'!P317)</f>
        <v>0</v>
      </c>
      <c r="Q15" s="392">
        <f>SUM('Carpool Breakdown Entering'!Q18,'Carpool Breakdown Entering'!Q43,'Carpool Breakdown Entering'!Q64,
'Carpool Breakdown Entering'!Q85,'Carpool Breakdown Entering'!Q106,'Carpool Breakdown Entering'!Q127,
'Carpool Breakdown Entering'!Q148,'Carpool Breakdown Entering'!Q169, 'Carpool Breakdown Entering'!Q190,'Carpool Breakdown Entering'!Q212,
'Carpool Breakdown Entering'!Q233,'Carpool Breakdown Entering'!Q254,'Carpool Breakdown Entering'!Q275,
'Carpool Breakdown Entering'!Q296,'Carpool Breakdown Entering'!Q317)</f>
        <v>0</v>
      </c>
      <c r="R15" s="392">
        <f>SUM('Carpool Breakdown Entering'!R18,'Carpool Breakdown Entering'!R43,'Carpool Breakdown Entering'!R64,
'Carpool Breakdown Entering'!R85,'Carpool Breakdown Entering'!R106,'Carpool Breakdown Entering'!R127,
'Carpool Breakdown Entering'!R148,'Carpool Breakdown Entering'!R169, 'Carpool Breakdown Entering'!R190,'Carpool Breakdown Entering'!R212,
'Carpool Breakdown Entering'!R233,'Carpool Breakdown Entering'!R254,'Carpool Breakdown Entering'!R275,
'Carpool Breakdown Entering'!R296,'Carpool Breakdown Entering'!R317)</f>
        <v>0</v>
      </c>
      <c r="S15" s="394">
        <f t="shared" si="0"/>
        <v>1</v>
      </c>
      <c r="T15" s="67"/>
      <c r="U15" s="67"/>
      <c r="V15" s="67"/>
      <c r="W15" s="67"/>
      <c r="X15" s="67"/>
      <c r="Y15" s="67"/>
      <c r="Z15" s="67"/>
      <c r="AA15" s="67"/>
      <c r="AB15" s="67"/>
      <c r="AC15" s="67"/>
      <c r="AD15" s="67"/>
      <c r="AE15" s="67"/>
      <c r="AF15" s="67"/>
      <c r="AG15" s="67"/>
      <c r="AH15" s="67"/>
      <c r="AI15" s="67"/>
      <c r="AJ15" s="67"/>
      <c r="AK15" s="67"/>
      <c r="AL15" s="67"/>
    </row>
    <row r="16" spans="1:38" ht="12" customHeight="1" x14ac:dyDescent="0.4">
      <c r="A16" s="664"/>
      <c r="B16" s="391" t="s">
        <v>47</v>
      </c>
      <c r="C16" s="315">
        <f>SUM('Carpool Breakdown Entering'!C46,'Carpool Breakdown Entering'!C67,
'Carpool Breakdown Entering'!C88,'Carpool Breakdown Entering'!C109,'Carpool Breakdown Entering'!C130,
'Carpool Breakdown Entering'!C151,'Carpool Breakdown Entering'!C172, 'Carpool Breakdown Entering'!C194,'Carpool Breakdown Entering'!C215,
'Carpool Breakdown Entering'!C236,'Carpool Breakdown Entering'!C257,'Carpool Breakdown Entering'!C278,
'Carpool Breakdown Entering'!C299,'Carpool Breakdown Entering'!C320)</f>
        <v>0</v>
      </c>
      <c r="D16" s="392">
        <f>SUM('Carpool Breakdown Entering'!D46,'Carpool Breakdown Entering'!D67,
'Carpool Breakdown Entering'!D88,'Carpool Breakdown Entering'!D109,'Carpool Breakdown Entering'!D130,
'Carpool Breakdown Entering'!D151,'Carpool Breakdown Entering'!D172, 'Carpool Breakdown Entering'!D194,'Carpool Breakdown Entering'!D215,
'Carpool Breakdown Entering'!D236,'Carpool Breakdown Entering'!D257,'Carpool Breakdown Entering'!D278,
'Carpool Breakdown Entering'!D299,'Carpool Breakdown Entering'!D320)</f>
        <v>0</v>
      </c>
      <c r="E16" s="392">
        <f>SUM('Carpool Breakdown Entering'!E46,'Carpool Breakdown Entering'!E67,
'Carpool Breakdown Entering'!E88,'Carpool Breakdown Entering'!E109,'Carpool Breakdown Entering'!E130,
'Carpool Breakdown Entering'!E151,'Carpool Breakdown Entering'!E172, 'Carpool Breakdown Entering'!E194,'Carpool Breakdown Entering'!E215,
'Carpool Breakdown Entering'!E236,'Carpool Breakdown Entering'!E257,'Carpool Breakdown Entering'!E278,
'Carpool Breakdown Entering'!E299,'Carpool Breakdown Entering'!E320)</f>
        <v>0</v>
      </c>
      <c r="F16" s="392">
        <f>SUM('Carpool Breakdown Entering'!F46,'Carpool Breakdown Entering'!F67,
'Carpool Breakdown Entering'!F88,'Carpool Breakdown Entering'!F109,'Carpool Breakdown Entering'!F130,
'Carpool Breakdown Entering'!F151,'Carpool Breakdown Entering'!F172, 'Carpool Breakdown Entering'!F194,'Carpool Breakdown Entering'!F215,
'Carpool Breakdown Entering'!F236,'Carpool Breakdown Entering'!F257,'Carpool Breakdown Entering'!F278,
'Carpool Breakdown Entering'!F299,'Carpool Breakdown Entering'!F320)</f>
        <v>0</v>
      </c>
      <c r="G16" s="392">
        <f>SUM('Carpool Breakdown Entering'!G46,'Carpool Breakdown Entering'!G67,
'Carpool Breakdown Entering'!G88,'Carpool Breakdown Entering'!G109,'Carpool Breakdown Entering'!G130,
'Carpool Breakdown Entering'!G151,'Carpool Breakdown Entering'!G172, 'Carpool Breakdown Entering'!G194,'Carpool Breakdown Entering'!G215,
'Carpool Breakdown Entering'!G236,'Carpool Breakdown Entering'!G257,'Carpool Breakdown Entering'!G278,
'Carpool Breakdown Entering'!G299,'Carpool Breakdown Entering'!G320)</f>
        <v>0</v>
      </c>
      <c r="H16" s="392">
        <f>SUM('Carpool Breakdown Entering'!H46,'Carpool Breakdown Entering'!H67,
'Carpool Breakdown Entering'!H88,'Carpool Breakdown Entering'!H109,'Carpool Breakdown Entering'!H130,
'Carpool Breakdown Entering'!H151,'Carpool Breakdown Entering'!H172, 'Carpool Breakdown Entering'!H194,'Carpool Breakdown Entering'!H215,
'Carpool Breakdown Entering'!H236,'Carpool Breakdown Entering'!H257,'Carpool Breakdown Entering'!H278,
'Carpool Breakdown Entering'!H299,'Carpool Breakdown Entering'!H320)</f>
        <v>0</v>
      </c>
      <c r="I16" s="392">
        <f>SUM('Carpool Breakdown Entering'!I46,'Carpool Breakdown Entering'!I67,
'Carpool Breakdown Entering'!I88,'Carpool Breakdown Entering'!I109,'Carpool Breakdown Entering'!I130,
'Carpool Breakdown Entering'!I151,'Carpool Breakdown Entering'!I172, 'Carpool Breakdown Entering'!I194,'Carpool Breakdown Entering'!I215,
'Carpool Breakdown Entering'!I236,'Carpool Breakdown Entering'!I257,'Carpool Breakdown Entering'!I278,
'Carpool Breakdown Entering'!I299,'Carpool Breakdown Entering'!I320)</f>
        <v>0</v>
      </c>
      <c r="J16" s="392">
        <f>SUM('Carpool Breakdown Entering'!J46,'Carpool Breakdown Entering'!J67,
'Carpool Breakdown Entering'!J88,'Carpool Breakdown Entering'!J109,'Carpool Breakdown Entering'!J130,
'Carpool Breakdown Entering'!J151,'Carpool Breakdown Entering'!J172, 'Carpool Breakdown Entering'!J194,'Carpool Breakdown Entering'!J215,
'Carpool Breakdown Entering'!J236,'Carpool Breakdown Entering'!J257,'Carpool Breakdown Entering'!J278,
'Carpool Breakdown Entering'!J299,'Carpool Breakdown Entering'!J320)</f>
        <v>0</v>
      </c>
      <c r="K16" s="392">
        <f>SUM('Carpool Breakdown Entering'!K46,'Carpool Breakdown Entering'!K67,
'Carpool Breakdown Entering'!K88,'Carpool Breakdown Entering'!K109,'Carpool Breakdown Entering'!K130,
'Carpool Breakdown Entering'!K151,'Carpool Breakdown Entering'!K172, 'Carpool Breakdown Entering'!K194,'Carpool Breakdown Entering'!K215,
'Carpool Breakdown Entering'!K236,'Carpool Breakdown Entering'!K257,'Carpool Breakdown Entering'!K278,
'Carpool Breakdown Entering'!K299,'Carpool Breakdown Entering'!K320)</f>
        <v>0</v>
      </c>
      <c r="L16" s="392">
        <f>SUM('Carpool Breakdown Entering'!L46,'Carpool Breakdown Entering'!L67,
'Carpool Breakdown Entering'!L88,'Carpool Breakdown Entering'!L109,'Carpool Breakdown Entering'!L130,
'Carpool Breakdown Entering'!L151,'Carpool Breakdown Entering'!L172, 'Carpool Breakdown Entering'!L194,'Carpool Breakdown Entering'!L215,
'Carpool Breakdown Entering'!L236,'Carpool Breakdown Entering'!L257,'Carpool Breakdown Entering'!L278,
'Carpool Breakdown Entering'!L299,'Carpool Breakdown Entering'!L320)</f>
        <v>4</v>
      </c>
      <c r="M16" s="392">
        <f>SUM('Carpool Breakdown Entering'!M46,'Carpool Breakdown Entering'!M67,
'Carpool Breakdown Entering'!M88,'Carpool Breakdown Entering'!M109,'Carpool Breakdown Entering'!M130,
'Carpool Breakdown Entering'!M151,'Carpool Breakdown Entering'!M172, 'Carpool Breakdown Entering'!M194,'Carpool Breakdown Entering'!M215,
'Carpool Breakdown Entering'!M236,'Carpool Breakdown Entering'!M257,'Carpool Breakdown Entering'!M278,
'Carpool Breakdown Entering'!M299,'Carpool Breakdown Entering'!M320)</f>
        <v>0</v>
      </c>
      <c r="N16" s="392">
        <f>SUM('Carpool Breakdown Entering'!N46,'Carpool Breakdown Entering'!N67,
'Carpool Breakdown Entering'!N88,'Carpool Breakdown Entering'!N109,'Carpool Breakdown Entering'!N130,
'Carpool Breakdown Entering'!N151,'Carpool Breakdown Entering'!N172, 'Carpool Breakdown Entering'!N194,'Carpool Breakdown Entering'!N215,
'Carpool Breakdown Entering'!N236,'Carpool Breakdown Entering'!N257,'Carpool Breakdown Entering'!N278,
'Carpool Breakdown Entering'!N299,'Carpool Breakdown Entering'!N320)</f>
        <v>0</v>
      </c>
      <c r="O16" s="392">
        <f>SUM('Carpool Breakdown Entering'!O46,'Carpool Breakdown Entering'!O67,
'Carpool Breakdown Entering'!O88,'Carpool Breakdown Entering'!O109,'Carpool Breakdown Entering'!O130,
'Carpool Breakdown Entering'!O151,'Carpool Breakdown Entering'!O172, 'Carpool Breakdown Entering'!O194,'Carpool Breakdown Entering'!O215,
'Carpool Breakdown Entering'!O236,'Carpool Breakdown Entering'!O257,'Carpool Breakdown Entering'!O278,
'Carpool Breakdown Entering'!O299,'Carpool Breakdown Entering'!O320)</f>
        <v>0</v>
      </c>
      <c r="P16" s="392">
        <f>SUM('Carpool Breakdown Entering'!P46,'Carpool Breakdown Entering'!P67,
'Carpool Breakdown Entering'!P88,'Carpool Breakdown Entering'!P109,'Carpool Breakdown Entering'!P130,
'Carpool Breakdown Entering'!P151,'Carpool Breakdown Entering'!P172, 'Carpool Breakdown Entering'!P194,'Carpool Breakdown Entering'!P215,
'Carpool Breakdown Entering'!P236,'Carpool Breakdown Entering'!P257,'Carpool Breakdown Entering'!P278,
'Carpool Breakdown Entering'!P299,'Carpool Breakdown Entering'!P320)</f>
        <v>0</v>
      </c>
      <c r="Q16" s="392">
        <f>SUM('Carpool Breakdown Entering'!Q46,'Carpool Breakdown Entering'!Q67,
'Carpool Breakdown Entering'!Q88,'Carpool Breakdown Entering'!Q109,'Carpool Breakdown Entering'!Q130,
'Carpool Breakdown Entering'!Q151,'Carpool Breakdown Entering'!Q172, 'Carpool Breakdown Entering'!Q194,'Carpool Breakdown Entering'!Q215,
'Carpool Breakdown Entering'!Q236,'Carpool Breakdown Entering'!Q257,'Carpool Breakdown Entering'!Q278,
'Carpool Breakdown Entering'!Q299,'Carpool Breakdown Entering'!Q320)</f>
        <v>0</v>
      </c>
      <c r="R16" s="392">
        <f>SUM('Carpool Breakdown Entering'!R46,'Carpool Breakdown Entering'!R67,
'Carpool Breakdown Entering'!R88,'Carpool Breakdown Entering'!R109,'Carpool Breakdown Entering'!R130,
'Carpool Breakdown Entering'!R151,'Carpool Breakdown Entering'!R172, 'Carpool Breakdown Entering'!R194,'Carpool Breakdown Entering'!R215,
'Carpool Breakdown Entering'!R236,'Carpool Breakdown Entering'!R257,'Carpool Breakdown Entering'!R278,
'Carpool Breakdown Entering'!R299,'Carpool Breakdown Entering'!R320)</f>
        <v>0</v>
      </c>
      <c r="S16" s="394">
        <f t="shared" si="0"/>
        <v>4</v>
      </c>
      <c r="T16" s="67"/>
      <c r="U16" s="67"/>
      <c r="V16" s="67"/>
      <c r="W16" s="67"/>
      <c r="X16" s="67"/>
      <c r="Y16" s="67"/>
      <c r="Z16" s="67"/>
      <c r="AA16" s="67"/>
      <c r="AB16" s="67"/>
      <c r="AC16" s="67"/>
      <c r="AD16" s="67"/>
      <c r="AE16" s="67"/>
      <c r="AF16" s="67"/>
      <c r="AG16" s="67"/>
      <c r="AH16" s="67"/>
      <c r="AI16" s="67"/>
      <c r="AJ16" s="67"/>
      <c r="AK16" s="67"/>
      <c r="AL16" s="67"/>
    </row>
    <row r="17" spans="1:38" ht="12" customHeight="1" x14ac:dyDescent="0.4">
      <c r="A17" s="664"/>
      <c r="B17" s="390" t="s">
        <v>18</v>
      </c>
      <c r="C17" s="314">
        <f>SUM('Carpool Breakdown Entering'!C42,'Carpool Breakdown Entering'!C65,
'Carpool Breakdown Entering'!C86,'Carpool Breakdown Entering'!C107,'Carpool Breakdown Entering'!C128,
'Carpool Breakdown Entering'!C149,'Carpool Breakdown Entering'!C170, 'Carpool Breakdown Entering'!C191,'Carpool Breakdown Entering'!C213,
'Carpool Breakdown Entering'!C234,'Carpool Breakdown Entering'!C255,'Carpool Breakdown Entering'!C276,
'Carpool Breakdown Entering'!C297,'Carpool Breakdown Entering'!C318)</f>
        <v>4</v>
      </c>
      <c r="D17" s="67">
        <f>SUM('Carpool Breakdown Entering'!D42,'Carpool Breakdown Entering'!D65,
'Carpool Breakdown Entering'!D86,'Carpool Breakdown Entering'!D107,'Carpool Breakdown Entering'!D128,
'Carpool Breakdown Entering'!D149,'Carpool Breakdown Entering'!D170, 'Carpool Breakdown Entering'!D191,'Carpool Breakdown Entering'!D213,
'Carpool Breakdown Entering'!D234,'Carpool Breakdown Entering'!D255,'Carpool Breakdown Entering'!D276,
'Carpool Breakdown Entering'!D297,'Carpool Breakdown Entering'!D318)</f>
        <v>15</v>
      </c>
      <c r="E17" s="67">
        <f>SUM('Carpool Breakdown Entering'!E42,'Carpool Breakdown Entering'!E65,
'Carpool Breakdown Entering'!E86,'Carpool Breakdown Entering'!E107,'Carpool Breakdown Entering'!E128,
'Carpool Breakdown Entering'!E149,'Carpool Breakdown Entering'!E170, 'Carpool Breakdown Entering'!E191,'Carpool Breakdown Entering'!E213,
'Carpool Breakdown Entering'!E234,'Carpool Breakdown Entering'!E255,'Carpool Breakdown Entering'!E276,
'Carpool Breakdown Entering'!E297,'Carpool Breakdown Entering'!E318)</f>
        <v>27</v>
      </c>
      <c r="F17" s="67">
        <f>SUM('Carpool Breakdown Entering'!F42,'Carpool Breakdown Entering'!F65,
'Carpool Breakdown Entering'!F86,'Carpool Breakdown Entering'!F107,'Carpool Breakdown Entering'!F128,
'Carpool Breakdown Entering'!F149,'Carpool Breakdown Entering'!F170, 'Carpool Breakdown Entering'!F191,'Carpool Breakdown Entering'!F213,
'Carpool Breakdown Entering'!F234,'Carpool Breakdown Entering'!F255,'Carpool Breakdown Entering'!F276,
'Carpool Breakdown Entering'!F297,'Carpool Breakdown Entering'!F318)</f>
        <v>28</v>
      </c>
      <c r="G17" s="67">
        <f>SUM('Carpool Breakdown Entering'!G42,'Carpool Breakdown Entering'!G65,
'Carpool Breakdown Entering'!G86,'Carpool Breakdown Entering'!G107,'Carpool Breakdown Entering'!G128,
'Carpool Breakdown Entering'!G149,'Carpool Breakdown Entering'!G170, 'Carpool Breakdown Entering'!G191,'Carpool Breakdown Entering'!G213,
'Carpool Breakdown Entering'!G234,'Carpool Breakdown Entering'!G255,'Carpool Breakdown Entering'!G276,
'Carpool Breakdown Entering'!G297,'Carpool Breakdown Entering'!G318)</f>
        <v>21</v>
      </c>
      <c r="H17" s="67">
        <f>SUM('Carpool Breakdown Entering'!H42,'Carpool Breakdown Entering'!H65,
'Carpool Breakdown Entering'!H86,'Carpool Breakdown Entering'!H107,'Carpool Breakdown Entering'!H128,
'Carpool Breakdown Entering'!H149,'Carpool Breakdown Entering'!H170, 'Carpool Breakdown Entering'!H191,'Carpool Breakdown Entering'!H213,
'Carpool Breakdown Entering'!H234,'Carpool Breakdown Entering'!H255,'Carpool Breakdown Entering'!H276,
'Carpool Breakdown Entering'!H297,'Carpool Breakdown Entering'!H318)</f>
        <v>26</v>
      </c>
      <c r="I17" s="67">
        <f>SUM('Carpool Breakdown Entering'!I42,'Carpool Breakdown Entering'!I65,
'Carpool Breakdown Entering'!I86,'Carpool Breakdown Entering'!I107,'Carpool Breakdown Entering'!I128,
'Carpool Breakdown Entering'!I149,'Carpool Breakdown Entering'!I170, 'Carpool Breakdown Entering'!I191,'Carpool Breakdown Entering'!I213,
'Carpool Breakdown Entering'!I234,'Carpool Breakdown Entering'!I255,'Carpool Breakdown Entering'!I276,
'Carpool Breakdown Entering'!I297,'Carpool Breakdown Entering'!I318)</f>
        <v>27</v>
      </c>
      <c r="J17" s="67">
        <f>SUM('Carpool Breakdown Entering'!J42,'Carpool Breakdown Entering'!J65,
'Carpool Breakdown Entering'!J86,'Carpool Breakdown Entering'!J107,'Carpool Breakdown Entering'!J128,
'Carpool Breakdown Entering'!J149,'Carpool Breakdown Entering'!J170, 'Carpool Breakdown Entering'!J191,'Carpool Breakdown Entering'!J213,
'Carpool Breakdown Entering'!J234,'Carpool Breakdown Entering'!J255,'Carpool Breakdown Entering'!J276,
'Carpool Breakdown Entering'!J297,'Carpool Breakdown Entering'!J318)</f>
        <v>23</v>
      </c>
      <c r="K17" s="67">
        <f>SUM('Carpool Breakdown Entering'!K42,'Carpool Breakdown Entering'!K65,
'Carpool Breakdown Entering'!K86,'Carpool Breakdown Entering'!K107,'Carpool Breakdown Entering'!K128,
'Carpool Breakdown Entering'!K149,'Carpool Breakdown Entering'!K170, 'Carpool Breakdown Entering'!K191,'Carpool Breakdown Entering'!K213,
'Carpool Breakdown Entering'!K234,'Carpool Breakdown Entering'!K255,'Carpool Breakdown Entering'!K276,
'Carpool Breakdown Entering'!K297,'Carpool Breakdown Entering'!K318)</f>
        <v>22</v>
      </c>
      <c r="L17" s="67">
        <f>SUM('Carpool Breakdown Entering'!L42,'Carpool Breakdown Entering'!L65,
'Carpool Breakdown Entering'!L86,'Carpool Breakdown Entering'!L107,'Carpool Breakdown Entering'!L128,
'Carpool Breakdown Entering'!L149,'Carpool Breakdown Entering'!L170, 'Carpool Breakdown Entering'!L191,'Carpool Breakdown Entering'!L213,
'Carpool Breakdown Entering'!L234,'Carpool Breakdown Entering'!L255,'Carpool Breakdown Entering'!L276,
'Carpool Breakdown Entering'!L297,'Carpool Breakdown Entering'!L318)</f>
        <v>11</v>
      </c>
      <c r="M17" s="67">
        <f>SUM('Carpool Breakdown Entering'!M42,'Carpool Breakdown Entering'!M65,
'Carpool Breakdown Entering'!M86,'Carpool Breakdown Entering'!M107,'Carpool Breakdown Entering'!M128,
'Carpool Breakdown Entering'!M149,'Carpool Breakdown Entering'!M170, 'Carpool Breakdown Entering'!M191,'Carpool Breakdown Entering'!M213,
'Carpool Breakdown Entering'!M234,'Carpool Breakdown Entering'!M255,'Carpool Breakdown Entering'!M276,
'Carpool Breakdown Entering'!M297,'Carpool Breakdown Entering'!M318)</f>
        <v>8</v>
      </c>
      <c r="N17" s="67">
        <f>SUM('Carpool Breakdown Entering'!N42,'Carpool Breakdown Entering'!N65,
'Carpool Breakdown Entering'!N86,'Carpool Breakdown Entering'!N107,'Carpool Breakdown Entering'!N128,
'Carpool Breakdown Entering'!N149,'Carpool Breakdown Entering'!N170, 'Carpool Breakdown Entering'!N191,'Carpool Breakdown Entering'!N213,
'Carpool Breakdown Entering'!N234,'Carpool Breakdown Entering'!N255,'Carpool Breakdown Entering'!N276,
'Carpool Breakdown Entering'!N297,'Carpool Breakdown Entering'!N318)</f>
        <v>9</v>
      </c>
      <c r="O17" s="67">
        <f>SUM('Carpool Breakdown Entering'!O42,'Carpool Breakdown Entering'!O65,
'Carpool Breakdown Entering'!O86,'Carpool Breakdown Entering'!O107,'Carpool Breakdown Entering'!O128,
'Carpool Breakdown Entering'!O149,'Carpool Breakdown Entering'!O170, 'Carpool Breakdown Entering'!O191,'Carpool Breakdown Entering'!O213,
'Carpool Breakdown Entering'!O234,'Carpool Breakdown Entering'!O255,'Carpool Breakdown Entering'!O276,
'Carpool Breakdown Entering'!O297,'Carpool Breakdown Entering'!O318)</f>
        <v>7</v>
      </c>
      <c r="P17" s="67">
        <f>SUM('Carpool Breakdown Entering'!P42,'Carpool Breakdown Entering'!P65,
'Carpool Breakdown Entering'!P86,'Carpool Breakdown Entering'!P107,'Carpool Breakdown Entering'!P128,
'Carpool Breakdown Entering'!P149,'Carpool Breakdown Entering'!P170, 'Carpool Breakdown Entering'!P191,'Carpool Breakdown Entering'!P213,
'Carpool Breakdown Entering'!P234,'Carpool Breakdown Entering'!P255,'Carpool Breakdown Entering'!P276,
'Carpool Breakdown Entering'!P297,'Carpool Breakdown Entering'!P318)</f>
        <v>9</v>
      </c>
      <c r="Q17" s="67">
        <f>SUM('Carpool Breakdown Entering'!Q42,'Carpool Breakdown Entering'!Q65,
'Carpool Breakdown Entering'!Q86,'Carpool Breakdown Entering'!Q107,'Carpool Breakdown Entering'!Q128,
'Carpool Breakdown Entering'!Q149,'Carpool Breakdown Entering'!Q170, 'Carpool Breakdown Entering'!Q191,'Carpool Breakdown Entering'!Q213,
'Carpool Breakdown Entering'!Q234,'Carpool Breakdown Entering'!Q255,'Carpool Breakdown Entering'!Q276,
'Carpool Breakdown Entering'!Q297,'Carpool Breakdown Entering'!Q318)</f>
        <v>6</v>
      </c>
      <c r="R17" s="67">
        <f>SUM('Carpool Breakdown Entering'!R42,'Carpool Breakdown Entering'!R65,
'Carpool Breakdown Entering'!R86,'Carpool Breakdown Entering'!R107,'Carpool Breakdown Entering'!R128,
'Carpool Breakdown Entering'!R149,'Carpool Breakdown Entering'!R170, 'Carpool Breakdown Entering'!R191,'Carpool Breakdown Entering'!R213,
'Carpool Breakdown Entering'!R234,'Carpool Breakdown Entering'!R255,'Carpool Breakdown Entering'!R276,
'Carpool Breakdown Entering'!R297,'Carpool Breakdown Entering'!R318)</f>
        <v>15</v>
      </c>
      <c r="S17" s="376">
        <f t="shared" si="0"/>
        <v>258</v>
      </c>
      <c r="T17" s="67"/>
      <c r="U17" s="67"/>
      <c r="V17" s="67"/>
      <c r="W17" s="67"/>
      <c r="X17" s="67"/>
      <c r="Y17" s="67"/>
      <c r="Z17" s="67"/>
      <c r="AA17" s="67"/>
      <c r="AB17" s="67"/>
      <c r="AC17" s="67"/>
      <c r="AD17" s="67"/>
      <c r="AE17" s="67"/>
      <c r="AF17" s="67"/>
      <c r="AG17" s="67"/>
      <c r="AH17" s="67"/>
      <c r="AI17" s="67"/>
      <c r="AJ17" s="67"/>
      <c r="AK17" s="67"/>
      <c r="AL17" s="67"/>
    </row>
    <row r="18" spans="1:38" ht="12" customHeight="1" x14ac:dyDescent="0.4">
      <c r="A18" s="664"/>
      <c r="B18" s="390" t="s">
        <v>48</v>
      </c>
      <c r="C18" s="314">
        <f>SUM('Carpool Breakdown Entering'!C47,'Carpool Breakdown Entering'!C68,
'Carpool Breakdown Entering'!C89,'Carpool Breakdown Entering'!C110,'Carpool Breakdown Entering'!C131,
'Carpool Breakdown Entering'!C152,'Carpool Breakdown Entering'!C173, 'Carpool Breakdown Entering'!C195,'Carpool Breakdown Entering'!C216,
'Carpool Breakdown Entering'!C237,'Carpool Breakdown Entering'!C258,'Carpool Breakdown Entering'!C279,
'Carpool Breakdown Entering'!C300,'Carpool Breakdown Entering'!C321)</f>
        <v>8</v>
      </c>
      <c r="D18" s="67">
        <f>SUM('Carpool Breakdown Entering'!D47,'Carpool Breakdown Entering'!D68,
'Carpool Breakdown Entering'!D89,'Carpool Breakdown Entering'!D110,'Carpool Breakdown Entering'!D131,
'Carpool Breakdown Entering'!D152,'Carpool Breakdown Entering'!D173, 'Carpool Breakdown Entering'!D195,'Carpool Breakdown Entering'!D216,
'Carpool Breakdown Entering'!D237,'Carpool Breakdown Entering'!D258,'Carpool Breakdown Entering'!D279,
'Carpool Breakdown Entering'!D300,'Carpool Breakdown Entering'!D321)</f>
        <v>24</v>
      </c>
      <c r="E18" s="67">
        <f>SUM('Carpool Breakdown Entering'!E47,'Carpool Breakdown Entering'!E68,
'Carpool Breakdown Entering'!E89,'Carpool Breakdown Entering'!E110,'Carpool Breakdown Entering'!E131,
'Carpool Breakdown Entering'!E152,'Carpool Breakdown Entering'!E173, 'Carpool Breakdown Entering'!E195,'Carpool Breakdown Entering'!E216,
'Carpool Breakdown Entering'!E237,'Carpool Breakdown Entering'!E258,'Carpool Breakdown Entering'!E279,
'Carpool Breakdown Entering'!E300,'Carpool Breakdown Entering'!E321)</f>
        <v>47</v>
      </c>
      <c r="F18" s="67">
        <f>SUM('Carpool Breakdown Entering'!F47,'Carpool Breakdown Entering'!F68,
'Carpool Breakdown Entering'!F89,'Carpool Breakdown Entering'!F110,'Carpool Breakdown Entering'!F131,
'Carpool Breakdown Entering'!F152,'Carpool Breakdown Entering'!F173, 'Carpool Breakdown Entering'!F195,'Carpool Breakdown Entering'!F216,
'Carpool Breakdown Entering'!F237,'Carpool Breakdown Entering'!F258,'Carpool Breakdown Entering'!F279,
'Carpool Breakdown Entering'!F300,'Carpool Breakdown Entering'!F321)</f>
        <v>56</v>
      </c>
      <c r="G18" s="67">
        <f>SUM('Carpool Breakdown Entering'!G47,'Carpool Breakdown Entering'!G68,
'Carpool Breakdown Entering'!G89,'Carpool Breakdown Entering'!G110,'Carpool Breakdown Entering'!G131,
'Carpool Breakdown Entering'!G152,'Carpool Breakdown Entering'!G173, 'Carpool Breakdown Entering'!G195,'Carpool Breakdown Entering'!G216,
'Carpool Breakdown Entering'!G237,'Carpool Breakdown Entering'!G258,'Carpool Breakdown Entering'!G279,
'Carpool Breakdown Entering'!G300,'Carpool Breakdown Entering'!G321)</f>
        <v>49</v>
      </c>
      <c r="H18" s="67">
        <f>SUM('Carpool Breakdown Entering'!H47,'Carpool Breakdown Entering'!H68,
'Carpool Breakdown Entering'!H89,'Carpool Breakdown Entering'!H110,'Carpool Breakdown Entering'!H131,
'Carpool Breakdown Entering'!H152,'Carpool Breakdown Entering'!H173, 'Carpool Breakdown Entering'!H195,'Carpool Breakdown Entering'!H216,
'Carpool Breakdown Entering'!H237,'Carpool Breakdown Entering'!H258,'Carpool Breakdown Entering'!H279,
'Carpool Breakdown Entering'!H300,'Carpool Breakdown Entering'!H321)</f>
        <v>49</v>
      </c>
      <c r="I18" s="67">
        <f>SUM('Carpool Breakdown Entering'!I47,'Carpool Breakdown Entering'!I68,
'Carpool Breakdown Entering'!I89,'Carpool Breakdown Entering'!I110,'Carpool Breakdown Entering'!I131,
'Carpool Breakdown Entering'!I152,'Carpool Breakdown Entering'!I173, 'Carpool Breakdown Entering'!I195,'Carpool Breakdown Entering'!I216,
'Carpool Breakdown Entering'!I237,'Carpool Breakdown Entering'!I258,'Carpool Breakdown Entering'!I279,
'Carpool Breakdown Entering'!I300,'Carpool Breakdown Entering'!I321)</f>
        <v>54</v>
      </c>
      <c r="J18" s="67">
        <f>SUM('Carpool Breakdown Entering'!J47,'Carpool Breakdown Entering'!J68,
'Carpool Breakdown Entering'!J89,'Carpool Breakdown Entering'!J110,'Carpool Breakdown Entering'!J131,
'Carpool Breakdown Entering'!J152,'Carpool Breakdown Entering'!J173, 'Carpool Breakdown Entering'!J195,'Carpool Breakdown Entering'!J216,
'Carpool Breakdown Entering'!J237,'Carpool Breakdown Entering'!J258,'Carpool Breakdown Entering'!J279,
'Carpool Breakdown Entering'!J300,'Carpool Breakdown Entering'!J321)</f>
        <v>47</v>
      </c>
      <c r="K18" s="67">
        <f>SUM('Carpool Breakdown Entering'!K47,'Carpool Breakdown Entering'!K68,
'Carpool Breakdown Entering'!K89,'Carpool Breakdown Entering'!K110,'Carpool Breakdown Entering'!K131,
'Carpool Breakdown Entering'!K152,'Carpool Breakdown Entering'!K173, 'Carpool Breakdown Entering'!K195,'Carpool Breakdown Entering'!K216,
'Carpool Breakdown Entering'!K237,'Carpool Breakdown Entering'!K258,'Carpool Breakdown Entering'!K279,
'Carpool Breakdown Entering'!K300,'Carpool Breakdown Entering'!K321)</f>
        <v>41</v>
      </c>
      <c r="L18" s="67">
        <f>SUM('Carpool Breakdown Entering'!L47,'Carpool Breakdown Entering'!L68,
'Carpool Breakdown Entering'!L89,'Carpool Breakdown Entering'!L110,'Carpool Breakdown Entering'!L131,
'Carpool Breakdown Entering'!L152,'Carpool Breakdown Entering'!L173, 'Carpool Breakdown Entering'!L195,'Carpool Breakdown Entering'!L216,
'Carpool Breakdown Entering'!L237,'Carpool Breakdown Entering'!L258,'Carpool Breakdown Entering'!L279,
'Carpool Breakdown Entering'!L300,'Carpool Breakdown Entering'!L321)</f>
        <v>18</v>
      </c>
      <c r="M18" s="67">
        <f>SUM('Carpool Breakdown Entering'!M47,'Carpool Breakdown Entering'!M68,
'Carpool Breakdown Entering'!M89,'Carpool Breakdown Entering'!M110,'Carpool Breakdown Entering'!M131,
'Carpool Breakdown Entering'!M152,'Carpool Breakdown Entering'!M173, 'Carpool Breakdown Entering'!M195,'Carpool Breakdown Entering'!M216,
'Carpool Breakdown Entering'!M237,'Carpool Breakdown Entering'!M258,'Carpool Breakdown Entering'!M279,
'Carpool Breakdown Entering'!M300,'Carpool Breakdown Entering'!M321)</f>
        <v>15</v>
      </c>
      <c r="N18" s="67">
        <f>SUM('Carpool Breakdown Entering'!N47,'Carpool Breakdown Entering'!N68,
'Carpool Breakdown Entering'!N89,'Carpool Breakdown Entering'!N110,'Carpool Breakdown Entering'!N131,
'Carpool Breakdown Entering'!N152,'Carpool Breakdown Entering'!N173, 'Carpool Breakdown Entering'!N195,'Carpool Breakdown Entering'!N216,
'Carpool Breakdown Entering'!N237,'Carpool Breakdown Entering'!N258,'Carpool Breakdown Entering'!N279,
'Carpool Breakdown Entering'!N300,'Carpool Breakdown Entering'!N321)</f>
        <v>11</v>
      </c>
      <c r="O18" s="67">
        <f>SUM('Carpool Breakdown Entering'!O47,'Carpool Breakdown Entering'!O68,
'Carpool Breakdown Entering'!O89,'Carpool Breakdown Entering'!O110,'Carpool Breakdown Entering'!O131,
'Carpool Breakdown Entering'!O152,'Carpool Breakdown Entering'!O173, 'Carpool Breakdown Entering'!O195,'Carpool Breakdown Entering'!O216,
'Carpool Breakdown Entering'!O237,'Carpool Breakdown Entering'!O258,'Carpool Breakdown Entering'!O279,
'Carpool Breakdown Entering'!O300,'Carpool Breakdown Entering'!O321)</f>
        <v>8</v>
      </c>
      <c r="P18" s="67">
        <f>SUM('Carpool Breakdown Entering'!P47,'Carpool Breakdown Entering'!P68,
'Carpool Breakdown Entering'!P89,'Carpool Breakdown Entering'!P110,'Carpool Breakdown Entering'!P131,
'Carpool Breakdown Entering'!P152,'Carpool Breakdown Entering'!P173, 'Carpool Breakdown Entering'!P195,'Carpool Breakdown Entering'!P216,
'Carpool Breakdown Entering'!P237,'Carpool Breakdown Entering'!P258,'Carpool Breakdown Entering'!P279,
'Carpool Breakdown Entering'!P300,'Carpool Breakdown Entering'!P321)</f>
        <v>14</v>
      </c>
      <c r="Q18" s="67">
        <f>SUM('Carpool Breakdown Entering'!Q47,'Carpool Breakdown Entering'!Q68,
'Carpool Breakdown Entering'!Q89,'Carpool Breakdown Entering'!Q110,'Carpool Breakdown Entering'!Q131,
'Carpool Breakdown Entering'!Q152,'Carpool Breakdown Entering'!Q173, 'Carpool Breakdown Entering'!Q195,'Carpool Breakdown Entering'!Q216,
'Carpool Breakdown Entering'!Q237,'Carpool Breakdown Entering'!Q258,'Carpool Breakdown Entering'!Q279,
'Carpool Breakdown Entering'!Q300,'Carpool Breakdown Entering'!Q321)</f>
        <v>6</v>
      </c>
      <c r="R18" s="67">
        <f>SUM('Carpool Breakdown Entering'!R47,'Carpool Breakdown Entering'!R68,
'Carpool Breakdown Entering'!R89,'Carpool Breakdown Entering'!R110,'Carpool Breakdown Entering'!R131,
'Carpool Breakdown Entering'!R152,'Carpool Breakdown Entering'!R173, 'Carpool Breakdown Entering'!R195,'Carpool Breakdown Entering'!R216,
'Carpool Breakdown Entering'!R237,'Carpool Breakdown Entering'!R258,'Carpool Breakdown Entering'!R279,
'Carpool Breakdown Entering'!R300,'Carpool Breakdown Entering'!R321)</f>
        <v>26</v>
      </c>
      <c r="S18" s="376">
        <f t="shared" si="0"/>
        <v>473</v>
      </c>
      <c r="T18" s="67"/>
      <c r="U18" s="67"/>
      <c r="V18" s="67"/>
      <c r="W18" s="67"/>
      <c r="X18" s="67"/>
      <c r="Y18" s="67"/>
      <c r="Z18" s="67"/>
      <c r="AA18" s="67"/>
      <c r="AB18" s="67"/>
      <c r="AC18" s="67"/>
      <c r="AD18" s="67"/>
      <c r="AE18" s="67"/>
      <c r="AF18" s="67"/>
      <c r="AG18" s="67"/>
      <c r="AH18" s="67"/>
      <c r="AI18" s="67"/>
      <c r="AJ18" s="67"/>
      <c r="AK18" s="67"/>
      <c r="AL18" s="67"/>
    </row>
    <row r="19" spans="1:38" ht="12" customHeight="1" x14ac:dyDescent="0.4">
      <c r="A19" s="664"/>
      <c r="B19" s="397" t="s">
        <v>12</v>
      </c>
      <c r="C19" s="317">
        <f t="shared" ref="C19:R19" si="1">SUM(C7,C9,C13,C11,C15,C17)</f>
        <v>282</v>
      </c>
      <c r="D19" s="398">
        <f t="shared" si="1"/>
        <v>520</v>
      </c>
      <c r="E19" s="398">
        <f t="shared" si="1"/>
        <v>703</v>
      </c>
      <c r="F19" s="398">
        <f t="shared" si="1"/>
        <v>639</v>
      </c>
      <c r="G19" s="398">
        <f t="shared" si="1"/>
        <v>571</v>
      </c>
      <c r="H19" s="398">
        <f t="shared" si="1"/>
        <v>405</v>
      </c>
      <c r="I19" s="398">
        <f t="shared" si="1"/>
        <v>521</v>
      </c>
      <c r="J19" s="398">
        <f t="shared" si="1"/>
        <v>528</v>
      </c>
      <c r="K19" s="398">
        <f t="shared" si="1"/>
        <v>475</v>
      </c>
      <c r="L19" s="398">
        <f t="shared" si="1"/>
        <v>408</v>
      </c>
      <c r="M19" s="398">
        <f t="shared" si="1"/>
        <v>389</v>
      </c>
      <c r="N19" s="398">
        <f t="shared" si="1"/>
        <v>285</v>
      </c>
      <c r="O19" s="398">
        <f t="shared" si="1"/>
        <v>326</v>
      </c>
      <c r="P19" s="398">
        <f t="shared" si="1"/>
        <v>341</v>
      </c>
      <c r="Q19" s="398">
        <f t="shared" si="1"/>
        <v>209</v>
      </c>
      <c r="R19" s="398">
        <f t="shared" si="1"/>
        <v>204</v>
      </c>
      <c r="S19" s="400">
        <f t="shared" si="0"/>
        <v>6806</v>
      </c>
      <c r="T19" s="67"/>
      <c r="U19" s="67"/>
      <c r="V19" s="67"/>
      <c r="W19" s="67"/>
      <c r="X19" s="67"/>
      <c r="Y19" s="67"/>
      <c r="Z19" s="67"/>
      <c r="AA19" s="67"/>
      <c r="AB19" s="67"/>
      <c r="AC19" s="67"/>
      <c r="AD19" s="67"/>
      <c r="AE19" s="67"/>
      <c r="AF19" s="67"/>
      <c r="AG19" s="67"/>
      <c r="AH19" s="67"/>
      <c r="AI19" s="67"/>
      <c r="AJ19" s="67"/>
      <c r="AK19" s="67"/>
      <c r="AL19" s="67"/>
    </row>
    <row r="20" spans="1:38" ht="12" customHeight="1" x14ac:dyDescent="0.4">
      <c r="A20" s="664"/>
      <c r="B20" s="401" t="s">
        <v>42</v>
      </c>
      <c r="C20" s="402">
        <f t="shared" ref="C20:R20" si="2">SUM(C8,C10,C14,C12,C16,C18)</f>
        <v>589</v>
      </c>
      <c r="D20" s="75">
        <f t="shared" si="2"/>
        <v>1064</v>
      </c>
      <c r="E20" s="75">
        <f t="shared" si="2"/>
        <v>1417</v>
      </c>
      <c r="F20" s="75">
        <f t="shared" si="2"/>
        <v>1306</v>
      </c>
      <c r="G20" s="75">
        <f t="shared" si="2"/>
        <v>1153</v>
      </c>
      <c r="H20" s="75">
        <f t="shared" si="2"/>
        <v>800</v>
      </c>
      <c r="I20" s="75">
        <f t="shared" si="2"/>
        <v>1041</v>
      </c>
      <c r="J20" s="75">
        <f t="shared" si="2"/>
        <v>1069</v>
      </c>
      <c r="K20" s="75">
        <f t="shared" si="2"/>
        <v>966</v>
      </c>
      <c r="L20" s="75">
        <f t="shared" si="2"/>
        <v>831</v>
      </c>
      <c r="M20" s="75">
        <f t="shared" si="2"/>
        <v>773</v>
      </c>
      <c r="N20" s="75">
        <f t="shared" si="2"/>
        <v>587</v>
      </c>
      <c r="O20" s="75">
        <f t="shared" si="2"/>
        <v>650</v>
      </c>
      <c r="P20" s="75">
        <f t="shared" si="2"/>
        <v>698</v>
      </c>
      <c r="Q20" s="75">
        <f t="shared" si="2"/>
        <v>422</v>
      </c>
      <c r="R20" s="75">
        <f t="shared" si="2"/>
        <v>431</v>
      </c>
      <c r="S20" s="404">
        <f t="shared" si="0"/>
        <v>13797</v>
      </c>
      <c r="T20" s="67"/>
      <c r="U20" s="67"/>
      <c r="V20" s="67"/>
      <c r="W20" s="67"/>
      <c r="X20" s="67"/>
      <c r="Y20" s="67"/>
      <c r="Z20" s="67"/>
      <c r="AA20" s="67"/>
      <c r="AB20" s="67"/>
      <c r="AC20" s="67"/>
      <c r="AD20" s="67"/>
      <c r="AE20" s="67"/>
      <c r="AF20" s="67"/>
      <c r="AG20" s="67"/>
      <c r="AH20" s="67"/>
      <c r="AI20" s="67"/>
      <c r="AJ20" s="67"/>
      <c r="AK20" s="67"/>
      <c r="AL20" s="67"/>
    </row>
    <row r="21" spans="1:38" ht="12" customHeight="1" x14ac:dyDescent="0.4">
      <c r="A21" s="663" t="s">
        <v>225</v>
      </c>
      <c r="B21" s="391" t="s">
        <v>13</v>
      </c>
      <c r="C21" s="315">
        <f>SUM('Carpool Breakdown Entering'!C332,'Carpool Breakdown Entering'!C353,'Carpool Breakdown Entering'!C374,'Carpool Breakdown Entering'!C395,'Carpool Breakdown Entering'!C416)</f>
        <v>96</v>
      </c>
      <c r="D21" s="392">
        <f>SUM('Carpool Breakdown Entering'!D332,'Carpool Breakdown Entering'!D353,'Carpool Breakdown Entering'!D374,'Carpool Breakdown Entering'!D395,'Carpool Breakdown Entering'!D416)</f>
        <v>40</v>
      </c>
      <c r="E21" s="392">
        <f>SUM('Carpool Breakdown Entering'!E332,'Carpool Breakdown Entering'!E353,'Carpool Breakdown Entering'!E374,'Carpool Breakdown Entering'!E395,'Carpool Breakdown Entering'!E416)</f>
        <v>47</v>
      </c>
      <c r="F21" s="392">
        <f>SUM('Carpool Breakdown Entering'!F332,'Carpool Breakdown Entering'!F353,'Carpool Breakdown Entering'!F374,'Carpool Breakdown Entering'!F395,'Carpool Breakdown Entering'!F416)</f>
        <v>69</v>
      </c>
      <c r="G21" s="392">
        <f>SUM('Carpool Breakdown Entering'!G332,'Carpool Breakdown Entering'!G353,'Carpool Breakdown Entering'!G374,'Carpool Breakdown Entering'!G395,'Carpool Breakdown Entering'!G416)</f>
        <v>47</v>
      </c>
      <c r="H21" s="392">
        <f>SUM('Carpool Breakdown Entering'!H332,'Carpool Breakdown Entering'!H353,'Carpool Breakdown Entering'!H374,'Carpool Breakdown Entering'!H395,'Carpool Breakdown Entering'!H416)</f>
        <v>35</v>
      </c>
      <c r="I21" s="392">
        <f>SUM('Carpool Breakdown Entering'!I332,'Carpool Breakdown Entering'!I353,'Carpool Breakdown Entering'!I374,'Carpool Breakdown Entering'!I395,'Carpool Breakdown Entering'!I416)</f>
        <v>38</v>
      </c>
      <c r="J21" s="392">
        <f>SUM('Carpool Breakdown Entering'!J332,'Carpool Breakdown Entering'!J353,'Carpool Breakdown Entering'!J374,'Carpool Breakdown Entering'!J395,'Carpool Breakdown Entering'!J416)</f>
        <v>44</v>
      </c>
      <c r="K21" s="392">
        <f>SUM('Carpool Breakdown Entering'!K332,'Carpool Breakdown Entering'!K353,'Carpool Breakdown Entering'!K374,'Carpool Breakdown Entering'!K395,'Carpool Breakdown Entering'!K416)</f>
        <v>47</v>
      </c>
      <c r="L21" s="392">
        <f>SUM('Carpool Breakdown Entering'!L332,'Carpool Breakdown Entering'!L353,'Carpool Breakdown Entering'!L374,'Carpool Breakdown Entering'!L395,'Carpool Breakdown Entering'!L416)</f>
        <v>19</v>
      </c>
      <c r="M21" s="392">
        <f>SUM('Carpool Breakdown Entering'!M332,'Carpool Breakdown Entering'!M353,'Carpool Breakdown Entering'!M374,'Carpool Breakdown Entering'!M395,'Carpool Breakdown Entering'!M416)</f>
        <v>12</v>
      </c>
      <c r="N21" s="392">
        <f>SUM('Carpool Breakdown Entering'!N332,'Carpool Breakdown Entering'!N353,'Carpool Breakdown Entering'!N374,'Carpool Breakdown Entering'!N395,'Carpool Breakdown Entering'!N416)</f>
        <v>9</v>
      </c>
      <c r="O21" s="392">
        <f>SUM('Carpool Breakdown Entering'!O332,'Carpool Breakdown Entering'!O353,'Carpool Breakdown Entering'!O374,'Carpool Breakdown Entering'!O395,'Carpool Breakdown Entering'!O416)</f>
        <v>12</v>
      </c>
      <c r="P21" s="392">
        <f>SUM('Carpool Breakdown Entering'!P332,'Carpool Breakdown Entering'!P353,'Carpool Breakdown Entering'!P374,'Carpool Breakdown Entering'!P395,'Carpool Breakdown Entering'!P416)</f>
        <v>3</v>
      </c>
      <c r="Q21" s="392">
        <f>SUM('Carpool Breakdown Entering'!Q332,'Carpool Breakdown Entering'!Q353,'Carpool Breakdown Entering'!Q374,'Carpool Breakdown Entering'!Q395,'Carpool Breakdown Entering'!Q416)</f>
        <v>0</v>
      </c>
      <c r="R21" s="392">
        <f>SUM('Carpool Breakdown Entering'!R332,'Carpool Breakdown Entering'!R353,'Carpool Breakdown Entering'!R374,'Carpool Breakdown Entering'!R395,'Carpool Breakdown Entering'!R416)</f>
        <v>0</v>
      </c>
      <c r="S21" s="394">
        <f t="shared" si="0"/>
        <v>518</v>
      </c>
      <c r="T21" s="67"/>
      <c r="U21" s="67"/>
      <c r="V21" s="67"/>
      <c r="W21" s="67"/>
      <c r="X21" s="67"/>
      <c r="Y21" s="67"/>
      <c r="Z21" s="67"/>
      <c r="AA21" s="67"/>
      <c r="AB21" s="67"/>
      <c r="AC21" s="67"/>
      <c r="AD21" s="67"/>
      <c r="AE21" s="67"/>
      <c r="AF21" s="67"/>
      <c r="AG21" s="67"/>
      <c r="AH21" s="67"/>
      <c r="AI21" s="67"/>
      <c r="AJ21" s="67"/>
      <c r="AK21" s="67"/>
      <c r="AL21" s="67"/>
    </row>
    <row r="22" spans="1:38" ht="12" customHeight="1" x14ac:dyDescent="0.4">
      <c r="A22" s="664"/>
      <c r="B22" s="391" t="s">
        <v>43</v>
      </c>
      <c r="C22" s="315">
        <f>SUM('Carpool Breakdown Entering'!C333,'Carpool Breakdown Entering'!C354,'Carpool Breakdown Entering'!C375,'Carpool Breakdown Entering'!C396,'Carpool Breakdown Entering'!C417)</f>
        <v>192</v>
      </c>
      <c r="D22" s="392">
        <f>SUM('Carpool Breakdown Entering'!D333,'Carpool Breakdown Entering'!D354,'Carpool Breakdown Entering'!D375,'Carpool Breakdown Entering'!D396,'Carpool Breakdown Entering'!D417)</f>
        <v>81</v>
      </c>
      <c r="E22" s="392">
        <f>SUM('Carpool Breakdown Entering'!E333,'Carpool Breakdown Entering'!E354,'Carpool Breakdown Entering'!E375,'Carpool Breakdown Entering'!E396,'Carpool Breakdown Entering'!E417)</f>
        <v>94</v>
      </c>
      <c r="F22" s="392">
        <f>SUM('Carpool Breakdown Entering'!F333,'Carpool Breakdown Entering'!F354,'Carpool Breakdown Entering'!F375,'Carpool Breakdown Entering'!F396,'Carpool Breakdown Entering'!F417)</f>
        <v>139</v>
      </c>
      <c r="G22" s="392">
        <f>SUM('Carpool Breakdown Entering'!G333,'Carpool Breakdown Entering'!G354,'Carpool Breakdown Entering'!G375,'Carpool Breakdown Entering'!G396,'Carpool Breakdown Entering'!G417)</f>
        <v>96</v>
      </c>
      <c r="H22" s="392">
        <f>SUM('Carpool Breakdown Entering'!H333,'Carpool Breakdown Entering'!H354,'Carpool Breakdown Entering'!H375,'Carpool Breakdown Entering'!H396,'Carpool Breakdown Entering'!H417)</f>
        <v>71</v>
      </c>
      <c r="I22" s="392">
        <f>SUM('Carpool Breakdown Entering'!I333,'Carpool Breakdown Entering'!I354,'Carpool Breakdown Entering'!I375,'Carpool Breakdown Entering'!I396,'Carpool Breakdown Entering'!I417)</f>
        <v>77</v>
      </c>
      <c r="J22" s="392">
        <f>SUM('Carpool Breakdown Entering'!J333,'Carpool Breakdown Entering'!J354,'Carpool Breakdown Entering'!J375,'Carpool Breakdown Entering'!J396,'Carpool Breakdown Entering'!J417)</f>
        <v>91</v>
      </c>
      <c r="K22" s="392">
        <f>SUM('Carpool Breakdown Entering'!K333,'Carpool Breakdown Entering'!K354,'Carpool Breakdown Entering'!K375,'Carpool Breakdown Entering'!K396,'Carpool Breakdown Entering'!K417)</f>
        <v>96</v>
      </c>
      <c r="L22" s="392">
        <f>SUM('Carpool Breakdown Entering'!L333,'Carpool Breakdown Entering'!L354,'Carpool Breakdown Entering'!L375,'Carpool Breakdown Entering'!L396,'Carpool Breakdown Entering'!L417)</f>
        <v>39</v>
      </c>
      <c r="M22" s="392">
        <f>SUM('Carpool Breakdown Entering'!M333,'Carpool Breakdown Entering'!M354,'Carpool Breakdown Entering'!M375,'Carpool Breakdown Entering'!M396,'Carpool Breakdown Entering'!M417)</f>
        <v>25</v>
      </c>
      <c r="N22" s="392">
        <f>SUM('Carpool Breakdown Entering'!N333,'Carpool Breakdown Entering'!N354,'Carpool Breakdown Entering'!N375,'Carpool Breakdown Entering'!N396,'Carpool Breakdown Entering'!N417)</f>
        <v>19</v>
      </c>
      <c r="O22" s="392">
        <f>SUM('Carpool Breakdown Entering'!O333,'Carpool Breakdown Entering'!O354,'Carpool Breakdown Entering'!O375,'Carpool Breakdown Entering'!O396,'Carpool Breakdown Entering'!O417)</f>
        <v>24</v>
      </c>
      <c r="P22" s="392">
        <f>SUM('Carpool Breakdown Entering'!P333,'Carpool Breakdown Entering'!P354,'Carpool Breakdown Entering'!P375,'Carpool Breakdown Entering'!P396,'Carpool Breakdown Entering'!P417)</f>
        <v>6</v>
      </c>
      <c r="Q22" s="392">
        <f>SUM('Carpool Breakdown Entering'!Q333,'Carpool Breakdown Entering'!Q354,'Carpool Breakdown Entering'!Q375,'Carpool Breakdown Entering'!Q396,'Carpool Breakdown Entering'!Q417)</f>
        <v>0</v>
      </c>
      <c r="R22" s="392">
        <f>SUM('Carpool Breakdown Entering'!R333,'Carpool Breakdown Entering'!R354,'Carpool Breakdown Entering'!R375,'Carpool Breakdown Entering'!R396,'Carpool Breakdown Entering'!R417)</f>
        <v>0</v>
      </c>
      <c r="S22" s="394">
        <f t="shared" si="0"/>
        <v>1050</v>
      </c>
      <c r="T22" s="67"/>
      <c r="U22" s="67"/>
      <c r="V22" s="67"/>
      <c r="W22" s="67"/>
      <c r="X22" s="67"/>
      <c r="Y22" s="67"/>
      <c r="Z22" s="67"/>
      <c r="AA22" s="67"/>
      <c r="AB22" s="67"/>
      <c r="AC22" s="67"/>
      <c r="AD22" s="67"/>
      <c r="AE22" s="67"/>
      <c r="AF22" s="67"/>
      <c r="AG22" s="67"/>
      <c r="AH22" s="67"/>
      <c r="AI22" s="67"/>
      <c r="AJ22" s="67"/>
      <c r="AK22" s="67"/>
      <c r="AL22" s="67"/>
    </row>
    <row r="23" spans="1:38" ht="12" customHeight="1" x14ac:dyDescent="0.4">
      <c r="A23" s="664"/>
      <c r="B23" s="390" t="s">
        <v>14</v>
      </c>
      <c r="C23" s="314">
        <f>SUM('Carpool Breakdown Entering'!C334,'Carpool Breakdown Entering'!C355,'Carpool Breakdown Entering'!C376,'Carpool Breakdown Entering'!C397,'Carpool Breakdown Entering'!C418)</f>
        <v>4</v>
      </c>
      <c r="D23" s="67">
        <f>SUM('Carpool Breakdown Entering'!D334,'Carpool Breakdown Entering'!D355,'Carpool Breakdown Entering'!D376,'Carpool Breakdown Entering'!D397,'Carpool Breakdown Entering'!D418)</f>
        <v>5</v>
      </c>
      <c r="E23" s="67">
        <f>SUM('Carpool Breakdown Entering'!E334,'Carpool Breakdown Entering'!E355,'Carpool Breakdown Entering'!E376,'Carpool Breakdown Entering'!E397,'Carpool Breakdown Entering'!E418)</f>
        <v>4</v>
      </c>
      <c r="F23" s="67">
        <f>SUM('Carpool Breakdown Entering'!F334,'Carpool Breakdown Entering'!F355,'Carpool Breakdown Entering'!F376,'Carpool Breakdown Entering'!F397,'Carpool Breakdown Entering'!F418)</f>
        <v>5</v>
      </c>
      <c r="G23" s="67">
        <f>SUM('Carpool Breakdown Entering'!G334,'Carpool Breakdown Entering'!G355,'Carpool Breakdown Entering'!G376,'Carpool Breakdown Entering'!G397,'Carpool Breakdown Entering'!G418)</f>
        <v>12</v>
      </c>
      <c r="H23" s="67">
        <f>SUM('Carpool Breakdown Entering'!H334,'Carpool Breakdown Entering'!H355,'Carpool Breakdown Entering'!H376,'Carpool Breakdown Entering'!H397,'Carpool Breakdown Entering'!H418)</f>
        <v>5</v>
      </c>
      <c r="I23" s="67">
        <f>SUM('Carpool Breakdown Entering'!I334,'Carpool Breakdown Entering'!I355,'Carpool Breakdown Entering'!I376,'Carpool Breakdown Entering'!I397,'Carpool Breakdown Entering'!I418)</f>
        <v>4</v>
      </c>
      <c r="J23" s="67">
        <f>SUM('Carpool Breakdown Entering'!J334,'Carpool Breakdown Entering'!J355,'Carpool Breakdown Entering'!J376,'Carpool Breakdown Entering'!J397,'Carpool Breakdown Entering'!J418)</f>
        <v>9</v>
      </c>
      <c r="K23" s="67">
        <f>SUM('Carpool Breakdown Entering'!K334,'Carpool Breakdown Entering'!K355,'Carpool Breakdown Entering'!K376,'Carpool Breakdown Entering'!K397,'Carpool Breakdown Entering'!K418)</f>
        <v>4</v>
      </c>
      <c r="L23" s="67">
        <f>SUM('Carpool Breakdown Entering'!L334,'Carpool Breakdown Entering'!L355,'Carpool Breakdown Entering'!L376,'Carpool Breakdown Entering'!L397,'Carpool Breakdown Entering'!L418)</f>
        <v>4</v>
      </c>
      <c r="M23" s="67">
        <f>SUM('Carpool Breakdown Entering'!M334,'Carpool Breakdown Entering'!M355,'Carpool Breakdown Entering'!M376,'Carpool Breakdown Entering'!M397,'Carpool Breakdown Entering'!M418)</f>
        <v>3</v>
      </c>
      <c r="N23" s="67">
        <f>SUM('Carpool Breakdown Entering'!N334,'Carpool Breakdown Entering'!N355,'Carpool Breakdown Entering'!N376,'Carpool Breakdown Entering'!N397,'Carpool Breakdown Entering'!N418)</f>
        <v>5</v>
      </c>
      <c r="O23" s="67">
        <f>SUM('Carpool Breakdown Entering'!O334,'Carpool Breakdown Entering'!O355,'Carpool Breakdown Entering'!O376,'Carpool Breakdown Entering'!O397,'Carpool Breakdown Entering'!O418)</f>
        <v>4</v>
      </c>
      <c r="P23" s="67">
        <f>SUM('Carpool Breakdown Entering'!P334,'Carpool Breakdown Entering'!P355,'Carpool Breakdown Entering'!P376,'Carpool Breakdown Entering'!P397,'Carpool Breakdown Entering'!P418)</f>
        <v>5</v>
      </c>
      <c r="Q23" s="67">
        <f>SUM('Carpool Breakdown Entering'!Q334,'Carpool Breakdown Entering'!Q355,'Carpool Breakdown Entering'!Q376,'Carpool Breakdown Entering'!Q397,'Carpool Breakdown Entering'!Q418)</f>
        <v>2</v>
      </c>
      <c r="R23" s="67">
        <f>SUM('Carpool Breakdown Entering'!R334,'Carpool Breakdown Entering'!R355,'Carpool Breakdown Entering'!R376,'Carpool Breakdown Entering'!R397,'Carpool Breakdown Entering'!R418)</f>
        <v>0</v>
      </c>
      <c r="S23" s="376">
        <f t="shared" si="0"/>
        <v>75</v>
      </c>
      <c r="T23" s="67"/>
      <c r="U23" s="67"/>
      <c r="V23" s="67"/>
      <c r="W23" s="67"/>
      <c r="X23" s="67"/>
      <c r="Y23" s="67"/>
      <c r="Z23" s="67"/>
      <c r="AA23" s="67"/>
      <c r="AB23" s="67"/>
      <c r="AC23" s="67"/>
      <c r="AD23" s="67"/>
      <c r="AE23" s="67"/>
      <c r="AF23" s="67"/>
      <c r="AG23" s="67"/>
      <c r="AH23" s="67"/>
      <c r="AI23" s="67"/>
      <c r="AJ23" s="67"/>
      <c r="AK23" s="67"/>
      <c r="AL23" s="67"/>
    </row>
    <row r="24" spans="1:38" ht="12" customHeight="1" x14ac:dyDescent="0.4">
      <c r="A24" s="664"/>
      <c r="B24" s="390" t="s">
        <v>44</v>
      </c>
      <c r="C24" s="314">
        <f>SUM('Carpool Breakdown Entering'!C335,'Carpool Breakdown Entering'!C356,'Carpool Breakdown Entering'!C377,'Carpool Breakdown Entering'!C398,'Carpool Breakdown Entering'!C419)</f>
        <v>4</v>
      </c>
      <c r="D24" s="67">
        <f>SUM('Carpool Breakdown Entering'!D335,'Carpool Breakdown Entering'!D356,'Carpool Breakdown Entering'!D377,'Carpool Breakdown Entering'!D398,'Carpool Breakdown Entering'!D419)</f>
        <v>5</v>
      </c>
      <c r="E24" s="67">
        <f>SUM('Carpool Breakdown Entering'!E335,'Carpool Breakdown Entering'!E356,'Carpool Breakdown Entering'!E377,'Carpool Breakdown Entering'!E398,'Carpool Breakdown Entering'!E419)</f>
        <v>4</v>
      </c>
      <c r="F24" s="67">
        <f>SUM('Carpool Breakdown Entering'!F335,'Carpool Breakdown Entering'!F356,'Carpool Breakdown Entering'!F377,'Carpool Breakdown Entering'!F398,'Carpool Breakdown Entering'!F419)</f>
        <v>5</v>
      </c>
      <c r="G24" s="67">
        <f>SUM('Carpool Breakdown Entering'!G335,'Carpool Breakdown Entering'!G356,'Carpool Breakdown Entering'!G377,'Carpool Breakdown Entering'!G398,'Carpool Breakdown Entering'!G419)</f>
        <v>12</v>
      </c>
      <c r="H24" s="67">
        <f>SUM('Carpool Breakdown Entering'!H335,'Carpool Breakdown Entering'!H356,'Carpool Breakdown Entering'!H377,'Carpool Breakdown Entering'!H398,'Carpool Breakdown Entering'!H419)</f>
        <v>5</v>
      </c>
      <c r="I24" s="67">
        <f>SUM('Carpool Breakdown Entering'!I335,'Carpool Breakdown Entering'!I356,'Carpool Breakdown Entering'!I377,'Carpool Breakdown Entering'!I398,'Carpool Breakdown Entering'!I419)</f>
        <v>4</v>
      </c>
      <c r="J24" s="67">
        <f>SUM('Carpool Breakdown Entering'!J335,'Carpool Breakdown Entering'!J356,'Carpool Breakdown Entering'!J377,'Carpool Breakdown Entering'!J398,'Carpool Breakdown Entering'!J419)</f>
        <v>9</v>
      </c>
      <c r="K24" s="67">
        <f>SUM('Carpool Breakdown Entering'!K335,'Carpool Breakdown Entering'!K356,'Carpool Breakdown Entering'!K377,'Carpool Breakdown Entering'!K398,'Carpool Breakdown Entering'!K419)</f>
        <v>4</v>
      </c>
      <c r="L24" s="67">
        <f>SUM('Carpool Breakdown Entering'!L335,'Carpool Breakdown Entering'!L356,'Carpool Breakdown Entering'!L377,'Carpool Breakdown Entering'!L398,'Carpool Breakdown Entering'!L419)</f>
        <v>4</v>
      </c>
      <c r="M24" s="67">
        <f>SUM('Carpool Breakdown Entering'!M335,'Carpool Breakdown Entering'!M356,'Carpool Breakdown Entering'!M377,'Carpool Breakdown Entering'!M398,'Carpool Breakdown Entering'!M419)</f>
        <v>3</v>
      </c>
      <c r="N24" s="67">
        <f>SUM('Carpool Breakdown Entering'!N335,'Carpool Breakdown Entering'!N356,'Carpool Breakdown Entering'!N377,'Carpool Breakdown Entering'!N398,'Carpool Breakdown Entering'!N419)</f>
        <v>5</v>
      </c>
      <c r="O24" s="67">
        <f>SUM('Carpool Breakdown Entering'!O335,'Carpool Breakdown Entering'!O356,'Carpool Breakdown Entering'!O377,'Carpool Breakdown Entering'!O398,'Carpool Breakdown Entering'!O419)</f>
        <v>4</v>
      </c>
      <c r="P24" s="67">
        <f>SUM('Carpool Breakdown Entering'!P335,'Carpool Breakdown Entering'!P356,'Carpool Breakdown Entering'!P377,'Carpool Breakdown Entering'!P398,'Carpool Breakdown Entering'!P419)</f>
        <v>5</v>
      </c>
      <c r="Q24" s="67">
        <f>SUM('Carpool Breakdown Entering'!Q335,'Carpool Breakdown Entering'!Q356,'Carpool Breakdown Entering'!Q377,'Carpool Breakdown Entering'!Q398,'Carpool Breakdown Entering'!Q419)</f>
        <v>2</v>
      </c>
      <c r="R24" s="67">
        <f>SUM('Carpool Breakdown Entering'!R335,'Carpool Breakdown Entering'!R356,'Carpool Breakdown Entering'!R377,'Carpool Breakdown Entering'!R398,'Carpool Breakdown Entering'!R419)</f>
        <v>0</v>
      </c>
      <c r="S24" s="376">
        <f t="shared" si="0"/>
        <v>75</v>
      </c>
      <c r="T24" s="67"/>
      <c r="U24" s="67"/>
      <c r="V24" s="67"/>
      <c r="W24" s="67"/>
      <c r="X24" s="67"/>
      <c r="Y24" s="67"/>
      <c r="Z24" s="67"/>
      <c r="AA24" s="67"/>
      <c r="AB24" s="67"/>
      <c r="AC24" s="67"/>
      <c r="AD24" s="67"/>
      <c r="AE24" s="67"/>
      <c r="AF24" s="67"/>
      <c r="AG24" s="67"/>
      <c r="AH24" s="67"/>
      <c r="AI24" s="67"/>
      <c r="AJ24" s="67"/>
      <c r="AK24" s="67"/>
      <c r="AL24" s="67"/>
    </row>
    <row r="25" spans="1:38" ht="12" customHeight="1" x14ac:dyDescent="0.4">
      <c r="A25" s="664"/>
      <c r="B25" s="391" t="s">
        <v>15</v>
      </c>
      <c r="C25" s="315">
        <f>SUM('Carpool Breakdown Entering'!C336,'Carpool Breakdown Entering'!C357,'Carpool Breakdown Entering'!C378,'Carpool Breakdown Entering'!C399,'Carpool Breakdown Entering'!C420)</f>
        <v>1</v>
      </c>
      <c r="D25" s="392">
        <f>SUM('Carpool Breakdown Entering'!D336,'Carpool Breakdown Entering'!D357,'Carpool Breakdown Entering'!D378,'Carpool Breakdown Entering'!D399,'Carpool Breakdown Entering'!D420)</f>
        <v>3</v>
      </c>
      <c r="E25" s="392">
        <f>SUM('Carpool Breakdown Entering'!E336,'Carpool Breakdown Entering'!E357,'Carpool Breakdown Entering'!E378,'Carpool Breakdown Entering'!E399,'Carpool Breakdown Entering'!E420)</f>
        <v>6</v>
      </c>
      <c r="F25" s="392">
        <f>SUM('Carpool Breakdown Entering'!F336,'Carpool Breakdown Entering'!F357,'Carpool Breakdown Entering'!F378,'Carpool Breakdown Entering'!F399,'Carpool Breakdown Entering'!F420)</f>
        <v>9</v>
      </c>
      <c r="G25" s="392">
        <f>SUM('Carpool Breakdown Entering'!G336,'Carpool Breakdown Entering'!G357,'Carpool Breakdown Entering'!G378,'Carpool Breakdown Entering'!G399,'Carpool Breakdown Entering'!G420)</f>
        <v>3</v>
      </c>
      <c r="H25" s="392">
        <f>SUM('Carpool Breakdown Entering'!H336,'Carpool Breakdown Entering'!H357,'Carpool Breakdown Entering'!H378,'Carpool Breakdown Entering'!H399,'Carpool Breakdown Entering'!H420)</f>
        <v>1</v>
      </c>
      <c r="I25" s="392">
        <f>SUM('Carpool Breakdown Entering'!I336,'Carpool Breakdown Entering'!I357,'Carpool Breakdown Entering'!I378,'Carpool Breakdown Entering'!I399,'Carpool Breakdown Entering'!I420)</f>
        <v>12</v>
      </c>
      <c r="J25" s="392">
        <f>SUM('Carpool Breakdown Entering'!J336,'Carpool Breakdown Entering'!J357,'Carpool Breakdown Entering'!J378,'Carpool Breakdown Entering'!J399,'Carpool Breakdown Entering'!J420)</f>
        <v>6</v>
      </c>
      <c r="K25" s="392">
        <f>SUM('Carpool Breakdown Entering'!K336,'Carpool Breakdown Entering'!K357,'Carpool Breakdown Entering'!K378,'Carpool Breakdown Entering'!K399,'Carpool Breakdown Entering'!K420)</f>
        <v>3</v>
      </c>
      <c r="L25" s="392">
        <f>SUM('Carpool Breakdown Entering'!L336,'Carpool Breakdown Entering'!L357,'Carpool Breakdown Entering'!L378,'Carpool Breakdown Entering'!L399,'Carpool Breakdown Entering'!L420)</f>
        <v>3</v>
      </c>
      <c r="M25" s="392">
        <f>SUM('Carpool Breakdown Entering'!M336,'Carpool Breakdown Entering'!M357,'Carpool Breakdown Entering'!M378,'Carpool Breakdown Entering'!M399,'Carpool Breakdown Entering'!M420)</f>
        <v>3</v>
      </c>
      <c r="N25" s="392">
        <f>SUM('Carpool Breakdown Entering'!N336,'Carpool Breakdown Entering'!N357,'Carpool Breakdown Entering'!N378,'Carpool Breakdown Entering'!N399,'Carpool Breakdown Entering'!N420)</f>
        <v>5</v>
      </c>
      <c r="O25" s="392">
        <f>SUM('Carpool Breakdown Entering'!O336,'Carpool Breakdown Entering'!O357,'Carpool Breakdown Entering'!O378,'Carpool Breakdown Entering'!O399,'Carpool Breakdown Entering'!O420)</f>
        <v>1</v>
      </c>
      <c r="P25" s="392">
        <f>SUM('Carpool Breakdown Entering'!P336,'Carpool Breakdown Entering'!P357,'Carpool Breakdown Entering'!P378,'Carpool Breakdown Entering'!P399,'Carpool Breakdown Entering'!P420)</f>
        <v>1</v>
      </c>
      <c r="Q25" s="392">
        <f>SUM('Carpool Breakdown Entering'!Q336,'Carpool Breakdown Entering'!Q357,'Carpool Breakdown Entering'!Q378,'Carpool Breakdown Entering'!Q399,'Carpool Breakdown Entering'!Q420)</f>
        <v>0</v>
      </c>
      <c r="R25" s="392">
        <f>SUM('Carpool Breakdown Entering'!R336,'Carpool Breakdown Entering'!R357,'Carpool Breakdown Entering'!R378,'Carpool Breakdown Entering'!R399,'Carpool Breakdown Entering'!R420)</f>
        <v>0</v>
      </c>
      <c r="S25" s="394">
        <f t="shared" si="0"/>
        <v>57</v>
      </c>
      <c r="T25" s="67"/>
      <c r="U25" s="67"/>
      <c r="V25" s="67"/>
      <c r="W25" s="67"/>
      <c r="X25" s="67"/>
      <c r="Y25" s="67"/>
      <c r="Z25" s="67"/>
      <c r="AA25" s="67"/>
      <c r="AB25" s="67"/>
      <c r="AC25" s="67"/>
      <c r="AD25" s="67"/>
      <c r="AE25" s="67"/>
      <c r="AF25" s="67"/>
      <c r="AG25" s="67"/>
      <c r="AH25" s="67"/>
      <c r="AI25" s="67"/>
      <c r="AJ25" s="67"/>
      <c r="AK25" s="67"/>
      <c r="AL25" s="67"/>
    </row>
    <row r="26" spans="1:38" ht="12" customHeight="1" x14ac:dyDescent="0.4">
      <c r="A26" s="664"/>
      <c r="B26" s="391" t="s">
        <v>45</v>
      </c>
      <c r="C26" s="315">
        <f>SUM('Carpool Breakdown Entering'!C337,'Carpool Breakdown Entering'!C358,'Carpool Breakdown Entering'!C379,'Carpool Breakdown Entering'!C400,'Carpool Breakdown Entering'!C421)</f>
        <v>1</v>
      </c>
      <c r="D26" s="392">
        <f>SUM('Carpool Breakdown Entering'!D337,'Carpool Breakdown Entering'!D358,'Carpool Breakdown Entering'!D379,'Carpool Breakdown Entering'!D400,'Carpool Breakdown Entering'!D421)</f>
        <v>3</v>
      </c>
      <c r="E26" s="392">
        <f>SUM('Carpool Breakdown Entering'!E337,'Carpool Breakdown Entering'!E358,'Carpool Breakdown Entering'!E379,'Carpool Breakdown Entering'!E400,'Carpool Breakdown Entering'!E421)</f>
        <v>6</v>
      </c>
      <c r="F26" s="392">
        <f>SUM('Carpool Breakdown Entering'!F337,'Carpool Breakdown Entering'!F358,'Carpool Breakdown Entering'!F379,'Carpool Breakdown Entering'!F400,'Carpool Breakdown Entering'!F421)</f>
        <v>9</v>
      </c>
      <c r="G26" s="392">
        <f>SUM('Carpool Breakdown Entering'!G337,'Carpool Breakdown Entering'!G358,'Carpool Breakdown Entering'!G379,'Carpool Breakdown Entering'!G400,'Carpool Breakdown Entering'!G421)</f>
        <v>3</v>
      </c>
      <c r="H26" s="392">
        <f>SUM('Carpool Breakdown Entering'!H337,'Carpool Breakdown Entering'!H358,'Carpool Breakdown Entering'!H379,'Carpool Breakdown Entering'!H400,'Carpool Breakdown Entering'!H421)</f>
        <v>1</v>
      </c>
      <c r="I26" s="392">
        <f>SUM('Carpool Breakdown Entering'!I337,'Carpool Breakdown Entering'!I358,'Carpool Breakdown Entering'!I379,'Carpool Breakdown Entering'!I400,'Carpool Breakdown Entering'!I421)</f>
        <v>12</v>
      </c>
      <c r="J26" s="392">
        <f>SUM('Carpool Breakdown Entering'!J337,'Carpool Breakdown Entering'!J358,'Carpool Breakdown Entering'!J379,'Carpool Breakdown Entering'!J400,'Carpool Breakdown Entering'!J421)</f>
        <v>6</v>
      </c>
      <c r="K26" s="392">
        <f>SUM('Carpool Breakdown Entering'!K337,'Carpool Breakdown Entering'!K358,'Carpool Breakdown Entering'!K379,'Carpool Breakdown Entering'!K400,'Carpool Breakdown Entering'!K421)</f>
        <v>3</v>
      </c>
      <c r="L26" s="392">
        <f>SUM('Carpool Breakdown Entering'!L337,'Carpool Breakdown Entering'!L358,'Carpool Breakdown Entering'!L379,'Carpool Breakdown Entering'!L400,'Carpool Breakdown Entering'!L421)</f>
        <v>3</v>
      </c>
      <c r="M26" s="392">
        <f>SUM('Carpool Breakdown Entering'!M337,'Carpool Breakdown Entering'!M358,'Carpool Breakdown Entering'!M379,'Carpool Breakdown Entering'!M400,'Carpool Breakdown Entering'!M421)</f>
        <v>3</v>
      </c>
      <c r="N26" s="392">
        <f>SUM('Carpool Breakdown Entering'!N337,'Carpool Breakdown Entering'!N358,'Carpool Breakdown Entering'!N379,'Carpool Breakdown Entering'!N400,'Carpool Breakdown Entering'!N421)</f>
        <v>5</v>
      </c>
      <c r="O26" s="392">
        <f>SUM('Carpool Breakdown Entering'!O337,'Carpool Breakdown Entering'!O358,'Carpool Breakdown Entering'!O379,'Carpool Breakdown Entering'!O400,'Carpool Breakdown Entering'!O421)</f>
        <v>1</v>
      </c>
      <c r="P26" s="392">
        <f>SUM('Carpool Breakdown Entering'!P337,'Carpool Breakdown Entering'!P358,'Carpool Breakdown Entering'!P379,'Carpool Breakdown Entering'!P400,'Carpool Breakdown Entering'!P421)</f>
        <v>1</v>
      </c>
      <c r="Q26" s="392">
        <f>SUM('Carpool Breakdown Entering'!Q337,'Carpool Breakdown Entering'!Q358,'Carpool Breakdown Entering'!Q379,'Carpool Breakdown Entering'!Q400,'Carpool Breakdown Entering'!Q421)</f>
        <v>0</v>
      </c>
      <c r="R26" s="392">
        <f>SUM('Carpool Breakdown Entering'!R337,'Carpool Breakdown Entering'!R358,'Carpool Breakdown Entering'!R379,'Carpool Breakdown Entering'!R400,'Carpool Breakdown Entering'!R421)</f>
        <v>0</v>
      </c>
      <c r="S26" s="394">
        <f t="shared" si="0"/>
        <v>57</v>
      </c>
      <c r="T26" s="67"/>
      <c r="U26" s="67"/>
      <c r="V26" s="67"/>
      <c r="W26" s="67"/>
      <c r="X26" s="67"/>
      <c r="Y26" s="67"/>
      <c r="Z26" s="67"/>
      <c r="AA26" s="67"/>
      <c r="AB26" s="67"/>
      <c r="AC26" s="67"/>
      <c r="AD26" s="67"/>
      <c r="AE26" s="67"/>
      <c r="AF26" s="67"/>
      <c r="AG26" s="67"/>
      <c r="AH26" s="67"/>
      <c r="AI26" s="67"/>
      <c r="AJ26" s="67"/>
      <c r="AK26" s="67"/>
      <c r="AL26" s="67"/>
    </row>
    <row r="27" spans="1:38" ht="12" customHeight="1" x14ac:dyDescent="0.4">
      <c r="A27" s="664"/>
      <c r="B27" s="390" t="s">
        <v>16</v>
      </c>
      <c r="C27" s="314">
        <f>SUM('Carpool Breakdown Entering'!C338,'Carpool Breakdown Entering'!C359,'Carpool Breakdown Entering'!C380,'Carpool Breakdown Entering'!C401,'Carpool Breakdown Entering'!C422)</f>
        <v>0</v>
      </c>
      <c r="D27" s="67">
        <f>SUM('Carpool Breakdown Entering'!D338,'Carpool Breakdown Entering'!D359,'Carpool Breakdown Entering'!D380,'Carpool Breakdown Entering'!D401,'Carpool Breakdown Entering'!D422)</f>
        <v>0</v>
      </c>
      <c r="E27" s="67">
        <f>SUM('Carpool Breakdown Entering'!E338,'Carpool Breakdown Entering'!E359,'Carpool Breakdown Entering'!E380,'Carpool Breakdown Entering'!E401,'Carpool Breakdown Entering'!E422)</f>
        <v>0</v>
      </c>
      <c r="F27" s="67">
        <f>SUM('Carpool Breakdown Entering'!F338,'Carpool Breakdown Entering'!F359,'Carpool Breakdown Entering'!F380,'Carpool Breakdown Entering'!F401,'Carpool Breakdown Entering'!F422)</f>
        <v>0</v>
      </c>
      <c r="G27" s="67">
        <f>SUM('Carpool Breakdown Entering'!G338,'Carpool Breakdown Entering'!G359,'Carpool Breakdown Entering'!G380,'Carpool Breakdown Entering'!G401,'Carpool Breakdown Entering'!G422)</f>
        <v>0</v>
      </c>
      <c r="H27" s="67">
        <f>SUM('Carpool Breakdown Entering'!H338,'Carpool Breakdown Entering'!H359,'Carpool Breakdown Entering'!H380,'Carpool Breakdown Entering'!H401,'Carpool Breakdown Entering'!H422)</f>
        <v>0</v>
      </c>
      <c r="I27" s="67">
        <f>SUM('Carpool Breakdown Entering'!I338,'Carpool Breakdown Entering'!I359,'Carpool Breakdown Entering'!I380,'Carpool Breakdown Entering'!I401,'Carpool Breakdown Entering'!I422)</f>
        <v>0</v>
      </c>
      <c r="J27" s="67">
        <f>SUM('Carpool Breakdown Entering'!J338,'Carpool Breakdown Entering'!J359,'Carpool Breakdown Entering'!J380,'Carpool Breakdown Entering'!J401,'Carpool Breakdown Entering'!J422)</f>
        <v>0</v>
      </c>
      <c r="K27" s="67">
        <f>SUM('Carpool Breakdown Entering'!K338,'Carpool Breakdown Entering'!K359,'Carpool Breakdown Entering'!K380,'Carpool Breakdown Entering'!K401,'Carpool Breakdown Entering'!K422)</f>
        <v>0</v>
      </c>
      <c r="L27" s="67">
        <f>SUM('Carpool Breakdown Entering'!L338,'Carpool Breakdown Entering'!L359,'Carpool Breakdown Entering'!L380,'Carpool Breakdown Entering'!L401,'Carpool Breakdown Entering'!L422)</f>
        <v>0</v>
      </c>
      <c r="M27" s="67">
        <f>SUM('Carpool Breakdown Entering'!M338,'Carpool Breakdown Entering'!M359,'Carpool Breakdown Entering'!M380,'Carpool Breakdown Entering'!M401,'Carpool Breakdown Entering'!M422)</f>
        <v>0</v>
      </c>
      <c r="N27" s="67">
        <f>SUM('Carpool Breakdown Entering'!N338,'Carpool Breakdown Entering'!N359,'Carpool Breakdown Entering'!N380,'Carpool Breakdown Entering'!N401,'Carpool Breakdown Entering'!N422)</f>
        <v>0</v>
      </c>
      <c r="O27" s="67">
        <f>SUM('Carpool Breakdown Entering'!O338,'Carpool Breakdown Entering'!O359,'Carpool Breakdown Entering'!O380,'Carpool Breakdown Entering'!O401,'Carpool Breakdown Entering'!O422)</f>
        <v>0</v>
      </c>
      <c r="P27" s="67">
        <f>SUM('Carpool Breakdown Entering'!P338,'Carpool Breakdown Entering'!P359,'Carpool Breakdown Entering'!P380,'Carpool Breakdown Entering'!P401,'Carpool Breakdown Entering'!P422)</f>
        <v>0</v>
      </c>
      <c r="Q27" s="67">
        <f>SUM('Carpool Breakdown Entering'!Q338,'Carpool Breakdown Entering'!Q359,'Carpool Breakdown Entering'!Q380,'Carpool Breakdown Entering'!Q401,'Carpool Breakdown Entering'!Q422)</f>
        <v>0</v>
      </c>
      <c r="R27" s="67">
        <f>SUM('Carpool Breakdown Entering'!R338,'Carpool Breakdown Entering'!R359,'Carpool Breakdown Entering'!R380,'Carpool Breakdown Entering'!R401,'Carpool Breakdown Entering'!R422)</f>
        <v>0</v>
      </c>
      <c r="S27" s="376">
        <f t="shared" si="0"/>
        <v>0</v>
      </c>
      <c r="T27" s="67"/>
      <c r="U27" s="67"/>
      <c r="V27" s="67"/>
      <c r="W27" s="67"/>
      <c r="X27" s="67"/>
      <c r="Y27" s="67"/>
      <c r="Z27" s="67"/>
      <c r="AA27" s="67"/>
      <c r="AB27" s="67"/>
      <c r="AC27" s="67"/>
      <c r="AD27" s="67"/>
      <c r="AE27" s="67"/>
      <c r="AF27" s="67"/>
      <c r="AG27" s="67"/>
      <c r="AH27" s="67"/>
      <c r="AI27" s="67"/>
      <c r="AJ27" s="67"/>
      <c r="AK27" s="67"/>
      <c r="AL27" s="67"/>
    </row>
    <row r="28" spans="1:38" ht="12" customHeight="1" x14ac:dyDescent="0.4">
      <c r="A28" s="664"/>
      <c r="B28" s="390" t="s">
        <v>46</v>
      </c>
      <c r="C28" s="314">
        <f>SUM('Carpool Breakdown Entering'!C341,'Carpool Breakdown Entering'!C362,'Carpool Breakdown Entering'!C383,'Carpool Breakdown Entering'!C404,'Carpool Breakdown Entering'!C425)</f>
        <v>0</v>
      </c>
      <c r="D28" s="67">
        <f>SUM('Carpool Breakdown Entering'!D341,'Carpool Breakdown Entering'!D362,'Carpool Breakdown Entering'!D383,'Carpool Breakdown Entering'!D404,'Carpool Breakdown Entering'!D425)</f>
        <v>0</v>
      </c>
      <c r="E28" s="67">
        <f>SUM('Carpool Breakdown Entering'!E341,'Carpool Breakdown Entering'!E362,'Carpool Breakdown Entering'!E383,'Carpool Breakdown Entering'!E404,'Carpool Breakdown Entering'!E425)</f>
        <v>0</v>
      </c>
      <c r="F28" s="67">
        <f>SUM('Carpool Breakdown Entering'!F341,'Carpool Breakdown Entering'!F362,'Carpool Breakdown Entering'!F383,'Carpool Breakdown Entering'!F404,'Carpool Breakdown Entering'!F425)</f>
        <v>0</v>
      </c>
      <c r="G28" s="67">
        <f>SUM('Carpool Breakdown Entering'!G341,'Carpool Breakdown Entering'!G362,'Carpool Breakdown Entering'!G383,'Carpool Breakdown Entering'!G404,'Carpool Breakdown Entering'!G425)</f>
        <v>0</v>
      </c>
      <c r="H28" s="67">
        <f>SUM('Carpool Breakdown Entering'!H341,'Carpool Breakdown Entering'!H362,'Carpool Breakdown Entering'!H383,'Carpool Breakdown Entering'!H404,'Carpool Breakdown Entering'!H425)</f>
        <v>0</v>
      </c>
      <c r="I28" s="67">
        <f>SUM('Carpool Breakdown Entering'!I341,'Carpool Breakdown Entering'!I362,'Carpool Breakdown Entering'!I383,'Carpool Breakdown Entering'!I404,'Carpool Breakdown Entering'!I425)</f>
        <v>0</v>
      </c>
      <c r="J28" s="67">
        <f>SUM('Carpool Breakdown Entering'!J341,'Carpool Breakdown Entering'!J362,'Carpool Breakdown Entering'!J383,'Carpool Breakdown Entering'!J404,'Carpool Breakdown Entering'!J425)</f>
        <v>0</v>
      </c>
      <c r="K28" s="67">
        <f>SUM('Carpool Breakdown Entering'!K341,'Carpool Breakdown Entering'!K362,'Carpool Breakdown Entering'!K383,'Carpool Breakdown Entering'!K404,'Carpool Breakdown Entering'!K425)</f>
        <v>0</v>
      </c>
      <c r="L28" s="67">
        <f>SUM('Carpool Breakdown Entering'!L341,'Carpool Breakdown Entering'!L362,'Carpool Breakdown Entering'!L383,'Carpool Breakdown Entering'!L404,'Carpool Breakdown Entering'!L425)</f>
        <v>0</v>
      </c>
      <c r="M28" s="67">
        <f>SUM('Carpool Breakdown Entering'!M341,'Carpool Breakdown Entering'!M362,'Carpool Breakdown Entering'!M383,'Carpool Breakdown Entering'!M404,'Carpool Breakdown Entering'!M425)</f>
        <v>0</v>
      </c>
      <c r="N28" s="67">
        <f>SUM('Carpool Breakdown Entering'!N341,'Carpool Breakdown Entering'!N362,'Carpool Breakdown Entering'!N383,'Carpool Breakdown Entering'!N404,'Carpool Breakdown Entering'!N425)</f>
        <v>0</v>
      </c>
      <c r="O28" s="67">
        <f>SUM('Carpool Breakdown Entering'!O341,'Carpool Breakdown Entering'!O362,'Carpool Breakdown Entering'!O383,'Carpool Breakdown Entering'!O404,'Carpool Breakdown Entering'!O425)</f>
        <v>0</v>
      </c>
      <c r="P28" s="67">
        <f>SUM('Carpool Breakdown Entering'!P341,'Carpool Breakdown Entering'!P362,'Carpool Breakdown Entering'!P383,'Carpool Breakdown Entering'!P404,'Carpool Breakdown Entering'!P425)</f>
        <v>0</v>
      </c>
      <c r="Q28" s="67">
        <f>SUM('Carpool Breakdown Entering'!Q341,'Carpool Breakdown Entering'!Q362,'Carpool Breakdown Entering'!Q383,'Carpool Breakdown Entering'!Q404,'Carpool Breakdown Entering'!Q425)</f>
        <v>0</v>
      </c>
      <c r="R28" s="67">
        <f>SUM('Carpool Breakdown Entering'!R341,'Carpool Breakdown Entering'!R362,'Carpool Breakdown Entering'!R383,'Carpool Breakdown Entering'!R404,'Carpool Breakdown Entering'!R425)</f>
        <v>0</v>
      </c>
      <c r="S28" s="376">
        <f t="shared" si="0"/>
        <v>0</v>
      </c>
      <c r="T28" s="67"/>
      <c r="U28" s="67"/>
      <c r="V28" s="67"/>
      <c r="W28" s="67"/>
      <c r="X28" s="67"/>
      <c r="Y28" s="67"/>
      <c r="Z28" s="67"/>
      <c r="AA28" s="67"/>
      <c r="AB28" s="67"/>
      <c r="AC28" s="67"/>
      <c r="AD28" s="67"/>
      <c r="AE28" s="67"/>
      <c r="AF28" s="67"/>
      <c r="AG28" s="67"/>
      <c r="AH28" s="67"/>
      <c r="AI28" s="67"/>
      <c r="AJ28" s="67"/>
      <c r="AK28" s="67"/>
      <c r="AL28" s="67"/>
    </row>
    <row r="29" spans="1:38" ht="12" customHeight="1" x14ac:dyDescent="0.4">
      <c r="A29" s="664"/>
      <c r="B29" s="391" t="s">
        <v>17</v>
      </c>
      <c r="C29" s="315">
        <f>SUM('Carpool Breakdown Entering'!C339,'Carpool Breakdown Entering'!C360,'Carpool Breakdown Entering'!C381,'Carpool Breakdown Entering'!C402,'Carpool Breakdown Entering'!C423)</f>
        <v>0</v>
      </c>
      <c r="D29" s="392">
        <f>SUM('Carpool Breakdown Entering'!D339,'Carpool Breakdown Entering'!D360,'Carpool Breakdown Entering'!D381,'Carpool Breakdown Entering'!D402,'Carpool Breakdown Entering'!D423)</f>
        <v>0</v>
      </c>
      <c r="E29" s="392">
        <f>SUM('Carpool Breakdown Entering'!E339,'Carpool Breakdown Entering'!E360,'Carpool Breakdown Entering'!E381,'Carpool Breakdown Entering'!E402,'Carpool Breakdown Entering'!E423)</f>
        <v>0</v>
      </c>
      <c r="F29" s="392">
        <f>SUM('Carpool Breakdown Entering'!F339,'Carpool Breakdown Entering'!F360,'Carpool Breakdown Entering'!F381,'Carpool Breakdown Entering'!F402,'Carpool Breakdown Entering'!F423)</f>
        <v>0</v>
      </c>
      <c r="G29" s="392">
        <f>SUM('Carpool Breakdown Entering'!G339,'Carpool Breakdown Entering'!G360,'Carpool Breakdown Entering'!G381,'Carpool Breakdown Entering'!G402,'Carpool Breakdown Entering'!G423)</f>
        <v>0</v>
      </c>
      <c r="H29" s="392">
        <f>SUM('Carpool Breakdown Entering'!H339,'Carpool Breakdown Entering'!H360,'Carpool Breakdown Entering'!H381,'Carpool Breakdown Entering'!H402,'Carpool Breakdown Entering'!H423)</f>
        <v>0</v>
      </c>
      <c r="I29" s="392">
        <f>SUM('Carpool Breakdown Entering'!I339,'Carpool Breakdown Entering'!I360,'Carpool Breakdown Entering'!I381,'Carpool Breakdown Entering'!I402,'Carpool Breakdown Entering'!I423)</f>
        <v>0</v>
      </c>
      <c r="J29" s="392">
        <f>SUM('Carpool Breakdown Entering'!J339,'Carpool Breakdown Entering'!J360,'Carpool Breakdown Entering'!J381,'Carpool Breakdown Entering'!J402,'Carpool Breakdown Entering'!J423)</f>
        <v>0</v>
      </c>
      <c r="K29" s="392">
        <f>SUM('Carpool Breakdown Entering'!K339,'Carpool Breakdown Entering'!K360,'Carpool Breakdown Entering'!K381,'Carpool Breakdown Entering'!K402,'Carpool Breakdown Entering'!K423)</f>
        <v>0</v>
      </c>
      <c r="L29" s="392">
        <f>SUM('Carpool Breakdown Entering'!L339,'Carpool Breakdown Entering'!L360,'Carpool Breakdown Entering'!L381,'Carpool Breakdown Entering'!L402,'Carpool Breakdown Entering'!L423)</f>
        <v>0</v>
      </c>
      <c r="M29" s="392">
        <f>SUM('Carpool Breakdown Entering'!M339,'Carpool Breakdown Entering'!M360,'Carpool Breakdown Entering'!M381,'Carpool Breakdown Entering'!M402,'Carpool Breakdown Entering'!M423)</f>
        <v>0</v>
      </c>
      <c r="N29" s="392">
        <f>SUM('Carpool Breakdown Entering'!N339,'Carpool Breakdown Entering'!N360,'Carpool Breakdown Entering'!N381,'Carpool Breakdown Entering'!N402,'Carpool Breakdown Entering'!N423)</f>
        <v>0</v>
      </c>
      <c r="O29" s="392">
        <f>SUM('Carpool Breakdown Entering'!O339,'Carpool Breakdown Entering'!O360,'Carpool Breakdown Entering'!O381,'Carpool Breakdown Entering'!O402,'Carpool Breakdown Entering'!O423)</f>
        <v>0</v>
      </c>
      <c r="P29" s="392">
        <f>SUM('Carpool Breakdown Entering'!P339,'Carpool Breakdown Entering'!P360,'Carpool Breakdown Entering'!P381,'Carpool Breakdown Entering'!P402,'Carpool Breakdown Entering'!P423)</f>
        <v>0</v>
      </c>
      <c r="Q29" s="392">
        <f>SUM('Carpool Breakdown Entering'!Q339,'Carpool Breakdown Entering'!Q360,'Carpool Breakdown Entering'!Q381,'Carpool Breakdown Entering'!Q402,'Carpool Breakdown Entering'!Q423)</f>
        <v>0</v>
      </c>
      <c r="R29" s="392">
        <f>SUM('Carpool Breakdown Entering'!R339,'Carpool Breakdown Entering'!R360,'Carpool Breakdown Entering'!R381,'Carpool Breakdown Entering'!R402,'Carpool Breakdown Entering'!R423)</f>
        <v>0</v>
      </c>
      <c r="S29" s="394">
        <f t="shared" si="0"/>
        <v>0</v>
      </c>
      <c r="T29" s="67"/>
      <c r="U29" s="67"/>
      <c r="V29" s="67"/>
      <c r="W29" s="67"/>
      <c r="X29" s="67"/>
      <c r="Y29" s="67"/>
      <c r="Z29" s="67"/>
      <c r="AA29" s="67"/>
      <c r="AB29" s="67"/>
      <c r="AC29" s="67"/>
      <c r="AD29" s="67"/>
      <c r="AE29" s="67"/>
      <c r="AF29" s="67"/>
      <c r="AG29" s="67"/>
      <c r="AH29" s="67"/>
      <c r="AI29" s="67"/>
      <c r="AJ29" s="67"/>
      <c r="AK29" s="67"/>
      <c r="AL29" s="67"/>
    </row>
    <row r="30" spans="1:38" ht="12" customHeight="1" x14ac:dyDescent="0.4">
      <c r="A30" s="664"/>
      <c r="B30" s="391" t="s">
        <v>47</v>
      </c>
      <c r="C30" s="315">
        <f>SUM('Carpool Breakdown Entering'!C342,'Carpool Breakdown Entering'!C363,'Carpool Breakdown Entering'!C384,'Carpool Breakdown Entering'!C405,'Carpool Breakdown Entering'!C426)</f>
        <v>0</v>
      </c>
      <c r="D30" s="392">
        <f>SUM('Carpool Breakdown Entering'!D342,'Carpool Breakdown Entering'!D363,'Carpool Breakdown Entering'!D384,'Carpool Breakdown Entering'!D405,'Carpool Breakdown Entering'!D426)</f>
        <v>0</v>
      </c>
      <c r="E30" s="392">
        <f>SUM('Carpool Breakdown Entering'!E342,'Carpool Breakdown Entering'!E363,'Carpool Breakdown Entering'!E384,'Carpool Breakdown Entering'!E405,'Carpool Breakdown Entering'!E426)</f>
        <v>0</v>
      </c>
      <c r="F30" s="392">
        <f>SUM('Carpool Breakdown Entering'!F342,'Carpool Breakdown Entering'!F363,'Carpool Breakdown Entering'!F384,'Carpool Breakdown Entering'!F405,'Carpool Breakdown Entering'!F426)</f>
        <v>0</v>
      </c>
      <c r="G30" s="392">
        <f>SUM('Carpool Breakdown Entering'!G342,'Carpool Breakdown Entering'!G363,'Carpool Breakdown Entering'!G384,'Carpool Breakdown Entering'!G405,'Carpool Breakdown Entering'!G426)</f>
        <v>0</v>
      </c>
      <c r="H30" s="392">
        <f>SUM('Carpool Breakdown Entering'!H342,'Carpool Breakdown Entering'!H363,'Carpool Breakdown Entering'!H384,'Carpool Breakdown Entering'!H405,'Carpool Breakdown Entering'!H426)</f>
        <v>0</v>
      </c>
      <c r="I30" s="392">
        <f>SUM('Carpool Breakdown Entering'!I342,'Carpool Breakdown Entering'!I363,'Carpool Breakdown Entering'!I384,'Carpool Breakdown Entering'!I405,'Carpool Breakdown Entering'!I426)</f>
        <v>0</v>
      </c>
      <c r="J30" s="392">
        <f>SUM('Carpool Breakdown Entering'!J342,'Carpool Breakdown Entering'!J363,'Carpool Breakdown Entering'!J384,'Carpool Breakdown Entering'!J405,'Carpool Breakdown Entering'!J426)</f>
        <v>0</v>
      </c>
      <c r="K30" s="392">
        <f>SUM('Carpool Breakdown Entering'!K342,'Carpool Breakdown Entering'!K363,'Carpool Breakdown Entering'!K384,'Carpool Breakdown Entering'!K405,'Carpool Breakdown Entering'!K426)</f>
        <v>0</v>
      </c>
      <c r="L30" s="392">
        <f>SUM('Carpool Breakdown Entering'!L342,'Carpool Breakdown Entering'!L363,'Carpool Breakdown Entering'!L384,'Carpool Breakdown Entering'!L405,'Carpool Breakdown Entering'!L426)</f>
        <v>0</v>
      </c>
      <c r="M30" s="392">
        <f>SUM('Carpool Breakdown Entering'!M342,'Carpool Breakdown Entering'!M363,'Carpool Breakdown Entering'!M384,'Carpool Breakdown Entering'!M405,'Carpool Breakdown Entering'!M426)</f>
        <v>0</v>
      </c>
      <c r="N30" s="392">
        <f>SUM('Carpool Breakdown Entering'!N342,'Carpool Breakdown Entering'!N363,'Carpool Breakdown Entering'!N384,'Carpool Breakdown Entering'!N405,'Carpool Breakdown Entering'!N426)</f>
        <v>0</v>
      </c>
      <c r="O30" s="392">
        <f>SUM('Carpool Breakdown Entering'!O342,'Carpool Breakdown Entering'!O363,'Carpool Breakdown Entering'!O384,'Carpool Breakdown Entering'!O405,'Carpool Breakdown Entering'!O426)</f>
        <v>0</v>
      </c>
      <c r="P30" s="392">
        <f>SUM('Carpool Breakdown Entering'!P342,'Carpool Breakdown Entering'!P363,'Carpool Breakdown Entering'!P384,'Carpool Breakdown Entering'!P405,'Carpool Breakdown Entering'!P426)</f>
        <v>0</v>
      </c>
      <c r="Q30" s="392">
        <f>SUM('Carpool Breakdown Entering'!Q342,'Carpool Breakdown Entering'!Q363,'Carpool Breakdown Entering'!Q384,'Carpool Breakdown Entering'!Q405,'Carpool Breakdown Entering'!Q426)</f>
        <v>0</v>
      </c>
      <c r="R30" s="392">
        <f>SUM('Carpool Breakdown Entering'!R342,'Carpool Breakdown Entering'!R363,'Carpool Breakdown Entering'!R384,'Carpool Breakdown Entering'!R405,'Carpool Breakdown Entering'!R426)</f>
        <v>0</v>
      </c>
      <c r="S30" s="394">
        <f t="shared" si="0"/>
        <v>0</v>
      </c>
      <c r="T30" s="67"/>
      <c r="U30" s="67"/>
      <c r="V30" s="67"/>
      <c r="W30" s="67"/>
      <c r="X30" s="67"/>
      <c r="Y30" s="67"/>
      <c r="Z30" s="67"/>
      <c r="AA30" s="67"/>
      <c r="AB30" s="67"/>
      <c r="AC30" s="67"/>
      <c r="AD30" s="67"/>
      <c r="AE30" s="67"/>
      <c r="AF30" s="67"/>
      <c r="AG30" s="67"/>
      <c r="AH30" s="67"/>
      <c r="AI30" s="67"/>
      <c r="AJ30" s="67"/>
      <c r="AK30" s="67"/>
      <c r="AL30" s="67"/>
    </row>
    <row r="31" spans="1:38" ht="12" customHeight="1" x14ac:dyDescent="0.4">
      <c r="A31" s="664"/>
      <c r="B31" s="390" t="s">
        <v>18</v>
      </c>
      <c r="C31" s="314">
        <f>SUM('Carpool Breakdown Entering'!C340,'Carpool Breakdown Entering'!C361,'Carpool Breakdown Entering'!C382,'Carpool Breakdown Entering'!C403,'Carpool Breakdown Entering'!C424)</f>
        <v>0</v>
      </c>
      <c r="D31" s="67">
        <f>SUM('Carpool Breakdown Entering'!D340,'Carpool Breakdown Entering'!D361,'Carpool Breakdown Entering'!D382,'Carpool Breakdown Entering'!D403,'Carpool Breakdown Entering'!D424)</f>
        <v>2</v>
      </c>
      <c r="E31" s="67">
        <f>SUM('Carpool Breakdown Entering'!E340,'Carpool Breakdown Entering'!E361,'Carpool Breakdown Entering'!E382,'Carpool Breakdown Entering'!E403,'Carpool Breakdown Entering'!E424)</f>
        <v>3</v>
      </c>
      <c r="F31" s="67">
        <f>SUM('Carpool Breakdown Entering'!F340,'Carpool Breakdown Entering'!F361,'Carpool Breakdown Entering'!F382,'Carpool Breakdown Entering'!F403,'Carpool Breakdown Entering'!F424)</f>
        <v>6</v>
      </c>
      <c r="G31" s="67">
        <f>SUM('Carpool Breakdown Entering'!G340,'Carpool Breakdown Entering'!G361,'Carpool Breakdown Entering'!G382,'Carpool Breakdown Entering'!G403,'Carpool Breakdown Entering'!G424)</f>
        <v>6</v>
      </c>
      <c r="H31" s="67">
        <f>SUM('Carpool Breakdown Entering'!H340,'Carpool Breakdown Entering'!H361,'Carpool Breakdown Entering'!H382,'Carpool Breakdown Entering'!H403,'Carpool Breakdown Entering'!H424)</f>
        <v>4</v>
      </c>
      <c r="I31" s="67">
        <f>SUM('Carpool Breakdown Entering'!I340,'Carpool Breakdown Entering'!I361,'Carpool Breakdown Entering'!I382,'Carpool Breakdown Entering'!I403,'Carpool Breakdown Entering'!I424)</f>
        <v>3</v>
      </c>
      <c r="J31" s="67">
        <f>SUM('Carpool Breakdown Entering'!J340,'Carpool Breakdown Entering'!J361,'Carpool Breakdown Entering'!J382,'Carpool Breakdown Entering'!J403,'Carpool Breakdown Entering'!J424)</f>
        <v>1</v>
      </c>
      <c r="K31" s="67">
        <f>SUM('Carpool Breakdown Entering'!K340,'Carpool Breakdown Entering'!K361,'Carpool Breakdown Entering'!K382,'Carpool Breakdown Entering'!K403,'Carpool Breakdown Entering'!K424)</f>
        <v>5</v>
      </c>
      <c r="L31" s="67">
        <f>SUM('Carpool Breakdown Entering'!L340,'Carpool Breakdown Entering'!L361,'Carpool Breakdown Entering'!L382,'Carpool Breakdown Entering'!L403,'Carpool Breakdown Entering'!L424)</f>
        <v>1</v>
      </c>
      <c r="M31" s="67">
        <f>SUM('Carpool Breakdown Entering'!M340,'Carpool Breakdown Entering'!M361,'Carpool Breakdown Entering'!M382,'Carpool Breakdown Entering'!M403,'Carpool Breakdown Entering'!M424)</f>
        <v>0</v>
      </c>
      <c r="N31" s="67">
        <f>SUM('Carpool Breakdown Entering'!N340,'Carpool Breakdown Entering'!N361,'Carpool Breakdown Entering'!N382,'Carpool Breakdown Entering'!N403,'Carpool Breakdown Entering'!N424)</f>
        <v>0</v>
      </c>
      <c r="O31" s="67">
        <f>SUM('Carpool Breakdown Entering'!O340,'Carpool Breakdown Entering'!O361,'Carpool Breakdown Entering'!O382,'Carpool Breakdown Entering'!O403,'Carpool Breakdown Entering'!O424)</f>
        <v>0</v>
      </c>
      <c r="P31" s="67">
        <f>SUM('Carpool Breakdown Entering'!P340,'Carpool Breakdown Entering'!P361,'Carpool Breakdown Entering'!P382,'Carpool Breakdown Entering'!P403,'Carpool Breakdown Entering'!P424)</f>
        <v>0</v>
      </c>
      <c r="Q31" s="67">
        <f>SUM('Carpool Breakdown Entering'!Q340,'Carpool Breakdown Entering'!Q361,'Carpool Breakdown Entering'!Q382,'Carpool Breakdown Entering'!Q403,'Carpool Breakdown Entering'!Q424)</f>
        <v>0</v>
      </c>
      <c r="R31" s="67">
        <f>SUM('Carpool Breakdown Entering'!R340,'Carpool Breakdown Entering'!R361,'Carpool Breakdown Entering'!R382,'Carpool Breakdown Entering'!R403,'Carpool Breakdown Entering'!R424)</f>
        <v>0</v>
      </c>
      <c r="S31" s="376">
        <f t="shared" si="0"/>
        <v>31</v>
      </c>
      <c r="T31" s="67"/>
      <c r="U31" s="67"/>
      <c r="V31" s="91"/>
      <c r="W31" s="91"/>
      <c r="X31" s="91"/>
      <c r="Y31" s="91"/>
      <c r="Z31" s="91"/>
      <c r="AA31" s="91"/>
      <c r="AB31" s="91"/>
      <c r="AC31" s="91"/>
      <c r="AD31" s="91"/>
      <c r="AE31" s="91"/>
      <c r="AF31" s="91"/>
      <c r="AG31" s="91"/>
      <c r="AH31" s="91"/>
      <c r="AI31" s="91"/>
      <c r="AJ31" s="91"/>
      <c r="AK31" s="91"/>
      <c r="AL31" s="91"/>
    </row>
    <row r="32" spans="1:38" ht="12" customHeight="1" x14ac:dyDescent="0.4">
      <c r="A32" s="664"/>
      <c r="B32" s="390" t="s">
        <v>48</v>
      </c>
      <c r="C32" s="314">
        <f>SUM('Carpool Breakdown Entering'!C343,'Carpool Breakdown Entering'!C364,'Carpool Breakdown Entering'!C385,'Carpool Breakdown Entering'!C406,'Carpool Breakdown Entering'!C427)</f>
        <v>0</v>
      </c>
      <c r="D32" s="67">
        <f>SUM('Carpool Breakdown Entering'!D343,'Carpool Breakdown Entering'!D364,'Carpool Breakdown Entering'!D385,'Carpool Breakdown Entering'!D406,'Carpool Breakdown Entering'!D427)</f>
        <v>2</v>
      </c>
      <c r="E32" s="67">
        <f>SUM('Carpool Breakdown Entering'!E343,'Carpool Breakdown Entering'!E364,'Carpool Breakdown Entering'!E385,'Carpool Breakdown Entering'!E406,'Carpool Breakdown Entering'!E427)</f>
        <v>5</v>
      </c>
      <c r="F32" s="67">
        <f>SUM('Carpool Breakdown Entering'!F343,'Carpool Breakdown Entering'!F364,'Carpool Breakdown Entering'!F385,'Carpool Breakdown Entering'!F406,'Carpool Breakdown Entering'!F427)</f>
        <v>14</v>
      </c>
      <c r="G32" s="67">
        <f>SUM('Carpool Breakdown Entering'!G343,'Carpool Breakdown Entering'!G364,'Carpool Breakdown Entering'!G385,'Carpool Breakdown Entering'!G406,'Carpool Breakdown Entering'!G427)</f>
        <v>9</v>
      </c>
      <c r="H32" s="67">
        <f>SUM('Carpool Breakdown Entering'!H343,'Carpool Breakdown Entering'!H364,'Carpool Breakdown Entering'!H385,'Carpool Breakdown Entering'!H406,'Carpool Breakdown Entering'!H427)</f>
        <v>4</v>
      </c>
      <c r="I32" s="67">
        <f>SUM('Carpool Breakdown Entering'!I343,'Carpool Breakdown Entering'!I364,'Carpool Breakdown Entering'!I385,'Carpool Breakdown Entering'!I406,'Carpool Breakdown Entering'!I427)</f>
        <v>5</v>
      </c>
      <c r="J32" s="67">
        <f>SUM('Carpool Breakdown Entering'!J343,'Carpool Breakdown Entering'!J364,'Carpool Breakdown Entering'!J385,'Carpool Breakdown Entering'!J406,'Carpool Breakdown Entering'!J427)</f>
        <v>1</v>
      </c>
      <c r="K32" s="67">
        <f>SUM('Carpool Breakdown Entering'!K343,'Carpool Breakdown Entering'!K364,'Carpool Breakdown Entering'!K385,'Carpool Breakdown Entering'!K406,'Carpool Breakdown Entering'!K427)</f>
        <v>6</v>
      </c>
      <c r="L32" s="67">
        <f>SUM('Carpool Breakdown Entering'!L343,'Carpool Breakdown Entering'!L364,'Carpool Breakdown Entering'!L385,'Carpool Breakdown Entering'!L406,'Carpool Breakdown Entering'!L427)</f>
        <v>1</v>
      </c>
      <c r="M32" s="67">
        <f>SUM('Carpool Breakdown Entering'!M343,'Carpool Breakdown Entering'!M364,'Carpool Breakdown Entering'!M385,'Carpool Breakdown Entering'!M406,'Carpool Breakdown Entering'!M427)</f>
        <v>0</v>
      </c>
      <c r="N32" s="67">
        <f>SUM('Carpool Breakdown Entering'!N343,'Carpool Breakdown Entering'!N364,'Carpool Breakdown Entering'!N385,'Carpool Breakdown Entering'!N406,'Carpool Breakdown Entering'!N427)</f>
        <v>0</v>
      </c>
      <c r="O32" s="67">
        <f>SUM('Carpool Breakdown Entering'!O343,'Carpool Breakdown Entering'!O364,'Carpool Breakdown Entering'!O385,'Carpool Breakdown Entering'!O406,'Carpool Breakdown Entering'!O427)</f>
        <v>0</v>
      </c>
      <c r="P32" s="67">
        <f>SUM('Carpool Breakdown Entering'!P343,'Carpool Breakdown Entering'!P364,'Carpool Breakdown Entering'!P385,'Carpool Breakdown Entering'!P406,'Carpool Breakdown Entering'!P427)</f>
        <v>0</v>
      </c>
      <c r="Q32" s="67">
        <f>SUM('Carpool Breakdown Entering'!Q343,'Carpool Breakdown Entering'!Q364,'Carpool Breakdown Entering'!Q385,'Carpool Breakdown Entering'!Q406,'Carpool Breakdown Entering'!Q427)</f>
        <v>0</v>
      </c>
      <c r="R32" s="67">
        <f>SUM('Carpool Breakdown Entering'!R343,'Carpool Breakdown Entering'!R364,'Carpool Breakdown Entering'!R385,'Carpool Breakdown Entering'!R406,'Carpool Breakdown Entering'!R427)</f>
        <v>0</v>
      </c>
      <c r="S32" s="376">
        <f t="shared" si="0"/>
        <v>47</v>
      </c>
      <c r="T32" s="67"/>
      <c r="U32" s="67"/>
      <c r="V32" s="67"/>
      <c r="W32" s="67"/>
      <c r="X32" s="67"/>
      <c r="Y32" s="67"/>
      <c r="Z32" s="67"/>
      <c r="AA32" s="67"/>
      <c r="AB32" s="67"/>
      <c r="AC32" s="67"/>
      <c r="AD32" s="67"/>
      <c r="AE32" s="67"/>
      <c r="AF32" s="67"/>
      <c r="AG32" s="67"/>
      <c r="AH32" s="67"/>
      <c r="AI32" s="67"/>
      <c r="AJ32" s="67"/>
      <c r="AK32" s="67"/>
      <c r="AL32" s="67"/>
    </row>
    <row r="33" spans="1:38" ht="12" customHeight="1" x14ac:dyDescent="0.4">
      <c r="A33" s="664"/>
      <c r="B33" s="397" t="s">
        <v>12</v>
      </c>
      <c r="C33" s="317">
        <f t="shared" ref="C33:R33" si="3">SUM(C21,C23,C27,C25,C29,C31)</f>
        <v>101</v>
      </c>
      <c r="D33" s="398">
        <f t="shared" si="3"/>
        <v>50</v>
      </c>
      <c r="E33" s="398">
        <f t="shared" si="3"/>
        <v>60</v>
      </c>
      <c r="F33" s="398">
        <f t="shared" si="3"/>
        <v>89</v>
      </c>
      <c r="G33" s="398">
        <f t="shared" si="3"/>
        <v>68</v>
      </c>
      <c r="H33" s="398">
        <f t="shared" si="3"/>
        <v>45</v>
      </c>
      <c r="I33" s="398">
        <f t="shared" si="3"/>
        <v>57</v>
      </c>
      <c r="J33" s="398">
        <f t="shared" si="3"/>
        <v>60</v>
      </c>
      <c r="K33" s="398">
        <f t="shared" si="3"/>
        <v>59</v>
      </c>
      <c r="L33" s="398">
        <f t="shared" si="3"/>
        <v>27</v>
      </c>
      <c r="M33" s="398">
        <f t="shared" si="3"/>
        <v>18</v>
      </c>
      <c r="N33" s="398">
        <f t="shared" si="3"/>
        <v>19</v>
      </c>
      <c r="O33" s="398">
        <f t="shared" si="3"/>
        <v>17</v>
      </c>
      <c r="P33" s="398">
        <f t="shared" si="3"/>
        <v>9</v>
      </c>
      <c r="Q33" s="398">
        <f t="shared" si="3"/>
        <v>2</v>
      </c>
      <c r="R33" s="398">
        <f t="shared" si="3"/>
        <v>0</v>
      </c>
      <c r="S33" s="400">
        <f t="shared" si="0"/>
        <v>681</v>
      </c>
      <c r="T33" s="67"/>
      <c r="U33" s="67"/>
      <c r="V33" s="67"/>
      <c r="W33" s="67"/>
      <c r="X33" s="67"/>
      <c r="Y33" s="67"/>
      <c r="Z33" s="67"/>
      <c r="AA33" s="67"/>
      <c r="AB33" s="67"/>
      <c r="AC33" s="67"/>
      <c r="AD33" s="67"/>
      <c r="AE33" s="67"/>
      <c r="AF33" s="67"/>
      <c r="AG33" s="67"/>
      <c r="AH33" s="67"/>
      <c r="AI33" s="67"/>
      <c r="AJ33" s="67"/>
      <c r="AK33" s="67"/>
      <c r="AL33" s="67"/>
    </row>
    <row r="34" spans="1:38" ht="12" customHeight="1" x14ac:dyDescent="0.4">
      <c r="A34" s="665"/>
      <c r="B34" s="401" t="s">
        <v>42</v>
      </c>
      <c r="C34" s="402">
        <f t="shared" ref="C34:R34" si="4">SUM(C22,C24,C28,C26,C30,C32)</f>
        <v>197</v>
      </c>
      <c r="D34" s="75">
        <f t="shared" si="4"/>
        <v>91</v>
      </c>
      <c r="E34" s="75">
        <f t="shared" si="4"/>
        <v>109</v>
      </c>
      <c r="F34" s="75">
        <f t="shared" si="4"/>
        <v>167</v>
      </c>
      <c r="G34" s="75">
        <f t="shared" si="4"/>
        <v>120</v>
      </c>
      <c r="H34" s="75">
        <f t="shared" si="4"/>
        <v>81</v>
      </c>
      <c r="I34" s="75">
        <f t="shared" si="4"/>
        <v>98</v>
      </c>
      <c r="J34" s="75">
        <f t="shared" si="4"/>
        <v>107</v>
      </c>
      <c r="K34" s="75">
        <f t="shared" si="4"/>
        <v>109</v>
      </c>
      <c r="L34" s="75">
        <f t="shared" si="4"/>
        <v>47</v>
      </c>
      <c r="M34" s="75">
        <f t="shared" si="4"/>
        <v>31</v>
      </c>
      <c r="N34" s="75">
        <f t="shared" si="4"/>
        <v>29</v>
      </c>
      <c r="O34" s="75">
        <f t="shared" si="4"/>
        <v>29</v>
      </c>
      <c r="P34" s="75">
        <f t="shared" si="4"/>
        <v>12</v>
      </c>
      <c r="Q34" s="75">
        <f t="shared" si="4"/>
        <v>2</v>
      </c>
      <c r="R34" s="75">
        <f t="shared" si="4"/>
        <v>0</v>
      </c>
      <c r="S34" s="404">
        <f t="shared" si="0"/>
        <v>1229</v>
      </c>
      <c r="T34" s="67"/>
      <c r="U34" s="67"/>
      <c r="V34" s="67"/>
      <c r="W34" s="67"/>
      <c r="X34" s="67"/>
      <c r="Y34" s="67"/>
      <c r="Z34" s="67"/>
      <c r="AA34" s="67"/>
      <c r="AB34" s="67"/>
      <c r="AC34" s="67"/>
      <c r="AD34" s="67"/>
      <c r="AE34" s="67"/>
      <c r="AF34" s="67"/>
      <c r="AG34" s="67"/>
      <c r="AH34" s="67"/>
      <c r="AI34" s="67"/>
      <c r="AJ34" s="67"/>
      <c r="AK34" s="67"/>
      <c r="AL34" s="67"/>
    </row>
    <row r="35" spans="1:38" ht="12" customHeight="1" x14ac:dyDescent="0.4">
      <c r="A35" s="67"/>
      <c r="B35" s="67"/>
      <c r="C35" s="67"/>
      <c r="D35" s="67"/>
      <c r="E35" s="67"/>
      <c r="F35" s="67"/>
      <c r="G35" s="67"/>
      <c r="H35" s="67"/>
      <c r="I35" s="67"/>
      <c r="J35" s="67"/>
      <c r="K35" s="67"/>
      <c r="L35" s="67"/>
      <c r="M35" s="67"/>
      <c r="N35" s="67"/>
      <c r="O35" s="67"/>
      <c r="P35" s="67"/>
      <c r="Q35" s="67"/>
      <c r="R35" s="67"/>
      <c r="S35" s="67"/>
      <c r="T35" s="67"/>
      <c r="U35" s="67"/>
      <c r="V35" s="67"/>
      <c r="W35" s="67"/>
      <c r="X35" s="67"/>
      <c r="Y35" s="67"/>
      <c r="Z35" s="67"/>
      <c r="AA35" s="67"/>
      <c r="AB35" s="67"/>
      <c r="AC35" s="67"/>
      <c r="AD35" s="67"/>
      <c r="AE35" s="67"/>
      <c r="AF35" s="67"/>
      <c r="AG35" s="67"/>
      <c r="AH35" s="67"/>
      <c r="AI35" s="67"/>
      <c r="AJ35" s="67"/>
      <c r="AK35" s="67"/>
      <c r="AL35" s="67"/>
    </row>
    <row r="36" spans="1:38" ht="12" customHeight="1" x14ac:dyDescent="0.4">
      <c r="A36" s="67"/>
      <c r="B36" s="67"/>
      <c r="C36" s="67"/>
      <c r="D36" s="67"/>
      <c r="E36" s="67"/>
      <c r="F36" s="67"/>
      <c r="G36" s="67"/>
      <c r="H36" s="67"/>
      <c r="I36" s="67"/>
      <c r="J36" s="67"/>
      <c r="K36" s="67"/>
      <c r="L36" s="67"/>
      <c r="M36" s="67"/>
      <c r="N36" s="67"/>
      <c r="O36" s="67"/>
      <c r="P36" s="67"/>
      <c r="Q36" s="67"/>
      <c r="R36" s="67"/>
      <c r="S36" s="67"/>
      <c r="T36" s="67"/>
      <c r="U36" s="67"/>
      <c r="V36" s="67"/>
      <c r="W36" s="67"/>
      <c r="X36" s="67"/>
      <c r="Y36" s="67"/>
      <c r="Z36" s="67"/>
      <c r="AA36" s="67"/>
      <c r="AB36" s="67"/>
      <c r="AC36" s="67"/>
      <c r="AD36" s="67"/>
      <c r="AE36" s="67"/>
      <c r="AF36" s="67"/>
      <c r="AG36" s="67"/>
      <c r="AH36" s="67"/>
      <c r="AI36" s="67"/>
      <c r="AJ36" s="67"/>
      <c r="AK36" s="67"/>
      <c r="AL36" s="67"/>
    </row>
    <row r="37" spans="1:38" ht="12" customHeight="1" x14ac:dyDescent="0.4">
      <c r="A37" s="67"/>
      <c r="B37" s="67"/>
      <c r="C37" s="67"/>
      <c r="D37" s="67"/>
      <c r="E37" s="67"/>
      <c r="F37" s="67"/>
      <c r="G37" s="67"/>
      <c r="H37" s="67"/>
      <c r="I37" s="67"/>
      <c r="J37" s="67"/>
      <c r="K37" s="67"/>
      <c r="L37" s="67"/>
      <c r="M37" s="67"/>
      <c r="N37" s="67"/>
      <c r="O37" s="67"/>
      <c r="P37" s="67"/>
      <c r="Q37" s="67"/>
      <c r="R37" s="67"/>
      <c r="S37" s="67"/>
      <c r="T37" s="67"/>
      <c r="U37" s="67"/>
      <c r="V37" s="67"/>
      <c r="W37" s="67"/>
      <c r="X37" s="67"/>
      <c r="Y37" s="67"/>
      <c r="Z37" s="67"/>
      <c r="AA37" s="67"/>
      <c r="AB37" s="67"/>
      <c r="AC37" s="67"/>
      <c r="AD37" s="67"/>
      <c r="AE37" s="67"/>
      <c r="AF37" s="67"/>
      <c r="AG37" s="67"/>
      <c r="AH37" s="67"/>
      <c r="AI37" s="67"/>
      <c r="AJ37" s="67"/>
      <c r="AK37" s="67"/>
      <c r="AL37" s="67"/>
    </row>
    <row r="38" spans="1:38" ht="12" customHeight="1" x14ac:dyDescent="0.4">
      <c r="A38" s="67"/>
      <c r="B38" s="67"/>
      <c r="C38" s="67"/>
      <c r="D38" s="67"/>
      <c r="E38" s="67"/>
      <c r="F38" s="67"/>
      <c r="G38" s="67"/>
      <c r="H38" s="67"/>
      <c r="I38" s="67"/>
      <c r="J38" s="67"/>
      <c r="K38" s="67"/>
      <c r="L38" s="67"/>
      <c r="M38" s="67"/>
      <c r="N38" s="67"/>
      <c r="O38" s="67"/>
      <c r="P38" s="67"/>
      <c r="Q38" s="67"/>
      <c r="R38" s="67"/>
      <c r="S38" s="67"/>
      <c r="T38" s="67"/>
      <c r="U38" s="67"/>
      <c r="V38" s="67"/>
      <c r="W38" s="67"/>
      <c r="X38" s="67"/>
      <c r="Y38" s="67"/>
      <c r="Z38" s="67"/>
      <c r="AA38" s="67"/>
      <c r="AB38" s="67"/>
      <c r="AC38" s="67"/>
      <c r="AD38" s="67"/>
      <c r="AE38" s="67"/>
      <c r="AF38" s="67"/>
      <c r="AG38" s="67"/>
      <c r="AH38" s="67"/>
      <c r="AI38" s="67"/>
      <c r="AJ38" s="67"/>
      <c r="AK38" s="67"/>
      <c r="AL38" s="67"/>
    </row>
    <row r="39" spans="1:38" ht="12" customHeight="1" x14ac:dyDescent="0.4">
      <c r="A39" s="67"/>
      <c r="B39" s="67"/>
      <c r="C39" s="67"/>
      <c r="D39" s="67"/>
      <c r="E39" s="67"/>
      <c r="F39" s="67"/>
      <c r="G39" s="67"/>
      <c r="H39" s="67"/>
      <c r="I39" s="67"/>
      <c r="J39" s="67"/>
      <c r="K39" s="67"/>
      <c r="L39" s="67"/>
      <c r="M39" s="67"/>
      <c r="N39" s="67"/>
      <c r="O39" s="67"/>
      <c r="P39" s="67"/>
      <c r="Q39" s="67"/>
      <c r="R39" s="67"/>
      <c r="S39" s="67"/>
      <c r="T39" s="67"/>
      <c r="U39" s="67"/>
      <c r="V39" s="67"/>
      <c r="W39" s="67"/>
      <c r="X39" s="67"/>
      <c r="Y39" s="67"/>
      <c r="Z39" s="67"/>
      <c r="AA39" s="67"/>
      <c r="AB39" s="67"/>
      <c r="AC39" s="67"/>
      <c r="AD39" s="67"/>
      <c r="AE39" s="67"/>
      <c r="AF39" s="67"/>
      <c r="AG39" s="67"/>
      <c r="AH39" s="67"/>
      <c r="AI39" s="67"/>
      <c r="AJ39" s="67"/>
      <c r="AK39" s="67"/>
      <c r="AL39" s="67"/>
    </row>
    <row r="40" spans="1:38" ht="12" customHeight="1" x14ac:dyDescent="0.4">
      <c r="A40" s="67"/>
      <c r="B40" s="67"/>
      <c r="C40" s="67"/>
      <c r="D40" s="67"/>
      <c r="E40" s="67"/>
      <c r="F40" s="67"/>
      <c r="G40" s="67"/>
      <c r="H40" s="67"/>
      <c r="I40" s="67"/>
      <c r="J40" s="67"/>
      <c r="K40" s="67"/>
      <c r="L40" s="67"/>
      <c r="M40" s="67"/>
      <c r="N40" s="67"/>
      <c r="O40" s="67"/>
      <c r="P40" s="67"/>
      <c r="Q40" s="67"/>
      <c r="R40" s="67"/>
      <c r="S40" s="67"/>
      <c r="T40" s="67"/>
      <c r="U40" s="67"/>
      <c r="V40" s="67"/>
      <c r="W40" s="67"/>
      <c r="X40" s="67"/>
      <c r="Y40" s="67"/>
      <c r="Z40" s="67"/>
      <c r="AA40" s="67"/>
      <c r="AB40" s="67"/>
      <c r="AC40" s="67"/>
      <c r="AD40" s="67"/>
      <c r="AE40" s="67"/>
      <c r="AF40" s="67"/>
      <c r="AG40" s="67"/>
      <c r="AH40" s="67"/>
      <c r="AI40" s="67"/>
      <c r="AJ40" s="67"/>
      <c r="AK40" s="67"/>
      <c r="AL40" s="67"/>
    </row>
    <row r="41" spans="1:38" ht="12" customHeight="1" x14ac:dyDescent="0.4">
      <c r="A41" s="67"/>
      <c r="B41" s="67"/>
      <c r="C41" s="67"/>
      <c r="D41" s="67"/>
      <c r="E41" s="67"/>
      <c r="F41" s="67"/>
      <c r="G41" s="67"/>
      <c r="H41" s="67"/>
      <c r="I41" s="67"/>
      <c r="J41" s="67"/>
      <c r="K41" s="67"/>
      <c r="L41" s="67"/>
      <c r="M41" s="67"/>
      <c r="N41" s="67"/>
      <c r="O41" s="67"/>
      <c r="P41" s="67"/>
      <c r="Q41" s="67"/>
      <c r="R41" s="67"/>
      <c r="S41" s="67"/>
      <c r="T41" s="67"/>
      <c r="U41" s="67"/>
      <c r="V41" s="67"/>
      <c r="W41" s="67"/>
      <c r="X41" s="67"/>
      <c r="Y41" s="67"/>
      <c r="Z41" s="67"/>
      <c r="AA41" s="67"/>
      <c r="AB41" s="67"/>
      <c r="AC41" s="67"/>
      <c r="AD41" s="67"/>
      <c r="AE41" s="67"/>
      <c r="AF41" s="67"/>
      <c r="AG41" s="67"/>
      <c r="AH41" s="67"/>
      <c r="AI41" s="67"/>
      <c r="AJ41" s="67"/>
      <c r="AK41" s="67"/>
      <c r="AL41" s="67"/>
    </row>
    <row r="42" spans="1:38" ht="12" customHeight="1" x14ac:dyDescent="0.4">
      <c r="A42" s="67"/>
      <c r="B42" s="67"/>
      <c r="C42" s="67"/>
      <c r="D42" s="67"/>
      <c r="E42" s="67"/>
      <c r="F42" s="67"/>
      <c r="G42" s="67"/>
      <c r="H42" s="67"/>
      <c r="I42" s="67"/>
      <c r="J42" s="67"/>
      <c r="K42" s="67"/>
      <c r="L42" s="67"/>
      <c r="M42" s="67"/>
      <c r="N42" s="67"/>
      <c r="O42" s="67"/>
      <c r="P42" s="67"/>
      <c r="Q42" s="67"/>
      <c r="R42" s="67"/>
      <c r="S42" s="67"/>
      <c r="T42" s="67"/>
      <c r="U42" s="67"/>
      <c r="V42" s="67"/>
      <c r="W42" s="67"/>
      <c r="X42" s="67"/>
      <c r="Y42" s="67"/>
      <c r="Z42" s="67"/>
      <c r="AA42" s="67"/>
      <c r="AB42" s="67"/>
      <c r="AC42" s="67"/>
      <c r="AD42" s="67"/>
      <c r="AE42" s="67"/>
      <c r="AF42" s="67"/>
      <c r="AG42" s="67"/>
      <c r="AH42" s="67"/>
      <c r="AI42" s="67"/>
      <c r="AJ42" s="67"/>
      <c r="AK42" s="67"/>
      <c r="AL42" s="67"/>
    </row>
    <row r="43" spans="1:38" ht="12" customHeight="1" x14ac:dyDescent="0.4">
      <c r="A43" s="67"/>
      <c r="B43" s="67"/>
      <c r="C43" s="67"/>
      <c r="D43" s="67"/>
      <c r="E43" s="67"/>
      <c r="F43" s="67"/>
      <c r="G43" s="67"/>
      <c r="H43" s="67"/>
      <c r="I43" s="67"/>
      <c r="J43" s="67"/>
      <c r="K43" s="67"/>
      <c r="L43" s="67"/>
      <c r="M43" s="67"/>
      <c r="N43" s="67"/>
      <c r="O43" s="67"/>
      <c r="P43" s="67"/>
      <c r="Q43" s="67"/>
      <c r="R43" s="67"/>
      <c r="S43" s="67"/>
      <c r="T43" s="67"/>
      <c r="U43" s="67"/>
      <c r="V43" s="67"/>
      <c r="W43" s="67"/>
      <c r="X43" s="67"/>
      <c r="Y43" s="67"/>
      <c r="Z43" s="67"/>
      <c r="AA43" s="67"/>
      <c r="AB43" s="67"/>
      <c r="AC43" s="67"/>
      <c r="AD43" s="67"/>
      <c r="AE43" s="67"/>
      <c r="AF43" s="67"/>
      <c r="AG43" s="67"/>
      <c r="AH43" s="67"/>
      <c r="AI43" s="67"/>
      <c r="AJ43" s="67"/>
      <c r="AK43" s="67"/>
      <c r="AL43" s="67"/>
    </row>
    <row r="44" spans="1:38" ht="12" customHeight="1" x14ac:dyDescent="0.4">
      <c r="A44" s="67"/>
      <c r="B44" s="67"/>
      <c r="C44" s="67"/>
      <c r="D44" s="67"/>
      <c r="E44" s="67"/>
      <c r="F44" s="67"/>
      <c r="G44" s="67"/>
      <c r="H44" s="67"/>
      <c r="I44" s="67"/>
      <c r="J44" s="67"/>
      <c r="K44" s="67"/>
      <c r="L44" s="67"/>
      <c r="M44" s="67"/>
      <c r="N44" s="67"/>
      <c r="O44" s="67"/>
      <c r="P44" s="67"/>
      <c r="Q44" s="67"/>
      <c r="R44" s="67"/>
      <c r="S44" s="67"/>
      <c r="T44" s="67"/>
      <c r="U44" s="67"/>
      <c r="V44" s="67"/>
      <c r="W44" s="67"/>
      <c r="X44" s="67"/>
      <c r="Y44" s="67"/>
      <c r="Z44" s="67"/>
      <c r="AA44" s="67"/>
      <c r="AB44" s="67"/>
      <c r="AC44" s="67"/>
      <c r="AD44" s="67"/>
      <c r="AE44" s="67"/>
      <c r="AF44" s="67"/>
      <c r="AG44" s="67"/>
      <c r="AH44" s="67"/>
      <c r="AI44" s="67"/>
      <c r="AJ44" s="67"/>
      <c r="AK44" s="67"/>
      <c r="AL44" s="67"/>
    </row>
    <row r="45" spans="1:38" ht="12" customHeight="1" x14ac:dyDescent="0.4">
      <c r="A45" s="67"/>
      <c r="B45" s="67"/>
      <c r="C45" s="67"/>
      <c r="D45" s="67"/>
      <c r="E45" s="67"/>
      <c r="F45" s="67"/>
      <c r="G45" s="67"/>
      <c r="H45" s="67"/>
      <c r="I45" s="67"/>
      <c r="J45" s="67"/>
      <c r="K45" s="67"/>
      <c r="L45" s="67"/>
      <c r="M45" s="67"/>
      <c r="N45" s="67"/>
      <c r="O45" s="67"/>
      <c r="P45" s="67"/>
      <c r="Q45" s="67"/>
      <c r="R45" s="67"/>
      <c r="S45" s="67"/>
      <c r="T45" s="67"/>
      <c r="U45" s="67"/>
      <c r="V45" s="67"/>
      <c r="W45" s="67"/>
      <c r="X45" s="67"/>
      <c r="Y45" s="67"/>
      <c r="Z45" s="67"/>
      <c r="AA45" s="67"/>
      <c r="AB45" s="67"/>
      <c r="AC45" s="67"/>
      <c r="AD45" s="67"/>
      <c r="AE45" s="67"/>
      <c r="AF45" s="67"/>
      <c r="AG45" s="67"/>
      <c r="AH45" s="67"/>
      <c r="AI45" s="67"/>
      <c r="AJ45" s="67"/>
      <c r="AK45" s="67"/>
      <c r="AL45" s="67"/>
    </row>
    <row r="46" spans="1:38" ht="12" customHeight="1" x14ac:dyDescent="0.4">
      <c r="A46" s="67"/>
      <c r="B46" s="67"/>
      <c r="C46" s="67"/>
      <c r="D46" s="67"/>
      <c r="E46" s="67"/>
      <c r="F46" s="67"/>
      <c r="G46" s="67"/>
      <c r="H46" s="67"/>
      <c r="I46" s="67"/>
      <c r="J46" s="67"/>
      <c r="K46" s="67"/>
      <c r="L46" s="67"/>
      <c r="M46" s="67"/>
      <c r="N46" s="67"/>
      <c r="O46" s="67"/>
      <c r="P46" s="67"/>
      <c r="Q46" s="67"/>
      <c r="R46" s="67"/>
      <c r="S46" s="67"/>
      <c r="T46" s="67"/>
      <c r="U46" s="67"/>
      <c r="V46" s="67"/>
      <c r="W46" s="67"/>
      <c r="X46" s="67"/>
      <c r="Y46" s="67"/>
      <c r="Z46" s="67"/>
      <c r="AA46" s="67"/>
      <c r="AB46" s="67"/>
      <c r="AC46" s="67"/>
      <c r="AD46" s="67"/>
      <c r="AE46" s="67"/>
      <c r="AF46" s="67"/>
      <c r="AG46" s="67"/>
      <c r="AH46" s="67"/>
      <c r="AI46" s="67"/>
      <c r="AJ46" s="67"/>
      <c r="AK46" s="67"/>
      <c r="AL46" s="67"/>
    </row>
    <row r="47" spans="1:38" ht="12" customHeight="1" x14ac:dyDescent="0.4">
      <c r="A47" s="67"/>
      <c r="B47" s="67"/>
      <c r="C47" s="67"/>
      <c r="D47" s="67"/>
      <c r="E47" s="67"/>
      <c r="F47" s="67"/>
      <c r="G47" s="67"/>
      <c r="H47" s="67"/>
      <c r="I47" s="67"/>
      <c r="J47" s="67"/>
      <c r="K47" s="67"/>
      <c r="L47" s="67"/>
      <c r="M47" s="67"/>
      <c r="N47" s="67"/>
      <c r="O47" s="67"/>
      <c r="P47" s="67"/>
      <c r="Q47" s="67"/>
      <c r="R47" s="67"/>
      <c r="S47" s="67"/>
      <c r="T47" s="67"/>
      <c r="U47" s="67"/>
      <c r="V47" s="67"/>
      <c r="W47" s="67"/>
      <c r="X47" s="67"/>
      <c r="Y47" s="67"/>
      <c r="Z47" s="67"/>
      <c r="AA47" s="67"/>
      <c r="AB47" s="67"/>
      <c r="AC47" s="67"/>
      <c r="AD47" s="67"/>
      <c r="AE47" s="67"/>
      <c r="AF47" s="67"/>
      <c r="AG47" s="67"/>
      <c r="AH47" s="67"/>
      <c r="AI47" s="67"/>
      <c r="AJ47" s="67"/>
      <c r="AK47" s="67"/>
      <c r="AL47" s="67"/>
    </row>
    <row r="48" spans="1:38" ht="12" customHeight="1" x14ac:dyDescent="0.4">
      <c r="A48" s="67"/>
      <c r="B48" s="67"/>
      <c r="C48" s="67"/>
      <c r="D48" s="67"/>
      <c r="E48" s="67"/>
      <c r="F48" s="67"/>
      <c r="G48" s="67"/>
      <c r="H48" s="67"/>
      <c r="I48" s="67"/>
      <c r="J48" s="67"/>
      <c r="K48" s="67"/>
      <c r="L48" s="67"/>
      <c r="M48" s="67"/>
      <c r="N48" s="67"/>
      <c r="O48" s="67"/>
      <c r="P48" s="67"/>
      <c r="Q48" s="67"/>
      <c r="R48" s="67"/>
      <c r="S48" s="67"/>
      <c r="T48" s="67"/>
      <c r="U48" s="67"/>
      <c r="V48" s="67"/>
      <c r="W48" s="67"/>
      <c r="X48" s="67"/>
      <c r="Y48" s="67"/>
      <c r="Z48" s="67"/>
      <c r="AA48" s="67"/>
      <c r="AB48" s="67"/>
      <c r="AC48" s="67"/>
      <c r="AD48" s="67"/>
      <c r="AE48" s="67"/>
      <c r="AF48" s="67"/>
      <c r="AG48" s="67"/>
      <c r="AH48" s="67"/>
      <c r="AI48" s="67"/>
      <c r="AJ48" s="67"/>
      <c r="AK48" s="67"/>
      <c r="AL48" s="67"/>
    </row>
    <row r="49" spans="1:38" ht="12" customHeight="1" x14ac:dyDescent="0.4">
      <c r="A49" s="67"/>
      <c r="B49" s="67"/>
      <c r="C49" s="67"/>
      <c r="D49" s="67"/>
      <c r="E49" s="67"/>
      <c r="F49" s="67"/>
      <c r="G49" s="67"/>
      <c r="H49" s="67"/>
      <c r="I49" s="67"/>
      <c r="J49" s="67"/>
      <c r="K49" s="67"/>
      <c r="L49" s="67"/>
      <c r="M49" s="67"/>
      <c r="N49" s="67"/>
      <c r="O49" s="67"/>
      <c r="P49" s="67"/>
      <c r="Q49" s="67"/>
      <c r="R49" s="67"/>
      <c r="S49" s="67"/>
      <c r="T49" s="67"/>
      <c r="U49" s="67"/>
      <c r="V49" s="67"/>
      <c r="W49" s="67"/>
      <c r="X49" s="67"/>
      <c r="Y49" s="67"/>
      <c r="Z49" s="67"/>
      <c r="AA49" s="67"/>
      <c r="AB49" s="67"/>
      <c r="AC49" s="67"/>
      <c r="AD49" s="67"/>
      <c r="AE49" s="67"/>
      <c r="AF49" s="67"/>
      <c r="AG49" s="67"/>
      <c r="AH49" s="67"/>
      <c r="AI49" s="67"/>
      <c r="AJ49" s="67"/>
      <c r="AK49" s="67"/>
      <c r="AL49" s="67"/>
    </row>
    <row r="50" spans="1:38" ht="12" customHeight="1" x14ac:dyDescent="0.4">
      <c r="A50" s="67"/>
      <c r="B50" s="67"/>
      <c r="C50" s="67"/>
      <c r="D50" s="67"/>
      <c r="E50" s="67"/>
      <c r="F50" s="67"/>
      <c r="G50" s="67"/>
      <c r="H50" s="67"/>
      <c r="I50" s="67"/>
      <c r="J50" s="67"/>
      <c r="K50" s="67"/>
      <c r="L50" s="67"/>
      <c r="M50" s="67"/>
      <c r="N50" s="67"/>
      <c r="O50" s="67"/>
      <c r="P50" s="67"/>
      <c r="Q50" s="67"/>
      <c r="R50" s="67"/>
      <c r="S50" s="67"/>
      <c r="T50" s="67"/>
      <c r="U50" s="67"/>
      <c r="V50" s="67"/>
      <c r="W50" s="67"/>
      <c r="X50" s="67"/>
      <c r="Y50" s="67"/>
      <c r="Z50" s="67"/>
      <c r="AA50" s="67"/>
      <c r="AB50" s="67"/>
      <c r="AC50" s="67"/>
      <c r="AD50" s="67"/>
      <c r="AE50" s="67"/>
      <c r="AF50" s="67"/>
      <c r="AG50" s="67"/>
      <c r="AH50" s="67"/>
      <c r="AI50" s="67"/>
      <c r="AJ50" s="67"/>
      <c r="AK50" s="67"/>
      <c r="AL50" s="67"/>
    </row>
    <row r="51" spans="1:38" ht="12" customHeight="1" x14ac:dyDescent="0.4">
      <c r="A51" s="67"/>
      <c r="B51" s="67"/>
      <c r="C51" s="67"/>
      <c r="D51" s="67"/>
      <c r="E51" s="67"/>
      <c r="F51" s="67"/>
      <c r="G51" s="67"/>
      <c r="H51" s="67"/>
      <c r="I51" s="67"/>
      <c r="J51" s="67"/>
      <c r="K51" s="67"/>
      <c r="L51" s="67"/>
      <c r="M51" s="67"/>
      <c r="N51" s="67"/>
      <c r="O51" s="67"/>
      <c r="P51" s="67"/>
      <c r="Q51" s="67"/>
      <c r="R51" s="67"/>
      <c r="S51" s="67"/>
      <c r="T51" s="67"/>
      <c r="U51" s="67"/>
      <c r="V51" s="67"/>
      <c r="W51" s="67"/>
      <c r="X51" s="67"/>
      <c r="Y51" s="67"/>
      <c r="Z51" s="67"/>
      <c r="AA51" s="67"/>
      <c r="AB51" s="67"/>
      <c r="AC51" s="67"/>
      <c r="AD51" s="67"/>
      <c r="AE51" s="67"/>
      <c r="AF51" s="67"/>
      <c r="AG51" s="67"/>
      <c r="AH51" s="67"/>
      <c r="AI51" s="67"/>
      <c r="AJ51" s="67"/>
      <c r="AK51" s="67"/>
      <c r="AL51" s="67"/>
    </row>
    <row r="52" spans="1:38" ht="12" customHeight="1" x14ac:dyDescent="0.4">
      <c r="A52" s="67"/>
      <c r="B52" s="67"/>
      <c r="C52" s="67"/>
      <c r="D52" s="67"/>
      <c r="E52" s="67"/>
      <c r="F52" s="67"/>
      <c r="G52" s="67"/>
      <c r="H52" s="67"/>
      <c r="I52" s="67"/>
      <c r="J52" s="67"/>
      <c r="K52" s="67"/>
      <c r="L52" s="67"/>
      <c r="M52" s="67"/>
      <c r="N52" s="67"/>
      <c r="O52" s="67"/>
      <c r="P52" s="67"/>
      <c r="Q52" s="67"/>
      <c r="R52" s="67"/>
      <c r="S52" s="67"/>
      <c r="T52" s="67"/>
      <c r="U52" s="67"/>
      <c r="V52" s="67"/>
      <c r="W52" s="67"/>
      <c r="X52" s="67"/>
      <c r="Y52" s="67"/>
      <c r="Z52" s="67"/>
      <c r="AA52" s="67"/>
      <c r="AB52" s="67"/>
      <c r="AC52" s="67"/>
      <c r="AD52" s="67"/>
      <c r="AE52" s="67"/>
      <c r="AF52" s="67"/>
      <c r="AG52" s="67"/>
      <c r="AH52" s="67"/>
      <c r="AI52" s="67"/>
      <c r="AJ52" s="67"/>
      <c r="AK52" s="67"/>
      <c r="AL52" s="67"/>
    </row>
    <row r="53" spans="1:38" ht="12" customHeight="1" x14ac:dyDescent="0.4">
      <c r="A53" s="67"/>
      <c r="B53" s="67"/>
      <c r="C53" s="67"/>
      <c r="D53" s="67"/>
      <c r="E53" s="67"/>
      <c r="F53" s="67"/>
      <c r="G53" s="67"/>
      <c r="H53" s="67"/>
      <c r="I53" s="67"/>
      <c r="J53" s="67"/>
      <c r="K53" s="67"/>
      <c r="L53" s="67"/>
      <c r="M53" s="67"/>
      <c r="N53" s="67"/>
      <c r="O53" s="67"/>
      <c r="P53" s="67"/>
      <c r="Q53" s="67"/>
      <c r="R53" s="67"/>
      <c r="S53" s="67"/>
      <c r="T53" s="67"/>
      <c r="U53" s="67"/>
      <c r="V53" s="67"/>
      <c r="W53" s="67"/>
      <c r="X53" s="67"/>
      <c r="Y53" s="67"/>
      <c r="Z53" s="67"/>
      <c r="AA53" s="67"/>
      <c r="AB53" s="67"/>
      <c r="AC53" s="67"/>
      <c r="AD53" s="67"/>
      <c r="AE53" s="67"/>
      <c r="AF53" s="67"/>
      <c r="AG53" s="67"/>
      <c r="AH53" s="67"/>
      <c r="AI53" s="67"/>
      <c r="AJ53" s="67"/>
      <c r="AK53" s="67"/>
      <c r="AL53" s="67"/>
    </row>
    <row r="54" spans="1:38" ht="12" customHeight="1" x14ac:dyDescent="0.4">
      <c r="A54" s="67"/>
      <c r="B54" s="67"/>
      <c r="C54" s="67"/>
      <c r="D54" s="67"/>
      <c r="E54" s="67"/>
      <c r="F54" s="67"/>
      <c r="G54" s="67"/>
      <c r="H54" s="67"/>
      <c r="I54" s="67"/>
      <c r="J54" s="67"/>
      <c r="K54" s="67"/>
      <c r="L54" s="67"/>
      <c r="M54" s="67"/>
      <c r="N54" s="67"/>
      <c r="O54" s="67"/>
      <c r="P54" s="67"/>
      <c r="Q54" s="67"/>
      <c r="R54" s="67"/>
      <c r="S54" s="67"/>
      <c r="T54" s="67"/>
      <c r="U54" s="67"/>
      <c r="V54" s="67"/>
      <c r="W54" s="67"/>
      <c r="X54" s="67"/>
      <c r="Y54" s="67"/>
      <c r="Z54" s="67"/>
      <c r="AA54" s="67"/>
      <c r="AB54" s="67"/>
      <c r="AC54" s="67"/>
      <c r="AD54" s="67"/>
      <c r="AE54" s="67"/>
      <c r="AF54" s="67"/>
      <c r="AG54" s="67"/>
      <c r="AH54" s="67"/>
      <c r="AI54" s="67"/>
      <c r="AJ54" s="67"/>
      <c r="AK54" s="67"/>
      <c r="AL54" s="67"/>
    </row>
    <row r="55" spans="1:38" ht="12" customHeight="1" x14ac:dyDescent="0.4">
      <c r="A55" s="67"/>
      <c r="B55" s="67"/>
      <c r="C55" s="67"/>
      <c r="D55" s="67"/>
      <c r="E55" s="67"/>
      <c r="F55" s="67"/>
      <c r="G55" s="67"/>
      <c r="H55" s="67"/>
      <c r="I55" s="67"/>
      <c r="J55" s="67"/>
      <c r="K55" s="67"/>
      <c r="L55" s="67"/>
      <c r="M55" s="67"/>
      <c r="N55" s="67"/>
      <c r="O55" s="67"/>
      <c r="P55" s="67"/>
      <c r="Q55" s="67"/>
      <c r="R55" s="67"/>
      <c r="S55" s="67"/>
      <c r="T55" s="67"/>
      <c r="U55" s="67"/>
      <c r="V55" s="67"/>
      <c r="W55" s="67"/>
      <c r="X55" s="67"/>
      <c r="Y55" s="67"/>
      <c r="Z55" s="67"/>
      <c r="AA55" s="67"/>
      <c r="AB55" s="67"/>
      <c r="AC55" s="67"/>
      <c r="AD55" s="67"/>
      <c r="AE55" s="67"/>
      <c r="AF55" s="67"/>
      <c r="AG55" s="67"/>
      <c r="AH55" s="67"/>
      <c r="AI55" s="67"/>
      <c r="AJ55" s="67"/>
      <c r="AK55" s="67"/>
      <c r="AL55" s="67"/>
    </row>
    <row r="56" spans="1:38" ht="12" customHeight="1" x14ac:dyDescent="0.4">
      <c r="A56" s="67"/>
      <c r="B56" s="67"/>
      <c r="C56" s="67"/>
      <c r="D56" s="67"/>
      <c r="E56" s="67"/>
      <c r="F56" s="67"/>
      <c r="G56" s="67"/>
      <c r="H56" s="67"/>
      <c r="I56" s="67"/>
      <c r="J56" s="67"/>
      <c r="K56" s="67"/>
      <c r="L56" s="67"/>
      <c r="M56" s="67"/>
      <c r="N56" s="67"/>
      <c r="O56" s="67"/>
      <c r="P56" s="67"/>
      <c r="Q56" s="67"/>
      <c r="R56" s="67"/>
      <c r="S56" s="67"/>
      <c r="T56" s="67"/>
      <c r="U56" s="67"/>
      <c r="V56" s="67"/>
      <c r="W56" s="67"/>
      <c r="X56" s="67"/>
      <c r="Y56" s="67"/>
      <c r="Z56" s="67"/>
      <c r="AA56" s="67"/>
      <c r="AB56" s="67"/>
      <c r="AC56" s="67"/>
      <c r="AD56" s="67"/>
      <c r="AE56" s="67"/>
      <c r="AF56" s="67"/>
      <c r="AG56" s="67"/>
      <c r="AH56" s="67"/>
      <c r="AI56" s="67"/>
      <c r="AJ56" s="67"/>
      <c r="AK56" s="67"/>
      <c r="AL56" s="67"/>
    </row>
    <row r="57" spans="1:38" ht="12" customHeight="1" x14ac:dyDescent="0.4">
      <c r="A57" s="67"/>
      <c r="B57" s="67"/>
      <c r="C57" s="67"/>
      <c r="D57" s="67"/>
      <c r="E57" s="67"/>
      <c r="F57" s="67"/>
      <c r="G57" s="67"/>
      <c r="H57" s="67"/>
      <c r="I57" s="67"/>
      <c r="J57" s="67"/>
      <c r="K57" s="67"/>
      <c r="L57" s="67"/>
      <c r="M57" s="67"/>
      <c r="N57" s="67"/>
      <c r="O57" s="67"/>
      <c r="P57" s="67"/>
      <c r="Q57" s="67"/>
      <c r="R57" s="67"/>
      <c r="S57" s="67"/>
      <c r="T57" s="67"/>
      <c r="U57" s="67"/>
      <c r="V57" s="67"/>
      <c r="W57" s="67"/>
      <c r="X57" s="67"/>
      <c r="Y57" s="67"/>
      <c r="Z57" s="67"/>
      <c r="AA57" s="67"/>
      <c r="AB57" s="67"/>
      <c r="AC57" s="67"/>
      <c r="AD57" s="67"/>
      <c r="AE57" s="67"/>
      <c r="AF57" s="67"/>
      <c r="AG57" s="67"/>
      <c r="AH57" s="67"/>
      <c r="AI57" s="67"/>
      <c r="AJ57" s="67"/>
      <c r="AK57" s="67"/>
      <c r="AL57" s="67"/>
    </row>
    <row r="58" spans="1:38" ht="12" customHeight="1" x14ac:dyDescent="0.4">
      <c r="A58" s="67"/>
      <c r="B58" s="67"/>
      <c r="C58" s="67"/>
      <c r="D58" s="67"/>
      <c r="E58" s="67"/>
      <c r="F58" s="67"/>
      <c r="G58" s="67"/>
      <c r="H58" s="67"/>
      <c r="I58" s="67"/>
      <c r="J58" s="67"/>
      <c r="K58" s="67"/>
      <c r="L58" s="67"/>
      <c r="M58" s="67"/>
      <c r="N58" s="67"/>
      <c r="O58" s="67"/>
      <c r="P58" s="67"/>
      <c r="Q58" s="67"/>
      <c r="R58" s="67"/>
      <c r="S58" s="67"/>
      <c r="T58" s="67"/>
      <c r="U58" s="67"/>
      <c r="V58" s="67"/>
      <c r="W58" s="67"/>
      <c r="X58" s="67"/>
      <c r="Y58" s="67"/>
      <c r="Z58" s="67"/>
      <c r="AA58" s="67"/>
      <c r="AB58" s="67"/>
      <c r="AC58" s="67"/>
      <c r="AD58" s="67"/>
      <c r="AE58" s="67"/>
      <c r="AF58" s="67"/>
      <c r="AG58" s="67"/>
      <c r="AH58" s="67"/>
      <c r="AI58" s="67"/>
      <c r="AJ58" s="67"/>
      <c r="AK58" s="67"/>
      <c r="AL58" s="67"/>
    </row>
    <row r="59" spans="1:38" ht="12" customHeight="1" x14ac:dyDescent="0.4">
      <c r="A59" s="67"/>
      <c r="B59" s="67"/>
      <c r="C59" s="67"/>
      <c r="D59" s="67"/>
      <c r="E59" s="67"/>
      <c r="F59" s="67"/>
      <c r="G59" s="67"/>
      <c r="H59" s="67"/>
      <c r="I59" s="67"/>
      <c r="J59" s="67"/>
      <c r="K59" s="67"/>
      <c r="L59" s="67"/>
      <c r="M59" s="67"/>
      <c r="N59" s="67"/>
      <c r="O59" s="67"/>
      <c r="P59" s="67"/>
      <c r="Q59" s="67"/>
      <c r="R59" s="67"/>
      <c r="S59" s="67"/>
      <c r="T59" s="67"/>
      <c r="U59" s="67"/>
      <c r="V59" s="67"/>
      <c r="W59" s="67"/>
      <c r="X59" s="67"/>
      <c r="Y59" s="67"/>
      <c r="Z59" s="67"/>
      <c r="AA59" s="67"/>
      <c r="AB59" s="67"/>
      <c r="AC59" s="67"/>
      <c r="AD59" s="67"/>
      <c r="AE59" s="67"/>
      <c r="AF59" s="67"/>
      <c r="AG59" s="67"/>
      <c r="AH59" s="67"/>
      <c r="AI59" s="67"/>
      <c r="AJ59" s="67"/>
      <c r="AK59" s="67"/>
      <c r="AL59" s="67"/>
    </row>
    <row r="60" spans="1:38" ht="12" customHeight="1" x14ac:dyDescent="0.4">
      <c r="A60" s="67"/>
      <c r="B60" s="67"/>
      <c r="C60" s="67"/>
      <c r="D60" s="67"/>
      <c r="E60" s="67"/>
      <c r="F60" s="67"/>
      <c r="G60" s="67"/>
      <c r="H60" s="67"/>
      <c r="I60" s="67"/>
      <c r="J60" s="67"/>
      <c r="K60" s="67"/>
      <c r="L60" s="67"/>
      <c r="M60" s="67"/>
      <c r="N60" s="67"/>
      <c r="O60" s="67"/>
      <c r="P60" s="67"/>
      <c r="Q60" s="67"/>
      <c r="R60" s="67"/>
      <c r="S60" s="67"/>
      <c r="T60" s="67"/>
      <c r="U60" s="67"/>
      <c r="V60" s="67"/>
      <c r="W60" s="67"/>
      <c r="X60" s="67"/>
      <c r="Y60" s="67"/>
      <c r="Z60" s="67"/>
      <c r="AA60" s="67"/>
      <c r="AB60" s="67"/>
      <c r="AC60" s="67"/>
      <c r="AD60" s="67"/>
      <c r="AE60" s="67"/>
      <c r="AF60" s="67"/>
      <c r="AG60" s="67"/>
      <c r="AH60" s="67"/>
      <c r="AI60" s="67"/>
      <c r="AJ60" s="67"/>
      <c r="AK60" s="67"/>
      <c r="AL60" s="67"/>
    </row>
    <row r="61" spans="1:38" ht="12" customHeight="1" x14ac:dyDescent="0.4">
      <c r="A61" s="67"/>
      <c r="B61" s="67"/>
      <c r="C61" s="67"/>
      <c r="D61" s="67"/>
      <c r="E61" s="67"/>
      <c r="F61" s="67"/>
      <c r="G61" s="67"/>
      <c r="H61" s="67"/>
      <c r="I61" s="67"/>
      <c r="J61" s="67"/>
      <c r="K61" s="67"/>
      <c r="L61" s="67"/>
      <c r="M61" s="67"/>
      <c r="N61" s="67"/>
      <c r="O61" s="67"/>
      <c r="P61" s="67"/>
      <c r="Q61" s="67"/>
      <c r="R61" s="67"/>
      <c r="S61" s="67"/>
      <c r="T61" s="67"/>
      <c r="U61" s="67"/>
      <c r="V61" s="67"/>
      <c r="W61" s="67"/>
      <c r="X61" s="67"/>
      <c r="Y61" s="67"/>
      <c r="Z61" s="67"/>
      <c r="AA61" s="67"/>
      <c r="AB61" s="67"/>
      <c r="AC61" s="67"/>
      <c r="AD61" s="67"/>
      <c r="AE61" s="67"/>
      <c r="AF61" s="67"/>
      <c r="AG61" s="67"/>
      <c r="AH61" s="67"/>
      <c r="AI61" s="67"/>
      <c r="AJ61" s="67"/>
      <c r="AK61" s="67"/>
      <c r="AL61" s="67"/>
    </row>
    <row r="62" spans="1:38" ht="12" customHeight="1" x14ac:dyDescent="0.4">
      <c r="A62" s="67"/>
      <c r="B62" s="67"/>
      <c r="C62" s="67"/>
      <c r="D62" s="67"/>
      <c r="E62" s="67"/>
      <c r="F62" s="67"/>
      <c r="G62" s="67"/>
      <c r="H62" s="67"/>
      <c r="I62" s="67"/>
      <c r="J62" s="67"/>
      <c r="K62" s="67"/>
      <c r="L62" s="67"/>
      <c r="M62" s="67"/>
      <c r="N62" s="67"/>
      <c r="O62" s="67"/>
      <c r="P62" s="67"/>
      <c r="Q62" s="67"/>
      <c r="R62" s="67"/>
      <c r="S62" s="67"/>
      <c r="T62" s="67"/>
      <c r="U62" s="67"/>
      <c r="V62" s="67"/>
      <c r="W62" s="67"/>
      <c r="X62" s="67"/>
      <c r="Y62" s="67"/>
      <c r="Z62" s="67"/>
      <c r="AA62" s="67"/>
      <c r="AB62" s="67"/>
      <c r="AC62" s="67"/>
      <c r="AD62" s="67"/>
      <c r="AE62" s="67"/>
      <c r="AF62" s="67"/>
      <c r="AG62" s="67"/>
      <c r="AH62" s="67"/>
      <c r="AI62" s="67"/>
      <c r="AJ62" s="67"/>
      <c r="AK62" s="67"/>
      <c r="AL62" s="67"/>
    </row>
    <row r="63" spans="1:38" ht="12" customHeight="1" x14ac:dyDescent="0.4">
      <c r="A63" s="67"/>
      <c r="B63" s="67"/>
      <c r="C63" s="67"/>
      <c r="D63" s="67"/>
      <c r="E63" s="67"/>
      <c r="F63" s="67"/>
      <c r="G63" s="67"/>
      <c r="H63" s="67"/>
      <c r="I63" s="67"/>
      <c r="J63" s="67"/>
      <c r="K63" s="67"/>
      <c r="L63" s="67"/>
      <c r="M63" s="67"/>
      <c r="N63" s="67"/>
      <c r="O63" s="67"/>
      <c r="P63" s="67"/>
      <c r="Q63" s="67"/>
      <c r="R63" s="67"/>
      <c r="S63" s="67"/>
      <c r="T63" s="67"/>
      <c r="U63" s="67"/>
      <c r="V63" s="67"/>
      <c r="W63" s="67"/>
      <c r="X63" s="67"/>
      <c r="Y63" s="67"/>
      <c r="Z63" s="67"/>
      <c r="AA63" s="67"/>
      <c r="AB63" s="67"/>
      <c r="AC63" s="67"/>
      <c r="AD63" s="67"/>
      <c r="AE63" s="67"/>
      <c r="AF63" s="67"/>
      <c r="AG63" s="67"/>
      <c r="AH63" s="67"/>
      <c r="AI63" s="67"/>
      <c r="AJ63" s="67"/>
      <c r="AK63" s="67"/>
      <c r="AL63" s="67"/>
    </row>
    <row r="64" spans="1:38" ht="12" customHeight="1" x14ac:dyDescent="0.4">
      <c r="A64" s="67"/>
      <c r="B64" s="67"/>
      <c r="C64" s="67"/>
      <c r="D64" s="67"/>
      <c r="E64" s="67"/>
      <c r="F64" s="67"/>
      <c r="G64" s="67"/>
      <c r="H64" s="67"/>
      <c r="I64" s="67"/>
      <c r="J64" s="67"/>
      <c r="K64" s="67"/>
      <c r="L64" s="67"/>
      <c r="M64" s="67"/>
      <c r="N64" s="67"/>
      <c r="O64" s="67"/>
      <c r="P64" s="67"/>
      <c r="Q64" s="67"/>
      <c r="R64" s="67"/>
      <c r="S64" s="67"/>
      <c r="T64" s="67"/>
      <c r="U64" s="67"/>
      <c r="V64" s="67"/>
      <c r="W64" s="67"/>
      <c r="X64" s="67"/>
      <c r="Y64" s="67"/>
      <c r="Z64" s="67"/>
      <c r="AA64" s="67"/>
      <c r="AB64" s="67"/>
      <c r="AC64" s="67"/>
      <c r="AD64" s="67"/>
      <c r="AE64" s="67"/>
      <c r="AF64" s="67"/>
      <c r="AG64" s="67"/>
      <c r="AH64" s="67"/>
      <c r="AI64" s="67"/>
      <c r="AJ64" s="67"/>
      <c r="AK64" s="67"/>
      <c r="AL64" s="67"/>
    </row>
    <row r="65" spans="1:38" ht="12" customHeight="1" x14ac:dyDescent="0.4">
      <c r="A65" s="67"/>
      <c r="B65" s="67"/>
      <c r="C65" s="67"/>
      <c r="D65" s="67"/>
      <c r="E65" s="67"/>
      <c r="F65" s="67"/>
      <c r="G65" s="67"/>
      <c r="H65" s="67"/>
      <c r="I65" s="67"/>
      <c r="J65" s="67"/>
      <c r="K65" s="67"/>
      <c r="L65" s="67"/>
      <c r="M65" s="67"/>
      <c r="N65" s="67"/>
      <c r="O65" s="67"/>
      <c r="P65" s="67"/>
      <c r="Q65" s="67"/>
      <c r="R65" s="67"/>
      <c r="S65" s="67"/>
      <c r="T65" s="67"/>
      <c r="U65" s="67"/>
      <c r="V65" s="67"/>
      <c r="W65" s="67"/>
      <c r="X65" s="67"/>
      <c r="Y65" s="67"/>
      <c r="Z65" s="67"/>
      <c r="AA65" s="67"/>
      <c r="AB65" s="67"/>
      <c r="AC65" s="67"/>
      <c r="AD65" s="67"/>
      <c r="AE65" s="67"/>
      <c r="AF65" s="67"/>
      <c r="AG65" s="67"/>
      <c r="AH65" s="67"/>
      <c r="AI65" s="67"/>
      <c r="AJ65" s="67"/>
      <c r="AK65" s="67"/>
      <c r="AL65" s="67"/>
    </row>
    <row r="66" spans="1:38" ht="12" customHeight="1" x14ac:dyDescent="0.4">
      <c r="A66" s="67"/>
      <c r="B66" s="67"/>
      <c r="C66" s="67"/>
      <c r="D66" s="67"/>
      <c r="E66" s="67"/>
      <c r="F66" s="67"/>
      <c r="G66" s="67"/>
      <c r="H66" s="67"/>
      <c r="I66" s="67"/>
      <c r="J66" s="67"/>
      <c r="K66" s="67"/>
      <c r="L66" s="67"/>
      <c r="M66" s="67"/>
      <c r="N66" s="67"/>
      <c r="O66" s="67"/>
      <c r="P66" s="67"/>
      <c r="Q66" s="67"/>
      <c r="R66" s="67"/>
      <c r="S66" s="67"/>
      <c r="T66" s="67"/>
      <c r="U66" s="67"/>
      <c r="V66" s="67"/>
      <c r="W66" s="67"/>
      <c r="X66" s="67"/>
      <c r="Y66" s="67"/>
      <c r="Z66" s="67"/>
      <c r="AA66" s="67"/>
      <c r="AB66" s="67"/>
      <c r="AC66" s="67"/>
      <c r="AD66" s="67"/>
      <c r="AE66" s="67"/>
      <c r="AF66" s="67"/>
      <c r="AG66" s="67"/>
      <c r="AH66" s="67"/>
      <c r="AI66" s="67"/>
      <c r="AJ66" s="67"/>
      <c r="AK66" s="67"/>
      <c r="AL66" s="67"/>
    </row>
    <row r="67" spans="1:38" ht="12" customHeight="1" x14ac:dyDescent="0.4">
      <c r="A67" s="67"/>
      <c r="B67" s="67"/>
      <c r="C67" s="67"/>
      <c r="D67" s="67"/>
      <c r="E67" s="67"/>
      <c r="F67" s="67"/>
      <c r="G67" s="67"/>
      <c r="H67" s="67"/>
      <c r="I67" s="67"/>
      <c r="J67" s="67"/>
      <c r="K67" s="67"/>
      <c r="L67" s="67"/>
      <c r="M67" s="67"/>
      <c r="N67" s="67"/>
      <c r="O67" s="67"/>
      <c r="P67" s="67"/>
      <c r="Q67" s="67"/>
      <c r="R67" s="67"/>
      <c r="S67" s="67"/>
      <c r="T67" s="67"/>
      <c r="U67" s="67"/>
      <c r="V67" s="67"/>
      <c r="W67" s="67"/>
      <c r="X67" s="67"/>
      <c r="Y67" s="67"/>
      <c r="Z67" s="67"/>
      <c r="AA67" s="67"/>
      <c r="AB67" s="67"/>
      <c r="AC67" s="67"/>
      <c r="AD67" s="67"/>
      <c r="AE67" s="67"/>
      <c r="AF67" s="67"/>
      <c r="AG67" s="67"/>
      <c r="AH67" s="67"/>
      <c r="AI67" s="67"/>
      <c r="AJ67" s="67"/>
      <c r="AK67" s="67"/>
      <c r="AL67" s="67"/>
    </row>
    <row r="68" spans="1:38" ht="12" customHeight="1" x14ac:dyDescent="0.4">
      <c r="A68" s="67"/>
      <c r="B68" s="67"/>
      <c r="C68" s="67"/>
      <c r="D68" s="67"/>
      <c r="E68" s="67"/>
      <c r="F68" s="67"/>
      <c r="G68" s="67"/>
      <c r="H68" s="67"/>
      <c r="I68" s="67"/>
      <c r="J68" s="67"/>
      <c r="K68" s="67"/>
      <c r="L68" s="67"/>
      <c r="M68" s="67"/>
      <c r="N68" s="67"/>
      <c r="O68" s="67"/>
      <c r="P68" s="67"/>
      <c r="Q68" s="67"/>
      <c r="R68" s="67"/>
      <c r="S68" s="67"/>
      <c r="T68" s="67"/>
      <c r="U68" s="67"/>
      <c r="V68" s="67"/>
      <c r="W68" s="67"/>
      <c r="X68" s="67"/>
      <c r="Y68" s="67"/>
      <c r="Z68" s="67"/>
      <c r="AA68" s="67"/>
      <c r="AB68" s="67"/>
      <c r="AC68" s="67"/>
      <c r="AD68" s="67"/>
      <c r="AE68" s="67"/>
      <c r="AF68" s="67"/>
      <c r="AG68" s="67"/>
      <c r="AH68" s="67"/>
      <c r="AI68" s="67"/>
      <c r="AJ68" s="67"/>
      <c r="AK68" s="67"/>
      <c r="AL68" s="67"/>
    </row>
    <row r="69" spans="1:38" ht="12" customHeight="1" x14ac:dyDescent="0.4">
      <c r="A69" s="67"/>
      <c r="B69" s="67"/>
      <c r="C69" s="67"/>
      <c r="D69" s="67"/>
      <c r="E69" s="67"/>
      <c r="F69" s="67"/>
      <c r="G69" s="67"/>
      <c r="H69" s="67"/>
      <c r="I69" s="67"/>
      <c r="J69" s="67"/>
      <c r="K69" s="67"/>
      <c r="L69" s="67"/>
      <c r="M69" s="67"/>
      <c r="N69" s="67"/>
      <c r="O69" s="67"/>
      <c r="P69" s="67"/>
      <c r="Q69" s="67"/>
      <c r="R69" s="67"/>
      <c r="S69" s="67"/>
      <c r="T69" s="67"/>
      <c r="U69" s="67"/>
      <c r="V69" s="67"/>
      <c r="W69" s="67"/>
      <c r="X69" s="67"/>
      <c r="Y69" s="67"/>
      <c r="Z69" s="67"/>
      <c r="AA69" s="67"/>
      <c r="AB69" s="67"/>
      <c r="AC69" s="67"/>
      <c r="AD69" s="67"/>
      <c r="AE69" s="67"/>
      <c r="AF69" s="67"/>
      <c r="AG69" s="67"/>
      <c r="AH69" s="67"/>
      <c r="AI69" s="67"/>
      <c r="AJ69" s="67"/>
      <c r="AK69" s="67"/>
      <c r="AL69" s="67"/>
    </row>
    <row r="70" spans="1:38" ht="12" customHeight="1" x14ac:dyDescent="0.4">
      <c r="A70" s="67"/>
      <c r="B70" s="67"/>
      <c r="C70" s="67"/>
      <c r="D70" s="67"/>
      <c r="E70" s="67"/>
      <c r="F70" s="67"/>
      <c r="G70" s="67"/>
      <c r="H70" s="67"/>
      <c r="I70" s="67"/>
      <c r="J70" s="67"/>
      <c r="K70" s="67"/>
      <c r="L70" s="67"/>
      <c r="M70" s="67"/>
      <c r="N70" s="67"/>
      <c r="O70" s="67"/>
      <c r="P70" s="67"/>
      <c r="Q70" s="67"/>
      <c r="R70" s="67"/>
      <c r="S70" s="67"/>
      <c r="T70" s="67"/>
      <c r="U70" s="67"/>
      <c r="V70" s="67"/>
      <c r="W70" s="67"/>
      <c r="X70" s="67"/>
      <c r="Y70" s="67"/>
      <c r="Z70" s="67"/>
      <c r="AA70" s="67"/>
      <c r="AB70" s="67"/>
      <c r="AC70" s="67"/>
      <c r="AD70" s="67"/>
      <c r="AE70" s="67"/>
      <c r="AF70" s="67"/>
      <c r="AG70" s="67"/>
      <c r="AH70" s="67"/>
      <c r="AI70" s="67"/>
      <c r="AJ70" s="67"/>
      <c r="AK70" s="67"/>
      <c r="AL70" s="67"/>
    </row>
    <row r="71" spans="1:38" ht="12" customHeight="1" x14ac:dyDescent="0.4">
      <c r="A71" s="67"/>
      <c r="B71" s="67"/>
      <c r="C71" s="67"/>
      <c r="D71" s="67"/>
      <c r="E71" s="67"/>
      <c r="F71" s="67"/>
      <c r="G71" s="67"/>
      <c r="H71" s="67"/>
      <c r="I71" s="67"/>
      <c r="J71" s="67"/>
      <c r="K71" s="67"/>
      <c r="L71" s="67"/>
      <c r="M71" s="67"/>
      <c r="N71" s="67"/>
      <c r="O71" s="67"/>
      <c r="P71" s="67"/>
      <c r="Q71" s="67"/>
      <c r="R71" s="67"/>
      <c r="S71" s="67"/>
      <c r="T71" s="67"/>
      <c r="U71" s="67"/>
      <c r="V71" s="67"/>
      <c r="W71" s="67"/>
      <c r="X71" s="67"/>
      <c r="Y71" s="67"/>
      <c r="Z71" s="67"/>
      <c r="AA71" s="67"/>
      <c r="AB71" s="67"/>
      <c r="AC71" s="67"/>
      <c r="AD71" s="67"/>
      <c r="AE71" s="67"/>
      <c r="AF71" s="67"/>
      <c r="AG71" s="67"/>
      <c r="AH71" s="67"/>
      <c r="AI71" s="67"/>
      <c r="AJ71" s="67"/>
      <c r="AK71" s="67"/>
      <c r="AL71" s="67"/>
    </row>
    <row r="72" spans="1:38" ht="12" customHeight="1" x14ac:dyDescent="0.4">
      <c r="A72" s="67"/>
      <c r="B72" s="67"/>
      <c r="C72" s="67"/>
      <c r="D72" s="67"/>
      <c r="E72" s="67"/>
      <c r="F72" s="67"/>
      <c r="G72" s="67"/>
      <c r="H72" s="67"/>
      <c r="I72" s="67"/>
      <c r="J72" s="67"/>
      <c r="K72" s="67"/>
      <c r="L72" s="67"/>
      <c r="M72" s="67"/>
      <c r="N72" s="67"/>
      <c r="O72" s="67"/>
      <c r="P72" s="67"/>
      <c r="Q72" s="67"/>
      <c r="R72" s="67"/>
      <c r="S72" s="67"/>
      <c r="T72" s="67"/>
      <c r="U72" s="67"/>
      <c r="V72" s="67"/>
      <c r="W72" s="67"/>
      <c r="X72" s="67"/>
      <c r="Y72" s="67"/>
      <c r="Z72" s="67"/>
      <c r="AA72" s="67"/>
      <c r="AB72" s="67"/>
      <c r="AC72" s="67"/>
      <c r="AD72" s="67"/>
      <c r="AE72" s="67"/>
      <c r="AF72" s="67"/>
      <c r="AG72" s="67"/>
      <c r="AH72" s="67"/>
      <c r="AI72" s="67"/>
      <c r="AJ72" s="67"/>
      <c r="AK72" s="67"/>
      <c r="AL72" s="67"/>
    </row>
    <row r="73" spans="1:38" ht="12" customHeight="1" x14ac:dyDescent="0.4">
      <c r="A73" s="67"/>
      <c r="B73" s="67"/>
      <c r="C73" s="67"/>
      <c r="D73" s="67"/>
      <c r="E73" s="67"/>
      <c r="F73" s="67"/>
      <c r="G73" s="67"/>
      <c r="H73" s="67"/>
      <c r="I73" s="67"/>
      <c r="J73" s="67"/>
      <c r="K73" s="67"/>
      <c r="L73" s="67"/>
      <c r="M73" s="67"/>
      <c r="N73" s="67"/>
      <c r="O73" s="67"/>
      <c r="P73" s="67"/>
      <c r="Q73" s="67"/>
      <c r="R73" s="67"/>
      <c r="S73" s="67"/>
      <c r="T73" s="67"/>
      <c r="U73" s="67"/>
      <c r="V73" s="67"/>
      <c r="W73" s="67"/>
      <c r="X73" s="67"/>
      <c r="Y73" s="67"/>
      <c r="Z73" s="67"/>
      <c r="AA73" s="67"/>
      <c r="AB73" s="67"/>
      <c r="AC73" s="67"/>
      <c r="AD73" s="67"/>
      <c r="AE73" s="67"/>
      <c r="AF73" s="67"/>
      <c r="AG73" s="67"/>
      <c r="AH73" s="67"/>
      <c r="AI73" s="67"/>
      <c r="AJ73" s="67"/>
      <c r="AK73" s="67"/>
      <c r="AL73" s="67"/>
    </row>
    <row r="74" spans="1:38" ht="12" customHeight="1" x14ac:dyDescent="0.4">
      <c r="A74" s="67"/>
      <c r="B74" s="67"/>
      <c r="C74" s="67"/>
      <c r="D74" s="67"/>
      <c r="E74" s="67"/>
      <c r="F74" s="67"/>
      <c r="G74" s="67"/>
      <c r="H74" s="67"/>
      <c r="I74" s="67"/>
      <c r="J74" s="67"/>
      <c r="K74" s="67"/>
      <c r="L74" s="67"/>
      <c r="M74" s="67"/>
      <c r="N74" s="67"/>
      <c r="O74" s="67"/>
      <c r="P74" s="67"/>
      <c r="Q74" s="67"/>
      <c r="R74" s="67"/>
      <c r="S74" s="67"/>
      <c r="T74" s="67"/>
      <c r="U74" s="67"/>
      <c r="V74" s="67"/>
      <c r="W74" s="67"/>
      <c r="X74" s="67"/>
      <c r="Y74" s="67"/>
      <c r="Z74" s="67"/>
      <c r="AA74" s="67"/>
      <c r="AB74" s="67"/>
      <c r="AC74" s="67"/>
      <c r="AD74" s="67"/>
      <c r="AE74" s="67"/>
      <c r="AF74" s="67"/>
      <c r="AG74" s="67"/>
      <c r="AH74" s="67"/>
      <c r="AI74" s="67"/>
      <c r="AJ74" s="67"/>
      <c r="AK74" s="67"/>
      <c r="AL74" s="67"/>
    </row>
    <row r="75" spans="1:38" ht="12" customHeight="1" x14ac:dyDescent="0.4">
      <c r="A75" s="67"/>
      <c r="B75" s="67"/>
      <c r="C75" s="67"/>
      <c r="D75" s="67"/>
      <c r="E75" s="67"/>
      <c r="F75" s="67"/>
      <c r="G75" s="67"/>
      <c r="H75" s="67"/>
      <c r="I75" s="67"/>
      <c r="J75" s="67"/>
      <c r="K75" s="67"/>
      <c r="L75" s="67"/>
      <c r="M75" s="67"/>
      <c r="N75" s="67"/>
      <c r="O75" s="67"/>
      <c r="P75" s="67"/>
      <c r="Q75" s="67"/>
      <c r="R75" s="67"/>
      <c r="S75" s="67"/>
      <c r="T75" s="67"/>
      <c r="U75" s="67"/>
      <c r="V75" s="67"/>
      <c r="W75" s="67"/>
      <c r="X75" s="67"/>
      <c r="Y75" s="67"/>
      <c r="Z75" s="67"/>
      <c r="AA75" s="67"/>
      <c r="AB75" s="67"/>
      <c r="AC75" s="67"/>
      <c r="AD75" s="67"/>
      <c r="AE75" s="67"/>
      <c r="AF75" s="67"/>
      <c r="AG75" s="67"/>
      <c r="AH75" s="67"/>
      <c r="AI75" s="67"/>
      <c r="AJ75" s="67"/>
      <c r="AK75" s="67"/>
      <c r="AL75" s="67"/>
    </row>
    <row r="76" spans="1:38" ht="12" customHeight="1" x14ac:dyDescent="0.4">
      <c r="A76" s="67"/>
      <c r="B76" s="67"/>
      <c r="C76" s="67"/>
      <c r="D76" s="67"/>
      <c r="E76" s="67"/>
      <c r="F76" s="67"/>
      <c r="G76" s="67"/>
      <c r="H76" s="67"/>
      <c r="I76" s="67"/>
      <c r="J76" s="67"/>
      <c r="K76" s="67"/>
      <c r="L76" s="67"/>
      <c r="M76" s="67"/>
      <c r="N76" s="67"/>
      <c r="O76" s="67"/>
      <c r="P76" s="67"/>
      <c r="Q76" s="67"/>
      <c r="R76" s="67"/>
      <c r="S76" s="67"/>
      <c r="T76" s="67"/>
      <c r="U76" s="67"/>
      <c r="V76" s="67"/>
      <c r="W76" s="67"/>
      <c r="X76" s="67"/>
      <c r="Y76" s="67"/>
      <c r="Z76" s="67"/>
      <c r="AA76" s="67"/>
      <c r="AB76" s="67"/>
      <c r="AC76" s="67"/>
      <c r="AD76" s="67"/>
      <c r="AE76" s="67"/>
      <c r="AF76" s="67"/>
      <c r="AG76" s="67"/>
      <c r="AH76" s="67"/>
      <c r="AI76" s="67"/>
      <c r="AJ76" s="67"/>
      <c r="AK76" s="67"/>
      <c r="AL76" s="67"/>
    </row>
    <row r="77" spans="1:38" ht="12" customHeight="1" x14ac:dyDescent="0.4">
      <c r="A77" s="67"/>
      <c r="B77" s="67"/>
      <c r="C77" s="67"/>
      <c r="D77" s="67"/>
      <c r="E77" s="67"/>
      <c r="F77" s="67"/>
      <c r="G77" s="67"/>
      <c r="H77" s="67"/>
      <c r="I77" s="67"/>
      <c r="J77" s="67"/>
      <c r="K77" s="67"/>
      <c r="L77" s="67"/>
      <c r="M77" s="67"/>
      <c r="N77" s="67"/>
      <c r="O77" s="67"/>
      <c r="P77" s="67"/>
      <c r="Q77" s="67"/>
      <c r="R77" s="67"/>
      <c r="S77" s="67"/>
      <c r="T77" s="67"/>
      <c r="U77" s="67"/>
      <c r="V77" s="67"/>
      <c r="W77" s="67"/>
      <c r="X77" s="67"/>
      <c r="Y77" s="67"/>
      <c r="Z77" s="67"/>
      <c r="AA77" s="67"/>
      <c r="AB77" s="67"/>
      <c r="AC77" s="67"/>
      <c r="AD77" s="67"/>
      <c r="AE77" s="67"/>
      <c r="AF77" s="67"/>
      <c r="AG77" s="67"/>
      <c r="AH77" s="67"/>
      <c r="AI77" s="67"/>
      <c r="AJ77" s="67"/>
      <c r="AK77" s="67"/>
      <c r="AL77" s="67"/>
    </row>
    <row r="78" spans="1:38" ht="12" customHeight="1" x14ac:dyDescent="0.4">
      <c r="A78" s="67"/>
      <c r="B78" s="67"/>
      <c r="C78" s="67"/>
      <c r="D78" s="67"/>
      <c r="E78" s="67"/>
      <c r="F78" s="67"/>
      <c r="G78" s="67"/>
      <c r="H78" s="67"/>
      <c r="I78" s="67"/>
      <c r="J78" s="67"/>
      <c r="K78" s="67"/>
      <c r="L78" s="67"/>
      <c r="M78" s="67"/>
      <c r="N78" s="67"/>
      <c r="O78" s="67"/>
      <c r="P78" s="67"/>
      <c r="Q78" s="67"/>
      <c r="R78" s="67"/>
      <c r="S78" s="67"/>
      <c r="T78" s="67"/>
      <c r="U78" s="67"/>
      <c r="V78" s="67"/>
      <c r="W78" s="67"/>
      <c r="X78" s="67"/>
      <c r="Y78" s="67"/>
      <c r="Z78" s="67"/>
      <c r="AA78" s="67"/>
      <c r="AB78" s="67"/>
      <c r="AC78" s="67"/>
      <c r="AD78" s="67"/>
      <c r="AE78" s="67"/>
      <c r="AF78" s="67"/>
      <c r="AG78" s="67"/>
      <c r="AH78" s="67"/>
      <c r="AI78" s="67"/>
      <c r="AJ78" s="67"/>
      <c r="AK78" s="67"/>
      <c r="AL78" s="67"/>
    </row>
    <row r="79" spans="1:38" ht="12" customHeight="1" x14ac:dyDescent="0.4">
      <c r="A79" s="67"/>
      <c r="B79" s="67"/>
      <c r="C79" s="67"/>
      <c r="D79" s="67"/>
      <c r="E79" s="67"/>
      <c r="F79" s="67"/>
      <c r="G79" s="67"/>
      <c r="H79" s="67"/>
      <c r="I79" s="67"/>
      <c r="J79" s="67"/>
      <c r="K79" s="67"/>
      <c r="L79" s="67"/>
      <c r="M79" s="67"/>
      <c r="N79" s="67"/>
      <c r="O79" s="67"/>
      <c r="P79" s="67"/>
      <c r="Q79" s="67"/>
      <c r="R79" s="67"/>
      <c r="S79" s="67"/>
      <c r="T79" s="67"/>
      <c r="U79" s="67"/>
      <c r="V79" s="67"/>
      <c r="W79" s="67"/>
      <c r="X79" s="67"/>
      <c r="Y79" s="67"/>
      <c r="Z79" s="67"/>
      <c r="AA79" s="67"/>
      <c r="AB79" s="67"/>
      <c r="AC79" s="67"/>
      <c r="AD79" s="67"/>
      <c r="AE79" s="67"/>
      <c r="AF79" s="67"/>
      <c r="AG79" s="67"/>
      <c r="AH79" s="67"/>
      <c r="AI79" s="67"/>
      <c r="AJ79" s="67"/>
      <c r="AK79" s="67"/>
      <c r="AL79" s="67"/>
    </row>
    <row r="80" spans="1:38" ht="12" customHeight="1" x14ac:dyDescent="0.4">
      <c r="A80" s="67"/>
      <c r="B80" s="67"/>
      <c r="C80" s="67"/>
      <c r="D80" s="67"/>
      <c r="E80" s="67"/>
      <c r="F80" s="67"/>
      <c r="G80" s="67"/>
      <c r="H80" s="67"/>
      <c r="I80" s="67"/>
      <c r="J80" s="67"/>
      <c r="K80" s="67"/>
      <c r="L80" s="67"/>
      <c r="M80" s="67"/>
      <c r="N80" s="67"/>
      <c r="O80" s="67"/>
      <c r="P80" s="67"/>
      <c r="Q80" s="67"/>
      <c r="R80" s="67"/>
      <c r="S80" s="67"/>
      <c r="T80" s="67"/>
      <c r="U80" s="67"/>
      <c r="V80" s="67"/>
      <c r="W80" s="67"/>
      <c r="X80" s="67"/>
      <c r="Y80" s="67"/>
      <c r="Z80" s="67"/>
      <c r="AA80" s="67"/>
      <c r="AB80" s="67"/>
      <c r="AC80" s="67"/>
      <c r="AD80" s="67"/>
      <c r="AE80" s="67"/>
      <c r="AF80" s="67"/>
      <c r="AG80" s="67"/>
      <c r="AH80" s="67"/>
      <c r="AI80" s="67"/>
      <c r="AJ80" s="67"/>
      <c r="AK80" s="67"/>
      <c r="AL80" s="67"/>
    </row>
    <row r="81" spans="1:38" ht="12" customHeight="1" x14ac:dyDescent="0.4">
      <c r="A81" s="67"/>
      <c r="B81" s="67"/>
      <c r="C81" s="67"/>
      <c r="D81" s="67"/>
      <c r="E81" s="67"/>
      <c r="F81" s="67"/>
      <c r="G81" s="67"/>
      <c r="H81" s="67"/>
      <c r="I81" s="67"/>
      <c r="J81" s="67"/>
      <c r="K81" s="67"/>
      <c r="L81" s="67"/>
      <c r="M81" s="67"/>
      <c r="N81" s="67"/>
      <c r="O81" s="67"/>
      <c r="P81" s="67"/>
      <c r="Q81" s="67"/>
      <c r="R81" s="67"/>
      <c r="S81" s="67"/>
      <c r="T81" s="67"/>
      <c r="U81" s="67"/>
      <c r="V81" s="67"/>
      <c r="W81" s="67"/>
      <c r="X81" s="67"/>
      <c r="Y81" s="67"/>
      <c r="Z81" s="67"/>
      <c r="AA81" s="67"/>
      <c r="AB81" s="67"/>
      <c r="AC81" s="67"/>
      <c r="AD81" s="67"/>
      <c r="AE81" s="67"/>
      <c r="AF81" s="67"/>
      <c r="AG81" s="67"/>
      <c r="AH81" s="67"/>
      <c r="AI81" s="67"/>
      <c r="AJ81" s="67"/>
      <c r="AK81" s="67"/>
      <c r="AL81" s="67"/>
    </row>
    <row r="82" spans="1:38" ht="12" customHeight="1" x14ac:dyDescent="0.4">
      <c r="A82" s="67"/>
      <c r="B82" s="67"/>
      <c r="C82" s="67"/>
      <c r="D82" s="67"/>
      <c r="E82" s="67"/>
      <c r="F82" s="67"/>
      <c r="G82" s="67"/>
      <c r="H82" s="67"/>
      <c r="I82" s="67"/>
      <c r="J82" s="67"/>
      <c r="K82" s="67"/>
      <c r="L82" s="67"/>
      <c r="M82" s="67"/>
      <c r="N82" s="67"/>
      <c r="O82" s="67"/>
      <c r="P82" s="67"/>
      <c r="Q82" s="67"/>
      <c r="R82" s="67"/>
      <c r="S82" s="67"/>
      <c r="T82" s="67"/>
      <c r="U82" s="67"/>
      <c r="V82" s="67"/>
      <c r="W82" s="67"/>
      <c r="X82" s="67"/>
      <c r="Y82" s="67"/>
      <c r="Z82" s="67"/>
      <c r="AA82" s="67"/>
      <c r="AB82" s="67"/>
      <c r="AC82" s="67"/>
      <c r="AD82" s="67"/>
      <c r="AE82" s="67"/>
      <c r="AF82" s="67"/>
      <c r="AG82" s="67"/>
      <c r="AH82" s="67"/>
      <c r="AI82" s="67"/>
      <c r="AJ82" s="67"/>
      <c r="AK82" s="67"/>
      <c r="AL82" s="67"/>
    </row>
    <row r="83" spans="1:38" ht="12" customHeight="1" x14ac:dyDescent="0.4">
      <c r="A83" s="67"/>
      <c r="B83" s="67"/>
      <c r="C83" s="67"/>
      <c r="D83" s="67"/>
      <c r="E83" s="67"/>
      <c r="F83" s="67"/>
      <c r="G83" s="67"/>
      <c r="H83" s="67"/>
      <c r="I83" s="67"/>
      <c r="J83" s="67"/>
      <c r="K83" s="67"/>
      <c r="L83" s="67"/>
      <c r="M83" s="67"/>
      <c r="N83" s="67"/>
      <c r="O83" s="67"/>
      <c r="P83" s="67"/>
      <c r="Q83" s="67"/>
      <c r="R83" s="67"/>
      <c r="S83" s="67"/>
      <c r="T83" s="67"/>
      <c r="U83" s="67"/>
      <c r="V83" s="67"/>
      <c r="W83" s="67"/>
      <c r="X83" s="67"/>
      <c r="Y83" s="67"/>
      <c r="Z83" s="67"/>
      <c r="AA83" s="67"/>
      <c r="AB83" s="67"/>
      <c r="AC83" s="67"/>
      <c r="AD83" s="67"/>
      <c r="AE83" s="67"/>
      <c r="AF83" s="67"/>
      <c r="AG83" s="67"/>
      <c r="AH83" s="67"/>
      <c r="AI83" s="67"/>
      <c r="AJ83" s="67"/>
      <c r="AK83" s="67"/>
      <c r="AL83" s="67"/>
    </row>
    <row r="84" spans="1:38" ht="12" customHeight="1" x14ac:dyDescent="0.4">
      <c r="A84" s="67"/>
      <c r="B84" s="67"/>
      <c r="C84" s="67"/>
      <c r="D84" s="67"/>
      <c r="E84" s="67"/>
      <c r="F84" s="67"/>
      <c r="G84" s="67"/>
      <c r="H84" s="67"/>
      <c r="I84" s="67"/>
      <c r="J84" s="67"/>
      <c r="K84" s="67"/>
      <c r="L84" s="67"/>
      <c r="M84" s="67"/>
      <c r="N84" s="67"/>
      <c r="O84" s="67"/>
      <c r="P84" s="67"/>
      <c r="Q84" s="67"/>
      <c r="R84" s="67"/>
      <c r="S84" s="67"/>
      <c r="T84" s="67"/>
      <c r="U84" s="67"/>
      <c r="V84" s="67"/>
      <c r="W84" s="67"/>
      <c r="X84" s="67"/>
      <c r="Y84" s="67"/>
      <c r="Z84" s="67"/>
      <c r="AA84" s="67"/>
      <c r="AB84" s="67"/>
      <c r="AC84" s="67"/>
      <c r="AD84" s="67"/>
      <c r="AE84" s="67"/>
      <c r="AF84" s="67"/>
      <c r="AG84" s="67"/>
      <c r="AH84" s="67"/>
      <c r="AI84" s="67"/>
      <c r="AJ84" s="67"/>
      <c r="AK84" s="67"/>
      <c r="AL84" s="67"/>
    </row>
    <row r="85" spans="1:38" ht="12" customHeight="1" x14ac:dyDescent="0.4">
      <c r="A85" s="67"/>
      <c r="B85" s="67"/>
      <c r="C85" s="67"/>
      <c r="D85" s="67"/>
      <c r="E85" s="67"/>
      <c r="F85" s="67"/>
      <c r="G85" s="67"/>
      <c r="H85" s="67"/>
      <c r="I85" s="67"/>
      <c r="J85" s="67"/>
      <c r="K85" s="67"/>
      <c r="L85" s="67"/>
      <c r="M85" s="67"/>
      <c r="N85" s="67"/>
      <c r="O85" s="67"/>
      <c r="P85" s="67"/>
      <c r="Q85" s="67"/>
      <c r="R85" s="67"/>
      <c r="S85" s="67"/>
      <c r="T85" s="67"/>
      <c r="U85" s="67"/>
      <c r="V85" s="67"/>
      <c r="W85" s="67"/>
      <c r="X85" s="67"/>
      <c r="Y85" s="67"/>
      <c r="Z85" s="67"/>
      <c r="AA85" s="67"/>
      <c r="AB85" s="67"/>
      <c r="AC85" s="67"/>
      <c r="AD85" s="67"/>
      <c r="AE85" s="67"/>
      <c r="AF85" s="67"/>
      <c r="AG85" s="67"/>
      <c r="AH85" s="67"/>
      <c r="AI85" s="67"/>
      <c r="AJ85" s="67"/>
      <c r="AK85" s="67"/>
      <c r="AL85" s="67"/>
    </row>
    <row r="86" spans="1:38" ht="12" customHeight="1" x14ac:dyDescent="0.4">
      <c r="A86" s="67"/>
      <c r="B86" s="67"/>
      <c r="C86" s="67"/>
      <c r="D86" s="67"/>
      <c r="E86" s="67"/>
      <c r="F86" s="67"/>
      <c r="G86" s="67"/>
      <c r="H86" s="67"/>
      <c r="I86" s="67"/>
      <c r="J86" s="67"/>
      <c r="K86" s="67"/>
      <c r="L86" s="67"/>
      <c r="M86" s="67"/>
      <c r="N86" s="67"/>
      <c r="O86" s="67"/>
      <c r="P86" s="67"/>
      <c r="Q86" s="67"/>
      <c r="R86" s="67"/>
      <c r="S86" s="67"/>
      <c r="T86" s="67"/>
      <c r="U86" s="67"/>
      <c r="V86" s="67"/>
      <c r="W86" s="67"/>
      <c r="X86" s="67"/>
      <c r="Y86" s="67"/>
      <c r="Z86" s="67"/>
      <c r="AA86" s="67"/>
      <c r="AB86" s="67"/>
      <c r="AC86" s="67"/>
      <c r="AD86" s="67"/>
      <c r="AE86" s="67"/>
      <c r="AF86" s="67"/>
      <c r="AG86" s="67"/>
      <c r="AH86" s="67"/>
      <c r="AI86" s="67"/>
      <c r="AJ86" s="67"/>
      <c r="AK86" s="67"/>
      <c r="AL86" s="67"/>
    </row>
    <row r="87" spans="1:38" ht="12" customHeight="1" x14ac:dyDescent="0.4">
      <c r="A87" s="67"/>
      <c r="B87" s="67"/>
      <c r="C87" s="67"/>
      <c r="D87" s="67"/>
      <c r="E87" s="67"/>
      <c r="F87" s="67"/>
      <c r="G87" s="67"/>
      <c r="H87" s="67"/>
      <c r="I87" s="67"/>
      <c r="J87" s="67"/>
      <c r="K87" s="67"/>
      <c r="L87" s="67"/>
      <c r="M87" s="67"/>
      <c r="N87" s="67"/>
      <c r="O87" s="67"/>
      <c r="P87" s="67"/>
      <c r="Q87" s="67"/>
      <c r="R87" s="67"/>
      <c r="S87" s="67"/>
      <c r="T87" s="67"/>
      <c r="U87" s="67"/>
      <c r="V87" s="67"/>
      <c r="W87" s="67"/>
      <c r="X87" s="67"/>
      <c r="Y87" s="67"/>
      <c r="Z87" s="67"/>
      <c r="AA87" s="67"/>
      <c r="AB87" s="67"/>
      <c r="AC87" s="67"/>
      <c r="AD87" s="67"/>
      <c r="AE87" s="67"/>
      <c r="AF87" s="67"/>
      <c r="AG87" s="67"/>
      <c r="AH87" s="67"/>
      <c r="AI87" s="67"/>
      <c r="AJ87" s="67"/>
      <c r="AK87" s="67"/>
      <c r="AL87" s="67"/>
    </row>
    <row r="88" spans="1:38" ht="12" customHeight="1" x14ac:dyDescent="0.4">
      <c r="A88" s="67"/>
      <c r="B88" s="67"/>
      <c r="C88" s="67"/>
      <c r="D88" s="67"/>
      <c r="E88" s="67"/>
      <c r="F88" s="67"/>
      <c r="G88" s="67"/>
      <c r="H88" s="67"/>
      <c r="I88" s="67"/>
      <c r="J88" s="67"/>
      <c r="K88" s="67"/>
      <c r="L88" s="67"/>
      <c r="M88" s="67"/>
      <c r="N88" s="67"/>
      <c r="O88" s="67"/>
      <c r="P88" s="67"/>
      <c r="Q88" s="67"/>
      <c r="R88" s="67"/>
      <c r="S88" s="67"/>
      <c r="T88" s="67"/>
      <c r="U88" s="67"/>
      <c r="V88" s="67"/>
      <c r="W88" s="67"/>
      <c r="X88" s="67"/>
      <c r="Y88" s="67"/>
      <c r="Z88" s="67"/>
      <c r="AA88" s="67"/>
      <c r="AB88" s="67"/>
      <c r="AC88" s="67"/>
      <c r="AD88" s="67"/>
      <c r="AE88" s="67"/>
      <c r="AF88" s="67"/>
      <c r="AG88" s="67"/>
      <c r="AH88" s="67"/>
      <c r="AI88" s="67"/>
      <c r="AJ88" s="67"/>
      <c r="AK88" s="67"/>
      <c r="AL88" s="67"/>
    </row>
    <row r="89" spans="1:38" ht="12" customHeight="1" x14ac:dyDescent="0.4">
      <c r="A89" s="67"/>
      <c r="B89" s="67"/>
      <c r="C89" s="67"/>
      <c r="D89" s="67"/>
      <c r="E89" s="67"/>
      <c r="F89" s="67"/>
      <c r="G89" s="67"/>
      <c r="H89" s="67"/>
      <c r="I89" s="67"/>
      <c r="J89" s="67"/>
      <c r="K89" s="67"/>
      <c r="L89" s="67"/>
      <c r="M89" s="67"/>
      <c r="N89" s="67"/>
      <c r="O89" s="67"/>
      <c r="P89" s="67"/>
      <c r="Q89" s="67"/>
      <c r="R89" s="67"/>
      <c r="S89" s="67"/>
      <c r="T89" s="67"/>
      <c r="U89" s="67"/>
      <c r="V89" s="67"/>
      <c r="W89" s="67"/>
      <c r="X89" s="67"/>
      <c r="Y89" s="67"/>
      <c r="Z89" s="67"/>
      <c r="AA89" s="67"/>
      <c r="AB89" s="67"/>
      <c r="AC89" s="67"/>
      <c r="AD89" s="67"/>
      <c r="AE89" s="67"/>
      <c r="AF89" s="67"/>
      <c r="AG89" s="67"/>
      <c r="AH89" s="67"/>
      <c r="AI89" s="67"/>
      <c r="AJ89" s="67"/>
      <c r="AK89" s="67"/>
      <c r="AL89" s="67"/>
    </row>
    <row r="90" spans="1:38" ht="12" customHeight="1" x14ac:dyDescent="0.4">
      <c r="A90" s="67"/>
      <c r="B90" s="67"/>
      <c r="C90" s="67"/>
      <c r="D90" s="67"/>
      <c r="E90" s="67"/>
      <c r="F90" s="67"/>
      <c r="G90" s="67"/>
      <c r="H90" s="67"/>
      <c r="I90" s="67"/>
      <c r="J90" s="67"/>
      <c r="K90" s="67"/>
      <c r="L90" s="67"/>
      <c r="M90" s="67"/>
      <c r="N90" s="67"/>
      <c r="O90" s="67"/>
      <c r="P90" s="67"/>
      <c r="Q90" s="67"/>
      <c r="R90" s="67"/>
      <c r="S90" s="67"/>
      <c r="T90" s="67"/>
      <c r="U90" s="67"/>
      <c r="V90" s="67"/>
      <c r="W90" s="67"/>
      <c r="X90" s="67"/>
      <c r="Y90" s="67"/>
      <c r="Z90" s="67"/>
      <c r="AA90" s="67"/>
      <c r="AB90" s="67"/>
      <c r="AC90" s="67"/>
      <c r="AD90" s="67"/>
      <c r="AE90" s="67"/>
      <c r="AF90" s="67"/>
      <c r="AG90" s="67"/>
      <c r="AH90" s="67"/>
      <c r="AI90" s="67"/>
      <c r="AJ90" s="67"/>
      <c r="AK90" s="67"/>
      <c r="AL90" s="67"/>
    </row>
    <row r="91" spans="1:38" ht="12" customHeight="1" x14ac:dyDescent="0.4">
      <c r="A91" s="67"/>
      <c r="B91" s="67"/>
      <c r="C91" s="67"/>
      <c r="D91" s="67"/>
      <c r="E91" s="67"/>
      <c r="F91" s="67"/>
      <c r="G91" s="67"/>
      <c r="H91" s="67"/>
      <c r="I91" s="67"/>
      <c r="J91" s="67"/>
      <c r="K91" s="67"/>
      <c r="L91" s="67"/>
      <c r="M91" s="67"/>
      <c r="N91" s="67"/>
      <c r="O91" s="67"/>
      <c r="P91" s="67"/>
      <c r="Q91" s="67"/>
      <c r="R91" s="67"/>
      <c r="S91" s="67"/>
      <c r="T91" s="67"/>
      <c r="U91" s="67"/>
      <c r="V91" s="67"/>
      <c r="W91" s="67"/>
      <c r="X91" s="67"/>
      <c r="Y91" s="67"/>
      <c r="Z91" s="67"/>
      <c r="AA91" s="67"/>
      <c r="AB91" s="67"/>
      <c r="AC91" s="67"/>
      <c r="AD91" s="67"/>
      <c r="AE91" s="67"/>
      <c r="AF91" s="67"/>
      <c r="AG91" s="67"/>
      <c r="AH91" s="67"/>
      <c r="AI91" s="67"/>
      <c r="AJ91" s="67"/>
      <c r="AK91" s="67"/>
      <c r="AL91" s="67"/>
    </row>
    <row r="92" spans="1:38" ht="12" customHeight="1" x14ac:dyDescent="0.4">
      <c r="A92" s="67"/>
      <c r="B92" s="67"/>
      <c r="C92" s="67"/>
      <c r="D92" s="67"/>
      <c r="E92" s="67"/>
      <c r="F92" s="67"/>
      <c r="G92" s="67"/>
      <c r="H92" s="67"/>
      <c r="I92" s="67"/>
      <c r="J92" s="67"/>
      <c r="K92" s="67"/>
      <c r="L92" s="67"/>
      <c r="M92" s="67"/>
      <c r="N92" s="67"/>
      <c r="O92" s="67"/>
      <c r="P92" s="67"/>
      <c r="Q92" s="67"/>
      <c r="R92" s="67"/>
      <c r="S92" s="67"/>
      <c r="T92" s="67"/>
      <c r="U92" s="67"/>
      <c r="V92" s="67"/>
      <c r="W92" s="67"/>
      <c r="X92" s="67"/>
      <c r="Y92" s="67"/>
      <c r="Z92" s="67"/>
      <c r="AA92" s="67"/>
      <c r="AB92" s="67"/>
      <c r="AC92" s="67"/>
      <c r="AD92" s="67"/>
      <c r="AE92" s="67"/>
      <c r="AF92" s="67"/>
      <c r="AG92" s="67"/>
      <c r="AH92" s="67"/>
      <c r="AI92" s="67"/>
      <c r="AJ92" s="67"/>
      <c r="AK92" s="67"/>
      <c r="AL92" s="67"/>
    </row>
    <row r="93" spans="1:38" ht="12" customHeight="1" x14ac:dyDescent="0.4">
      <c r="A93" s="67"/>
      <c r="B93" s="67"/>
      <c r="C93" s="67"/>
      <c r="D93" s="67"/>
      <c r="E93" s="67"/>
      <c r="F93" s="67"/>
      <c r="G93" s="67"/>
      <c r="H93" s="67"/>
      <c r="I93" s="67"/>
      <c r="J93" s="67"/>
      <c r="K93" s="67"/>
      <c r="L93" s="67"/>
      <c r="M93" s="67"/>
      <c r="N93" s="67"/>
      <c r="O93" s="67"/>
      <c r="P93" s="67"/>
      <c r="Q93" s="67"/>
      <c r="R93" s="67"/>
      <c r="S93" s="67"/>
      <c r="T93" s="67"/>
      <c r="U93" s="67"/>
      <c r="V93" s="67"/>
      <c r="W93" s="67"/>
      <c r="X93" s="67"/>
      <c r="Y93" s="67"/>
      <c r="Z93" s="67"/>
      <c r="AA93" s="67"/>
      <c r="AB93" s="67"/>
      <c r="AC93" s="67"/>
      <c r="AD93" s="67"/>
      <c r="AE93" s="67"/>
      <c r="AF93" s="67"/>
      <c r="AG93" s="67"/>
      <c r="AH93" s="67"/>
      <c r="AI93" s="67"/>
      <c r="AJ93" s="67"/>
      <c r="AK93" s="67"/>
      <c r="AL93" s="67"/>
    </row>
    <row r="94" spans="1:38" ht="12" customHeight="1" x14ac:dyDescent="0.4">
      <c r="A94" s="67"/>
      <c r="B94" s="67"/>
      <c r="C94" s="67"/>
      <c r="D94" s="67"/>
      <c r="E94" s="67"/>
      <c r="F94" s="67"/>
      <c r="G94" s="67"/>
      <c r="H94" s="67"/>
      <c r="I94" s="67"/>
      <c r="J94" s="67"/>
      <c r="K94" s="67"/>
      <c r="L94" s="67"/>
      <c r="M94" s="67"/>
      <c r="N94" s="67"/>
      <c r="O94" s="67"/>
      <c r="P94" s="67"/>
      <c r="Q94" s="67"/>
      <c r="R94" s="67"/>
      <c r="S94" s="67"/>
      <c r="T94" s="67"/>
      <c r="U94" s="67"/>
      <c r="V94" s="67"/>
      <c r="W94" s="67"/>
      <c r="X94" s="67"/>
      <c r="Y94" s="67"/>
      <c r="Z94" s="67"/>
      <c r="AA94" s="67"/>
      <c r="AB94" s="67"/>
      <c r="AC94" s="67"/>
      <c r="AD94" s="67"/>
      <c r="AE94" s="67"/>
      <c r="AF94" s="67"/>
      <c r="AG94" s="67"/>
      <c r="AH94" s="67"/>
      <c r="AI94" s="67"/>
      <c r="AJ94" s="67"/>
      <c r="AK94" s="67"/>
      <c r="AL94" s="67"/>
    </row>
    <row r="95" spans="1:38" ht="12" customHeight="1" x14ac:dyDescent="0.4">
      <c r="A95" s="67"/>
      <c r="B95" s="67"/>
      <c r="C95" s="67"/>
      <c r="D95" s="67"/>
      <c r="E95" s="67"/>
      <c r="F95" s="67"/>
      <c r="G95" s="67"/>
      <c r="H95" s="67"/>
      <c r="I95" s="67"/>
      <c r="J95" s="67"/>
      <c r="K95" s="67"/>
      <c r="L95" s="67"/>
      <c r="M95" s="67"/>
      <c r="N95" s="67"/>
      <c r="O95" s="67"/>
      <c r="P95" s="67"/>
      <c r="Q95" s="67"/>
      <c r="R95" s="67"/>
      <c r="S95" s="67"/>
      <c r="T95" s="67"/>
      <c r="U95" s="67"/>
      <c r="V95" s="67"/>
      <c r="W95" s="67"/>
      <c r="X95" s="67"/>
      <c r="Y95" s="67"/>
      <c r="Z95" s="67"/>
      <c r="AA95" s="67"/>
      <c r="AB95" s="67"/>
      <c r="AC95" s="67"/>
      <c r="AD95" s="67"/>
      <c r="AE95" s="67"/>
      <c r="AF95" s="67"/>
      <c r="AG95" s="67"/>
      <c r="AH95" s="67"/>
      <c r="AI95" s="67"/>
      <c r="AJ95" s="67"/>
      <c r="AK95" s="67"/>
      <c r="AL95" s="67"/>
    </row>
    <row r="96" spans="1:38" ht="12" customHeight="1" x14ac:dyDescent="0.4">
      <c r="A96" s="67"/>
      <c r="B96" s="67"/>
      <c r="C96" s="67"/>
      <c r="D96" s="67"/>
      <c r="E96" s="67"/>
      <c r="F96" s="67"/>
      <c r="G96" s="67"/>
      <c r="H96" s="67"/>
      <c r="I96" s="67"/>
      <c r="J96" s="67"/>
      <c r="K96" s="67"/>
      <c r="L96" s="67"/>
      <c r="M96" s="67"/>
      <c r="N96" s="67"/>
      <c r="O96" s="67"/>
      <c r="P96" s="67"/>
      <c r="Q96" s="67"/>
      <c r="R96" s="67"/>
      <c r="S96" s="67"/>
      <c r="T96" s="67"/>
      <c r="U96" s="67"/>
      <c r="V96" s="67"/>
      <c r="W96" s="67"/>
      <c r="X96" s="67"/>
      <c r="Y96" s="67"/>
      <c r="Z96" s="67"/>
      <c r="AA96" s="67"/>
      <c r="AB96" s="67"/>
      <c r="AC96" s="67"/>
      <c r="AD96" s="67"/>
      <c r="AE96" s="67"/>
      <c r="AF96" s="67"/>
      <c r="AG96" s="67"/>
      <c r="AH96" s="67"/>
      <c r="AI96" s="67"/>
      <c r="AJ96" s="67"/>
      <c r="AK96" s="67"/>
      <c r="AL96" s="67"/>
    </row>
    <row r="97" spans="1:38" ht="12" customHeight="1" x14ac:dyDescent="0.4">
      <c r="A97" s="67"/>
      <c r="B97" s="67"/>
      <c r="C97" s="67"/>
      <c r="D97" s="67"/>
      <c r="E97" s="67"/>
      <c r="F97" s="67"/>
      <c r="G97" s="67"/>
      <c r="H97" s="67"/>
      <c r="I97" s="67"/>
      <c r="J97" s="67"/>
      <c r="K97" s="67"/>
      <c r="L97" s="67"/>
      <c r="M97" s="67"/>
      <c r="N97" s="67"/>
      <c r="O97" s="67"/>
      <c r="P97" s="67"/>
      <c r="Q97" s="67"/>
      <c r="R97" s="67"/>
      <c r="S97" s="67"/>
      <c r="T97" s="67"/>
      <c r="U97" s="67"/>
      <c r="V97" s="67"/>
      <c r="W97" s="67"/>
      <c r="X97" s="67"/>
      <c r="Y97" s="67"/>
      <c r="Z97" s="67"/>
      <c r="AA97" s="67"/>
      <c r="AB97" s="67"/>
      <c r="AC97" s="67"/>
      <c r="AD97" s="67"/>
      <c r="AE97" s="67"/>
      <c r="AF97" s="67"/>
      <c r="AG97" s="67"/>
      <c r="AH97" s="67"/>
      <c r="AI97" s="67"/>
      <c r="AJ97" s="67"/>
      <c r="AK97" s="67"/>
      <c r="AL97" s="67"/>
    </row>
    <row r="98" spans="1:38" ht="12" customHeight="1" x14ac:dyDescent="0.4">
      <c r="A98" s="67"/>
      <c r="B98" s="67"/>
      <c r="C98" s="67"/>
      <c r="D98" s="67"/>
      <c r="E98" s="67"/>
      <c r="F98" s="67"/>
      <c r="G98" s="67"/>
      <c r="H98" s="67"/>
      <c r="I98" s="67"/>
      <c r="J98" s="67"/>
      <c r="K98" s="67"/>
      <c r="L98" s="67"/>
      <c r="M98" s="67"/>
      <c r="N98" s="67"/>
      <c r="O98" s="67"/>
      <c r="P98" s="67"/>
      <c r="Q98" s="67"/>
      <c r="R98" s="67"/>
      <c r="S98" s="67"/>
      <c r="T98" s="67"/>
      <c r="U98" s="67"/>
      <c r="V98" s="67"/>
      <c r="W98" s="67"/>
      <c r="X98" s="67"/>
      <c r="Y98" s="67"/>
      <c r="Z98" s="67"/>
      <c r="AA98" s="67"/>
      <c r="AB98" s="67"/>
      <c r="AC98" s="67"/>
      <c r="AD98" s="67"/>
      <c r="AE98" s="67"/>
      <c r="AF98" s="67"/>
      <c r="AG98" s="67"/>
      <c r="AH98" s="67"/>
      <c r="AI98" s="67"/>
      <c r="AJ98" s="67"/>
      <c r="AK98" s="67"/>
      <c r="AL98" s="67"/>
    </row>
    <row r="99" spans="1:38" ht="12" customHeight="1" x14ac:dyDescent="0.4">
      <c r="A99" s="67"/>
      <c r="B99" s="67"/>
      <c r="C99" s="67"/>
      <c r="D99" s="67"/>
      <c r="E99" s="67"/>
      <c r="F99" s="67"/>
      <c r="G99" s="67"/>
      <c r="H99" s="67"/>
      <c r="I99" s="67"/>
      <c r="J99" s="67"/>
      <c r="K99" s="67"/>
      <c r="L99" s="67"/>
      <c r="M99" s="67"/>
      <c r="N99" s="67"/>
      <c r="O99" s="67"/>
      <c r="P99" s="67"/>
      <c r="Q99" s="67"/>
      <c r="R99" s="67"/>
      <c r="S99" s="67"/>
      <c r="T99" s="67"/>
      <c r="U99" s="67"/>
      <c r="V99" s="67"/>
      <c r="W99" s="67"/>
      <c r="X99" s="67"/>
      <c r="Y99" s="67"/>
      <c r="Z99" s="67"/>
      <c r="AA99" s="67"/>
      <c r="AB99" s="67"/>
      <c r="AC99" s="67"/>
      <c r="AD99" s="67"/>
      <c r="AE99" s="67"/>
      <c r="AF99" s="67"/>
      <c r="AG99" s="67"/>
      <c r="AH99" s="67"/>
      <c r="AI99" s="67"/>
      <c r="AJ99" s="67"/>
      <c r="AK99" s="67"/>
      <c r="AL99" s="67"/>
    </row>
    <row r="100" spans="1:38" ht="12" customHeight="1" x14ac:dyDescent="0.4">
      <c r="A100" s="67"/>
      <c r="B100" s="67"/>
      <c r="C100" s="67"/>
      <c r="D100" s="67"/>
      <c r="E100" s="67"/>
      <c r="F100" s="67"/>
      <c r="G100" s="67"/>
      <c r="H100" s="67"/>
      <c r="I100" s="67"/>
      <c r="J100" s="67"/>
      <c r="K100" s="67"/>
      <c r="L100" s="67"/>
      <c r="M100" s="67"/>
      <c r="N100" s="67"/>
      <c r="O100" s="67"/>
      <c r="P100" s="67"/>
      <c r="Q100" s="67"/>
      <c r="R100" s="67"/>
      <c r="S100" s="67"/>
      <c r="T100" s="67"/>
      <c r="U100" s="67"/>
      <c r="V100" s="67"/>
      <c r="W100" s="67"/>
      <c r="X100" s="67"/>
      <c r="Y100" s="67"/>
      <c r="Z100" s="67"/>
      <c r="AA100" s="67"/>
      <c r="AB100" s="67"/>
      <c r="AC100" s="67"/>
      <c r="AD100" s="67"/>
      <c r="AE100" s="67"/>
      <c r="AF100" s="67"/>
      <c r="AG100" s="67"/>
      <c r="AH100" s="67"/>
      <c r="AI100" s="67"/>
      <c r="AJ100" s="67"/>
      <c r="AK100" s="67"/>
      <c r="AL100" s="67"/>
    </row>
    <row r="101" spans="1:38" ht="12" customHeight="1" x14ac:dyDescent="0.4">
      <c r="A101" s="67"/>
      <c r="B101" s="67"/>
      <c r="C101" s="67"/>
      <c r="D101" s="67"/>
      <c r="E101" s="67"/>
      <c r="F101" s="67"/>
      <c r="G101" s="67"/>
      <c r="H101" s="67"/>
      <c r="I101" s="67"/>
      <c r="J101" s="67"/>
      <c r="K101" s="67"/>
      <c r="L101" s="67"/>
      <c r="M101" s="67"/>
      <c r="N101" s="67"/>
      <c r="O101" s="67"/>
      <c r="P101" s="67"/>
      <c r="Q101" s="67"/>
      <c r="R101" s="67"/>
      <c r="S101" s="67"/>
      <c r="T101" s="67"/>
      <c r="U101" s="67"/>
      <c r="V101" s="67"/>
      <c r="W101" s="67"/>
      <c r="X101" s="67"/>
      <c r="Y101" s="67"/>
      <c r="Z101" s="67"/>
      <c r="AA101" s="67"/>
      <c r="AB101" s="67"/>
      <c r="AC101" s="67"/>
      <c r="AD101" s="67"/>
      <c r="AE101" s="67"/>
      <c r="AF101" s="67"/>
      <c r="AG101" s="67"/>
      <c r="AH101" s="67"/>
      <c r="AI101" s="67"/>
      <c r="AJ101" s="67"/>
      <c r="AK101" s="67"/>
      <c r="AL101" s="67"/>
    </row>
    <row r="102" spans="1:38" ht="12" customHeight="1" x14ac:dyDescent="0.4">
      <c r="A102" s="67"/>
      <c r="B102" s="67"/>
      <c r="C102" s="67"/>
      <c r="D102" s="67"/>
      <c r="E102" s="67"/>
      <c r="F102" s="67"/>
      <c r="G102" s="67"/>
      <c r="H102" s="67"/>
      <c r="I102" s="67"/>
      <c r="J102" s="67"/>
      <c r="K102" s="67"/>
      <c r="L102" s="67"/>
      <c r="M102" s="67"/>
      <c r="N102" s="67"/>
      <c r="O102" s="67"/>
      <c r="P102" s="67"/>
      <c r="Q102" s="67"/>
      <c r="R102" s="67"/>
      <c r="S102" s="67"/>
      <c r="T102" s="67"/>
      <c r="U102" s="67"/>
      <c r="V102" s="67"/>
      <c r="W102" s="67"/>
      <c r="X102" s="67"/>
      <c r="Y102" s="67"/>
      <c r="Z102" s="67"/>
      <c r="AA102" s="67"/>
      <c r="AB102" s="67"/>
      <c r="AC102" s="67"/>
      <c r="AD102" s="67"/>
      <c r="AE102" s="67"/>
      <c r="AF102" s="67"/>
      <c r="AG102" s="67"/>
      <c r="AH102" s="67"/>
      <c r="AI102" s="67"/>
      <c r="AJ102" s="67"/>
      <c r="AK102" s="67"/>
      <c r="AL102" s="67"/>
    </row>
    <row r="103" spans="1:38" ht="12" customHeight="1" x14ac:dyDescent="0.4">
      <c r="A103" s="67"/>
      <c r="B103" s="67"/>
      <c r="C103" s="67"/>
      <c r="D103" s="67"/>
      <c r="E103" s="67"/>
      <c r="F103" s="67"/>
      <c r="G103" s="67"/>
      <c r="H103" s="67"/>
      <c r="I103" s="67"/>
      <c r="J103" s="67"/>
      <c r="K103" s="67"/>
      <c r="L103" s="67"/>
      <c r="M103" s="67"/>
      <c r="N103" s="67"/>
      <c r="O103" s="67"/>
      <c r="P103" s="67"/>
      <c r="Q103" s="67"/>
      <c r="R103" s="67"/>
      <c r="S103" s="67"/>
      <c r="T103" s="67"/>
      <c r="U103" s="67"/>
      <c r="V103" s="67"/>
      <c r="W103" s="67"/>
      <c r="X103" s="67"/>
      <c r="Y103" s="67"/>
      <c r="Z103" s="67"/>
      <c r="AA103" s="67"/>
      <c r="AB103" s="67"/>
      <c r="AC103" s="67"/>
      <c r="AD103" s="67"/>
      <c r="AE103" s="67"/>
      <c r="AF103" s="67"/>
      <c r="AG103" s="67"/>
      <c r="AH103" s="67"/>
      <c r="AI103" s="67"/>
      <c r="AJ103" s="67"/>
      <c r="AK103" s="67"/>
      <c r="AL103" s="67"/>
    </row>
    <row r="104" spans="1:38" ht="12" customHeight="1" x14ac:dyDescent="0.4">
      <c r="A104" s="67"/>
      <c r="B104" s="67"/>
      <c r="C104" s="67"/>
      <c r="D104" s="67"/>
      <c r="E104" s="67"/>
      <c r="F104" s="67"/>
      <c r="G104" s="67"/>
      <c r="H104" s="67"/>
      <c r="I104" s="67"/>
      <c r="J104" s="67"/>
      <c r="K104" s="67"/>
      <c r="L104" s="67"/>
      <c r="M104" s="67"/>
      <c r="N104" s="67"/>
      <c r="O104" s="67"/>
      <c r="P104" s="67"/>
      <c r="Q104" s="67"/>
      <c r="R104" s="67"/>
      <c r="S104" s="67"/>
      <c r="T104" s="67"/>
      <c r="U104" s="67"/>
      <c r="V104" s="67"/>
      <c r="W104" s="67"/>
      <c r="X104" s="67"/>
      <c r="Y104" s="67"/>
      <c r="Z104" s="67"/>
      <c r="AA104" s="67"/>
      <c r="AB104" s="67"/>
      <c r="AC104" s="67"/>
      <c r="AD104" s="67"/>
      <c r="AE104" s="67"/>
      <c r="AF104" s="67"/>
      <c r="AG104" s="67"/>
      <c r="AH104" s="67"/>
      <c r="AI104" s="67"/>
      <c r="AJ104" s="67"/>
      <c r="AK104" s="67"/>
      <c r="AL104" s="67"/>
    </row>
    <row r="105" spans="1:38" ht="12" customHeight="1" x14ac:dyDescent="0.4">
      <c r="A105" s="67"/>
      <c r="B105" s="67"/>
      <c r="C105" s="67"/>
      <c r="D105" s="67"/>
      <c r="E105" s="67"/>
      <c r="F105" s="67"/>
      <c r="G105" s="67"/>
      <c r="H105" s="67"/>
      <c r="I105" s="67"/>
      <c r="J105" s="67"/>
      <c r="K105" s="67"/>
      <c r="L105" s="67"/>
      <c r="M105" s="67"/>
      <c r="N105" s="67"/>
      <c r="O105" s="67"/>
      <c r="P105" s="67"/>
      <c r="Q105" s="67"/>
      <c r="R105" s="67"/>
      <c r="S105" s="67"/>
      <c r="T105" s="67"/>
      <c r="U105" s="67"/>
      <c r="V105" s="67"/>
      <c r="W105" s="67"/>
      <c r="X105" s="67"/>
      <c r="Y105" s="67"/>
      <c r="Z105" s="67"/>
      <c r="AA105" s="67"/>
      <c r="AB105" s="67"/>
      <c r="AC105" s="67"/>
      <c r="AD105" s="67"/>
      <c r="AE105" s="67"/>
      <c r="AF105" s="67"/>
      <c r="AG105" s="67"/>
      <c r="AH105" s="67"/>
      <c r="AI105" s="67"/>
      <c r="AJ105" s="67"/>
      <c r="AK105" s="67"/>
      <c r="AL105" s="67"/>
    </row>
    <row r="106" spans="1:38" ht="12" customHeight="1" x14ac:dyDescent="0.4">
      <c r="A106" s="67"/>
      <c r="B106" s="67"/>
      <c r="C106" s="67"/>
      <c r="D106" s="67"/>
      <c r="E106" s="67"/>
      <c r="F106" s="67"/>
      <c r="G106" s="67"/>
      <c r="H106" s="67"/>
      <c r="I106" s="67"/>
      <c r="J106" s="67"/>
      <c r="K106" s="67"/>
      <c r="L106" s="67"/>
      <c r="M106" s="67"/>
      <c r="N106" s="67"/>
      <c r="O106" s="67"/>
      <c r="P106" s="67"/>
      <c r="Q106" s="67"/>
      <c r="R106" s="67"/>
      <c r="S106" s="67"/>
      <c r="T106" s="67"/>
      <c r="U106" s="67"/>
      <c r="V106" s="67"/>
      <c r="W106" s="67"/>
      <c r="X106" s="67"/>
      <c r="Y106" s="67"/>
      <c r="Z106" s="67"/>
      <c r="AA106" s="67"/>
      <c r="AB106" s="67"/>
      <c r="AC106" s="67"/>
      <c r="AD106" s="67"/>
      <c r="AE106" s="67"/>
      <c r="AF106" s="67"/>
      <c r="AG106" s="67"/>
      <c r="AH106" s="67"/>
      <c r="AI106" s="67"/>
      <c r="AJ106" s="67"/>
      <c r="AK106" s="67"/>
      <c r="AL106" s="67"/>
    </row>
    <row r="107" spans="1:38" ht="12" customHeight="1" x14ac:dyDescent="0.4">
      <c r="A107" s="67"/>
      <c r="B107" s="67"/>
      <c r="C107" s="67"/>
      <c r="D107" s="67"/>
      <c r="E107" s="67"/>
      <c r="F107" s="67"/>
      <c r="G107" s="67"/>
      <c r="H107" s="67"/>
      <c r="I107" s="67"/>
      <c r="J107" s="67"/>
      <c r="K107" s="67"/>
      <c r="L107" s="67"/>
      <c r="M107" s="67"/>
      <c r="N107" s="67"/>
      <c r="O107" s="67"/>
      <c r="P107" s="67"/>
      <c r="Q107" s="67"/>
      <c r="R107" s="67"/>
      <c r="S107" s="67"/>
      <c r="T107" s="67"/>
      <c r="U107" s="67"/>
      <c r="V107" s="67"/>
      <c r="W107" s="67"/>
      <c r="X107" s="67"/>
      <c r="Y107" s="67"/>
      <c r="Z107" s="67"/>
      <c r="AA107" s="67"/>
      <c r="AB107" s="67"/>
      <c r="AC107" s="67"/>
      <c r="AD107" s="67"/>
      <c r="AE107" s="67"/>
      <c r="AF107" s="67"/>
      <c r="AG107" s="67"/>
      <c r="AH107" s="67"/>
      <c r="AI107" s="67"/>
      <c r="AJ107" s="67"/>
      <c r="AK107" s="67"/>
      <c r="AL107" s="67"/>
    </row>
    <row r="108" spans="1:38" ht="12" customHeight="1" x14ac:dyDescent="0.4">
      <c r="A108" s="67"/>
      <c r="B108" s="67"/>
      <c r="C108" s="67"/>
      <c r="D108" s="67"/>
      <c r="E108" s="67"/>
      <c r="F108" s="67"/>
      <c r="G108" s="67"/>
      <c r="H108" s="67"/>
      <c r="I108" s="67"/>
      <c r="J108" s="67"/>
      <c r="K108" s="67"/>
      <c r="L108" s="67"/>
      <c r="M108" s="67"/>
      <c r="N108" s="67"/>
      <c r="O108" s="67"/>
      <c r="P108" s="67"/>
      <c r="Q108" s="67"/>
      <c r="R108" s="67"/>
      <c r="S108" s="67"/>
      <c r="T108" s="67"/>
      <c r="U108" s="67"/>
      <c r="V108" s="67"/>
      <c r="W108" s="67"/>
      <c r="X108" s="67"/>
      <c r="Y108" s="67"/>
      <c r="Z108" s="67"/>
      <c r="AA108" s="67"/>
      <c r="AB108" s="67"/>
      <c r="AC108" s="67"/>
      <c r="AD108" s="67"/>
      <c r="AE108" s="67"/>
      <c r="AF108" s="67"/>
      <c r="AG108" s="67"/>
      <c r="AH108" s="67"/>
      <c r="AI108" s="67"/>
      <c r="AJ108" s="67"/>
      <c r="AK108" s="67"/>
      <c r="AL108" s="67"/>
    </row>
    <row r="109" spans="1:38" ht="12" customHeight="1" x14ac:dyDescent="0.4">
      <c r="A109" s="67"/>
      <c r="B109" s="67"/>
      <c r="C109" s="67"/>
      <c r="D109" s="67"/>
      <c r="E109" s="67"/>
      <c r="F109" s="67"/>
      <c r="G109" s="67"/>
      <c r="H109" s="67"/>
      <c r="I109" s="67"/>
      <c r="J109" s="67"/>
      <c r="K109" s="67"/>
      <c r="L109" s="67"/>
      <c r="M109" s="67"/>
      <c r="N109" s="67"/>
      <c r="O109" s="67"/>
      <c r="P109" s="67"/>
      <c r="Q109" s="67"/>
      <c r="R109" s="67"/>
      <c r="S109" s="67"/>
      <c r="T109" s="67"/>
      <c r="U109" s="67"/>
      <c r="V109" s="67"/>
      <c r="W109" s="67"/>
      <c r="X109" s="67"/>
      <c r="Y109" s="67"/>
      <c r="Z109" s="67"/>
      <c r="AA109" s="67"/>
      <c r="AB109" s="67"/>
      <c r="AC109" s="67"/>
      <c r="AD109" s="67"/>
      <c r="AE109" s="67"/>
      <c r="AF109" s="67"/>
      <c r="AG109" s="67"/>
      <c r="AH109" s="67"/>
      <c r="AI109" s="67"/>
      <c r="AJ109" s="67"/>
      <c r="AK109" s="67"/>
      <c r="AL109" s="67"/>
    </row>
    <row r="110" spans="1:38" ht="12" customHeight="1" x14ac:dyDescent="0.4">
      <c r="A110" s="67"/>
      <c r="B110" s="67"/>
      <c r="C110" s="67"/>
      <c r="D110" s="67"/>
      <c r="E110" s="67"/>
      <c r="F110" s="67"/>
      <c r="G110" s="67"/>
      <c r="H110" s="67"/>
      <c r="I110" s="67"/>
      <c r="J110" s="67"/>
      <c r="K110" s="67"/>
      <c r="L110" s="67"/>
      <c r="M110" s="67"/>
      <c r="N110" s="67"/>
      <c r="O110" s="67"/>
      <c r="P110" s="67"/>
      <c r="Q110" s="67"/>
      <c r="R110" s="67"/>
      <c r="S110" s="67"/>
      <c r="T110" s="67"/>
      <c r="U110" s="67"/>
      <c r="V110" s="67"/>
      <c r="W110" s="67"/>
      <c r="X110" s="67"/>
      <c r="Y110" s="67"/>
      <c r="Z110" s="67"/>
      <c r="AA110" s="67"/>
      <c r="AB110" s="67"/>
      <c r="AC110" s="67"/>
      <c r="AD110" s="67"/>
      <c r="AE110" s="67"/>
      <c r="AF110" s="67"/>
      <c r="AG110" s="67"/>
      <c r="AH110" s="67"/>
      <c r="AI110" s="67"/>
      <c r="AJ110" s="67"/>
      <c r="AK110" s="67"/>
      <c r="AL110" s="67"/>
    </row>
    <row r="111" spans="1:38" ht="12" customHeight="1" x14ac:dyDescent="0.4">
      <c r="A111" s="67"/>
      <c r="B111" s="67"/>
      <c r="C111" s="67"/>
      <c r="D111" s="67"/>
      <c r="E111" s="67"/>
      <c r="F111" s="67"/>
      <c r="G111" s="67"/>
      <c r="H111" s="67"/>
      <c r="I111" s="67"/>
      <c r="J111" s="67"/>
      <c r="K111" s="67"/>
      <c r="L111" s="67"/>
      <c r="M111" s="67"/>
      <c r="N111" s="67"/>
      <c r="O111" s="67"/>
      <c r="P111" s="67"/>
      <c r="Q111" s="67"/>
      <c r="R111" s="67"/>
      <c r="S111" s="67"/>
      <c r="T111" s="67"/>
      <c r="U111" s="67"/>
      <c r="V111" s="67"/>
      <c r="W111" s="67"/>
      <c r="X111" s="67"/>
      <c r="Y111" s="67"/>
      <c r="Z111" s="67"/>
      <c r="AA111" s="67"/>
      <c r="AB111" s="67"/>
      <c r="AC111" s="67"/>
      <c r="AD111" s="67"/>
      <c r="AE111" s="67"/>
      <c r="AF111" s="67"/>
      <c r="AG111" s="67"/>
      <c r="AH111" s="67"/>
      <c r="AI111" s="67"/>
      <c r="AJ111" s="67"/>
      <c r="AK111" s="67"/>
      <c r="AL111" s="67"/>
    </row>
    <row r="112" spans="1:38" ht="12" customHeight="1" x14ac:dyDescent="0.4">
      <c r="A112" s="67"/>
      <c r="B112" s="67"/>
      <c r="C112" s="67"/>
      <c r="D112" s="67"/>
      <c r="E112" s="67"/>
      <c r="F112" s="67"/>
      <c r="G112" s="67"/>
      <c r="H112" s="67"/>
      <c r="I112" s="67"/>
      <c r="J112" s="67"/>
      <c r="K112" s="67"/>
      <c r="L112" s="67"/>
      <c r="M112" s="67"/>
      <c r="N112" s="67"/>
      <c r="O112" s="67"/>
      <c r="P112" s="67"/>
      <c r="Q112" s="67"/>
      <c r="R112" s="67"/>
      <c r="S112" s="67"/>
      <c r="T112" s="67"/>
      <c r="U112" s="67"/>
      <c r="V112" s="67"/>
      <c r="W112" s="67"/>
      <c r="X112" s="67"/>
      <c r="Y112" s="67"/>
      <c r="Z112" s="67"/>
      <c r="AA112" s="67"/>
      <c r="AB112" s="67"/>
      <c r="AC112" s="67"/>
      <c r="AD112" s="67"/>
      <c r="AE112" s="67"/>
      <c r="AF112" s="67"/>
      <c r="AG112" s="67"/>
      <c r="AH112" s="67"/>
      <c r="AI112" s="67"/>
      <c r="AJ112" s="67"/>
      <c r="AK112" s="67"/>
      <c r="AL112" s="67"/>
    </row>
    <row r="113" spans="1:38" ht="12" customHeight="1" x14ac:dyDescent="0.4">
      <c r="A113" s="67"/>
      <c r="B113" s="67"/>
      <c r="C113" s="67"/>
      <c r="D113" s="67"/>
      <c r="E113" s="67"/>
      <c r="F113" s="67"/>
      <c r="G113" s="67"/>
      <c r="H113" s="67"/>
      <c r="I113" s="67"/>
      <c r="J113" s="67"/>
      <c r="K113" s="67"/>
      <c r="L113" s="67"/>
      <c r="M113" s="67"/>
      <c r="N113" s="67"/>
      <c r="O113" s="67"/>
      <c r="P113" s="67"/>
      <c r="Q113" s="67"/>
      <c r="R113" s="67"/>
      <c r="S113" s="67"/>
      <c r="T113" s="67"/>
      <c r="U113" s="67"/>
      <c r="V113" s="67"/>
      <c r="W113" s="67"/>
      <c r="X113" s="67"/>
      <c r="Y113" s="67"/>
      <c r="Z113" s="67"/>
      <c r="AA113" s="67"/>
      <c r="AB113" s="67"/>
      <c r="AC113" s="67"/>
      <c r="AD113" s="67"/>
      <c r="AE113" s="67"/>
      <c r="AF113" s="67"/>
      <c r="AG113" s="67"/>
      <c r="AH113" s="67"/>
      <c r="AI113" s="67"/>
      <c r="AJ113" s="67"/>
      <c r="AK113" s="67"/>
      <c r="AL113" s="67"/>
    </row>
    <row r="114" spans="1:38" ht="12" customHeight="1" x14ac:dyDescent="0.4">
      <c r="A114" s="67"/>
      <c r="B114" s="67"/>
      <c r="C114" s="67"/>
      <c r="D114" s="67"/>
      <c r="E114" s="67"/>
      <c r="F114" s="67"/>
      <c r="G114" s="67"/>
      <c r="H114" s="67"/>
      <c r="I114" s="67"/>
      <c r="J114" s="67"/>
      <c r="K114" s="67"/>
      <c r="L114" s="67"/>
      <c r="M114" s="67"/>
      <c r="N114" s="67"/>
      <c r="O114" s="67"/>
      <c r="P114" s="67"/>
      <c r="Q114" s="67"/>
      <c r="R114" s="67"/>
      <c r="S114" s="67"/>
      <c r="T114" s="67"/>
      <c r="U114" s="67"/>
      <c r="V114" s="67"/>
      <c r="W114" s="67"/>
      <c r="X114" s="67"/>
      <c r="Y114" s="67"/>
      <c r="Z114" s="67"/>
      <c r="AA114" s="67"/>
      <c r="AB114" s="67"/>
      <c r="AC114" s="67"/>
      <c r="AD114" s="67"/>
      <c r="AE114" s="67"/>
      <c r="AF114" s="67"/>
      <c r="AG114" s="67"/>
      <c r="AH114" s="67"/>
      <c r="AI114" s="67"/>
      <c r="AJ114" s="67"/>
      <c r="AK114" s="67"/>
      <c r="AL114" s="67"/>
    </row>
    <row r="115" spans="1:38" ht="12" customHeight="1" x14ac:dyDescent="0.4">
      <c r="A115" s="67"/>
      <c r="B115" s="67"/>
      <c r="C115" s="67"/>
      <c r="D115" s="67"/>
      <c r="E115" s="67"/>
      <c r="F115" s="67"/>
      <c r="G115" s="67"/>
      <c r="H115" s="67"/>
      <c r="I115" s="67"/>
      <c r="J115" s="67"/>
      <c r="K115" s="67"/>
      <c r="L115" s="67"/>
      <c r="M115" s="67"/>
      <c r="N115" s="67"/>
      <c r="O115" s="67"/>
      <c r="P115" s="67"/>
      <c r="Q115" s="67"/>
      <c r="R115" s="67"/>
      <c r="S115" s="67"/>
      <c r="T115" s="67"/>
      <c r="U115" s="67"/>
      <c r="V115" s="67"/>
      <c r="W115" s="67"/>
      <c r="X115" s="67"/>
      <c r="Y115" s="67"/>
      <c r="Z115" s="67"/>
      <c r="AA115" s="67"/>
      <c r="AB115" s="67"/>
      <c r="AC115" s="67"/>
      <c r="AD115" s="67"/>
      <c r="AE115" s="67"/>
      <c r="AF115" s="67"/>
      <c r="AG115" s="67"/>
      <c r="AH115" s="67"/>
      <c r="AI115" s="67"/>
      <c r="AJ115" s="67"/>
      <c r="AK115" s="67"/>
      <c r="AL115" s="67"/>
    </row>
    <row r="116" spans="1:38" ht="12" customHeight="1" x14ac:dyDescent="0.4">
      <c r="A116" s="67"/>
      <c r="B116" s="67"/>
      <c r="C116" s="67"/>
      <c r="D116" s="67"/>
      <c r="E116" s="67"/>
      <c r="F116" s="67"/>
      <c r="G116" s="67"/>
      <c r="H116" s="67"/>
      <c r="I116" s="67"/>
      <c r="J116" s="67"/>
      <c r="K116" s="67"/>
      <c r="L116" s="67"/>
      <c r="M116" s="67"/>
      <c r="N116" s="67"/>
      <c r="O116" s="67"/>
      <c r="P116" s="67"/>
      <c r="Q116" s="67"/>
      <c r="R116" s="67"/>
      <c r="S116" s="67"/>
      <c r="T116" s="67"/>
      <c r="U116" s="67"/>
      <c r="V116" s="67"/>
      <c r="W116" s="67"/>
      <c r="X116" s="67"/>
      <c r="Y116" s="67"/>
      <c r="Z116" s="67"/>
      <c r="AA116" s="67"/>
      <c r="AB116" s="67"/>
      <c r="AC116" s="67"/>
      <c r="AD116" s="67"/>
      <c r="AE116" s="67"/>
      <c r="AF116" s="67"/>
      <c r="AG116" s="67"/>
      <c r="AH116" s="67"/>
      <c r="AI116" s="67"/>
      <c r="AJ116" s="67"/>
      <c r="AK116" s="67"/>
      <c r="AL116" s="67"/>
    </row>
    <row r="117" spans="1:38" ht="12" customHeight="1" x14ac:dyDescent="0.4">
      <c r="A117" s="67"/>
      <c r="B117" s="67"/>
      <c r="C117" s="67"/>
      <c r="D117" s="67"/>
      <c r="E117" s="67"/>
      <c r="F117" s="67"/>
      <c r="G117" s="67"/>
      <c r="H117" s="67"/>
      <c r="I117" s="67"/>
      <c r="J117" s="67"/>
      <c r="K117" s="67"/>
      <c r="L117" s="67"/>
      <c r="M117" s="67"/>
      <c r="N117" s="67"/>
      <c r="O117" s="67"/>
      <c r="P117" s="67"/>
      <c r="Q117" s="67"/>
      <c r="R117" s="67"/>
      <c r="S117" s="67"/>
      <c r="T117" s="67"/>
      <c r="U117" s="67"/>
      <c r="V117" s="67"/>
      <c r="W117" s="67"/>
      <c r="X117" s="67"/>
      <c r="Y117" s="67"/>
      <c r="Z117" s="67"/>
      <c r="AA117" s="67"/>
      <c r="AB117" s="67"/>
      <c r="AC117" s="67"/>
      <c r="AD117" s="67"/>
      <c r="AE117" s="67"/>
      <c r="AF117" s="67"/>
      <c r="AG117" s="67"/>
      <c r="AH117" s="67"/>
      <c r="AI117" s="67"/>
      <c r="AJ117" s="67"/>
      <c r="AK117" s="67"/>
      <c r="AL117" s="67"/>
    </row>
    <row r="118" spans="1:38" ht="12" customHeight="1" x14ac:dyDescent="0.4">
      <c r="A118" s="67"/>
      <c r="B118" s="67"/>
      <c r="C118" s="67"/>
      <c r="D118" s="67"/>
      <c r="E118" s="67"/>
      <c r="F118" s="67"/>
      <c r="G118" s="67"/>
      <c r="H118" s="67"/>
      <c r="I118" s="67"/>
      <c r="J118" s="67"/>
      <c r="K118" s="67"/>
      <c r="L118" s="67"/>
      <c r="M118" s="67"/>
      <c r="N118" s="67"/>
      <c r="O118" s="67"/>
      <c r="P118" s="67"/>
      <c r="Q118" s="67"/>
      <c r="R118" s="67"/>
      <c r="S118" s="67"/>
      <c r="T118" s="67"/>
      <c r="U118" s="67"/>
      <c r="V118" s="67"/>
      <c r="W118" s="67"/>
      <c r="X118" s="67"/>
      <c r="Y118" s="67"/>
      <c r="Z118" s="67"/>
      <c r="AA118" s="67"/>
      <c r="AB118" s="67"/>
      <c r="AC118" s="67"/>
      <c r="AD118" s="67"/>
      <c r="AE118" s="67"/>
      <c r="AF118" s="67"/>
      <c r="AG118" s="67"/>
      <c r="AH118" s="67"/>
      <c r="AI118" s="67"/>
      <c r="AJ118" s="67"/>
      <c r="AK118" s="67"/>
      <c r="AL118" s="67"/>
    </row>
    <row r="119" spans="1:38" ht="12" customHeight="1" x14ac:dyDescent="0.4">
      <c r="A119" s="67"/>
      <c r="B119" s="67"/>
      <c r="C119" s="67"/>
      <c r="D119" s="67"/>
      <c r="E119" s="67"/>
      <c r="F119" s="67"/>
      <c r="G119" s="67"/>
      <c r="H119" s="67"/>
      <c r="I119" s="67"/>
      <c r="J119" s="67"/>
      <c r="K119" s="67"/>
      <c r="L119" s="67"/>
      <c r="M119" s="67"/>
      <c r="N119" s="67"/>
      <c r="O119" s="67"/>
      <c r="P119" s="67"/>
      <c r="Q119" s="67"/>
      <c r="R119" s="67"/>
      <c r="S119" s="67"/>
      <c r="T119" s="67"/>
      <c r="U119" s="67"/>
      <c r="V119" s="67"/>
      <c r="W119" s="67"/>
      <c r="X119" s="67"/>
      <c r="Y119" s="67"/>
      <c r="Z119" s="67"/>
      <c r="AA119" s="67"/>
      <c r="AB119" s="67"/>
      <c r="AC119" s="67"/>
      <c r="AD119" s="67"/>
      <c r="AE119" s="67"/>
      <c r="AF119" s="67"/>
      <c r="AG119" s="67"/>
      <c r="AH119" s="67"/>
      <c r="AI119" s="67"/>
      <c r="AJ119" s="67"/>
      <c r="AK119" s="67"/>
      <c r="AL119" s="67"/>
    </row>
    <row r="120" spans="1:38" ht="12" customHeight="1" x14ac:dyDescent="0.4">
      <c r="A120" s="67"/>
      <c r="B120" s="67"/>
      <c r="C120" s="67"/>
      <c r="D120" s="67"/>
      <c r="E120" s="67"/>
      <c r="F120" s="67"/>
      <c r="G120" s="67"/>
      <c r="H120" s="67"/>
      <c r="I120" s="67"/>
      <c r="J120" s="67"/>
      <c r="K120" s="67"/>
      <c r="L120" s="67"/>
      <c r="M120" s="67"/>
      <c r="N120" s="67"/>
      <c r="O120" s="67"/>
      <c r="P120" s="67"/>
      <c r="Q120" s="67"/>
      <c r="R120" s="67"/>
      <c r="S120" s="67"/>
      <c r="T120" s="67"/>
      <c r="U120" s="67"/>
      <c r="V120" s="67"/>
      <c r="W120" s="67"/>
      <c r="X120" s="67"/>
      <c r="Y120" s="67"/>
      <c r="Z120" s="67"/>
      <c r="AA120" s="67"/>
      <c r="AB120" s="67"/>
      <c r="AC120" s="67"/>
      <c r="AD120" s="67"/>
      <c r="AE120" s="67"/>
      <c r="AF120" s="67"/>
      <c r="AG120" s="67"/>
      <c r="AH120" s="67"/>
      <c r="AI120" s="67"/>
      <c r="AJ120" s="67"/>
      <c r="AK120" s="67"/>
      <c r="AL120" s="67"/>
    </row>
    <row r="121" spans="1:38" ht="12" customHeight="1" x14ac:dyDescent="0.4">
      <c r="A121" s="67"/>
      <c r="B121" s="67"/>
      <c r="C121" s="67"/>
      <c r="D121" s="67"/>
      <c r="E121" s="67"/>
      <c r="F121" s="67"/>
      <c r="G121" s="67"/>
      <c r="H121" s="67"/>
      <c r="I121" s="67"/>
      <c r="J121" s="67"/>
      <c r="K121" s="67"/>
      <c r="L121" s="67"/>
      <c r="M121" s="67"/>
      <c r="N121" s="67"/>
      <c r="O121" s="67"/>
      <c r="P121" s="67"/>
      <c r="Q121" s="67"/>
      <c r="R121" s="67"/>
      <c r="S121" s="67"/>
      <c r="T121" s="67"/>
      <c r="U121" s="67"/>
      <c r="V121" s="67"/>
      <c r="W121" s="67"/>
      <c r="X121" s="67"/>
      <c r="Y121" s="67"/>
      <c r="Z121" s="67"/>
      <c r="AA121" s="67"/>
      <c r="AB121" s="67"/>
      <c r="AC121" s="67"/>
      <c r="AD121" s="67"/>
      <c r="AE121" s="67"/>
      <c r="AF121" s="67"/>
      <c r="AG121" s="67"/>
      <c r="AH121" s="67"/>
      <c r="AI121" s="67"/>
      <c r="AJ121" s="67"/>
      <c r="AK121" s="67"/>
      <c r="AL121" s="67"/>
    </row>
    <row r="122" spans="1:38" ht="12" customHeight="1" x14ac:dyDescent="0.4">
      <c r="A122" s="67"/>
      <c r="B122" s="67"/>
      <c r="C122" s="67"/>
      <c r="D122" s="67"/>
      <c r="E122" s="67"/>
      <c r="F122" s="67"/>
      <c r="G122" s="67"/>
      <c r="H122" s="67"/>
      <c r="I122" s="67"/>
      <c r="J122" s="67"/>
      <c r="K122" s="67"/>
      <c r="L122" s="67"/>
      <c r="M122" s="67"/>
      <c r="N122" s="67"/>
      <c r="O122" s="67"/>
      <c r="P122" s="67"/>
      <c r="Q122" s="67"/>
      <c r="R122" s="67"/>
      <c r="S122" s="67"/>
      <c r="T122" s="67"/>
      <c r="U122" s="67"/>
      <c r="V122" s="67"/>
      <c r="W122" s="67"/>
      <c r="X122" s="67"/>
      <c r="Y122" s="67"/>
      <c r="Z122" s="67"/>
      <c r="AA122" s="67"/>
      <c r="AB122" s="67"/>
      <c r="AC122" s="67"/>
      <c r="AD122" s="67"/>
      <c r="AE122" s="67"/>
      <c r="AF122" s="67"/>
      <c r="AG122" s="67"/>
      <c r="AH122" s="67"/>
      <c r="AI122" s="67"/>
      <c r="AJ122" s="67"/>
      <c r="AK122" s="67"/>
      <c r="AL122" s="67"/>
    </row>
    <row r="123" spans="1:38" ht="12" customHeight="1" x14ac:dyDescent="0.4">
      <c r="A123" s="67"/>
      <c r="B123" s="67"/>
      <c r="C123" s="67"/>
      <c r="D123" s="67"/>
      <c r="E123" s="67"/>
      <c r="F123" s="67"/>
      <c r="G123" s="67"/>
      <c r="H123" s="67"/>
      <c r="I123" s="67"/>
      <c r="J123" s="67"/>
      <c r="K123" s="67"/>
      <c r="L123" s="67"/>
      <c r="M123" s="67"/>
      <c r="N123" s="67"/>
      <c r="O123" s="67"/>
      <c r="P123" s="67"/>
      <c r="Q123" s="67"/>
      <c r="R123" s="67"/>
      <c r="S123" s="67"/>
      <c r="T123" s="67"/>
      <c r="U123" s="67"/>
      <c r="V123" s="67"/>
      <c r="W123" s="67"/>
      <c r="X123" s="67"/>
      <c r="Y123" s="67"/>
      <c r="Z123" s="67"/>
      <c r="AA123" s="67"/>
      <c r="AB123" s="67"/>
      <c r="AC123" s="67"/>
      <c r="AD123" s="67"/>
      <c r="AE123" s="67"/>
      <c r="AF123" s="67"/>
      <c r="AG123" s="67"/>
      <c r="AH123" s="67"/>
      <c r="AI123" s="67"/>
      <c r="AJ123" s="67"/>
      <c r="AK123" s="67"/>
      <c r="AL123" s="67"/>
    </row>
    <row r="124" spans="1:38" ht="12" customHeight="1" x14ac:dyDescent="0.4">
      <c r="A124" s="67"/>
      <c r="B124" s="67"/>
      <c r="C124" s="67"/>
      <c r="D124" s="67"/>
      <c r="E124" s="67"/>
      <c r="F124" s="67"/>
      <c r="G124" s="67"/>
      <c r="H124" s="67"/>
      <c r="I124" s="67"/>
      <c r="J124" s="67"/>
      <c r="K124" s="67"/>
      <c r="L124" s="67"/>
      <c r="M124" s="67"/>
      <c r="N124" s="67"/>
      <c r="O124" s="67"/>
      <c r="P124" s="67"/>
      <c r="Q124" s="67"/>
      <c r="R124" s="67"/>
      <c r="S124" s="67"/>
      <c r="T124" s="67"/>
      <c r="U124" s="67"/>
      <c r="V124" s="67"/>
      <c r="W124" s="67"/>
      <c r="X124" s="67"/>
      <c r="Y124" s="67"/>
      <c r="Z124" s="67"/>
      <c r="AA124" s="67"/>
      <c r="AB124" s="67"/>
      <c r="AC124" s="67"/>
      <c r="AD124" s="67"/>
      <c r="AE124" s="67"/>
      <c r="AF124" s="67"/>
      <c r="AG124" s="67"/>
      <c r="AH124" s="67"/>
      <c r="AI124" s="67"/>
      <c r="AJ124" s="67"/>
      <c r="AK124" s="67"/>
      <c r="AL124" s="67"/>
    </row>
    <row r="125" spans="1:38" ht="12" customHeight="1" x14ac:dyDescent="0.4">
      <c r="A125" s="67"/>
      <c r="B125" s="67"/>
      <c r="C125" s="67"/>
      <c r="D125" s="67"/>
      <c r="E125" s="67"/>
      <c r="F125" s="67"/>
      <c r="G125" s="67"/>
      <c r="H125" s="67"/>
      <c r="I125" s="67"/>
      <c r="J125" s="67"/>
      <c r="K125" s="67"/>
      <c r="L125" s="67"/>
      <c r="M125" s="67"/>
      <c r="N125" s="67"/>
      <c r="O125" s="67"/>
      <c r="P125" s="67"/>
      <c r="Q125" s="67"/>
      <c r="R125" s="67"/>
      <c r="S125" s="67"/>
      <c r="T125" s="67"/>
      <c r="U125" s="67"/>
      <c r="V125" s="67"/>
      <c r="W125" s="67"/>
      <c r="X125" s="67"/>
      <c r="Y125" s="67"/>
      <c r="Z125" s="67"/>
      <c r="AA125" s="67"/>
      <c r="AB125" s="67"/>
      <c r="AC125" s="67"/>
      <c r="AD125" s="67"/>
      <c r="AE125" s="67"/>
      <c r="AF125" s="67"/>
      <c r="AG125" s="67"/>
      <c r="AH125" s="67"/>
      <c r="AI125" s="67"/>
      <c r="AJ125" s="67"/>
      <c r="AK125" s="67"/>
      <c r="AL125" s="67"/>
    </row>
    <row r="126" spans="1:38" ht="12" customHeight="1" x14ac:dyDescent="0.4">
      <c r="A126" s="67"/>
      <c r="B126" s="67"/>
      <c r="C126" s="67"/>
      <c r="D126" s="67"/>
      <c r="E126" s="67"/>
      <c r="F126" s="67"/>
      <c r="G126" s="67"/>
      <c r="H126" s="67"/>
      <c r="I126" s="67"/>
      <c r="J126" s="67"/>
      <c r="K126" s="67"/>
      <c r="L126" s="67"/>
      <c r="M126" s="67"/>
      <c r="N126" s="67"/>
      <c r="O126" s="67"/>
      <c r="P126" s="67"/>
      <c r="Q126" s="67"/>
      <c r="R126" s="67"/>
      <c r="S126" s="67"/>
      <c r="T126" s="67"/>
      <c r="U126" s="67"/>
      <c r="V126" s="67"/>
      <c r="W126" s="67"/>
      <c r="X126" s="67"/>
      <c r="Y126" s="67"/>
      <c r="Z126" s="67"/>
      <c r="AA126" s="67"/>
      <c r="AB126" s="67"/>
      <c r="AC126" s="67"/>
      <c r="AD126" s="67"/>
      <c r="AE126" s="67"/>
      <c r="AF126" s="67"/>
      <c r="AG126" s="67"/>
      <c r="AH126" s="67"/>
      <c r="AI126" s="67"/>
      <c r="AJ126" s="67"/>
      <c r="AK126" s="67"/>
      <c r="AL126" s="67"/>
    </row>
    <row r="127" spans="1:38" ht="12" customHeight="1" x14ac:dyDescent="0.4">
      <c r="A127" s="67"/>
      <c r="B127" s="67"/>
      <c r="C127" s="67"/>
      <c r="D127" s="67"/>
      <c r="E127" s="67"/>
      <c r="F127" s="67"/>
      <c r="G127" s="67"/>
      <c r="H127" s="67"/>
      <c r="I127" s="67"/>
      <c r="J127" s="67"/>
      <c r="K127" s="67"/>
      <c r="L127" s="67"/>
      <c r="M127" s="67"/>
      <c r="N127" s="67"/>
      <c r="O127" s="67"/>
      <c r="P127" s="67"/>
      <c r="Q127" s="67"/>
      <c r="R127" s="67"/>
      <c r="S127" s="67"/>
      <c r="T127" s="67"/>
      <c r="U127" s="67"/>
      <c r="V127" s="67"/>
      <c r="W127" s="67"/>
      <c r="X127" s="67"/>
      <c r="Y127" s="67"/>
      <c r="Z127" s="67"/>
      <c r="AA127" s="67"/>
      <c r="AB127" s="67"/>
      <c r="AC127" s="67"/>
      <c r="AD127" s="67"/>
      <c r="AE127" s="67"/>
      <c r="AF127" s="67"/>
      <c r="AG127" s="67"/>
      <c r="AH127" s="67"/>
      <c r="AI127" s="67"/>
      <c r="AJ127" s="67"/>
      <c r="AK127" s="67"/>
      <c r="AL127" s="67"/>
    </row>
    <row r="128" spans="1:38" ht="12" customHeight="1" x14ac:dyDescent="0.4">
      <c r="A128" s="67"/>
      <c r="B128" s="67"/>
      <c r="C128" s="67"/>
      <c r="D128" s="67"/>
      <c r="E128" s="67"/>
      <c r="F128" s="67"/>
      <c r="G128" s="67"/>
      <c r="H128" s="67"/>
      <c r="I128" s="67"/>
      <c r="J128" s="67"/>
      <c r="K128" s="67"/>
      <c r="L128" s="67"/>
      <c r="M128" s="67"/>
      <c r="N128" s="67"/>
      <c r="O128" s="67"/>
      <c r="P128" s="67"/>
      <c r="Q128" s="67"/>
      <c r="R128" s="67"/>
      <c r="S128" s="67"/>
      <c r="T128" s="67"/>
      <c r="U128" s="67"/>
      <c r="V128" s="67"/>
      <c r="W128" s="67"/>
      <c r="X128" s="67"/>
      <c r="Y128" s="67"/>
      <c r="Z128" s="67"/>
      <c r="AA128" s="67"/>
      <c r="AB128" s="67"/>
      <c r="AC128" s="67"/>
      <c r="AD128" s="67"/>
      <c r="AE128" s="67"/>
      <c r="AF128" s="67"/>
      <c r="AG128" s="67"/>
      <c r="AH128" s="67"/>
      <c r="AI128" s="67"/>
      <c r="AJ128" s="67"/>
      <c r="AK128" s="67"/>
      <c r="AL128" s="67"/>
    </row>
    <row r="129" spans="1:38" ht="12" customHeight="1" x14ac:dyDescent="0.4">
      <c r="A129" s="67"/>
      <c r="B129" s="67"/>
      <c r="C129" s="67"/>
      <c r="D129" s="67"/>
      <c r="E129" s="67"/>
      <c r="F129" s="67"/>
      <c r="G129" s="67"/>
      <c r="H129" s="67"/>
      <c r="I129" s="67"/>
      <c r="J129" s="67"/>
      <c r="K129" s="67"/>
      <c r="L129" s="67"/>
      <c r="M129" s="67"/>
      <c r="N129" s="67"/>
      <c r="O129" s="67"/>
      <c r="P129" s="67"/>
      <c r="Q129" s="67"/>
      <c r="R129" s="67"/>
      <c r="S129" s="67"/>
      <c r="T129" s="67"/>
      <c r="U129" s="67"/>
      <c r="V129" s="67"/>
      <c r="W129" s="67"/>
      <c r="X129" s="67"/>
      <c r="Y129" s="67"/>
      <c r="Z129" s="67"/>
      <c r="AA129" s="67"/>
      <c r="AB129" s="67"/>
      <c r="AC129" s="67"/>
      <c r="AD129" s="67"/>
      <c r="AE129" s="67"/>
      <c r="AF129" s="67"/>
      <c r="AG129" s="67"/>
      <c r="AH129" s="67"/>
      <c r="AI129" s="67"/>
      <c r="AJ129" s="67"/>
      <c r="AK129" s="67"/>
      <c r="AL129" s="67"/>
    </row>
    <row r="130" spans="1:38" ht="12" customHeight="1" x14ac:dyDescent="0.4">
      <c r="A130" s="67"/>
      <c r="B130" s="67"/>
      <c r="C130" s="67"/>
      <c r="D130" s="67"/>
      <c r="E130" s="67"/>
      <c r="F130" s="67"/>
      <c r="G130" s="67"/>
      <c r="H130" s="67"/>
      <c r="I130" s="67"/>
      <c r="J130" s="67"/>
      <c r="K130" s="67"/>
      <c r="L130" s="67"/>
      <c r="M130" s="67"/>
      <c r="N130" s="67"/>
      <c r="O130" s="67"/>
      <c r="P130" s="67"/>
      <c r="Q130" s="67"/>
      <c r="R130" s="67"/>
      <c r="S130" s="67"/>
      <c r="T130" s="67"/>
      <c r="U130" s="67"/>
      <c r="V130" s="67"/>
      <c r="W130" s="67"/>
      <c r="X130" s="67"/>
      <c r="Y130" s="67"/>
      <c r="Z130" s="67"/>
      <c r="AA130" s="67"/>
      <c r="AB130" s="67"/>
      <c r="AC130" s="67"/>
      <c r="AD130" s="67"/>
      <c r="AE130" s="67"/>
      <c r="AF130" s="67"/>
      <c r="AG130" s="67"/>
      <c r="AH130" s="67"/>
      <c r="AI130" s="67"/>
      <c r="AJ130" s="67"/>
      <c r="AK130" s="67"/>
      <c r="AL130" s="67"/>
    </row>
    <row r="131" spans="1:38" ht="12" customHeight="1" x14ac:dyDescent="0.4">
      <c r="A131" s="67"/>
      <c r="B131" s="67"/>
      <c r="C131" s="67"/>
      <c r="D131" s="67"/>
      <c r="E131" s="67"/>
      <c r="F131" s="67"/>
      <c r="G131" s="67"/>
      <c r="H131" s="67"/>
      <c r="I131" s="67"/>
      <c r="J131" s="67"/>
      <c r="K131" s="67"/>
      <c r="L131" s="67"/>
      <c r="M131" s="67"/>
      <c r="N131" s="67"/>
      <c r="O131" s="67"/>
      <c r="P131" s="67"/>
      <c r="Q131" s="67"/>
      <c r="R131" s="67"/>
      <c r="S131" s="67"/>
      <c r="T131" s="67"/>
      <c r="U131" s="67"/>
      <c r="V131" s="67"/>
      <c r="W131" s="67"/>
      <c r="X131" s="67"/>
      <c r="Y131" s="67"/>
      <c r="Z131" s="67"/>
      <c r="AA131" s="67"/>
      <c r="AB131" s="67"/>
      <c r="AC131" s="67"/>
      <c r="AD131" s="67"/>
      <c r="AE131" s="67"/>
      <c r="AF131" s="67"/>
      <c r="AG131" s="67"/>
      <c r="AH131" s="67"/>
      <c r="AI131" s="67"/>
      <c r="AJ131" s="67"/>
      <c r="AK131" s="67"/>
      <c r="AL131" s="67"/>
    </row>
    <row r="132" spans="1:38" ht="12" customHeight="1" x14ac:dyDescent="0.4">
      <c r="A132" s="67"/>
      <c r="B132" s="67"/>
      <c r="C132" s="67"/>
      <c r="D132" s="67"/>
      <c r="E132" s="67"/>
      <c r="F132" s="67"/>
      <c r="G132" s="67"/>
      <c r="H132" s="67"/>
      <c r="I132" s="67"/>
      <c r="J132" s="67"/>
      <c r="K132" s="67"/>
      <c r="L132" s="67"/>
      <c r="M132" s="67"/>
      <c r="N132" s="67"/>
      <c r="O132" s="67"/>
      <c r="P132" s="67"/>
      <c r="Q132" s="67"/>
      <c r="R132" s="67"/>
      <c r="S132" s="67"/>
      <c r="T132" s="67"/>
      <c r="U132" s="67"/>
      <c r="V132" s="67"/>
      <c r="W132" s="67"/>
      <c r="X132" s="67"/>
      <c r="Y132" s="67"/>
      <c r="Z132" s="67"/>
      <c r="AA132" s="67"/>
      <c r="AB132" s="67"/>
      <c r="AC132" s="67"/>
      <c r="AD132" s="67"/>
      <c r="AE132" s="67"/>
      <c r="AF132" s="67"/>
      <c r="AG132" s="67"/>
      <c r="AH132" s="67"/>
      <c r="AI132" s="67"/>
      <c r="AJ132" s="67"/>
      <c r="AK132" s="67"/>
      <c r="AL132" s="67"/>
    </row>
    <row r="133" spans="1:38" ht="12" customHeight="1" x14ac:dyDescent="0.4">
      <c r="A133" s="67"/>
      <c r="B133" s="67"/>
      <c r="C133" s="67"/>
      <c r="D133" s="67"/>
      <c r="E133" s="67"/>
      <c r="F133" s="67"/>
      <c r="G133" s="67"/>
      <c r="H133" s="67"/>
      <c r="I133" s="67"/>
      <c r="J133" s="67"/>
      <c r="K133" s="67"/>
      <c r="L133" s="67"/>
      <c r="M133" s="67"/>
      <c r="N133" s="67"/>
      <c r="O133" s="67"/>
      <c r="P133" s="67"/>
      <c r="Q133" s="67"/>
      <c r="R133" s="67"/>
      <c r="S133" s="67"/>
      <c r="T133" s="67"/>
      <c r="U133" s="67"/>
      <c r="V133" s="67"/>
      <c r="W133" s="67"/>
      <c r="X133" s="67"/>
      <c r="Y133" s="67"/>
      <c r="Z133" s="67"/>
      <c r="AA133" s="67"/>
      <c r="AB133" s="67"/>
      <c r="AC133" s="67"/>
      <c r="AD133" s="67"/>
      <c r="AE133" s="67"/>
      <c r="AF133" s="67"/>
      <c r="AG133" s="67"/>
      <c r="AH133" s="67"/>
      <c r="AI133" s="67"/>
      <c r="AJ133" s="67"/>
      <c r="AK133" s="67"/>
      <c r="AL133" s="67"/>
    </row>
    <row r="134" spans="1:38" ht="12" customHeight="1" x14ac:dyDescent="0.4">
      <c r="A134" s="67"/>
      <c r="B134" s="67"/>
      <c r="C134" s="67"/>
      <c r="D134" s="67"/>
      <c r="E134" s="67"/>
      <c r="F134" s="67"/>
      <c r="G134" s="67"/>
      <c r="H134" s="67"/>
      <c r="I134" s="67"/>
      <c r="J134" s="67"/>
      <c r="K134" s="67"/>
      <c r="L134" s="67"/>
      <c r="M134" s="67"/>
      <c r="N134" s="67"/>
      <c r="O134" s="67"/>
      <c r="P134" s="67"/>
      <c r="Q134" s="67"/>
      <c r="R134" s="67"/>
      <c r="S134" s="67"/>
      <c r="T134" s="67"/>
      <c r="U134" s="67"/>
      <c r="V134" s="67"/>
      <c r="W134" s="67"/>
      <c r="X134" s="67"/>
      <c r="Y134" s="67"/>
      <c r="Z134" s="67"/>
      <c r="AA134" s="67"/>
      <c r="AB134" s="67"/>
      <c r="AC134" s="67"/>
      <c r="AD134" s="67"/>
      <c r="AE134" s="67"/>
      <c r="AF134" s="67"/>
      <c r="AG134" s="67"/>
      <c r="AH134" s="67"/>
      <c r="AI134" s="67"/>
      <c r="AJ134" s="67"/>
      <c r="AK134" s="67"/>
      <c r="AL134" s="67"/>
    </row>
    <row r="135" spans="1:38" ht="12" customHeight="1" x14ac:dyDescent="0.4">
      <c r="A135" s="67"/>
      <c r="B135" s="67"/>
      <c r="C135" s="67"/>
      <c r="D135" s="67"/>
      <c r="E135" s="67"/>
      <c r="F135" s="67"/>
      <c r="G135" s="67"/>
      <c r="H135" s="67"/>
      <c r="I135" s="67"/>
      <c r="J135" s="67"/>
      <c r="K135" s="67"/>
      <c r="L135" s="67"/>
      <c r="M135" s="67"/>
      <c r="N135" s="67"/>
      <c r="O135" s="67"/>
      <c r="P135" s="67"/>
      <c r="Q135" s="67"/>
      <c r="R135" s="67"/>
      <c r="S135" s="67"/>
      <c r="T135" s="67"/>
      <c r="U135" s="67"/>
      <c r="V135" s="67"/>
      <c r="W135" s="67"/>
      <c r="X135" s="67"/>
      <c r="Y135" s="67"/>
      <c r="Z135" s="67"/>
      <c r="AA135" s="67"/>
      <c r="AB135" s="67"/>
      <c r="AC135" s="67"/>
      <c r="AD135" s="67"/>
      <c r="AE135" s="67"/>
      <c r="AF135" s="67"/>
      <c r="AG135" s="67"/>
      <c r="AH135" s="67"/>
      <c r="AI135" s="67"/>
      <c r="AJ135" s="67"/>
      <c r="AK135" s="67"/>
      <c r="AL135" s="67"/>
    </row>
    <row r="136" spans="1:38" ht="12" customHeight="1" x14ac:dyDescent="0.4">
      <c r="A136" s="67"/>
      <c r="B136" s="67"/>
      <c r="C136" s="67"/>
      <c r="D136" s="67"/>
      <c r="E136" s="67"/>
      <c r="F136" s="67"/>
      <c r="G136" s="67"/>
      <c r="H136" s="67"/>
      <c r="I136" s="67"/>
      <c r="J136" s="67"/>
      <c r="K136" s="67"/>
      <c r="L136" s="67"/>
      <c r="M136" s="67"/>
      <c r="N136" s="67"/>
      <c r="O136" s="67"/>
      <c r="P136" s="67"/>
      <c r="Q136" s="67"/>
      <c r="R136" s="67"/>
      <c r="S136" s="67"/>
      <c r="T136" s="67"/>
      <c r="U136" s="67"/>
      <c r="V136" s="67"/>
      <c r="W136" s="67"/>
      <c r="X136" s="67"/>
      <c r="Y136" s="67"/>
      <c r="Z136" s="67"/>
      <c r="AA136" s="67"/>
      <c r="AB136" s="67"/>
      <c r="AC136" s="67"/>
      <c r="AD136" s="67"/>
      <c r="AE136" s="67"/>
      <c r="AF136" s="67"/>
      <c r="AG136" s="67"/>
      <c r="AH136" s="67"/>
      <c r="AI136" s="67"/>
      <c r="AJ136" s="67"/>
      <c r="AK136" s="67"/>
      <c r="AL136" s="67"/>
    </row>
    <row r="137" spans="1:38" ht="12" customHeight="1" x14ac:dyDescent="0.4">
      <c r="A137" s="67"/>
      <c r="B137" s="67"/>
      <c r="C137" s="67"/>
      <c r="D137" s="67"/>
      <c r="E137" s="67"/>
      <c r="F137" s="67"/>
      <c r="G137" s="67"/>
      <c r="H137" s="67"/>
      <c r="I137" s="67"/>
      <c r="J137" s="67"/>
      <c r="K137" s="67"/>
      <c r="L137" s="67"/>
      <c r="M137" s="67"/>
      <c r="N137" s="67"/>
      <c r="O137" s="67"/>
      <c r="P137" s="67"/>
      <c r="Q137" s="67"/>
      <c r="R137" s="67"/>
      <c r="S137" s="67"/>
      <c r="T137" s="67"/>
      <c r="U137" s="67"/>
      <c r="V137" s="67"/>
      <c r="W137" s="67"/>
      <c r="X137" s="67"/>
      <c r="Y137" s="67"/>
      <c r="Z137" s="67"/>
      <c r="AA137" s="67"/>
      <c r="AB137" s="67"/>
      <c r="AC137" s="67"/>
      <c r="AD137" s="67"/>
      <c r="AE137" s="67"/>
      <c r="AF137" s="67"/>
      <c r="AG137" s="67"/>
      <c r="AH137" s="67"/>
      <c r="AI137" s="67"/>
      <c r="AJ137" s="67"/>
      <c r="AK137" s="67"/>
      <c r="AL137" s="67"/>
    </row>
    <row r="138" spans="1:38" ht="12" customHeight="1" x14ac:dyDescent="0.4">
      <c r="A138" s="67"/>
      <c r="B138" s="67"/>
      <c r="C138" s="67"/>
      <c r="D138" s="67"/>
      <c r="E138" s="67"/>
      <c r="F138" s="67"/>
      <c r="G138" s="67"/>
      <c r="H138" s="67"/>
      <c r="I138" s="67"/>
      <c r="J138" s="67"/>
      <c r="K138" s="67"/>
      <c r="L138" s="67"/>
      <c r="M138" s="67"/>
      <c r="N138" s="67"/>
      <c r="O138" s="67"/>
      <c r="P138" s="67"/>
      <c r="Q138" s="67"/>
      <c r="R138" s="67"/>
      <c r="S138" s="67"/>
      <c r="T138" s="67"/>
      <c r="U138" s="67"/>
      <c r="V138" s="67"/>
      <c r="W138" s="67"/>
      <c r="X138" s="67"/>
      <c r="Y138" s="67"/>
      <c r="Z138" s="67"/>
      <c r="AA138" s="67"/>
      <c r="AB138" s="67"/>
      <c r="AC138" s="67"/>
      <c r="AD138" s="67"/>
      <c r="AE138" s="67"/>
      <c r="AF138" s="67"/>
      <c r="AG138" s="67"/>
      <c r="AH138" s="67"/>
      <c r="AI138" s="67"/>
      <c r="AJ138" s="67"/>
      <c r="AK138" s="67"/>
      <c r="AL138" s="67"/>
    </row>
    <row r="139" spans="1:38" ht="12" customHeight="1" x14ac:dyDescent="0.4">
      <c r="A139" s="67"/>
      <c r="B139" s="67"/>
      <c r="C139" s="67"/>
      <c r="D139" s="67"/>
      <c r="E139" s="67"/>
      <c r="F139" s="67"/>
      <c r="G139" s="67"/>
      <c r="H139" s="67"/>
      <c r="I139" s="67"/>
      <c r="J139" s="67"/>
      <c r="K139" s="67"/>
      <c r="L139" s="67"/>
      <c r="M139" s="67"/>
      <c r="N139" s="67"/>
      <c r="O139" s="67"/>
      <c r="P139" s="67"/>
      <c r="Q139" s="67"/>
      <c r="R139" s="67"/>
      <c r="S139" s="67"/>
      <c r="T139" s="67"/>
      <c r="U139" s="67"/>
      <c r="V139" s="67"/>
      <c r="W139" s="67"/>
      <c r="X139" s="67"/>
      <c r="Y139" s="67"/>
      <c r="Z139" s="67"/>
      <c r="AA139" s="67"/>
      <c r="AB139" s="67"/>
      <c r="AC139" s="67"/>
      <c r="AD139" s="67"/>
      <c r="AE139" s="67"/>
      <c r="AF139" s="67"/>
      <c r="AG139" s="67"/>
      <c r="AH139" s="67"/>
      <c r="AI139" s="67"/>
      <c r="AJ139" s="67"/>
      <c r="AK139" s="67"/>
      <c r="AL139" s="67"/>
    </row>
    <row r="140" spans="1:38" ht="12" customHeight="1" x14ac:dyDescent="0.4">
      <c r="A140" s="67"/>
      <c r="B140" s="67"/>
      <c r="C140" s="67"/>
      <c r="D140" s="67"/>
      <c r="E140" s="67"/>
      <c r="F140" s="67"/>
      <c r="G140" s="67"/>
      <c r="H140" s="67"/>
      <c r="I140" s="67"/>
      <c r="J140" s="67"/>
      <c r="K140" s="67"/>
      <c r="L140" s="67"/>
      <c r="M140" s="67"/>
      <c r="N140" s="67"/>
      <c r="O140" s="67"/>
      <c r="P140" s="67"/>
      <c r="Q140" s="67"/>
      <c r="R140" s="67"/>
      <c r="S140" s="67"/>
      <c r="T140" s="67"/>
      <c r="U140" s="67"/>
      <c r="V140" s="67"/>
      <c r="W140" s="67"/>
      <c r="X140" s="67"/>
      <c r="Y140" s="67"/>
      <c r="Z140" s="67"/>
      <c r="AA140" s="67"/>
      <c r="AB140" s="67"/>
      <c r="AC140" s="67"/>
      <c r="AD140" s="67"/>
      <c r="AE140" s="67"/>
      <c r="AF140" s="67"/>
      <c r="AG140" s="67"/>
      <c r="AH140" s="67"/>
      <c r="AI140" s="67"/>
      <c r="AJ140" s="67"/>
      <c r="AK140" s="67"/>
      <c r="AL140" s="67"/>
    </row>
    <row r="141" spans="1:38" ht="12" customHeight="1" x14ac:dyDescent="0.4">
      <c r="A141" s="67"/>
      <c r="B141" s="67"/>
      <c r="C141" s="67"/>
      <c r="D141" s="67"/>
      <c r="E141" s="67"/>
      <c r="F141" s="67"/>
      <c r="G141" s="67"/>
      <c r="H141" s="67"/>
      <c r="I141" s="67"/>
      <c r="J141" s="67"/>
      <c r="K141" s="67"/>
      <c r="L141" s="67"/>
      <c r="M141" s="67"/>
      <c r="N141" s="67"/>
      <c r="O141" s="67"/>
      <c r="P141" s="67"/>
      <c r="Q141" s="67"/>
      <c r="R141" s="67"/>
      <c r="S141" s="67"/>
      <c r="T141" s="67"/>
      <c r="U141" s="67"/>
      <c r="V141" s="67"/>
      <c r="W141" s="67"/>
      <c r="X141" s="67"/>
      <c r="Y141" s="67"/>
      <c r="Z141" s="67"/>
      <c r="AA141" s="67"/>
      <c r="AB141" s="67"/>
      <c r="AC141" s="67"/>
      <c r="AD141" s="67"/>
      <c r="AE141" s="67"/>
      <c r="AF141" s="67"/>
      <c r="AG141" s="67"/>
      <c r="AH141" s="67"/>
      <c r="AI141" s="67"/>
      <c r="AJ141" s="67"/>
      <c r="AK141" s="67"/>
      <c r="AL141" s="67"/>
    </row>
    <row r="142" spans="1:38" ht="12" customHeight="1" x14ac:dyDescent="0.4">
      <c r="A142" s="67"/>
      <c r="B142" s="67"/>
      <c r="C142" s="67"/>
      <c r="D142" s="67"/>
      <c r="E142" s="67"/>
      <c r="F142" s="67"/>
      <c r="G142" s="67"/>
      <c r="H142" s="67"/>
      <c r="I142" s="67"/>
      <c r="J142" s="67"/>
      <c r="K142" s="67"/>
      <c r="L142" s="67"/>
      <c r="M142" s="67"/>
      <c r="N142" s="67"/>
      <c r="O142" s="67"/>
      <c r="P142" s="67"/>
      <c r="Q142" s="67"/>
      <c r="R142" s="67"/>
      <c r="S142" s="67"/>
      <c r="T142" s="67"/>
      <c r="U142" s="67"/>
      <c r="V142" s="67"/>
      <c r="W142" s="67"/>
      <c r="X142" s="67"/>
      <c r="Y142" s="67"/>
      <c r="Z142" s="67"/>
      <c r="AA142" s="67"/>
      <c r="AB142" s="67"/>
      <c r="AC142" s="67"/>
      <c r="AD142" s="67"/>
      <c r="AE142" s="67"/>
      <c r="AF142" s="67"/>
      <c r="AG142" s="67"/>
      <c r="AH142" s="67"/>
      <c r="AI142" s="67"/>
      <c r="AJ142" s="67"/>
      <c r="AK142" s="67"/>
      <c r="AL142" s="67"/>
    </row>
    <row r="143" spans="1:38" ht="12" customHeight="1" x14ac:dyDescent="0.4">
      <c r="A143" s="67"/>
      <c r="B143" s="67"/>
      <c r="C143" s="67"/>
      <c r="D143" s="67"/>
      <c r="E143" s="67"/>
      <c r="F143" s="67"/>
      <c r="G143" s="67"/>
      <c r="H143" s="67"/>
      <c r="I143" s="67"/>
      <c r="J143" s="67"/>
      <c r="K143" s="67"/>
      <c r="L143" s="67"/>
      <c r="M143" s="67"/>
      <c r="N143" s="67"/>
      <c r="O143" s="67"/>
      <c r="P143" s="67"/>
      <c r="Q143" s="67"/>
      <c r="R143" s="67"/>
      <c r="S143" s="67"/>
      <c r="T143" s="67"/>
      <c r="U143" s="67"/>
      <c r="V143" s="67"/>
      <c r="W143" s="67"/>
      <c r="X143" s="67"/>
      <c r="Y143" s="67"/>
      <c r="Z143" s="67"/>
      <c r="AA143" s="67"/>
      <c r="AB143" s="67"/>
      <c r="AC143" s="67"/>
      <c r="AD143" s="67"/>
      <c r="AE143" s="67"/>
      <c r="AF143" s="67"/>
      <c r="AG143" s="67"/>
      <c r="AH143" s="67"/>
      <c r="AI143" s="67"/>
      <c r="AJ143" s="67"/>
      <c r="AK143" s="67"/>
      <c r="AL143" s="67"/>
    </row>
    <row r="144" spans="1:38" ht="12" customHeight="1" x14ac:dyDescent="0.4">
      <c r="A144" s="67"/>
      <c r="B144" s="67"/>
      <c r="C144" s="67"/>
      <c r="D144" s="67"/>
      <c r="E144" s="67"/>
      <c r="F144" s="67"/>
      <c r="G144" s="67"/>
      <c r="H144" s="67"/>
      <c r="I144" s="67"/>
      <c r="J144" s="67"/>
      <c r="K144" s="67"/>
      <c r="L144" s="67"/>
      <c r="M144" s="67"/>
      <c r="N144" s="67"/>
      <c r="O144" s="67"/>
      <c r="P144" s="67"/>
      <c r="Q144" s="67"/>
      <c r="R144" s="67"/>
      <c r="S144" s="67"/>
      <c r="T144" s="67"/>
      <c r="U144" s="67"/>
      <c r="V144" s="67"/>
      <c r="W144" s="67"/>
      <c r="X144" s="67"/>
      <c r="Y144" s="67"/>
      <c r="Z144" s="67"/>
      <c r="AA144" s="67"/>
      <c r="AB144" s="67"/>
      <c r="AC144" s="67"/>
      <c r="AD144" s="67"/>
      <c r="AE144" s="67"/>
      <c r="AF144" s="67"/>
      <c r="AG144" s="67"/>
      <c r="AH144" s="67"/>
      <c r="AI144" s="67"/>
      <c r="AJ144" s="67"/>
      <c r="AK144" s="67"/>
      <c r="AL144" s="67"/>
    </row>
    <row r="145" spans="1:38" ht="12" customHeight="1" x14ac:dyDescent="0.4">
      <c r="A145" s="67"/>
      <c r="B145" s="67"/>
      <c r="C145" s="67"/>
      <c r="D145" s="67"/>
      <c r="E145" s="67"/>
      <c r="F145" s="67"/>
      <c r="G145" s="67"/>
      <c r="H145" s="67"/>
      <c r="I145" s="67"/>
      <c r="J145" s="67"/>
      <c r="K145" s="67"/>
      <c r="L145" s="67"/>
      <c r="M145" s="67"/>
      <c r="N145" s="67"/>
      <c r="O145" s="67"/>
      <c r="P145" s="67"/>
      <c r="Q145" s="67"/>
      <c r="R145" s="67"/>
      <c r="S145" s="67"/>
      <c r="T145" s="67"/>
      <c r="U145" s="67"/>
      <c r="V145" s="67"/>
      <c r="W145" s="67"/>
      <c r="X145" s="67"/>
      <c r="Y145" s="67"/>
      <c r="Z145" s="67"/>
      <c r="AA145" s="67"/>
      <c r="AB145" s="67"/>
      <c r="AC145" s="67"/>
      <c r="AD145" s="67"/>
      <c r="AE145" s="67"/>
      <c r="AF145" s="67"/>
      <c r="AG145" s="67"/>
      <c r="AH145" s="67"/>
      <c r="AI145" s="67"/>
      <c r="AJ145" s="67"/>
      <c r="AK145" s="67"/>
      <c r="AL145" s="67"/>
    </row>
    <row r="146" spans="1:38" ht="12" customHeight="1" x14ac:dyDescent="0.4">
      <c r="A146" s="67"/>
      <c r="B146" s="67"/>
      <c r="C146" s="67"/>
      <c r="D146" s="67"/>
      <c r="E146" s="67"/>
      <c r="F146" s="67"/>
      <c r="G146" s="67"/>
      <c r="H146" s="67"/>
      <c r="I146" s="67"/>
      <c r="J146" s="67"/>
      <c r="K146" s="67"/>
      <c r="L146" s="67"/>
      <c r="M146" s="67"/>
      <c r="N146" s="67"/>
      <c r="O146" s="67"/>
      <c r="P146" s="67"/>
      <c r="Q146" s="67"/>
      <c r="R146" s="67"/>
      <c r="S146" s="67"/>
      <c r="T146" s="67"/>
      <c r="U146" s="67"/>
      <c r="V146" s="67"/>
      <c r="W146" s="67"/>
      <c r="X146" s="67"/>
      <c r="Y146" s="67"/>
      <c r="Z146" s="67"/>
      <c r="AA146" s="67"/>
      <c r="AB146" s="67"/>
      <c r="AC146" s="67"/>
      <c r="AD146" s="67"/>
      <c r="AE146" s="67"/>
      <c r="AF146" s="67"/>
      <c r="AG146" s="67"/>
      <c r="AH146" s="67"/>
      <c r="AI146" s="67"/>
      <c r="AJ146" s="67"/>
      <c r="AK146" s="67"/>
      <c r="AL146" s="67"/>
    </row>
    <row r="147" spans="1:38" ht="12" customHeight="1" x14ac:dyDescent="0.4">
      <c r="A147" s="67"/>
      <c r="B147" s="67"/>
      <c r="C147" s="67"/>
      <c r="D147" s="67"/>
      <c r="E147" s="67"/>
      <c r="F147" s="67"/>
      <c r="G147" s="67"/>
      <c r="H147" s="67"/>
      <c r="I147" s="67"/>
      <c r="J147" s="67"/>
      <c r="K147" s="67"/>
      <c r="L147" s="67"/>
      <c r="M147" s="67"/>
      <c r="N147" s="67"/>
      <c r="O147" s="67"/>
      <c r="P147" s="67"/>
      <c r="Q147" s="67"/>
      <c r="R147" s="67"/>
      <c r="S147" s="67"/>
      <c r="T147" s="67"/>
      <c r="U147" s="67"/>
      <c r="V147" s="67"/>
      <c r="W147" s="67"/>
      <c r="X147" s="67"/>
      <c r="Y147" s="67"/>
      <c r="Z147" s="67"/>
      <c r="AA147" s="67"/>
      <c r="AB147" s="67"/>
      <c r="AC147" s="67"/>
      <c r="AD147" s="67"/>
      <c r="AE147" s="67"/>
      <c r="AF147" s="67"/>
      <c r="AG147" s="67"/>
      <c r="AH147" s="67"/>
      <c r="AI147" s="67"/>
      <c r="AJ147" s="67"/>
      <c r="AK147" s="67"/>
      <c r="AL147" s="67"/>
    </row>
    <row r="148" spans="1:38" ht="12" customHeight="1" x14ac:dyDescent="0.4">
      <c r="A148" s="67"/>
      <c r="B148" s="67"/>
      <c r="C148" s="67"/>
      <c r="D148" s="67"/>
      <c r="E148" s="67"/>
      <c r="F148" s="67"/>
      <c r="G148" s="67"/>
      <c r="H148" s="67"/>
      <c r="I148" s="67"/>
      <c r="J148" s="67"/>
      <c r="K148" s="67"/>
      <c r="L148" s="67"/>
      <c r="M148" s="67"/>
      <c r="N148" s="67"/>
      <c r="O148" s="67"/>
      <c r="P148" s="67"/>
      <c r="Q148" s="67"/>
      <c r="R148" s="67"/>
      <c r="S148" s="67"/>
      <c r="T148" s="67"/>
      <c r="U148" s="67"/>
      <c r="V148" s="67"/>
      <c r="W148" s="67"/>
      <c r="X148" s="67"/>
      <c r="Y148" s="67"/>
      <c r="Z148" s="67"/>
      <c r="AA148" s="67"/>
      <c r="AB148" s="67"/>
      <c r="AC148" s="67"/>
      <c r="AD148" s="67"/>
      <c r="AE148" s="67"/>
      <c r="AF148" s="67"/>
      <c r="AG148" s="67"/>
      <c r="AH148" s="67"/>
      <c r="AI148" s="67"/>
      <c r="AJ148" s="67"/>
      <c r="AK148" s="67"/>
      <c r="AL148" s="67"/>
    </row>
    <row r="149" spans="1:38" ht="12" customHeight="1" x14ac:dyDescent="0.4">
      <c r="A149" s="67"/>
      <c r="B149" s="67"/>
      <c r="C149" s="67"/>
      <c r="D149" s="67"/>
      <c r="E149" s="67"/>
      <c r="F149" s="67"/>
      <c r="G149" s="67"/>
      <c r="H149" s="67"/>
      <c r="I149" s="67"/>
      <c r="J149" s="67"/>
      <c r="K149" s="67"/>
      <c r="L149" s="67"/>
      <c r="M149" s="67"/>
      <c r="N149" s="67"/>
      <c r="O149" s="67"/>
      <c r="P149" s="67"/>
      <c r="Q149" s="67"/>
      <c r="R149" s="67"/>
      <c r="S149" s="67"/>
      <c r="T149" s="67"/>
      <c r="U149" s="67"/>
      <c r="V149" s="67"/>
      <c r="W149" s="67"/>
      <c r="X149" s="67"/>
      <c r="Y149" s="67"/>
      <c r="Z149" s="67"/>
      <c r="AA149" s="67"/>
      <c r="AB149" s="67"/>
      <c r="AC149" s="67"/>
      <c r="AD149" s="67"/>
      <c r="AE149" s="67"/>
      <c r="AF149" s="67"/>
      <c r="AG149" s="67"/>
      <c r="AH149" s="67"/>
      <c r="AI149" s="67"/>
      <c r="AJ149" s="67"/>
      <c r="AK149" s="67"/>
      <c r="AL149" s="67"/>
    </row>
    <row r="150" spans="1:38" ht="12" customHeight="1" x14ac:dyDescent="0.4">
      <c r="A150" s="67"/>
      <c r="B150" s="67"/>
      <c r="C150" s="67"/>
      <c r="D150" s="67"/>
      <c r="E150" s="67"/>
      <c r="F150" s="67"/>
      <c r="G150" s="67"/>
      <c r="H150" s="67"/>
      <c r="I150" s="67"/>
      <c r="J150" s="67"/>
      <c r="K150" s="67"/>
      <c r="L150" s="67"/>
      <c r="M150" s="67"/>
      <c r="N150" s="67"/>
      <c r="O150" s="67"/>
      <c r="P150" s="67"/>
      <c r="Q150" s="67"/>
      <c r="R150" s="67"/>
      <c r="S150" s="67"/>
      <c r="T150" s="67"/>
      <c r="U150" s="67"/>
      <c r="V150" s="67"/>
      <c r="W150" s="67"/>
      <c r="X150" s="67"/>
      <c r="Y150" s="67"/>
      <c r="Z150" s="67"/>
      <c r="AA150" s="67"/>
      <c r="AB150" s="67"/>
      <c r="AC150" s="67"/>
      <c r="AD150" s="67"/>
      <c r="AE150" s="67"/>
      <c r="AF150" s="67"/>
      <c r="AG150" s="67"/>
      <c r="AH150" s="67"/>
      <c r="AI150" s="67"/>
      <c r="AJ150" s="67"/>
      <c r="AK150" s="67"/>
      <c r="AL150" s="67"/>
    </row>
    <row r="151" spans="1:38" ht="12" customHeight="1" x14ac:dyDescent="0.4">
      <c r="A151" s="67"/>
      <c r="B151" s="67"/>
      <c r="C151" s="67"/>
      <c r="D151" s="67"/>
      <c r="E151" s="67"/>
      <c r="F151" s="67"/>
      <c r="G151" s="67"/>
      <c r="H151" s="67"/>
      <c r="I151" s="67"/>
      <c r="J151" s="67"/>
      <c r="K151" s="67"/>
      <c r="L151" s="67"/>
      <c r="M151" s="67"/>
      <c r="N151" s="67"/>
      <c r="O151" s="67"/>
      <c r="P151" s="67"/>
      <c r="Q151" s="67"/>
      <c r="R151" s="67"/>
      <c r="S151" s="67"/>
      <c r="T151" s="67"/>
      <c r="U151" s="67"/>
      <c r="V151" s="67"/>
      <c r="W151" s="67"/>
      <c r="X151" s="67"/>
      <c r="Y151" s="67"/>
      <c r="Z151" s="67"/>
      <c r="AA151" s="67"/>
      <c r="AB151" s="67"/>
      <c r="AC151" s="67"/>
      <c r="AD151" s="67"/>
      <c r="AE151" s="67"/>
      <c r="AF151" s="67"/>
      <c r="AG151" s="67"/>
      <c r="AH151" s="67"/>
      <c r="AI151" s="67"/>
      <c r="AJ151" s="67"/>
      <c r="AK151" s="67"/>
      <c r="AL151" s="67"/>
    </row>
    <row r="152" spans="1:38" ht="12" customHeight="1" x14ac:dyDescent="0.4">
      <c r="A152" s="67"/>
      <c r="B152" s="67"/>
      <c r="C152" s="67"/>
      <c r="D152" s="67"/>
      <c r="E152" s="67"/>
      <c r="F152" s="67"/>
      <c r="G152" s="67"/>
      <c r="H152" s="67"/>
      <c r="I152" s="67"/>
      <c r="J152" s="67"/>
      <c r="K152" s="67"/>
      <c r="L152" s="67"/>
      <c r="M152" s="67"/>
      <c r="N152" s="67"/>
      <c r="O152" s="67"/>
      <c r="P152" s="67"/>
      <c r="Q152" s="67"/>
      <c r="R152" s="67"/>
      <c r="S152" s="67"/>
      <c r="T152" s="67"/>
      <c r="U152" s="67"/>
      <c r="V152" s="67"/>
      <c r="W152" s="67"/>
      <c r="X152" s="67"/>
      <c r="Y152" s="67"/>
      <c r="Z152" s="67"/>
      <c r="AA152" s="67"/>
      <c r="AB152" s="67"/>
      <c r="AC152" s="67"/>
      <c r="AD152" s="67"/>
      <c r="AE152" s="67"/>
      <c r="AF152" s="67"/>
      <c r="AG152" s="67"/>
      <c r="AH152" s="67"/>
      <c r="AI152" s="67"/>
      <c r="AJ152" s="67"/>
      <c r="AK152" s="67"/>
      <c r="AL152" s="67"/>
    </row>
    <row r="153" spans="1:38" ht="12" customHeight="1" x14ac:dyDescent="0.4">
      <c r="A153" s="67"/>
      <c r="B153" s="67"/>
      <c r="C153" s="67"/>
      <c r="D153" s="67"/>
      <c r="E153" s="67"/>
      <c r="F153" s="67"/>
      <c r="G153" s="67"/>
      <c r="H153" s="67"/>
      <c r="I153" s="67"/>
      <c r="J153" s="67"/>
      <c r="K153" s="67"/>
      <c r="L153" s="67"/>
      <c r="M153" s="67"/>
      <c r="N153" s="67"/>
      <c r="O153" s="67"/>
      <c r="P153" s="67"/>
      <c r="Q153" s="67"/>
      <c r="R153" s="67"/>
      <c r="S153" s="67"/>
      <c r="T153" s="67"/>
      <c r="U153" s="67"/>
      <c r="V153" s="67"/>
      <c r="W153" s="67"/>
      <c r="X153" s="67"/>
      <c r="Y153" s="67"/>
      <c r="Z153" s="67"/>
      <c r="AA153" s="67"/>
      <c r="AB153" s="67"/>
      <c r="AC153" s="67"/>
      <c r="AD153" s="67"/>
      <c r="AE153" s="67"/>
      <c r="AF153" s="67"/>
      <c r="AG153" s="67"/>
      <c r="AH153" s="67"/>
      <c r="AI153" s="67"/>
      <c r="AJ153" s="67"/>
      <c r="AK153" s="67"/>
      <c r="AL153" s="67"/>
    </row>
    <row r="154" spans="1:38" ht="12" customHeight="1" x14ac:dyDescent="0.4">
      <c r="A154" s="67"/>
      <c r="B154" s="67"/>
      <c r="C154" s="67"/>
      <c r="D154" s="67"/>
      <c r="E154" s="67"/>
      <c r="F154" s="67"/>
      <c r="G154" s="67"/>
      <c r="H154" s="67"/>
      <c r="I154" s="67"/>
      <c r="J154" s="67"/>
      <c r="K154" s="67"/>
      <c r="L154" s="67"/>
      <c r="M154" s="67"/>
      <c r="N154" s="67"/>
      <c r="O154" s="67"/>
      <c r="P154" s="67"/>
      <c r="Q154" s="67"/>
      <c r="R154" s="67"/>
      <c r="S154" s="67"/>
      <c r="T154" s="67"/>
      <c r="U154" s="67"/>
      <c r="V154" s="67"/>
      <c r="W154" s="67"/>
      <c r="X154" s="67"/>
      <c r="Y154" s="67"/>
      <c r="Z154" s="67"/>
      <c r="AA154" s="67"/>
      <c r="AB154" s="67"/>
      <c r="AC154" s="67"/>
      <c r="AD154" s="67"/>
      <c r="AE154" s="67"/>
      <c r="AF154" s="67"/>
      <c r="AG154" s="67"/>
      <c r="AH154" s="67"/>
      <c r="AI154" s="67"/>
      <c r="AJ154" s="67"/>
      <c r="AK154" s="67"/>
      <c r="AL154" s="67"/>
    </row>
    <row r="155" spans="1:38" ht="12" customHeight="1" x14ac:dyDescent="0.4">
      <c r="A155" s="67"/>
      <c r="B155" s="67"/>
      <c r="C155" s="67"/>
      <c r="D155" s="67"/>
      <c r="E155" s="67"/>
      <c r="F155" s="67"/>
      <c r="G155" s="67"/>
      <c r="H155" s="67"/>
      <c r="I155" s="67"/>
      <c r="J155" s="67"/>
      <c r="K155" s="67"/>
      <c r="L155" s="67"/>
      <c r="M155" s="67"/>
      <c r="N155" s="67"/>
      <c r="O155" s="67"/>
      <c r="P155" s="67"/>
      <c r="Q155" s="67"/>
      <c r="R155" s="67"/>
      <c r="S155" s="67"/>
      <c r="T155" s="67"/>
      <c r="U155" s="67"/>
      <c r="V155" s="67"/>
      <c r="W155" s="67"/>
      <c r="X155" s="67"/>
      <c r="Y155" s="67"/>
      <c r="Z155" s="67"/>
      <c r="AA155" s="67"/>
      <c r="AB155" s="67"/>
      <c r="AC155" s="67"/>
      <c r="AD155" s="67"/>
      <c r="AE155" s="67"/>
      <c r="AF155" s="67"/>
      <c r="AG155" s="67"/>
      <c r="AH155" s="67"/>
      <c r="AI155" s="67"/>
      <c r="AJ155" s="67"/>
      <c r="AK155" s="67"/>
      <c r="AL155" s="67"/>
    </row>
    <row r="156" spans="1:38" ht="12" customHeight="1" x14ac:dyDescent="0.4">
      <c r="A156" s="67"/>
      <c r="B156" s="67"/>
      <c r="C156" s="67"/>
      <c r="D156" s="67"/>
      <c r="E156" s="67"/>
      <c r="F156" s="67"/>
      <c r="G156" s="67"/>
      <c r="H156" s="67"/>
      <c r="I156" s="67"/>
      <c r="J156" s="67"/>
      <c r="K156" s="67"/>
      <c r="L156" s="67"/>
      <c r="M156" s="67"/>
      <c r="N156" s="67"/>
      <c r="O156" s="67"/>
      <c r="P156" s="67"/>
      <c r="Q156" s="67"/>
      <c r="R156" s="67"/>
      <c r="S156" s="67"/>
      <c r="T156" s="67"/>
      <c r="U156" s="67"/>
      <c r="V156" s="67"/>
      <c r="W156" s="67"/>
      <c r="X156" s="67"/>
      <c r="Y156" s="67"/>
      <c r="Z156" s="67"/>
      <c r="AA156" s="67"/>
      <c r="AB156" s="67"/>
      <c r="AC156" s="67"/>
      <c r="AD156" s="67"/>
      <c r="AE156" s="67"/>
      <c r="AF156" s="67"/>
      <c r="AG156" s="67"/>
      <c r="AH156" s="67"/>
      <c r="AI156" s="67"/>
      <c r="AJ156" s="67"/>
      <c r="AK156" s="67"/>
      <c r="AL156" s="67"/>
    </row>
    <row r="157" spans="1:38" ht="12" customHeight="1" x14ac:dyDescent="0.4">
      <c r="A157" s="67"/>
      <c r="B157" s="67"/>
      <c r="C157" s="67"/>
      <c r="D157" s="67"/>
      <c r="E157" s="67"/>
      <c r="F157" s="67"/>
      <c r="G157" s="67"/>
      <c r="H157" s="67"/>
      <c r="I157" s="67"/>
      <c r="J157" s="67"/>
      <c r="K157" s="67"/>
      <c r="L157" s="67"/>
      <c r="M157" s="67"/>
      <c r="N157" s="67"/>
      <c r="O157" s="67"/>
      <c r="P157" s="67"/>
      <c r="Q157" s="67"/>
      <c r="R157" s="67"/>
      <c r="S157" s="67"/>
      <c r="T157" s="67"/>
      <c r="U157" s="67"/>
      <c r="V157" s="67"/>
      <c r="W157" s="67"/>
      <c r="X157" s="67"/>
      <c r="Y157" s="67"/>
      <c r="Z157" s="67"/>
      <c r="AA157" s="67"/>
      <c r="AB157" s="67"/>
      <c r="AC157" s="67"/>
      <c r="AD157" s="67"/>
      <c r="AE157" s="67"/>
      <c r="AF157" s="67"/>
      <c r="AG157" s="67"/>
      <c r="AH157" s="67"/>
      <c r="AI157" s="67"/>
      <c r="AJ157" s="67"/>
      <c r="AK157" s="67"/>
      <c r="AL157" s="67"/>
    </row>
    <row r="158" spans="1:38" ht="12" customHeight="1" x14ac:dyDescent="0.4">
      <c r="A158" s="67"/>
      <c r="B158" s="67"/>
      <c r="C158" s="67"/>
      <c r="D158" s="67"/>
      <c r="E158" s="67"/>
      <c r="F158" s="67"/>
      <c r="G158" s="67"/>
      <c r="H158" s="67"/>
      <c r="I158" s="67"/>
      <c r="J158" s="67"/>
      <c r="K158" s="67"/>
      <c r="L158" s="67"/>
      <c r="M158" s="67"/>
      <c r="N158" s="67"/>
      <c r="O158" s="67"/>
      <c r="P158" s="67"/>
      <c r="Q158" s="67"/>
      <c r="R158" s="67"/>
      <c r="S158" s="67"/>
      <c r="T158" s="67"/>
      <c r="U158" s="67"/>
      <c r="V158" s="67"/>
      <c r="W158" s="67"/>
      <c r="X158" s="67"/>
      <c r="Y158" s="67"/>
      <c r="Z158" s="67"/>
      <c r="AA158" s="67"/>
      <c r="AB158" s="67"/>
      <c r="AC158" s="67"/>
      <c r="AD158" s="67"/>
      <c r="AE158" s="67"/>
      <c r="AF158" s="67"/>
      <c r="AG158" s="67"/>
      <c r="AH158" s="67"/>
      <c r="AI158" s="67"/>
      <c r="AJ158" s="67"/>
      <c r="AK158" s="67"/>
      <c r="AL158" s="67"/>
    </row>
    <row r="159" spans="1:38" ht="12" customHeight="1" x14ac:dyDescent="0.4">
      <c r="A159" s="67"/>
      <c r="B159" s="67"/>
      <c r="C159" s="67"/>
      <c r="D159" s="67"/>
      <c r="E159" s="67"/>
      <c r="F159" s="67"/>
      <c r="G159" s="67"/>
      <c r="H159" s="67"/>
      <c r="I159" s="67"/>
      <c r="J159" s="67"/>
      <c r="K159" s="67"/>
      <c r="L159" s="67"/>
      <c r="M159" s="67"/>
      <c r="N159" s="67"/>
      <c r="O159" s="67"/>
      <c r="P159" s="67"/>
      <c r="Q159" s="67"/>
      <c r="R159" s="67"/>
      <c r="S159" s="67"/>
      <c r="T159" s="67"/>
      <c r="U159" s="67"/>
      <c r="V159" s="67"/>
      <c r="W159" s="67"/>
      <c r="X159" s="67"/>
      <c r="Y159" s="67"/>
      <c r="Z159" s="67"/>
      <c r="AA159" s="67"/>
      <c r="AB159" s="67"/>
      <c r="AC159" s="67"/>
      <c r="AD159" s="67"/>
      <c r="AE159" s="67"/>
      <c r="AF159" s="67"/>
      <c r="AG159" s="67"/>
      <c r="AH159" s="67"/>
      <c r="AI159" s="67"/>
      <c r="AJ159" s="67"/>
      <c r="AK159" s="67"/>
      <c r="AL159" s="67"/>
    </row>
    <row r="160" spans="1:38" ht="12" customHeight="1" x14ac:dyDescent="0.4">
      <c r="A160" s="67"/>
      <c r="B160" s="67"/>
      <c r="C160" s="67"/>
      <c r="D160" s="67"/>
      <c r="E160" s="67"/>
      <c r="F160" s="67"/>
      <c r="G160" s="67"/>
      <c r="H160" s="67"/>
      <c r="I160" s="67"/>
      <c r="J160" s="67"/>
      <c r="K160" s="67"/>
      <c r="L160" s="67"/>
      <c r="M160" s="67"/>
      <c r="N160" s="67"/>
      <c r="O160" s="67"/>
      <c r="P160" s="67"/>
      <c r="Q160" s="67"/>
      <c r="R160" s="67"/>
      <c r="S160" s="67"/>
      <c r="T160" s="67"/>
      <c r="U160" s="67"/>
      <c r="V160" s="67"/>
      <c r="W160" s="67"/>
      <c r="X160" s="67"/>
      <c r="Y160" s="67"/>
      <c r="Z160" s="67"/>
      <c r="AA160" s="67"/>
      <c r="AB160" s="67"/>
      <c r="AC160" s="67"/>
      <c r="AD160" s="67"/>
      <c r="AE160" s="67"/>
      <c r="AF160" s="67"/>
      <c r="AG160" s="67"/>
      <c r="AH160" s="67"/>
      <c r="AI160" s="67"/>
      <c r="AJ160" s="67"/>
      <c r="AK160" s="67"/>
      <c r="AL160" s="67"/>
    </row>
    <row r="161" spans="1:38" ht="12" customHeight="1" x14ac:dyDescent="0.4">
      <c r="A161" s="67"/>
      <c r="B161" s="67"/>
      <c r="C161" s="67"/>
      <c r="D161" s="67"/>
      <c r="E161" s="67"/>
      <c r="F161" s="67"/>
      <c r="G161" s="67"/>
      <c r="H161" s="67"/>
      <c r="I161" s="67"/>
      <c r="J161" s="67"/>
      <c r="K161" s="67"/>
      <c r="L161" s="67"/>
      <c r="M161" s="67"/>
      <c r="N161" s="67"/>
      <c r="O161" s="67"/>
      <c r="P161" s="67"/>
      <c r="Q161" s="67"/>
      <c r="R161" s="67"/>
      <c r="S161" s="67"/>
      <c r="T161" s="67"/>
      <c r="U161" s="67"/>
      <c r="V161" s="67"/>
      <c r="W161" s="67"/>
      <c r="X161" s="67"/>
      <c r="Y161" s="67"/>
      <c r="Z161" s="67"/>
      <c r="AA161" s="67"/>
      <c r="AB161" s="67"/>
      <c r="AC161" s="67"/>
      <c r="AD161" s="67"/>
      <c r="AE161" s="67"/>
      <c r="AF161" s="67"/>
      <c r="AG161" s="67"/>
      <c r="AH161" s="67"/>
      <c r="AI161" s="67"/>
      <c r="AJ161" s="67"/>
      <c r="AK161" s="67"/>
      <c r="AL161" s="67"/>
    </row>
    <row r="162" spans="1:38" ht="12" customHeight="1" x14ac:dyDescent="0.4">
      <c r="A162" s="67"/>
      <c r="B162" s="67"/>
      <c r="C162" s="67"/>
      <c r="D162" s="67"/>
      <c r="E162" s="67"/>
      <c r="F162" s="67"/>
      <c r="G162" s="67"/>
      <c r="H162" s="67"/>
      <c r="I162" s="67"/>
      <c r="J162" s="67"/>
      <c r="K162" s="67"/>
      <c r="L162" s="67"/>
      <c r="M162" s="67"/>
      <c r="N162" s="67"/>
      <c r="O162" s="67"/>
      <c r="P162" s="67"/>
      <c r="Q162" s="67"/>
      <c r="R162" s="67"/>
      <c r="S162" s="67"/>
      <c r="T162" s="67"/>
      <c r="U162" s="67"/>
      <c r="V162" s="67"/>
      <c r="W162" s="67"/>
      <c r="X162" s="67"/>
      <c r="Y162" s="67"/>
      <c r="Z162" s="67"/>
      <c r="AA162" s="67"/>
      <c r="AB162" s="67"/>
      <c r="AC162" s="67"/>
      <c r="AD162" s="67"/>
      <c r="AE162" s="67"/>
      <c r="AF162" s="67"/>
      <c r="AG162" s="67"/>
      <c r="AH162" s="67"/>
      <c r="AI162" s="67"/>
      <c r="AJ162" s="67"/>
      <c r="AK162" s="67"/>
      <c r="AL162" s="67"/>
    </row>
    <row r="163" spans="1:38" ht="12" customHeight="1" x14ac:dyDescent="0.4">
      <c r="A163" s="67"/>
      <c r="B163" s="67"/>
      <c r="C163" s="67"/>
      <c r="D163" s="67"/>
      <c r="E163" s="67"/>
      <c r="F163" s="67"/>
      <c r="G163" s="67"/>
      <c r="H163" s="67"/>
      <c r="I163" s="67"/>
      <c r="J163" s="67"/>
      <c r="K163" s="67"/>
      <c r="L163" s="67"/>
      <c r="M163" s="67"/>
      <c r="N163" s="67"/>
      <c r="O163" s="67"/>
      <c r="P163" s="67"/>
      <c r="Q163" s="67"/>
      <c r="R163" s="67"/>
      <c r="S163" s="67"/>
      <c r="T163" s="67"/>
      <c r="U163" s="67"/>
      <c r="V163" s="67"/>
      <c r="W163" s="67"/>
      <c r="X163" s="67"/>
      <c r="Y163" s="67"/>
      <c r="Z163" s="67"/>
      <c r="AA163" s="67"/>
      <c r="AB163" s="67"/>
      <c r="AC163" s="67"/>
      <c r="AD163" s="67"/>
      <c r="AE163" s="67"/>
      <c r="AF163" s="67"/>
      <c r="AG163" s="67"/>
      <c r="AH163" s="67"/>
      <c r="AI163" s="67"/>
      <c r="AJ163" s="67"/>
      <c r="AK163" s="67"/>
      <c r="AL163" s="67"/>
    </row>
    <row r="164" spans="1:38" ht="12" customHeight="1" x14ac:dyDescent="0.4">
      <c r="A164" s="67"/>
      <c r="B164" s="67"/>
      <c r="C164" s="67"/>
      <c r="D164" s="67"/>
      <c r="E164" s="67"/>
      <c r="F164" s="67"/>
      <c r="G164" s="67"/>
      <c r="H164" s="67"/>
      <c r="I164" s="67"/>
      <c r="J164" s="67"/>
      <c r="K164" s="67"/>
      <c r="L164" s="67"/>
      <c r="M164" s="67"/>
      <c r="N164" s="67"/>
      <c r="O164" s="67"/>
      <c r="P164" s="67"/>
      <c r="Q164" s="67"/>
      <c r="R164" s="67"/>
      <c r="S164" s="67"/>
      <c r="T164" s="67"/>
      <c r="U164" s="67"/>
      <c r="V164" s="67"/>
      <c r="W164" s="67"/>
      <c r="X164" s="67"/>
      <c r="Y164" s="67"/>
      <c r="Z164" s="67"/>
      <c r="AA164" s="67"/>
      <c r="AB164" s="67"/>
      <c r="AC164" s="67"/>
      <c r="AD164" s="67"/>
      <c r="AE164" s="67"/>
      <c r="AF164" s="67"/>
      <c r="AG164" s="67"/>
      <c r="AH164" s="67"/>
      <c r="AI164" s="67"/>
      <c r="AJ164" s="67"/>
      <c r="AK164" s="67"/>
      <c r="AL164" s="67"/>
    </row>
    <row r="165" spans="1:38" ht="12" customHeight="1" x14ac:dyDescent="0.4">
      <c r="A165" s="67"/>
      <c r="B165" s="67"/>
      <c r="C165" s="67"/>
      <c r="D165" s="67"/>
      <c r="E165" s="67"/>
      <c r="F165" s="67"/>
      <c r="G165" s="67"/>
      <c r="H165" s="67"/>
      <c r="I165" s="67"/>
      <c r="J165" s="67"/>
      <c r="K165" s="67"/>
      <c r="L165" s="67"/>
      <c r="M165" s="67"/>
      <c r="N165" s="67"/>
      <c r="O165" s="67"/>
      <c r="P165" s="67"/>
      <c r="Q165" s="67"/>
      <c r="R165" s="67"/>
      <c r="S165" s="67"/>
      <c r="T165" s="67"/>
      <c r="U165" s="67"/>
      <c r="V165" s="67"/>
      <c r="W165" s="67"/>
      <c r="X165" s="67"/>
      <c r="Y165" s="67"/>
      <c r="Z165" s="67"/>
      <c r="AA165" s="67"/>
      <c r="AB165" s="67"/>
      <c r="AC165" s="67"/>
      <c r="AD165" s="67"/>
      <c r="AE165" s="67"/>
      <c r="AF165" s="67"/>
      <c r="AG165" s="67"/>
      <c r="AH165" s="67"/>
      <c r="AI165" s="67"/>
      <c r="AJ165" s="67"/>
      <c r="AK165" s="67"/>
      <c r="AL165" s="67"/>
    </row>
    <row r="166" spans="1:38" ht="12" customHeight="1" x14ac:dyDescent="0.4">
      <c r="A166" s="67"/>
      <c r="B166" s="67"/>
      <c r="C166" s="67"/>
      <c r="D166" s="67"/>
      <c r="E166" s="67"/>
      <c r="F166" s="67"/>
      <c r="G166" s="67"/>
      <c r="H166" s="67"/>
      <c r="I166" s="67"/>
      <c r="J166" s="67"/>
      <c r="K166" s="67"/>
      <c r="L166" s="67"/>
      <c r="M166" s="67"/>
      <c r="N166" s="67"/>
      <c r="O166" s="67"/>
      <c r="P166" s="67"/>
      <c r="Q166" s="67"/>
      <c r="R166" s="67"/>
      <c r="S166" s="67"/>
      <c r="T166" s="67"/>
      <c r="U166" s="67"/>
      <c r="V166" s="67"/>
      <c r="W166" s="67"/>
      <c r="X166" s="67"/>
      <c r="Y166" s="67"/>
      <c r="Z166" s="67"/>
      <c r="AA166" s="67"/>
      <c r="AB166" s="67"/>
      <c r="AC166" s="67"/>
      <c r="AD166" s="67"/>
      <c r="AE166" s="67"/>
      <c r="AF166" s="67"/>
      <c r="AG166" s="67"/>
      <c r="AH166" s="67"/>
      <c r="AI166" s="67"/>
      <c r="AJ166" s="67"/>
      <c r="AK166" s="67"/>
      <c r="AL166" s="67"/>
    </row>
    <row r="167" spans="1:38" ht="12" customHeight="1" x14ac:dyDescent="0.4">
      <c r="A167" s="67"/>
      <c r="B167" s="67"/>
      <c r="C167" s="67"/>
      <c r="D167" s="67"/>
      <c r="E167" s="67"/>
      <c r="F167" s="67"/>
      <c r="G167" s="67"/>
      <c r="H167" s="67"/>
      <c r="I167" s="67"/>
      <c r="J167" s="67"/>
      <c r="K167" s="67"/>
      <c r="L167" s="67"/>
      <c r="M167" s="67"/>
      <c r="N167" s="67"/>
      <c r="O167" s="67"/>
      <c r="P167" s="67"/>
      <c r="Q167" s="67"/>
      <c r="R167" s="67"/>
      <c r="S167" s="67"/>
      <c r="T167" s="67"/>
      <c r="U167" s="67"/>
      <c r="V167" s="67"/>
      <c r="W167" s="67"/>
      <c r="X167" s="67"/>
      <c r="Y167" s="67"/>
      <c r="Z167" s="67"/>
      <c r="AA167" s="67"/>
      <c r="AB167" s="67"/>
      <c r="AC167" s="67"/>
      <c r="AD167" s="67"/>
      <c r="AE167" s="67"/>
      <c r="AF167" s="67"/>
      <c r="AG167" s="67"/>
      <c r="AH167" s="67"/>
      <c r="AI167" s="67"/>
      <c r="AJ167" s="67"/>
      <c r="AK167" s="67"/>
      <c r="AL167" s="67"/>
    </row>
    <row r="168" spans="1:38" ht="12" customHeight="1" x14ac:dyDescent="0.4">
      <c r="A168" s="67"/>
      <c r="B168" s="67"/>
      <c r="C168" s="67"/>
      <c r="D168" s="67"/>
      <c r="E168" s="67"/>
      <c r="F168" s="67"/>
      <c r="G168" s="67"/>
      <c r="H168" s="67"/>
      <c r="I168" s="67"/>
      <c r="J168" s="67"/>
      <c r="K168" s="67"/>
      <c r="L168" s="67"/>
      <c r="M168" s="67"/>
      <c r="N168" s="67"/>
      <c r="O168" s="67"/>
      <c r="P168" s="67"/>
      <c r="Q168" s="67"/>
      <c r="R168" s="67"/>
      <c r="S168" s="67"/>
      <c r="T168" s="67"/>
      <c r="U168" s="67"/>
      <c r="V168" s="67"/>
      <c r="W168" s="67"/>
      <c r="X168" s="67"/>
      <c r="Y168" s="67"/>
      <c r="Z168" s="67"/>
      <c r="AA168" s="67"/>
      <c r="AB168" s="67"/>
      <c r="AC168" s="67"/>
      <c r="AD168" s="67"/>
      <c r="AE168" s="67"/>
      <c r="AF168" s="67"/>
      <c r="AG168" s="67"/>
      <c r="AH168" s="67"/>
      <c r="AI168" s="67"/>
      <c r="AJ168" s="67"/>
      <c r="AK168" s="67"/>
      <c r="AL168" s="67"/>
    </row>
    <row r="169" spans="1:38" ht="12" customHeight="1" x14ac:dyDescent="0.4">
      <c r="A169" s="67"/>
      <c r="B169" s="67"/>
      <c r="C169" s="67"/>
      <c r="D169" s="67"/>
      <c r="E169" s="67"/>
      <c r="F169" s="67"/>
      <c r="G169" s="67"/>
      <c r="H169" s="67"/>
      <c r="I169" s="67"/>
      <c r="J169" s="67"/>
      <c r="K169" s="67"/>
      <c r="L169" s="67"/>
      <c r="M169" s="67"/>
      <c r="N169" s="67"/>
      <c r="O169" s="67"/>
      <c r="P169" s="67"/>
      <c r="Q169" s="67"/>
      <c r="R169" s="67"/>
      <c r="S169" s="67"/>
      <c r="T169" s="67"/>
      <c r="U169" s="67"/>
      <c r="V169" s="67"/>
      <c r="W169" s="67"/>
      <c r="X169" s="67"/>
      <c r="Y169" s="67"/>
      <c r="Z169" s="67"/>
      <c r="AA169" s="67"/>
      <c r="AB169" s="67"/>
      <c r="AC169" s="67"/>
      <c r="AD169" s="67"/>
      <c r="AE169" s="67"/>
      <c r="AF169" s="67"/>
      <c r="AG169" s="67"/>
      <c r="AH169" s="67"/>
      <c r="AI169" s="67"/>
      <c r="AJ169" s="67"/>
      <c r="AK169" s="67"/>
      <c r="AL169" s="67"/>
    </row>
    <row r="170" spans="1:38" ht="12" customHeight="1" x14ac:dyDescent="0.4">
      <c r="A170" s="67"/>
      <c r="B170" s="67"/>
      <c r="C170" s="67"/>
      <c r="D170" s="67"/>
      <c r="E170" s="67"/>
      <c r="F170" s="67"/>
      <c r="G170" s="67"/>
      <c r="H170" s="67"/>
      <c r="I170" s="67"/>
      <c r="J170" s="67"/>
      <c r="K170" s="67"/>
      <c r="L170" s="67"/>
      <c r="M170" s="67"/>
      <c r="N170" s="67"/>
      <c r="O170" s="67"/>
      <c r="P170" s="67"/>
      <c r="Q170" s="67"/>
      <c r="R170" s="67"/>
      <c r="S170" s="67"/>
      <c r="T170" s="67"/>
      <c r="U170" s="67"/>
      <c r="V170" s="67"/>
      <c r="W170" s="67"/>
      <c r="X170" s="67"/>
      <c r="Y170" s="67"/>
      <c r="Z170" s="67"/>
      <c r="AA170" s="67"/>
      <c r="AB170" s="67"/>
      <c r="AC170" s="67"/>
      <c r="AD170" s="67"/>
      <c r="AE170" s="67"/>
      <c r="AF170" s="67"/>
      <c r="AG170" s="67"/>
      <c r="AH170" s="67"/>
      <c r="AI170" s="67"/>
      <c r="AJ170" s="67"/>
      <c r="AK170" s="67"/>
      <c r="AL170" s="67"/>
    </row>
    <row r="171" spans="1:38" ht="12" customHeight="1" x14ac:dyDescent="0.4">
      <c r="A171" s="67"/>
      <c r="B171" s="67"/>
      <c r="C171" s="67"/>
      <c r="D171" s="67"/>
      <c r="E171" s="67"/>
      <c r="F171" s="67"/>
      <c r="G171" s="67"/>
      <c r="H171" s="67"/>
      <c r="I171" s="67"/>
      <c r="J171" s="67"/>
      <c r="K171" s="67"/>
      <c r="L171" s="67"/>
      <c r="M171" s="67"/>
      <c r="N171" s="67"/>
      <c r="O171" s="67"/>
      <c r="P171" s="67"/>
      <c r="Q171" s="67"/>
      <c r="R171" s="67"/>
      <c r="S171" s="67"/>
      <c r="T171" s="67"/>
      <c r="U171" s="67"/>
      <c r="V171" s="67"/>
      <c r="W171" s="67"/>
      <c r="X171" s="67"/>
      <c r="Y171" s="67"/>
      <c r="Z171" s="67"/>
      <c r="AA171" s="67"/>
      <c r="AB171" s="67"/>
      <c r="AC171" s="67"/>
      <c r="AD171" s="67"/>
      <c r="AE171" s="67"/>
      <c r="AF171" s="67"/>
      <c r="AG171" s="67"/>
      <c r="AH171" s="67"/>
      <c r="AI171" s="67"/>
      <c r="AJ171" s="67"/>
      <c r="AK171" s="67"/>
      <c r="AL171" s="67"/>
    </row>
    <row r="172" spans="1:38" ht="12" customHeight="1" x14ac:dyDescent="0.4">
      <c r="A172" s="67"/>
      <c r="B172" s="67"/>
      <c r="C172" s="67"/>
      <c r="D172" s="67"/>
      <c r="E172" s="67"/>
      <c r="F172" s="67"/>
      <c r="G172" s="67"/>
      <c r="H172" s="67"/>
      <c r="I172" s="67"/>
      <c r="J172" s="67"/>
      <c r="K172" s="67"/>
      <c r="L172" s="67"/>
      <c r="M172" s="67"/>
      <c r="N172" s="67"/>
      <c r="O172" s="67"/>
      <c r="P172" s="67"/>
      <c r="Q172" s="67"/>
      <c r="R172" s="67"/>
      <c r="S172" s="67"/>
      <c r="T172" s="67"/>
      <c r="U172" s="67"/>
      <c r="V172" s="67"/>
      <c r="W172" s="67"/>
      <c r="X172" s="67"/>
      <c r="Y172" s="67"/>
      <c r="Z172" s="67"/>
      <c r="AA172" s="67"/>
      <c r="AB172" s="67"/>
      <c r="AC172" s="67"/>
      <c r="AD172" s="67"/>
      <c r="AE172" s="67"/>
      <c r="AF172" s="67"/>
      <c r="AG172" s="67"/>
      <c r="AH172" s="67"/>
      <c r="AI172" s="67"/>
      <c r="AJ172" s="67"/>
      <c r="AK172" s="67"/>
      <c r="AL172" s="67"/>
    </row>
    <row r="173" spans="1:38" ht="12" customHeight="1" x14ac:dyDescent="0.4">
      <c r="A173" s="67"/>
      <c r="B173" s="67"/>
      <c r="C173" s="67"/>
      <c r="D173" s="67"/>
      <c r="E173" s="67"/>
      <c r="F173" s="67"/>
      <c r="G173" s="67"/>
      <c r="H173" s="67"/>
      <c r="I173" s="67"/>
      <c r="J173" s="67"/>
      <c r="K173" s="67"/>
      <c r="L173" s="67"/>
      <c r="M173" s="67"/>
      <c r="N173" s="67"/>
      <c r="O173" s="67"/>
      <c r="P173" s="67"/>
      <c r="Q173" s="67"/>
      <c r="R173" s="67"/>
      <c r="S173" s="67"/>
      <c r="T173" s="67"/>
      <c r="U173" s="67"/>
      <c r="V173" s="67"/>
      <c r="W173" s="67"/>
      <c r="X173" s="67"/>
      <c r="Y173" s="67"/>
      <c r="Z173" s="67"/>
      <c r="AA173" s="67"/>
      <c r="AB173" s="67"/>
      <c r="AC173" s="67"/>
      <c r="AD173" s="67"/>
      <c r="AE173" s="67"/>
      <c r="AF173" s="67"/>
      <c r="AG173" s="67"/>
      <c r="AH173" s="67"/>
      <c r="AI173" s="67"/>
      <c r="AJ173" s="67"/>
      <c r="AK173" s="67"/>
      <c r="AL173" s="67"/>
    </row>
    <row r="174" spans="1:38" ht="12" customHeight="1" x14ac:dyDescent="0.4">
      <c r="A174" s="67"/>
      <c r="B174" s="67"/>
      <c r="C174" s="67"/>
      <c r="D174" s="67"/>
      <c r="E174" s="67"/>
      <c r="F174" s="67"/>
      <c r="G174" s="67"/>
      <c r="H174" s="67"/>
      <c r="I174" s="67"/>
      <c r="J174" s="67"/>
      <c r="K174" s="67"/>
      <c r="L174" s="67"/>
      <c r="M174" s="67"/>
      <c r="N174" s="67"/>
      <c r="O174" s="67"/>
      <c r="P174" s="67"/>
      <c r="Q174" s="67"/>
      <c r="R174" s="67"/>
      <c r="S174" s="67"/>
      <c r="T174" s="67"/>
      <c r="U174" s="67"/>
      <c r="V174" s="67"/>
      <c r="W174" s="67"/>
      <c r="X174" s="67"/>
      <c r="Y174" s="67"/>
      <c r="Z174" s="67"/>
      <c r="AA174" s="67"/>
      <c r="AB174" s="67"/>
      <c r="AC174" s="67"/>
      <c r="AD174" s="67"/>
      <c r="AE174" s="67"/>
      <c r="AF174" s="67"/>
      <c r="AG174" s="67"/>
      <c r="AH174" s="67"/>
      <c r="AI174" s="67"/>
      <c r="AJ174" s="67"/>
      <c r="AK174" s="67"/>
      <c r="AL174" s="67"/>
    </row>
    <row r="175" spans="1:38" ht="12" customHeight="1" x14ac:dyDescent="0.4">
      <c r="A175" s="67"/>
      <c r="B175" s="67"/>
      <c r="C175" s="67"/>
      <c r="D175" s="67"/>
      <c r="E175" s="67"/>
      <c r="F175" s="67"/>
      <c r="G175" s="67"/>
      <c r="H175" s="67"/>
      <c r="I175" s="67"/>
      <c r="J175" s="67"/>
      <c r="K175" s="67"/>
      <c r="L175" s="67"/>
      <c r="M175" s="67"/>
      <c r="N175" s="67"/>
      <c r="O175" s="67"/>
      <c r="P175" s="67"/>
      <c r="Q175" s="67"/>
      <c r="R175" s="67"/>
      <c r="S175" s="67"/>
      <c r="T175" s="67"/>
      <c r="U175" s="67"/>
      <c r="V175" s="67"/>
      <c r="W175" s="67"/>
      <c r="X175" s="67"/>
      <c r="Y175" s="67"/>
      <c r="Z175" s="67"/>
      <c r="AA175" s="67"/>
      <c r="AB175" s="67"/>
      <c r="AC175" s="67"/>
      <c r="AD175" s="67"/>
      <c r="AE175" s="67"/>
      <c r="AF175" s="67"/>
      <c r="AG175" s="67"/>
      <c r="AH175" s="67"/>
      <c r="AI175" s="67"/>
      <c r="AJ175" s="67"/>
      <c r="AK175" s="67"/>
      <c r="AL175" s="67"/>
    </row>
    <row r="176" spans="1:38" ht="12" customHeight="1" x14ac:dyDescent="0.4">
      <c r="A176" s="67"/>
      <c r="B176" s="67"/>
      <c r="C176" s="67"/>
      <c r="D176" s="67"/>
      <c r="E176" s="67"/>
      <c r="F176" s="67"/>
      <c r="G176" s="67"/>
      <c r="H176" s="67"/>
      <c r="I176" s="67"/>
      <c r="J176" s="67"/>
      <c r="K176" s="67"/>
      <c r="L176" s="67"/>
      <c r="M176" s="67"/>
      <c r="N176" s="67"/>
      <c r="O176" s="67"/>
      <c r="P176" s="67"/>
      <c r="Q176" s="67"/>
      <c r="R176" s="67"/>
      <c r="S176" s="67"/>
      <c r="T176" s="67"/>
      <c r="U176" s="67"/>
      <c r="V176" s="67"/>
      <c r="W176" s="67"/>
      <c r="X176" s="67"/>
      <c r="Y176" s="67"/>
      <c r="Z176" s="67"/>
      <c r="AA176" s="67"/>
      <c r="AB176" s="67"/>
      <c r="AC176" s="67"/>
      <c r="AD176" s="67"/>
      <c r="AE176" s="67"/>
      <c r="AF176" s="67"/>
      <c r="AG176" s="67"/>
      <c r="AH176" s="67"/>
      <c r="AI176" s="67"/>
      <c r="AJ176" s="67"/>
      <c r="AK176" s="67"/>
      <c r="AL176" s="67"/>
    </row>
    <row r="177" spans="1:38" ht="12" customHeight="1" x14ac:dyDescent="0.4">
      <c r="A177" s="67"/>
      <c r="B177" s="67"/>
      <c r="C177" s="67"/>
      <c r="D177" s="67"/>
      <c r="E177" s="67"/>
      <c r="F177" s="67"/>
      <c r="G177" s="67"/>
      <c r="H177" s="67"/>
      <c r="I177" s="67"/>
      <c r="J177" s="67"/>
      <c r="K177" s="67"/>
      <c r="L177" s="67"/>
      <c r="M177" s="67"/>
      <c r="N177" s="67"/>
      <c r="O177" s="67"/>
      <c r="P177" s="67"/>
      <c r="Q177" s="67"/>
      <c r="R177" s="67"/>
      <c r="S177" s="67"/>
      <c r="T177" s="67"/>
      <c r="U177" s="67"/>
      <c r="V177" s="67"/>
      <c r="W177" s="67"/>
      <c r="X177" s="67"/>
      <c r="Y177" s="67"/>
      <c r="Z177" s="67"/>
      <c r="AA177" s="67"/>
      <c r="AB177" s="67"/>
      <c r="AC177" s="67"/>
      <c r="AD177" s="67"/>
      <c r="AE177" s="67"/>
      <c r="AF177" s="67"/>
      <c r="AG177" s="67"/>
      <c r="AH177" s="67"/>
      <c r="AI177" s="67"/>
      <c r="AJ177" s="67"/>
      <c r="AK177" s="67"/>
      <c r="AL177" s="67"/>
    </row>
    <row r="178" spans="1:38" ht="12" customHeight="1" x14ac:dyDescent="0.4">
      <c r="A178" s="67"/>
      <c r="B178" s="67"/>
      <c r="C178" s="67"/>
      <c r="D178" s="67"/>
      <c r="E178" s="67"/>
      <c r="F178" s="67"/>
      <c r="G178" s="67"/>
      <c r="H178" s="67"/>
      <c r="I178" s="67"/>
      <c r="J178" s="67"/>
      <c r="K178" s="67"/>
      <c r="L178" s="67"/>
      <c r="M178" s="67"/>
      <c r="N178" s="67"/>
      <c r="O178" s="67"/>
      <c r="P178" s="67"/>
      <c r="Q178" s="67"/>
      <c r="R178" s="67"/>
      <c r="S178" s="67"/>
      <c r="T178" s="67"/>
      <c r="U178" s="67"/>
      <c r="V178" s="67"/>
      <c r="W178" s="67"/>
      <c r="X178" s="67"/>
      <c r="Y178" s="67"/>
      <c r="Z178" s="67"/>
      <c r="AA178" s="67"/>
      <c r="AB178" s="67"/>
      <c r="AC178" s="67"/>
      <c r="AD178" s="67"/>
      <c r="AE178" s="67"/>
      <c r="AF178" s="67"/>
      <c r="AG178" s="67"/>
      <c r="AH178" s="67"/>
      <c r="AI178" s="67"/>
      <c r="AJ178" s="67"/>
      <c r="AK178" s="67"/>
      <c r="AL178" s="67"/>
    </row>
    <row r="179" spans="1:38" ht="12" customHeight="1" x14ac:dyDescent="0.4">
      <c r="A179" s="67"/>
      <c r="B179" s="67"/>
      <c r="C179" s="67"/>
      <c r="D179" s="67"/>
      <c r="E179" s="67"/>
      <c r="F179" s="67"/>
      <c r="G179" s="67"/>
      <c r="H179" s="67"/>
      <c r="I179" s="67"/>
      <c r="J179" s="67"/>
      <c r="K179" s="67"/>
      <c r="L179" s="67"/>
      <c r="M179" s="67"/>
      <c r="N179" s="67"/>
      <c r="O179" s="67"/>
      <c r="P179" s="67"/>
      <c r="Q179" s="67"/>
      <c r="R179" s="67"/>
      <c r="S179" s="67"/>
      <c r="T179" s="67"/>
      <c r="U179" s="67"/>
      <c r="V179" s="67"/>
      <c r="W179" s="67"/>
      <c r="X179" s="67"/>
      <c r="Y179" s="67"/>
      <c r="Z179" s="67"/>
      <c r="AA179" s="67"/>
      <c r="AB179" s="67"/>
      <c r="AC179" s="67"/>
      <c r="AD179" s="67"/>
      <c r="AE179" s="67"/>
      <c r="AF179" s="67"/>
      <c r="AG179" s="67"/>
      <c r="AH179" s="67"/>
      <c r="AI179" s="67"/>
      <c r="AJ179" s="67"/>
      <c r="AK179" s="67"/>
      <c r="AL179" s="67"/>
    </row>
    <row r="180" spans="1:38" ht="12" customHeight="1" x14ac:dyDescent="0.4">
      <c r="A180" s="67"/>
      <c r="B180" s="67"/>
      <c r="C180" s="67"/>
      <c r="D180" s="67"/>
      <c r="E180" s="67"/>
      <c r="F180" s="67"/>
      <c r="G180" s="67"/>
      <c r="H180" s="67"/>
      <c r="I180" s="67"/>
      <c r="J180" s="67"/>
      <c r="K180" s="67"/>
      <c r="L180" s="67"/>
      <c r="M180" s="67"/>
      <c r="N180" s="67"/>
      <c r="O180" s="67"/>
      <c r="P180" s="67"/>
      <c r="Q180" s="67"/>
      <c r="R180" s="67"/>
      <c r="S180" s="67"/>
      <c r="T180" s="67"/>
      <c r="U180" s="67"/>
      <c r="V180" s="67"/>
      <c r="W180" s="67"/>
      <c r="X180" s="67"/>
      <c r="Y180" s="67"/>
      <c r="Z180" s="67"/>
      <c r="AA180" s="67"/>
      <c r="AB180" s="67"/>
      <c r="AC180" s="67"/>
      <c r="AD180" s="67"/>
      <c r="AE180" s="67"/>
      <c r="AF180" s="67"/>
      <c r="AG180" s="67"/>
      <c r="AH180" s="67"/>
      <c r="AI180" s="67"/>
      <c r="AJ180" s="67"/>
      <c r="AK180" s="67"/>
      <c r="AL180" s="67"/>
    </row>
    <row r="181" spans="1:38" ht="12" customHeight="1" x14ac:dyDescent="0.4">
      <c r="A181" s="67"/>
      <c r="B181" s="67"/>
      <c r="C181" s="67"/>
      <c r="D181" s="67"/>
      <c r="E181" s="67"/>
      <c r="F181" s="67"/>
      <c r="G181" s="67"/>
      <c r="H181" s="67"/>
      <c r="I181" s="67"/>
      <c r="J181" s="67"/>
      <c r="K181" s="67"/>
      <c r="L181" s="67"/>
      <c r="M181" s="67"/>
      <c r="N181" s="67"/>
      <c r="O181" s="67"/>
      <c r="P181" s="67"/>
      <c r="Q181" s="67"/>
      <c r="R181" s="67"/>
      <c r="S181" s="67"/>
      <c r="T181" s="67"/>
      <c r="U181" s="67"/>
      <c r="V181" s="67"/>
      <c r="W181" s="67"/>
      <c r="X181" s="67"/>
      <c r="Y181" s="67"/>
      <c r="Z181" s="67"/>
      <c r="AA181" s="67"/>
      <c r="AB181" s="67"/>
      <c r="AC181" s="67"/>
      <c r="AD181" s="67"/>
      <c r="AE181" s="67"/>
      <c r="AF181" s="67"/>
      <c r="AG181" s="67"/>
      <c r="AH181" s="67"/>
      <c r="AI181" s="67"/>
      <c r="AJ181" s="67"/>
      <c r="AK181" s="67"/>
      <c r="AL181" s="67"/>
    </row>
    <row r="182" spans="1:38" ht="12" customHeight="1" x14ac:dyDescent="0.4">
      <c r="A182" s="67"/>
      <c r="B182" s="67"/>
      <c r="C182" s="67"/>
      <c r="D182" s="67"/>
      <c r="E182" s="67"/>
      <c r="F182" s="67"/>
      <c r="G182" s="67"/>
      <c r="H182" s="67"/>
      <c r="I182" s="67"/>
      <c r="J182" s="67"/>
      <c r="K182" s="67"/>
      <c r="L182" s="67"/>
      <c r="M182" s="67"/>
      <c r="N182" s="67"/>
      <c r="O182" s="67"/>
      <c r="P182" s="67"/>
      <c r="Q182" s="67"/>
      <c r="R182" s="67"/>
      <c r="S182" s="67"/>
      <c r="T182" s="67"/>
      <c r="U182" s="67"/>
      <c r="V182" s="67"/>
      <c r="W182" s="67"/>
      <c r="X182" s="67"/>
      <c r="Y182" s="67"/>
      <c r="Z182" s="67"/>
      <c r="AA182" s="67"/>
      <c r="AB182" s="67"/>
      <c r="AC182" s="67"/>
      <c r="AD182" s="67"/>
      <c r="AE182" s="67"/>
      <c r="AF182" s="67"/>
      <c r="AG182" s="67"/>
      <c r="AH182" s="67"/>
      <c r="AI182" s="67"/>
      <c r="AJ182" s="67"/>
      <c r="AK182" s="67"/>
      <c r="AL182" s="67"/>
    </row>
    <row r="183" spans="1:38" ht="12" customHeight="1" x14ac:dyDescent="0.4">
      <c r="A183" s="67"/>
      <c r="B183" s="67"/>
      <c r="C183" s="67"/>
      <c r="D183" s="67"/>
      <c r="E183" s="67"/>
      <c r="F183" s="67"/>
      <c r="G183" s="67"/>
      <c r="H183" s="67"/>
      <c r="I183" s="67"/>
      <c r="J183" s="67"/>
      <c r="K183" s="67"/>
      <c r="L183" s="67"/>
      <c r="M183" s="67"/>
      <c r="N183" s="67"/>
      <c r="O183" s="67"/>
      <c r="P183" s="67"/>
      <c r="Q183" s="67"/>
      <c r="R183" s="67"/>
      <c r="S183" s="67"/>
      <c r="T183" s="67"/>
      <c r="U183" s="67"/>
      <c r="V183" s="67"/>
      <c r="W183" s="67"/>
      <c r="X183" s="67"/>
      <c r="Y183" s="67"/>
      <c r="Z183" s="67"/>
      <c r="AA183" s="67"/>
      <c r="AB183" s="67"/>
      <c r="AC183" s="67"/>
      <c r="AD183" s="67"/>
      <c r="AE183" s="67"/>
      <c r="AF183" s="67"/>
      <c r="AG183" s="67"/>
      <c r="AH183" s="67"/>
      <c r="AI183" s="67"/>
      <c r="AJ183" s="67"/>
      <c r="AK183" s="67"/>
      <c r="AL183" s="67"/>
    </row>
    <row r="184" spans="1:38" ht="12" customHeight="1" x14ac:dyDescent="0.4">
      <c r="A184" s="67"/>
      <c r="B184" s="67"/>
      <c r="C184" s="67"/>
      <c r="D184" s="67"/>
      <c r="E184" s="67"/>
      <c r="F184" s="67"/>
      <c r="G184" s="67"/>
      <c r="H184" s="67"/>
      <c r="I184" s="67"/>
      <c r="J184" s="67"/>
      <c r="K184" s="67"/>
      <c r="L184" s="67"/>
      <c r="M184" s="67"/>
      <c r="N184" s="67"/>
      <c r="O184" s="67"/>
      <c r="P184" s="67"/>
      <c r="Q184" s="67"/>
      <c r="R184" s="67"/>
      <c r="S184" s="67"/>
      <c r="T184" s="67"/>
      <c r="U184" s="67"/>
      <c r="V184" s="67"/>
      <c r="W184" s="67"/>
      <c r="X184" s="67"/>
      <c r="Y184" s="67"/>
      <c r="Z184" s="67"/>
      <c r="AA184" s="67"/>
      <c r="AB184" s="67"/>
      <c r="AC184" s="67"/>
      <c r="AD184" s="67"/>
      <c r="AE184" s="67"/>
      <c r="AF184" s="67"/>
      <c r="AG184" s="67"/>
      <c r="AH184" s="67"/>
      <c r="AI184" s="67"/>
      <c r="AJ184" s="67"/>
      <c r="AK184" s="67"/>
      <c r="AL184" s="67"/>
    </row>
    <row r="185" spans="1:38" ht="12" customHeight="1" x14ac:dyDescent="0.4">
      <c r="A185" s="67"/>
      <c r="B185" s="67"/>
      <c r="C185" s="67"/>
      <c r="D185" s="67"/>
      <c r="E185" s="67"/>
      <c r="F185" s="67"/>
      <c r="G185" s="67"/>
      <c r="H185" s="67"/>
      <c r="I185" s="67"/>
      <c r="J185" s="67"/>
      <c r="K185" s="67"/>
      <c r="L185" s="67"/>
      <c r="M185" s="67"/>
      <c r="N185" s="67"/>
      <c r="O185" s="67"/>
      <c r="P185" s="67"/>
      <c r="Q185" s="67"/>
      <c r="R185" s="67"/>
      <c r="S185" s="67"/>
      <c r="T185" s="67"/>
      <c r="U185" s="67"/>
      <c r="V185" s="67"/>
      <c r="W185" s="67"/>
      <c r="X185" s="67"/>
      <c r="Y185" s="67"/>
      <c r="Z185" s="67"/>
      <c r="AA185" s="67"/>
      <c r="AB185" s="67"/>
      <c r="AC185" s="67"/>
      <c r="AD185" s="67"/>
      <c r="AE185" s="67"/>
      <c r="AF185" s="67"/>
      <c r="AG185" s="67"/>
      <c r="AH185" s="67"/>
      <c r="AI185" s="67"/>
      <c r="AJ185" s="67"/>
      <c r="AK185" s="67"/>
      <c r="AL185" s="67"/>
    </row>
    <row r="186" spans="1:38" ht="12" customHeight="1" x14ac:dyDescent="0.4">
      <c r="A186" s="67"/>
      <c r="B186" s="67"/>
      <c r="C186" s="67"/>
      <c r="D186" s="67"/>
      <c r="E186" s="67"/>
      <c r="F186" s="67"/>
      <c r="G186" s="67"/>
      <c r="H186" s="67"/>
      <c r="I186" s="67"/>
      <c r="J186" s="67"/>
      <c r="K186" s="67"/>
      <c r="L186" s="67"/>
      <c r="M186" s="67"/>
      <c r="N186" s="67"/>
      <c r="O186" s="67"/>
      <c r="P186" s="67"/>
      <c r="Q186" s="67"/>
      <c r="R186" s="67"/>
      <c r="S186" s="67"/>
      <c r="T186" s="67"/>
      <c r="U186" s="67"/>
      <c r="V186" s="67"/>
      <c r="W186" s="67"/>
      <c r="X186" s="67"/>
      <c r="Y186" s="67"/>
      <c r="Z186" s="67"/>
      <c r="AA186" s="67"/>
      <c r="AB186" s="67"/>
      <c r="AC186" s="67"/>
      <c r="AD186" s="67"/>
      <c r="AE186" s="67"/>
      <c r="AF186" s="67"/>
      <c r="AG186" s="67"/>
      <c r="AH186" s="67"/>
      <c r="AI186" s="67"/>
      <c r="AJ186" s="67"/>
      <c r="AK186" s="67"/>
      <c r="AL186" s="67"/>
    </row>
    <row r="187" spans="1:38" ht="12" customHeight="1" x14ac:dyDescent="0.4">
      <c r="A187" s="67"/>
      <c r="B187" s="67"/>
      <c r="C187" s="67"/>
      <c r="D187" s="67"/>
      <c r="E187" s="67"/>
      <c r="F187" s="67"/>
      <c r="G187" s="67"/>
      <c r="H187" s="67"/>
      <c r="I187" s="67"/>
      <c r="J187" s="67"/>
      <c r="K187" s="67"/>
      <c r="L187" s="67"/>
      <c r="M187" s="67"/>
      <c r="N187" s="67"/>
      <c r="O187" s="67"/>
      <c r="P187" s="67"/>
      <c r="Q187" s="67"/>
      <c r="R187" s="67"/>
      <c r="S187" s="67"/>
      <c r="T187" s="67"/>
      <c r="U187" s="67"/>
      <c r="V187" s="67"/>
      <c r="W187" s="67"/>
      <c r="X187" s="67"/>
      <c r="Y187" s="67"/>
      <c r="Z187" s="67"/>
      <c r="AA187" s="67"/>
      <c r="AB187" s="67"/>
      <c r="AC187" s="67"/>
      <c r="AD187" s="67"/>
      <c r="AE187" s="67"/>
      <c r="AF187" s="67"/>
      <c r="AG187" s="67"/>
      <c r="AH187" s="67"/>
      <c r="AI187" s="67"/>
      <c r="AJ187" s="67"/>
      <c r="AK187" s="67"/>
      <c r="AL187" s="67"/>
    </row>
    <row r="188" spans="1:38" ht="12" customHeight="1" x14ac:dyDescent="0.4">
      <c r="A188" s="67"/>
      <c r="B188" s="67"/>
      <c r="C188" s="67"/>
      <c r="D188" s="67"/>
      <c r="E188" s="67"/>
      <c r="F188" s="67"/>
      <c r="G188" s="67"/>
      <c r="H188" s="67"/>
      <c r="I188" s="67"/>
      <c r="J188" s="67"/>
      <c r="K188" s="67"/>
      <c r="L188" s="67"/>
      <c r="M188" s="67"/>
      <c r="N188" s="67"/>
      <c r="O188" s="67"/>
      <c r="P188" s="67"/>
      <c r="Q188" s="67"/>
      <c r="R188" s="67"/>
      <c r="S188" s="67"/>
      <c r="T188" s="67"/>
      <c r="U188" s="67"/>
      <c r="V188" s="67"/>
      <c r="W188" s="67"/>
      <c r="X188" s="67"/>
      <c r="Y188" s="67"/>
      <c r="Z188" s="67"/>
      <c r="AA188" s="67"/>
      <c r="AB188" s="67"/>
      <c r="AC188" s="67"/>
      <c r="AD188" s="67"/>
      <c r="AE188" s="67"/>
      <c r="AF188" s="67"/>
      <c r="AG188" s="67"/>
      <c r="AH188" s="67"/>
      <c r="AI188" s="67"/>
      <c r="AJ188" s="67"/>
      <c r="AK188" s="67"/>
      <c r="AL188" s="67"/>
    </row>
    <row r="189" spans="1:38" ht="12" customHeight="1" x14ac:dyDescent="0.4">
      <c r="A189" s="67"/>
      <c r="B189" s="67"/>
      <c r="C189" s="67"/>
      <c r="D189" s="67"/>
      <c r="E189" s="67"/>
      <c r="F189" s="67"/>
      <c r="G189" s="67"/>
      <c r="H189" s="67"/>
      <c r="I189" s="67"/>
      <c r="J189" s="67"/>
      <c r="K189" s="67"/>
      <c r="L189" s="67"/>
      <c r="M189" s="67"/>
      <c r="N189" s="67"/>
      <c r="O189" s="67"/>
      <c r="P189" s="67"/>
      <c r="Q189" s="67"/>
      <c r="R189" s="67"/>
      <c r="S189" s="67"/>
      <c r="T189" s="67"/>
      <c r="U189" s="67"/>
      <c r="V189" s="67"/>
      <c r="W189" s="67"/>
      <c r="X189" s="67"/>
      <c r="Y189" s="67"/>
      <c r="Z189" s="67"/>
      <c r="AA189" s="67"/>
      <c r="AB189" s="67"/>
      <c r="AC189" s="67"/>
      <c r="AD189" s="67"/>
      <c r="AE189" s="67"/>
      <c r="AF189" s="67"/>
      <c r="AG189" s="67"/>
      <c r="AH189" s="67"/>
      <c r="AI189" s="67"/>
      <c r="AJ189" s="67"/>
      <c r="AK189" s="67"/>
      <c r="AL189" s="67"/>
    </row>
    <row r="190" spans="1:38" ht="12" customHeight="1" x14ac:dyDescent="0.4">
      <c r="A190" s="67"/>
      <c r="B190" s="67"/>
      <c r="C190" s="67"/>
      <c r="D190" s="67"/>
      <c r="E190" s="67"/>
      <c r="F190" s="67"/>
      <c r="G190" s="67"/>
      <c r="H190" s="67"/>
      <c r="I190" s="67"/>
      <c r="J190" s="67"/>
      <c r="K190" s="67"/>
      <c r="L190" s="67"/>
      <c r="M190" s="67"/>
      <c r="N190" s="67"/>
      <c r="O190" s="67"/>
      <c r="P190" s="67"/>
      <c r="Q190" s="67"/>
      <c r="R190" s="67"/>
      <c r="S190" s="67"/>
      <c r="T190" s="67"/>
      <c r="U190" s="67"/>
      <c r="V190" s="67"/>
      <c r="W190" s="67"/>
      <c r="X190" s="67"/>
      <c r="Y190" s="67"/>
      <c r="Z190" s="67"/>
      <c r="AA190" s="67"/>
      <c r="AB190" s="67"/>
      <c r="AC190" s="67"/>
      <c r="AD190" s="67"/>
      <c r="AE190" s="67"/>
      <c r="AF190" s="67"/>
      <c r="AG190" s="67"/>
      <c r="AH190" s="67"/>
      <c r="AI190" s="67"/>
      <c r="AJ190" s="67"/>
      <c r="AK190" s="67"/>
      <c r="AL190" s="67"/>
    </row>
    <row r="191" spans="1:38" ht="12" customHeight="1" x14ac:dyDescent="0.4">
      <c r="A191" s="67"/>
      <c r="B191" s="67"/>
      <c r="C191" s="67"/>
      <c r="D191" s="67"/>
      <c r="E191" s="67"/>
      <c r="F191" s="67"/>
      <c r="G191" s="67"/>
      <c r="H191" s="67"/>
      <c r="I191" s="67"/>
      <c r="J191" s="67"/>
      <c r="K191" s="67"/>
      <c r="L191" s="67"/>
      <c r="M191" s="67"/>
      <c r="N191" s="67"/>
      <c r="O191" s="67"/>
      <c r="P191" s="67"/>
      <c r="Q191" s="67"/>
      <c r="R191" s="67"/>
      <c r="S191" s="67"/>
      <c r="T191" s="67"/>
      <c r="U191" s="67"/>
      <c r="V191" s="67"/>
      <c r="W191" s="67"/>
      <c r="X191" s="67"/>
      <c r="Y191" s="67"/>
      <c r="Z191" s="67"/>
      <c r="AA191" s="67"/>
      <c r="AB191" s="67"/>
      <c r="AC191" s="67"/>
      <c r="AD191" s="67"/>
      <c r="AE191" s="67"/>
      <c r="AF191" s="67"/>
      <c r="AG191" s="67"/>
      <c r="AH191" s="67"/>
      <c r="AI191" s="67"/>
      <c r="AJ191" s="67"/>
      <c r="AK191" s="67"/>
      <c r="AL191" s="67"/>
    </row>
    <row r="192" spans="1:38" ht="12" customHeight="1" x14ac:dyDescent="0.4">
      <c r="A192" s="67"/>
      <c r="B192" s="67"/>
      <c r="C192" s="67"/>
      <c r="D192" s="67"/>
      <c r="E192" s="67"/>
      <c r="F192" s="67"/>
      <c r="G192" s="67"/>
      <c r="H192" s="67"/>
      <c r="I192" s="67"/>
      <c r="J192" s="67"/>
      <c r="K192" s="67"/>
      <c r="L192" s="67"/>
      <c r="M192" s="67"/>
      <c r="N192" s="67"/>
      <c r="O192" s="67"/>
      <c r="P192" s="67"/>
      <c r="Q192" s="67"/>
      <c r="R192" s="67"/>
      <c r="S192" s="67"/>
      <c r="T192" s="67"/>
      <c r="U192" s="67"/>
      <c r="V192" s="67"/>
      <c r="W192" s="67"/>
      <c r="X192" s="67"/>
      <c r="Y192" s="67"/>
      <c r="Z192" s="67"/>
      <c r="AA192" s="67"/>
      <c r="AB192" s="67"/>
      <c r="AC192" s="67"/>
      <c r="AD192" s="67"/>
      <c r="AE192" s="67"/>
      <c r="AF192" s="67"/>
      <c r="AG192" s="67"/>
      <c r="AH192" s="67"/>
      <c r="AI192" s="67"/>
      <c r="AJ192" s="67"/>
      <c r="AK192" s="67"/>
      <c r="AL192" s="67"/>
    </row>
    <row r="193" spans="1:38" ht="12" customHeight="1" x14ac:dyDescent="0.4">
      <c r="A193" s="67"/>
      <c r="B193" s="67"/>
      <c r="C193" s="67"/>
      <c r="D193" s="67"/>
      <c r="E193" s="67"/>
      <c r="F193" s="67"/>
      <c r="G193" s="67"/>
      <c r="H193" s="67"/>
      <c r="I193" s="67"/>
      <c r="J193" s="67"/>
      <c r="K193" s="67"/>
      <c r="L193" s="67"/>
      <c r="M193" s="67"/>
      <c r="N193" s="67"/>
      <c r="O193" s="67"/>
      <c r="P193" s="67"/>
      <c r="Q193" s="67"/>
      <c r="R193" s="67"/>
      <c r="S193" s="67"/>
      <c r="T193" s="67"/>
      <c r="U193" s="67"/>
      <c r="V193" s="67"/>
      <c r="W193" s="67"/>
      <c r="X193" s="67"/>
      <c r="Y193" s="67"/>
      <c r="Z193" s="67"/>
      <c r="AA193" s="67"/>
      <c r="AB193" s="67"/>
      <c r="AC193" s="67"/>
      <c r="AD193" s="67"/>
      <c r="AE193" s="67"/>
      <c r="AF193" s="67"/>
      <c r="AG193" s="67"/>
      <c r="AH193" s="67"/>
      <c r="AI193" s="67"/>
      <c r="AJ193" s="67"/>
      <c r="AK193" s="67"/>
      <c r="AL193" s="67"/>
    </row>
    <row r="194" spans="1:38" ht="12" customHeight="1" x14ac:dyDescent="0.4">
      <c r="A194" s="67"/>
      <c r="B194" s="67"/>
      <c r="C194" s="67"/>
      <c r="D194" s="67"/>
      <c r="E194" s="67"/>
      <c r="F194" s="67"/>
      <c r="G194" s="67"/>
      <c r="H194" s="67"/>
      <c r="I194" s="67"/>
      <c r="J194" s="67"/>
      <c r="K194" s="67"/>
      <c r="L194" s="67"/>
      <c r="M194" s="67"/>
      <c r="N194" s="67"/>
      <c r="O194" s="67"/>
      <c r="P194" s="67"/>
      <c r="Q194" s="67"/>
      <c r="R194" s="67"/>
      <c r="S194" s="67"/>
      <c r="T194" s="67"/>
      <c r="U194" s="67"/>
      <c r="V194" s="67"/>
      <c r="W194" s="67"/>
      <c r="X194" s="67"/>
      <c r="Y194" s="67"/>
      <c r="Z194" s="67"/>
      <c r="AA194" s="67"/>
      <c r="AB194" s="67"/>
      <c r="AC194" s="67"/>
      <c r="AD194" s="67"/>
      <c r="AE194" s="67"/>
      <c r="AF194" s="67"/>
      <c r="AG194" s="67"/>
      <c r="AH194" s="67"/>
      <c r="AI194" s="67"/>
      <c r="AJ194" s="67"/>
      <c r="AK194" s="67"/>
      <c r="AL194" s="67"/>
    </row>
    <row r="195" spans="1:38" ht="12" customHeight="1" x14ac:dyDescent="0.4">
      <c r="A195" s="67"/>
      <c r="B195" s="67"/>
      <c r="C195" s="67"/>
      <c r="D195" s="67"/>
      <c r="E195" s="67"/>
      <c r="F195" s="67"/>
      <c r="G195" s="67"/>
      <c r="H195" s="67"/>
      <c r="I195" s="67"/>
      <c r="J195" s="67"/>
      <c r="K195" s="67"/>
      <c r="L195" s="67"/>
      <c r="M195" s="67"/>
      <c r="N195" s="67"/>
      <c r="O195" s="67"/>
      <c r="P195" s="67"/>
      <c r="Q195" s="67"/>
      <c r="R195" s="67"/>
      <c r="S195" s="67"/>
      <c r="T195" s="67"/>
      <c r="U195" s="67"/>
      <c r="V195" s="67"/>
      <c r="W195" s="67"/>
      <c r="X195" s="67"/>
      <c r="Y195" s="67"/>
      <c r="Z195" s="67"/>
      <c r="AA195" s="67"/>
      <c r="AB195" s="67"/>
      <c r="AC195" s="67"/>
      <c r="AD195" s="67"/>
      <c r="AE195" s="67"/>
      <c r="AF195" s="67"/>
      <c r="AG195" s="67"/>
      <c r="AH195" s="67"/>
      <c r="AI195" s="67"/>
      <c r="AJ195" s="67"/>
      <c r="AK195" s="67"/>
      <c r="AL195" s="67"/>
    </row>
    <row r="196" spans="1:38" ht="12" customHeight="1" x14ac:dyDescent="0.4">
      <c r="A196" s="67"/>
      <c r="B196" s="67"/>
      <c r="C196" s="67"/>
      <c r="D196" s="67"/>
      <c r="E196" s="67"/>
      <c r="F196" s="67"/>
      <c r="G196" s="67"/>
      <c r="H196" s="67"/>
      <c r="I196" s="67"/>
      <c r="J196" s="67"/>
      <c r="K196" s="67"/>
      <c r="L196" s="67"/>
      <c r="M196" s="67"/>
      <c r="N196" s="67"/>
      <c r="O196" s="67"/>
      <c r="P196" s="67"/>
      <c r="Q196" s="67"/>
      <c r="R196" s="67"/>
      <c r="S196" s="67"/>
      <c r="T196" s="67"/>
      <c r="U196" s="67"/>
      <c r="V196" s="67"/>
      <c r="W196" s="67"/>
      <c r="X196" s="67"/>
      <c r="Y196" s="67"/>
      <c r="Z196" s="67"/>
      <c r="AA196" s="67"/>
      <c r="AB196" s="67"/>
      <c r="AC196" s="67"/>
      <c r="AD196" s="67"/>
      <c r="AE196" s="67"/>
      <c r="AF196" s="67"/>
      <c r="AG196" s="67"/>
      <c r="AH196" s="67"/>
      <c r="AI196" s="67"/>
      <c r="AJ196" s="67"/>
      <c r="AK196" s="67"/>
      <c r="AL196" s="67"/>
    </row>
    <row r="197" spans="1:38" ht="12" customHeight="1" x14ac:dyDescent="0.4">
      <c r="A197" s="67"/>
      <c r="B197" s="67"/>
      <c r="C197" s="67"/>
      <c r="D197" s="67"/>
      <c r="E197" s="67"/>
      <c r="F197" s="67"/>
      <c r="G197" s="67"/>
      <c r="H197" s="67"/>
      <c r="I197" s="67"/>
      <c r="J197" s="67"/>
      <c r="K197" s="67"/>
      <c r="L197" s="67"/>
      <c r="M197" s="67"/>
      <c r="N197" s="67"/>
      <c r="O197" s="67"/>
      <c r="P197" s="67"/>
      <c r="Q197" s="67"/>
      <c r="R197" s="67"/>
      <c r="S197" s="67"/>
      <c r="T197" s="67"/>
      <c r="U197" s="67"/>
      <c r="V197" s="67"/>
      <c r="W197" s="67"/>
      <c r="X197" s="67"/>
      <c r="Y197" s="67"/>
      <c r="Z197" s="67"/>
      <c r="AA197" s="67"/>
      <c r="AB197" s="67"/>
      <c r="AC197" s="67"/>
      <c r="AD197" s="67"/>
      <c r="AE197" s="67"/>
      <c r="AF197" s="67"/>
      <c r="AG197" s="67"/>
      <c r="AH197" s="67"/>
      <c r="AI197" s="67"/>
      <c r="AJ197" s="67"/>
      <c r="AK197" s="67"/>
      <c r="AL197" s="67"/>
    </row>
    <row r="198" spans="1:38" ht="12" customHeight="1" x14ac:dyDescent="0.4">
      <c r="A198" s="67"/>
      <c r="B198" s="67"/>
      <c r="C198" s="67"/>
      <c r="D198" s="67"/>
      <c r="E198" s="67"/>
      <c r="F198" s="67"/>
      <c r="G198" s="67"/>
      <c r="H198" s="67"/>
      <c r="I198" s="67"/>
      <c r="J198" s="67"/>
      <c r="K198" s="67"/>
      <c r="L198" s="67"/>
      <c r="M198" s="67"/>
      <c r="N198" s="67"/>
      <c r="O198" s="67"/>
      <c r="P198" s="67"/>
      <c r="Q198" s="67"/>
      <c r="R198" s="67"/>
      <c r="S198" s="67"/>
      <c r="T198" s="67"/>
      <c r="U198" s="67"/>
      <c r="V198" s="67"/>
      <c r="W198" s="67"/>
      <c r="X198" s="67"/>
      <c r="Y198" s="67"/>
      <c r="Z198" s="67"/>
      <c r="AA198" s="67"/>
      <c r="AB198" s="67"/>
      <c r="AC198" s="67"/>
      <c r="AD198" s="67"/>
      <c r="AE198" s="67"/>
      <c r="AF198" s="67"/>
      <c r="AG198" s="67"/>
      <c r="AH198" s="67"/>
      <c r="AI198" s="67"/>
      <c r="AJ198" s="67"/>
      <c r="AK198" s="67"/>
      <c r="AL198" s="67"/>
    </row>
    <row r="199" spans="1:38" ht="12" customHeight="1" x14ac:dyDescent="0.4">
      <c r="A199" s="67"/>
      <c r="B199" s="67"/>
      <c r="C199" s="67"/>
      <c r="D199" s="67"/>
      <c r="E199" s="67"/>
      <c r="F199" s="67"/>
      <c r="G199" s="67"/>
      <c r="H199" s="67"/>
      <c r="I199" s="67"/>
      <c r="J199" s="67"/>
      <c r="K199" s="67"/>
      <c r="L199" s="67"/>
      <c r="M199" s="67"/>
      <c r="N199" s="67"/>
      <c r="O199" s="67"/>
      <c r="P199" s="67"/>
      <c r="Q199" s="67"/>
      <c r="R199" s="67"/>
      <c r="S199" s="67"/>
      <c r="T199" s="67"/>
      <c r="U199" s="67"/>
      <c r="V199" s="67"/>
      <c r="W199" s="67"/>
      <c r="X199" s="67"/>
      <c r="Y199" s="67"/>
      <c r="Z199" s="67"/>
      <c r="AA199" s="67"/>
      <c r="AB199" s="67"/>
      <c r="AC199" s="67"/>
      <c r="AD199" s="67"/>
      <c r="AE199" s="67"/>
      <c r="AF199" s="67"/>
      <c r="AG199" s="67"/>
      <c r="AH199" s="67"/>
      <c r="AI199" s="67"/>
      <c r="AJ199" s="67"/>
      <c r="AK199" s="67"/>
      <c r="AL199" s="67"/>
    </row>
    <row r="200" spans="1:38" ht="12" customHeight="1" x14ac:dyDescent="0.4">
      <c r="A200" s="67"/>
      <c r="B200" s="67"/>
      <c r="C200" s="67"/>
      <c r="D200" s="67"/>
      <c r="E200" s="67"/>
      <c r="F200" s="67"/>
      <c r="G200" s="67"/>
      <c r="H200" s="67"/>
      <c r="I200" s="67"/>
      <c r="J200" s="67"/>
      <c r="K200" s="67"/>
      <c r="L200" s="67"/>
      <c r="M200" s="67"/>
      <c r="N200" s="67"/>
      <c r="O200" s="67"/>
      <c r="P200" s="67"/>
      <c r="Q200" s="67"/>
      <c r="R200" s="67"/>
      <c r="S200" s="67"/>
      <c r="T200" s="67"/>
      <c r="U200" s="67"/>
      <c r="V200" s="67"/>
      <c r="W200" s="67"/>
      <c r="X200" s="67"/>
      <c r="Y200" s="67"/>
      <c r="Z200" s="67"/>
      <c r="AA200" s="67"/>
      <c r="AB200" s="67"/>
      <c r="AC200" s="67"/>
      <c r="AD200" s="67"/>
      <c r="AE200" s="67"/>
      <c r="AF200" s="67"/>
      <c r="AG200" s="67"/>
      <c r="AH200" s="67"/>
      <c r="AI200" s="67"/>
      <c r="AJ200" s="67"/>
      <c r="AK200" s="67"/>
      <c r="AL200" s="67"/>
    </row>
    <row r="201" spans="1:38" ht="12" customHeight="1" x14ac:dyDescent="0.4">
      <c r="A201" s="67"/>
      <c r="B201" s="67"/>
      <c r="C201" s="67"/>
      <c r="D201" s="67"/>
      <c r="E201" s="67"/>
      <c r="F201" s="67"/>
      <c r="G201" s="67"/>
      <c r="H201" s="67"/>
      <c r="I201" s="67"/>
      <c r="J201" s="67"/>
      <c r="K201" s="67"/>
      <c r="L201" s="67"/>
      <c r="M201" s="67"/>
      <c r="N201" s="67"/>
      <c r="O201" s="67"/>
      <c r="P201" s="67"/>
      <c r="Q201" s="67"/>
      <c r="R201" s="67"/>
      <c r="S201" s="67"/>
      <c r="T201" s="67"/>
      <c r="U201" s="67"/>
      <c r="V201" s="67"/>
      <c r="W201" s="67"/>
      <c r="X201" s="67"/>
      <c r="Y201" s="67"/>
      <c r="Z201" s="67"/>
      <c r="AA201" s="67"/>
      <c r="AB201" s="67"/>
      <c r="AC201" s="67"/>
      <c r="AD201" s="67"/>
      <c r="AE201" s="67"/>
      <c r="AF201" s="67"/>
      <c r="AG201" s="67"/>
      <c r="AH201" s="67"/>
      <c r="AI201" s="67"/>
      <c r="AJ201" s="67"/>
      <c r="AK201" s="67"/>
      <c r="AL201" s="67"/>
    </row>
    <row r="202" spans="1:38" ht="12" customHeight="1" x14ac:dyDescent="0.4">
      <c r="A202" s="67"/>
      <c r="B202" s="67"/>
      <c r="C202" s="67"/>
      <c r="D202" s="67"/>
      <c r="E202" s="67"/>
      <c r="F202" s="67"/>
      <c r="G202" s="67"/>
      <c r="H202" s="67"/>
      <c r="I202" s="67"/>
      <c r="J202" s="67"/>
      <c r="K202" s="67"/>
      <c r="L202" s="67"/>
      <c r="M202" s="67"/>
      <c r="N202" s="67"/>
      <c r="O202" s="67"/>
      <c r="P202" s="67"/>
      <c r="Q202" s="67"/>
      <c r="R202" s="67"/>
      <c r="S202" s="67"/>
      <c r="T202" s="67"/>
      <c r="U202" s="67"/>
      <c r="V202" s="67"/>
      <c r="W202" s="67"/>
      <c r="X202" s="67"/>
      <c r="Y202" s="67"/>
      <c r="Z202" s="67"/>
      <c r="AA202" s="67"/>
      <c r="AB202" s="67"/>
      <c r="AC202" s="67"/>
      <c r="AD202" s="67"/>
      <c r="AE202" s="67"/>
      <c r="AF202" s="67"/>
      <c r="AG202" s="67"/>
      <c r="AH202" s="67"/>
      <c r="AI202" s="67"/>
      <c r="AJ202" s="67"/>
      <c r="AK202" s="67"/>
      <c r="AL202" s="67"/>
    </row>
    <row r="203" spans="1:38" ht="12" customHeight="1" x14ac:dyDescent="0.4">
      <c r="A203" s="67"/>
      <c r="B203" s="67"/>
      <c r="C203" s="67"/>
      <c r="D203" s="67"/>
      <c r="E203" s="67"/>
      <c r="F203" s="67"/>
      <c r="G203" s="67"/>
      <c r="H203" s="67"/>
      <c r="I203" s="67"/>
      <c r="J203" s="67"/>
      <c r="K203" s="67"/>
      <c r="L203" s="67"/>
      <c r="M203" s="67"/>
      <c r="N203" s="67"/>
      <c r="O203" s="67"/>
      <c r="P203" s="67"/>
      <c r="Q203" s="67"/>
      <c r="R203" s="67"/>
      <c r="S203" s="67"/>
      <c r="T203" s="67"/>
      <c r="U203" s="67"/>
      <c r="V203" s="67"/>
      <c r="W203" s="67"/>
      <c r="X203" s="67"/>
      <c r="Y203" s="67"/>
      <c r="Z203" s="67"/>
      <c r="AA203" s="67"/>
      <c r="AB203" s="67"/>
      <c r="AC203" s="67"/>
      <c r="AD203" s="67"/>
      <c r="AE203" s="67"/>
      <c r="AF203" s="67"/>
      <c r="AG203" s="67"/>
      <c r="AH203" s="67"/>
      <c r="AI203" s="67"/>
      <c r="AJ203" s="67"/>
      <c r="AK203" s="67"/>
      <c r="AL203" s="67"/>
    </row>
    <row r="204" spans="1:38" ht="12" customHeight="1" x14ac:dyDescent="0.4">
      <c r="A204" s="67"/>
      <c r="B204" s="67"/>
      <c r="C204" s="67"/>
      <c r="D204" s="67"/>
      <c r="E204" s="67"/>
      <c r="F204" s="67"/>
      <c r="G204" s="67"/>
      <c r="H204" s="67"/>
      <c r="I204" s="67"/>
      <c r="J204" s="67"/>
      <c r="K204" s="67"/>
      <c r="L204" s="67"/>
      <c r="M204" s="67"/>
      <c r="N204" s="67"/>
      <c r="O204" s="67"/>
      <c r="P204" s="67"/>
      <c r="Q204" s="67"/>
      <c r="R204" s="67"/>
      <c r="S204" s="67"/>
      <c r="T204" s="67"/>
      <c r="U204" s="67"/>
      <c r="V204" s="67"/>
      <c r="W204" s="67"/>
      <c r="X204" s="67"/>
      <c r="Y204" s="67"/>
      <c r="Z204" s="67"/>
      <c r="AA204" s="67"/>
      <c r="AB204" s="67"/>
      <c r="AC204" s="67"/>
      <c r="AD204" s="67"/>
      <c r="AE204" s="67"/>
      <c r="AF204" s="67"/>
      <c r="AG204" s="67"/>
      <c r="AH204" s="67"/>
      <c r="AI204" s="67"/>
      <c r="AJ204" s="67"/>
      <c r="AK204" s="67"/>
      <c r="AL204" s="67"/>
    </row>
    <row r="205" spans="1:38" ht="12" customHeight="1" x14ac:dyDescent="0.4">
      <c r="A205" s="67"/>
      <c r="B205" s="67"/>
      <c r="C205" s="67"/>
      <c r="D205" s="67"/>
      <c r="E205" s="67"/>
      <c r="F205" s="67"/>
      <c r="G205" s="67"/>
      <c r="H205" s="67"/>
      <c r="I205" s="67"/>
      <c r="J205" s="67"/>
      <c r="K205" s="67"/>
      <c r="L205" s="67"/>
      <c r="M205" s="67"/>
      <c r="N205" s="67"/>
      <c r="O205" s="67"/>
      <c r="P205" s="67"/>
      <c r="Q205" s="67"/>
      <c r="R205" s="67"/>
      <c r="S205" s="67"/>
      <c r="T205" s="67"/>
      <c r="U205" s="67"/>
      <c r="V205" s="67"/>
      <c r="W205" s="67"/>
      <c r="X205" s="67"/>
      <c r="Y205" s="67"/>
      <c r="Z205" s="67"/>
      <c r="AA205" s="67"/>
      <c r="AB205" s="67"/>
      <c r="AC205" s="67"/>
      <c r="AD205" s="67"/>
      <c r="AE205" s="67"/>
      <c r="AF205" s="67"/>
      <c r="AG205" s="67"/>
      <c r="AH205" s="67"/>
      <c r="AI205" s="67"/>
      <c r="AJ205" s="67"/>
      <c r="AK205" s="67"/>
      <c r="AL205" s="67"/>
    </row>
    <row r="206" spans="1:38" ht="12" customHeight="1" x14ac:dyDescent="0.4">
      <c r="A206" s="67"/>
      <c r="B206" s="67"/>
      <c r="C206" s="67"/>
      <c r="D206" s="67"/>
      <c r="E206" s="67"/>
      <c r="F206" s="67"/>
      <c r="G206" s="67"/>
      <c r="H206" s="67"/>
      <c r="I206" s="67"/>
      <c r="J206" s="67"/>
      <c r="K206" s="67"/>
      <c r="L206" s="67"/>
      <c r="M206" s="67"/>
      <c r="N206" s="67"/>
      <c r="O206" s="67"/>
      <c r="P206" s="67"/>
      <c r="Q206" s="67"/>
      <c r="R206" s="67"/>
      <c r="S206" s="67"/>
      <c r="T206" s="67"/>
      <c r="U206" s="67"/>
      <c r="V206" s="67"/>
      <c r="W206" s="67"/>
      <c r="X206" s="67"/>
      <c r="Y206" s="67"/>
      <c r="Z206" s="67"/>
      <c r="AA206" s="67"/>
      <c r="AB206" s="67"/>
      <c r="AC206" s="67"/>
      <c r="AD206" s="67"/>
      <c r="AE206" s="67"/>
      <c r="AF206" s="67"/>
      <c r="AG206" s="67"/>
      <c r="AH206" s="67"/>
      <c r="AI206" s="67"/>
      <c r="AJ206" s="67"/>
      <c r="AK206" s="67"/>
      <c r="AL206" s="67"/>
    </row>
    <row r="207" spans="1:38" ht="12" customHeight="1" x14ac:dyDescent="0.4">
      <c r="A207" s="67"/>
      <c r="B207" s="67"/>
      <c r="C207" s="67"/>
      <c r="D207" s="67"/>
      <c r="E207" s="67"/>
      <c r="F207" s="67"/>
      <c r="G207" s="67"/>
      <c r="H207" s="67"/>
      <c r="I207" s="67"/>
      <c r="J207" s="67"/>
      <c r="K207" s="67"/>
      <c r="L207" s="67"/>
      <c r="M207" s="67"/>
      <c r="N207" s="67"/>
      <c r="O207" s="67"/>
      <c r="P207" s="67"/>
      <c r="Q207" s="67"/>
      <c r="R207" s="67"/>
      <c r="S207" s="67"/>
      <c r="T207" s="67"/>
      <c r="U207" s="67"/>
      <c r="V207" s="67"/>
      <c r="W207" s="67"/>
      <c r="X207" s="67"/>
      <c r="Y207" s="67"/>
      <c r="Z207" s="67"/>
      <c r="AA207" s="67"/>
      <c r="AB207" s="67"/>
      <c r="AC207" s="67"/>
      <c r="AD207" s="67"/>
      <c r="AE207" s="67"/>
      <c r="AF207" s="67"/>
      <c r="AG207" s="67"/>
      <c r="AH207" s="67"/>
      <c r="AI207" s="67"/>
      <c r="AJ207" s="67"/>
      <c r="AK207" s="67"/>
      <c r="AL207" s="67"/>
    </row>
    <row r="208" spans="1:38" ht="12" customHeight="1" x14ac:dyDescent="0.4">
      <c r="A208" s="67"/>
      <c r="B208" s="67"/>
      <c r="C208" s="67"/>
      <c r="D208" s="67"/>
      <c r="E208" s="67"/>
      <c r="F208" s="67"/>
      <c r="G208" s="67"/>
      <c r="H208" s="67"/>
      <c r="I208" s="67"/>
      <c r="J208" s="67"/>
      <c r="K208" s="67"/>
      <c r="L208" s="67"/>
      <c r="M208" s="67"/>
      <c r="N208" s="67"/>
      <c r="O208" s="67"/>
      <c r="P208" s="67"/>
      <c r="Q208" s="67"/>
      <c r="R208" s="67"/>
      <c r="S208" s="67"/>
      <c r="T208" s="67"/>
      <c r="U208" s="67"/>
      <c r="V208" s="67"/>
      <c r="W208" s="67"/>
      <c r="X208" s="67"/>
      <c r="Y208" s="67"/>
      <c r="Z208" s="67"/>
      <c r="AA208" s="67"/>
      <c r="AB208" s="67"/>
      <c r="AC208" s="67"/>
      <c r="AD208" s="67"/>
      <c r="AE208" s="67"/>
      <c r="AF208" s="67"/>
      <c r="AG208" s="67"/>
      <c r="AH208" s="67"/>
      <c r="AI208" s="67"/>
      <c r="AJ208" s="67"/>
      <c r="AK208" s="67"/>
      <c r="AL208" s="67"/>
    </row>
    <row r="209" spans="1:38" ht="12" customHeight="1" x14ac:dyDescent="0.4">
      <c r="A209" s="67"/>
      <c r="B209" s="67"/>
      <c r="C209" s="67"/>
      <c r="D209" s="67"/>
      <c r="E209" s="67"/>
      <c r="F209" s="67"/>
      <c r="G209" s="67"/>
      <c r="H209" s="67"/>
      <c r="I209" s="67"/>
      <c r="J209" s="67"/>
      <c r="K209" s="67"/>
      <c r="L209" s="67"/>
      <c r="M209" s="67"/>
      <c r="N209" s="67"/>
      <c r="O209" s="67"/>
      <c r="P209" s="67"/>
      <c r="Q209" s="67"/>
      <c r="R209" s="67"/>
      <c r="S209" s="67"/>
      <c r="T209" s="67"/>
      <c r="U209" s="67"/>
      <c r="V209" s="67"/>
      <c r="W209" s="67"/>
      <c r="X209" s="67"/>
      <c r="Y209" s="67"/>
      <c r="Z209" s="67"/>
      <c r="AA209" s="67"/>
      <c r="AB209" s="67"/>
      <c r="AC209" s="67"/>
      <c r="AD209" s="67"/>
      <c r="AE209" s="67"/>
      <c r="AF209" s="67"/>
      <c r="AG209" s="67"/>
      <c r="AH209" s="67"/>
      <c r="AI209" s="67"/>
      <c r="AJ209" s="67"/>
      <c r="AK209" s="67"/>
      <c r="AL209" s="67"/>
    </row>
    <row r="210" spans="1:38" ht="12" customHeight="1" x14ac:dyDescent="0.4">
      <c r="A210" s="67"/>
      <c r="B210" s="67"/>
      <c r="C210" s="67"/>
      <c r="D210" s="67"/>
      <c r="E210" s="67"/>
      <c r="F210" s="67"/>
      <c r="G210" s="67"/>
      <c r="H210" s="67"/>
      <c r="I210" s="67"/>
      <c r="J210" s="67"/>
      <c r="K210" s="67"/>
      <c r="L210" s="67"/>
      <c r="M210" s="67"/>
      <c r="N210" s="67"/>
      <c r="O210" s="67"/>
      <c r="P210" s="67"/>
      <c r="Q210" s="67"/>
      <c r="R210" s="67"/>
      <c r="S210" s="67"/>
      <c r="T210" s="67"/>
      <c r="U210" s="67"/>
      <c r="V210" s="67"/>
      <c r="W210" s="67"/>
      <c r="X210" s="67"/>
      <c r="Y210" s="67"/>
      <c r="Z210" s="67"/>
      <c r="AA210" s="67"/>
      <c r="AB210" s="67"/>
      <c r="AC210" s="67"/>
      <c r="AD210" s="67"/>
      <c r="AE210" s="67"/>
      <c r="AF210" s="67"/>
      <c r="AG210" s="67"/>
      <c r="AH210" s="67"/>
      <c r="AI210" s="67"/>
      <c r="AJ210" s="67"/>
      <c r="AK210" s="67"/>
      <c r="AL210" s="67"/>
    </row>
    <row r="211" spans="1:38" ht="12" customHeight="1" x14ac:dyDescent="0.4">
      <c r="A211" s="67"/>
      <c r="B211" s="67"/>
      <c r="C211" s="67"/>
      <c r="D211" s="67"/>
      <c r="E211" s="67"/>
      <c r="F211" s="67"/>
      <c r="G211" s="67"/>
      <c r="H211" s="67"/>
      <c r="I211" s="67"/>
      <c r="J211" s="67"/>
      <c r="K211" s="67"/>
      <c r="L211" s="67"/>
      <c r="M211" s="67"/>
      <c r="N211" s="67"/>
      <c r="O211" s="67"/>
      <c r="P211" s="67"/>
      <c r="Q211" s="67"/>
      <c r="R211" s="67"/>
      <c r="S211" s="67"/>
      <c r="T211" s="67"/>
      <c r="U211" s="67"/>
      <c r="V211" s="67"/>
      <c r="W211" s="67"/>
      <c r="X211" s="67"/>
      <c r="Y211" s="67"/>
      <c r="Z211" s="67"/>
      <c r="AA211" s="67"/>
      <c r="AB211" s="67"/>
      <c r="AC211" s="67"/>
      <c r="AD211" s="67"/>
      <c r="AE211" s="67"/>
      <c r="AF211" s="67"/>
      <c r="AG211" s="67"/>
      <c r="AH211" s="67"/>
      <c r="AI211" s="67"/>
      <c r="AJ211" s="67"/>
      <c r="AK211" s="67"/>
      <c r="AL211" s="67"/>
    </row>
    <row r="212" spans="1:38" ht="12" customHeight="1" x14ac:dyDescent="0.4">
      <c r="A212" s="67"/>
      <c r="B212" s="67"/>
      <c r="C212" s="67"/>
      <c r="D212" s="67"/>
      <c r="E212" s="67"/>
      <c r="F212" s="67"/>
      <c r="G212" s="67"/>
      <c r="H212" s="67"/>
      <c r="I212" s="67"/>
      <c r="J212" s="67"/>
      <c r="K212" s="67"/>
      <c r="L212" s="67"/>
      <c r="M212" s="67"/>
      <c r="N212" s="67"/>
      <c r="O212" s="67"/>
      <c r="P212" s="67"/>
      <c r="Q212" s="67"/>
      <c r="R212" s="67"/>
      <c r="S212" s="67"/>
      <c r="T212" s="67"/>
      <c r="U212" s="67"/>
      <c r="V212" s="67"/>
      <c r="W212" s="67"/>
      <c r="X212" s="67"/>
      <c r="Y212" s="67"/>
      <c r="Z212" s="67"/>
      <c r="AA212" s="67"/>
      <c r="AB212" s="67"/>
      <c r="AC212" s="67"/>
      <c r="AD212" s="67"/>
      <c r="AE212" s="67"/>
      <c r="AF212" s="67"/>
      <c r="AG212" s="67"/>
      <c r="AH212" s="67"/>
      <c r="AI212" s="67"/>
      <c r="AJ212" s="67"/>
      <c r="AK212" s="67"/>
      <c r="AL212" s="67"/>
    </row>
    <row r="213" spans="1:38" ht="12" customHeight="1" x14ac:dyDescent="0.4">
      <c r="A213" s="67"/>
      <c r="B213" s="67"/>
      <c r="C213" s="67"/>
      <c r="D213" s="67"/>
      <c r="E213" s="67"/>
      <c r="F213" s="67"/>
      <c r="G213" s="67"/>
      <c r="H213" s="67"/>
      <c r="I213" s="67"/>
      <c r="J213" s="67"/>
      <c r="K213" s="67"/>
      <c r="L213" s="67"/>
      <c r="M213" s="67"/>
      <c r="N213" s="67"/>
      <c r="O213" s="67"/>
      <c r="P213" s="67"/>
      <c r="Q213" s="67"/>
      <c r="R213" s="67"/>
      <c r="S213" s="67"/>
      <c r="T213" s="67"/>
      <c r="U213" s="67"/>
      <c r="V213" s="67"/>
      <c r="W213" s="67"/>
      <c r="X213" s="67"/>
      <c r="Y213" s="67"/>
      <c r="Z213" s="67"/>
      <c r="AA213" s="67"/>
      <c r="AB213" s="67"/>
      <c r="AC213" s="67"/>
      <c r="AD213" s="67"/>
      <c r="AE213" s="67"/>
      <c r="AF213" s="67"/>
      <c r="AG213" s="67"/>
      <c r="AH213" s="67"/>
      <c r="AI213" s="67"/>
      <c r="AJ213" s="67"/>
      <c r="AK213" s="67"/>
      <c r="AL213" s="67"/>
    </row>
    <row r="214" spans="1:38" ht="12" customHeight="1" x14ac:dyDescent="0.4">
      <c r="A214" s="67"/>
      <c r="B214" s="67"/>
      <c r="C214" s="67"/>
      <c r="D214" s="67"/>
      <c r="E214" s="67"/>
      <c r="F214" s="67"/>
      <c r="G214" s="67"/>
      <c r="H214" s="67"/>
      <c r="I214" s="67"/>
      <c r="J214" s="67"/>
      <c r="K214" s="67"/>
      <c r="L214" s="67"/>
      <c r="M214" s="67"/>
      <c r="N214" s="67"/>
      <c r="O214" s="67"/>
      <c r="P214" s="67"/>
      <c r="Q214" s="67"/>
      <c r="R214" s="67"/>
      <c r="S214" s="67"/>
      <c r="T214" s="67"/>
      <c r="U214" s="67"/>
      <c r="V214" s="67"/>
      <c r="W214" s="67"/>
      <c r="X214" s="67"/>
      <c r="Y214" s="67"/>
      <c r="Z214" s="67"/>
      <c r="AA214" s="67"/>
      <c r="AB214" s="67"/>
      <c r="AC214" s="67"/>
      <c r="AD214" s="67"/>
      <c r="AE214" s="67"/>
      <c r="AF214" s="67"/>
      <c r="AG214" s="67"/>
      <c r="AH214" s="67"/>
      <c r="AI214" s="67"/>
      <c r="AJ214" s="67"/>
      <c r="AK214" s="67"/>
      <c r="AL214" s="67"/>
    </row>
    <row r="215" spans="1:38" ht="12" customHeight="1" x14ac:dyDescent="0.4">
      <c r="A215" s="67"/>
      <c r="B215" s="67"/>
      <c r="C215" s="67"/>
      <c r="D215" s="67"/>
      <c r="E215" s="67"/>
      <c r="F215" s="67"/>
      <c r="G215" s="67"/>
      <c r="H215" s="67"/>
      <c r="I215" s="67"/>
      <c r="J215" s="67"/>
      <c r="K215" s="67"/>
      <c r="L215" s="67"/>
      <c r="M215" s="67"/>
      <c r="N215" s="67"/>
      <c r="O215" s="67"/>
      <c r="P215" s="67"/>
      <c r="Q215" s="67"/>
      <c r="R215" s="67"/>
      <c r="S215" s="67"/>
      <c r="T215" s="67"/>
      <c r="U215" s="67"/>
      <c r="V215" s="67"/>
      <c r="W215" s="67"/>
      <c r="X215" s="67"/>
      <c r="Y215" s="67"/>
      <c r="Z215" s="67"/>
      <c r="AA215" s="67"/>
      <c r="AB215" s="67"/>
      <c r="AC215" s="67"/>
      <c r="AD215" s="67"/>
      <c r="AE215" s="67"/>
      <c r="AF215" s="67"/>
      <c r="AG215" s="67"/>
      <c r="AH215" s="67"/>
      <c r="AI215" s="67"/>
      <c r="AJ215" s="67"/>
      <c r="AK215" s="67"/>
      <c r="AL215" s="67"/>
    </row>
    <row r="216" spans="1:38" ht="12" customHeight="1" x14ac:dyDescent="0.4">
      <c r="A216" s="67"/>
      <c r="B216" s="67"/>
      <c r="C216" s="67"/>
      <c r="D216" s="67"/>
      <c r="E216" s="67"/>
      <c r="F216" s="67"/>
      <c r="G216" s="67"/>
      <c r="H216" s="67"/>
      <c r="I216" s="67"/>
      <c r="J216" s="67"/>
      <c r="K216" s="67"/>
      <c r="L216" s="67"/>
      <c r="M216" s="67"/>
      <c r="N216" s="67"/>
      <c r="O216" s="67"/>
      <c r="P216" s="67"/>
      <c r="Q216" s="67"/>
      <c r="R216" s="67"/>
      <c r="S216" s="67"/>
      <c r="T216" s="67"/>
      <c r="U216" s="67"/>
      <c r="V216" s="67"/>
      <c r="W216" s="67"/>
      <c r="X216" s="67"/>
      <c r="Y216" s="67"/>
      <c r="Z216" s="67"/>
      <c r="AA216" s="67"/>
      <c r="AB216" s="67"/>
      <c r="AC216" s="67"/>
      <c r="AD216" s="67"/>
      <c r="AE216" s="67"/>
      <c r="AF216" s="67"/>
      <c r="AG216" s="67"/>
      <c r="AH216" s="67"/>
      <c r="AI216" s="67"/>
      <c r="AJ216" s="67"/>
      <c r="AK216" s="67"/>
      <c r="AL216" s="67"/>
    </row>
    <row r="217" spans="1:38" ht="12" customHeight="1" x14ac:dyDescent="0.4">
      <c r="A217" s="67"/>
      <c r="B217" s="67"/>
      <c r="C217" s="67"/>
      <c r="D217" s="67"/>
      <c r="E217" s="67"/>
      <c r="F217" s="67"/>
      <c r="G217" s="67"/>
      <c r="H217" s="67"/>
      <c r="I217" s="67"/>
      <c r="J217" s="67"/>
      <c r="K217" s="67"/>
      <c r="L217" s="67"/>
      <c r="M217" s="67"/>
      <c r="N217" s="67"/>
      <c r="O217" s="67"/>
      <c r="P217" s="67"/>
      <c r="Q217" s="67"/>
      <c r="R217" s="67"/>
      <c r="S217" s="67"/>
      <c r="T217" s="67"/>
      <c r="U217" s="67"/>
      <c r="V217" s="67"/>
      <c r="W217" s="67"/>
      <c r="X217" s="67"/>
      <c r="Y217" s="67"/>
      <c r="Z217" s="67"/>
      <c r="AA217" s="67"/>
      <c r="AB217" s="67"/>
      <c r="AC217" s="67"/>
      <c r="AD217" s="67"/>
      <c r="AE217" s="67"/>
      <c r="AF217" s="67"/>
      <c r="AG217" s="67"/>
      <c r="AH217" s="67"/>
      <c r="AI217" s="67"/>
      <c r="AJ217" s="67"/>
      <c r="AK217" s="67"/>
      <c r="AL217" s="67"/>
    </row>
    <row r="218" spans="1:38" ht="12" customHeight="1" x14ac:dyDescent="0.4">
      <c r="A218" s="67"/>
      <c r="B218" s="67"/>
      <c r="C218" s="67"/>
      <c r="D218" s="67"/>
      <c r="E218" s="67"/>
      <c r="F218" s="67"/>
      <c r="G218" s="67"/>
      <c r="H218" s="67"/>
      <c r="I218" s="67"/>
      <c r="J218" s="67"/>
      <c r="K218" s="67"/>
      <c r="L218" s="67"/>
      <c r="M218" s="67"/>
      <c r="N218" s="67"/>
      <c r="O218" s="67"/>
      <c r="P218" s="67"/>
      <c r="Q218" s="67"/>
      <c r="R218" s="67"/>
      <c r="S218" s="67"/>
      <c r="T218" s="67"/>
      <c r="U218" s="67"/>
      <c r="V218" s="67"/>
      <c r="W218" s="67"/>
      <c r="X218" s="67"/>
      <c r="Y218" s="67"/>
      <c r="Z218" s="67"/>
      <c r="AA218" s="67"/>
      <c r="AB218" s="67"/>
      <c r="AC218" s="67"/>
      <c r="AD218" s="67"/>
      <c r="AE218" s="67"/>
      <c r="AF218" s="67"/>
      <c r="AG218" s="67"/>
      <c r="AH218" s="67"/>
      <c r="AI218" s="67"/>
      <c r="AJ218" s="67"/>
      <c r="AK218" s="67"/>
      <c r="AL218" s="67"/>
    </row>
    <row r="219" spans="1:38" ht="12" customHeight="1" x14ac:dyDescent="0.4">
      <c r="A219" s="67"/>
      <c r="B219" s="67"/>
      <c r="C219" s="67"/>
      <c r="D219" s="67"/>
      <c r="E219" s="67"/>
      <c r="F219" s="67"/>
      <c r="G219" s="67"/>
      <c r="H219" s="67"/>
      <c r="I219" s="67"/>
      <c r="J219" s="67"/>
      <c r="K219" s="67"/>
      <c r="L219" s="67"/>
      <c r="M219" s="67"/>
      <c r="N219" s="67"/>
      <c r="O219" s="67"/>
      <c r="P219" s="67"/>
      <c r="Q219" s="67"/>
      <c r="R219" s="67"/>
      <c r="S219" s="67"/>
      <c r="T219" s="67"/>
      <c r="U219" s="67"/>
      <c r="V219" s="67"/>
      <c r="W219" s="67"/>
      <c r="X219" s="67"/>
      <c r="Y219" s="67"/>
      <c r="Z219" s="67"/>
      <c r="AA219" s="67"/>
      <c r="AB219" s="67"/>
      <c r="AC219" s="67"/>
      <c r="AD219" s="67"/>
      <c r="AE219" s="67"/>
      <c r="AF219" s="67"/>
      <c r="AG219" s="67"/>
      <c r="AH219" s="67"/>
      <c r="AI219" s="67"/>
      <c r="AJ219" s="67"/>
      <c r="AK219" s="67"/>
      <c r="AL219" s="67"/>
    </row>
    <row r="220" spans="1:38" ht="12" customHeight="1" x14ac:dyDescent="0.4">
      <c r="A220" s="67"/>
      <c r="B220" s="67"/>
      <c r="C220" s="67"/>
      <c r="D220" s="67"/>
      <c r="E220" s="67"/>
      <c r="F220" s="67"/>
      <c r="G220" s="67"/>
      <c r="H220" s="67"/>
      <c r="I220" s="67"/>
      <c r="J220" s="67"/>
      <c r="K220" s="67"/>
      <c r="L220" s="67"/>
      <c r="M220" s="67"/>
      <c r="N220" s="67"/>
      <c r="O220" s="67"/>
      <c r="P220" s="67"/>
      <c r="Q220" s="67"/>
      <c r="R220" s="67"/>
      <c r="S220" s="67"/>
      <c r="T220" s="67"/>
      <c r="U220" s="67"/>
      <c r="V220" s="67"/>
      <c r="W220" s="67"/>
      <c r="X220" s="67"/>
      <c r="Y220" s="67"/>
      <c r="Z220" s="67"/>
      <c r="AA220" s="67"/>
      <c r="AB220" s="67"/>
      <c r="AC220" s="67"/>
      <c r="AD220" s="67"/>
      <c r="AE220" s="67"/>
      <c r="AF220" s="67"/>
      <c r="AG220" s="67"/>
      <c r="AH220" s="67"/>
      <c r="AI220" s="67"/>
      <c r="AJ220" s="67"/>
      <c r="AK220" s="67"/>
      <c r="AL220" s="67"/>
    </row>
    <row r="221" spans="1:38" ht="12" customHeight="1" x14ac:dyDescent="0.4">
      <c r="A221" s="67"/>
      <c r="B221" s="67"/>
      <c r="C221" s="67"/>
      <c r="D221" s="67"/>
      <c r="E221" s="67"/>
      <c r="F221" s="67"/>
      <c r="G221" s="67"/>
      <c r="H221" s="67"/>
      <c r="I221" s="67"/>
      <c r="J221" s="67"/>
      <c r="K221" s="67"/>
      <c r="L221" s="67"/>
      <c r="M221" s="67"/>
      <c r="N221" s="67"/>
      <c r="O221" s="67"/>
      <c r="P221" s="67"/>
      <c r="Q221" s="67"/>
      <c r="R221" s="67"/>
      <c r="S221" s="67"/>
      <c r="T221" s="67"/>
      <c r="U221" s="67"/>
      <c r="V221" s="67"/>
      <c r="W221" s="67"/>
      <c r="X221" s="67"/>
      <c r="Y221" s="67"/>
      <c r="Z221" s="67"/>
      <c r="AA221" s="67"/>
      <c r="AB221" s="67"/>
      <c r="AC221" s="67"/>
      <c r="AD221" s="67"/>
      <c r="AE221" s="67"/>
      <c r="AF221" s="67"/>
      <c r="AG221" s="67"/>
      <c r="AH221" s="67"/>
      <c r="AI221" s="67"/>
      <c r="AJ221" s="67"/>
      <c r="AK221" s="67"/>
      <c r="AL221" s="67"/>
    </row>
    <row r="222" spans="1:38" ht="12" customHeight="1" x14ac:dyDescent="0.4">
      <c r="A222" s="67"/>
      <c r="B222" s="67"/>
      <c r="C222" s="67"/>
      <c r="D222" s="67"/>
      <c r="E222" s="67"/>
      <c r="F222" s="67"/>
      <c r="G222" s="67"/>
      <c r="H222" s="67"/>
      <c r="I222" s="67"/>
      <c r="J222" s="67"/>
      <c r="K222" s="67"/>
      <c r="L222" s="67"/>
      <c r="M222" s="67"/>
      <c r="N222" s="67"/>
      <c r="O222" s="67"/>
      <c r="P222" s="67"/>
      <c r="Q222" s="67"/>
      <c r="R222" s="67"/>
      <c r="S222" s="67"/>
      <c r="T222" s="67"/>
      <c r="U222" s="67"/>
      <c r="V222" s="67"/>
      <c r="W222" s="67"/>
      <c r="X222" s="67"/>
      <c r="Y222" s="67"/>
      <c r="Z222" s="67"/>
      <c r="AA222" s="67"/>
      <c r="AB222" s="67"/>
      <c r="AC222" s="67"/>
      <c r="AD222" s="67"/>
      <c r="AE222" s="67"/>
      <c r="AF222" s="67"/>
      <c r="AG222" s="67"/>
      <c r="AH222" s="67"/>
      <c r="AI222" s="67"/>
      <c r="AJ222" s="67"/>
      <c r="AK222" s="67"/>
      <c r="AL222" s="67"/>
    </row>
    <row r="223" spans="1:38" ht="12" customHeight="1" x14ac:dyDescent="0.4">
      <c r="A223" s="67"/>
      <c r="B223" s="67"/>
      <c r="C223" s="67"/>
      <c r="D223" s="67"/>
      <c r="E223" s="67"/>
      <c r="F223" s="67"/>
      <c r="G223" s="67"/>
      <c r="H223" s="67"/>
      <c r="I223" s="67"/>
      <c r="J223" s="67"/>
      <c r="K223" s="67"/>
      <c r="L223" s="67"/>
      <c r="M223" s="67"/>
      <c r="N223" s="67"/>
      <c r="O223" s="67"/>
      <c r="P223" s="67"/>
      <c r="Q223" s="67"/>
      <c r="R223" s="67"/>
      <c r="S223" s="67"/>
      <c r="T223" s="67"/>
      <c r="U223" s="67"/>
      <c r="V223" s="67"/>
      <c r="W223" s="67"/>
      <c r="X223" s="67"/>
      <c r="Y223" s="67"/>
      <c r="Z223" s="67"/>
      <c r="AA223" s="67"/>
      <c r="AB223" s="67"/>
      <c r="AC223" s="67"/>
      <c r="AD223" s="67"/>
      <c r="AE223" s="67"/>
      <c r="AF223" s="67"/>
      <c r="AG223" s="67"/>
      <c r="AH223" s="67"/>
      <c r="AI223" s="67"/>
      <c r="AJ223" s="67"/>
      <c r="AK223" s="67"/>
      <c r="AL223" s="67"/>
    </row>
    <row r="224" spans="1:38" ht="12" customHeight="1" x14ac:dyDescent="0.4">
      <c r="A224" s="67"/>
      <c r="B224" s="67"/>
      <c r="C224" s="67"/>
      <c r="D224" s="67"/>
      <c r="E224" s="67"/>
      <c r="F224" s="67"/>
      <c r="G224" s="67"/>
      <c r="H224" s="67"/>
      <c r="I224" s="67"/>
      <c r="J224" s="67"/>
      <c r="K224" s="67"/>
      <c r="L224" s="67"/>
      <c r="M224" s="67"/>
      <c r="N224" s="67"/>
      <c r="O224" s="67"/>
      <c r="P224" s="67"/>
      <c r="Q224" s="67"/>
      <c r="R224" s="67"/>
      <c r="S224" s="67"/>
      <c r="T224" s="67"/>
      <c r="U224" s="67"/>
      <c r="V224" s="67"/>
      <c r="W224" s="67"/>
      <c r="X224" s="67"/>
      <c r="Y224" s="67"/>
      <c r="Z224" s="67"/>
      <c r="AA224" s="67"/>
      <c r="AB224" s="67"/>
      <c r="AC224" s="67"/>
      <c r="AD224" s="67"/>
      <c r="AE224" s="67"/>
      <c r="AF224" s="67"/>
      <c r="AG224" s="67"/>
      <c r="AH224" s="67"/>
      <c r="AI224" s="67"/>
      <c r="AJ224" s="67"/>
      <c r="AK224" s="67"/>
      <c r="AL224" s="67"/>
    </row>
    <row r="225" spans="1:38" ht="12" customHeight="1" x14ac:dyDescent="0.4">
      <c r="A225" s="67"/>
      <c r="B225" s="67"/>
      <c r="C225" s="67"/>
      <c r="D225" s="67"/>
      <c r="E225" s="67"/>
      <c r="F225" s="67"/>
      <c r="G225" s="67"/>
      <c r="H225" s="67"/>
      <c r="I225" s="67"/>
      <c r="J225" s="67"/>
      <c r="K225" s="67"/>
      <c r="L225" s="67"/>
      <c r="M225" s="67"/>
      <c r="N225" s="67"/>
      <c r="O225" s="67"/>
      <c r="P225" s="67"/>
      <c r="Q225" s="67"/>
      <c r="R225" s="67"/>
      <c r="S225" s="67"/>
      <c r="T225" s="67"/>
      <c r="U225" s="67"/>
      <c r="V225" s="67"/>
      <c r="W225" s="67"/>
      <c r="X225" s="67"/>
      <c r="Y225" s="67"/>
      <c r="Z225" s="67"/>
      <c r="AA225" s="67"/>
      <c r="AB225" s="67"/>
      <c r="AC225" s="67"/>
      <c r="AD225" s="67"/>
      <c r="AE225" s="67"/>
      <c r="AF225" s="67"/>
      <c r="AG225" s="67"/>
      <c r="AH225" s="67"/>
      <c r="AI225" s="67"/>
      <c r="AJ225" s="67"/>
      <c r="AK225" s="67"/>
      <c r="AL225" s="67"/>
    </row>
    <row r="226" spans="1:38" ht="12" customHeight="1" x14ac:dyDescent="0.4">
      <c r="A226" s="67"/>
      <c r="B226" s="67"/>
      <c r="C226" s="67"/>
      <c r="D226" s="67"/>
      <c r="E226" s="67"/>
      <c r="F226" s="67"/>
      <c r="G226" s="67"/>
      <c r="H226" s="67"/>
      <c r="I226" s="67"/>
      <c r="J226" s="67"/>
      <c r="K226" s="67"/>
      <c r="L226" s="67"/>
      <c r="M226" s="67"/>
      <c r="N226" s="67"/>
      <c r="O226" s="67"/>
      <c r="P226" s="67"/>
      <c r="Q226" s="67"/>
      <c r="R226" s="67"/>
      <c r="S226" s="67"/>
      <c r="T226" s="67"/>
      <c r="U226" s="67"/>
      <c r="V226" s="67"/>
      <c r="W226" s="67"/>
      <c r="X226" s="67"/>
      <c r="Y226" s="67"/>
      <c r="Z226" s="67"/>
      <c r="AA226" s="67"/>
      <c r="AB226" s="67"/>
      <c r="AC226" s="67"/>
      <c r="AD226" s="67"/>
      <c r="AE226" s="67"/>
      <c r="AF226" s="67"/>
      <c r="AG226" s="67"/>
      <c r="AH226" s="67"/>
      <c r="AI226" s="67"/>
      <c r="AJ226" s="67"/>
      <c r="AK226" s="67"/>
      <c r="AL226" s="67"/>
    </row>
    <row r="227" spans="1:38" ht="12" customHeight="1" x14ac:dyDescent="0.4">
      <c r="A227" s="67"/>
      <c r="B227" s="67"/>
      <c r="C227" s="67"/>
      <c r="D227" s="67"/>
      <c r="E227" s="67"/>
      <c r="F227" s="67"/>
      <c r="G227" s="67"/>
      <c r="H227" s="67"/>
      <c r="I227" s="67"/>
      <c r="J227" s="67"/>
      <c r="K227" s="67"/>
      <c r="L227" s="67"/>
      <c r="M227" s="67"/>
      <c r="N227" s="67"/>
      <c r="O227" s="67"/>
      <c r="P227" s="67"/>
      <c r="Q227" s="67"/>
      <c r="R227" s="67"/>
      <c r="S227" s="67"/>
      <c r="T227" s="67"/>
      <c r="U227" s="67"/>
      <c r="V227" s="67"/>
      <c r="W227" s="67"/>
      <c r="X227" s="67"/>
      <c r="Y227" s="67"/>
      <c r="Z227" s="67"/>
      <c r="AA227" s="67"/>
      <c r="AB227" s="67"/>
      <c r="AC227" s="67"/>
      <c r="AD227" s="67"/>
      <c r="AE227" s="67"/>
      <c r="AF227" s="67"/>
      <c r="AG227" s="67"/>
      <c r="AH227" s="67"/>
      <c r="AI227" s="67"/>
      <c r="AJ227" s="67"/>
      <c r="AK227" s="67"/>
      <c r="AL227" s="67"/>
    </row>
    <row r="228" spans="1:38" ht="12" customHeight="1" x14ac:dyDescent="0.4">
      <c r="A228" s="67"/>
      <c r="B228" s="67"/>
      <c r="C228" s="67"/>
      <c r="D228" s="67"/>
      <c r="E228" s="67"/>
      <c r="F228" s="67"/>
      <c r="G228" s="67"/>
      <c r="H228" s="67"/>
      <c r="I228" s="67"/>
      <c r="J228" s="67"/>
      <c r="K228" s="67"/>
      <c r="L228" s="67"/>
      <c r="M228" s="67"/>
      <c r="N228" s="67"/>
      <c r="O228" s="67"/>
      <c r="P228" s="67"/>
      <c r="Q228" s="67"/>
      <c r="R228" s="67"/>
      <c r="S228" s="67"/>
      <c r="T228" s="67"/>
      <c r="U228" s="67"/>
      <c r="V228" s="67"/>
      <c r="W228" s="67"/>
      <c r="X228" s="67"/>
      <c r="Y228" s="67"/>
      <c r="Z228" s="67"/>
      <c r="AA228" s="67"/>
      <c r="AB228" s="67"/>
      <c r="AC228" s="67"/>
      <c r="AD228" s="67"/>
      <c r="AE228" s="67"/>
      <c r="AF228" s="67"/>
      <c r="AG228" s="67"/>
      <c r="AH228" s="67"/>
      <c r="AI228" s="67"/>
      <c r="AJ228" s="67"/>
      <c r="AK228" s="67"/>
      <c r="AL228" s="67"/>
    </row>
    <row r="229" spans="1:38" ht="12" customHeight="1" x14ac:dyDescent="0.4">
      <c r="A229" s="67"/>
      <c r="B229" s="67"/>
      <c r="C229" s="67"/>
      <c r="D229" s="67"/>
      <c r="E229" s="67"/>
      <c r="F229" s="67"/>
      <c r="G229" s="67"/>
      <c r="H229" s="67"/>
      <c r="I229" s="67"/>
      <c r="J229" s="67"/>
      <c r="K229" s="67"/>
      <c r="L229" s="67"/>
      <c r="M229" s="67"/>
      <c r="N229" s="67"/>
      <c r="O229" s="67"/>
      <c r="P229" s="67"/>
      <c r="Q229" s="67"/>
      <c r="R229" s="67"/>
      <c r="S229" s="67"/>
      <c r="T229" s="67"/>
      <c r="U229" s="67"/>
      <c r="V229" s="67"/>
      <c r="W229" s="67"/>
      <c r="X229" s="67"/>
      <c r="Y229" s="67"/>
      <c r="Z229" s="67"/>
      <c r="AA229" s="67"/>
      <c r="AB229" s="67"/>
      <c r="AC229" s="67"/>
      <c r="AD229" s="67"/>
      <c r="AE229" s="67"/>
      <c r="AF229" s="67"/>
      <c r="AG229" s="67"/>
      <c r="AH229" s="67"/>
      <c r="AI229" s="67"/>
      <c r="AJ229" s="67"/>
      <c r="AK229" s="67"/>
      <c r="AL229" s="67"/>
    </row>
    <row r="230" spans="1:38" ht="12" customHeight="1" x14ac:dyDescent="0.4">
      <c r="A230" s="67"/>
      <c r="B230" s="67"/>
      <c r="C230" s="67"/>
      <c r="D230" s="67"/>
      <c r="E230" s="67"/>
      <c r="F230" s="67"/>
      <c r="G230" s="67"/>
      <c r="H230" s="67"/>
      <c r="I230" s="67"/>
      <c r="J230" s="67"/>
      <c r="K230" s="67"/>
      <c r="L230" s="67"/>
      <c r="M230" s="67"/>
      <c r="N230" s="67"/>
      <c r="O230" s="67"/>
      <c r="P230" s="67"/>
      <c r="Q230" s="67"/>
      <c r="R230" s="67"/>
      <c r="S230" s="67"/>
      <c r="T230" s="67"/>
      <c r="U230" s="67"/>
      <c r="V230" s="67"/>
      <c r="W230" s="67"/>
      <c r="X230" s="67"/>
      <c r="Y230" s="67"/>
      <c r="Z230" s="67"/>
      <c r="AA230" s="67"/>
      <c r="AB230" s="67"/>
      <c r="AC230" s="67"/>
      <c r="AD230" s="67"/>
      <c r="AE230" s="67"/>
      <c r="AF230" s="67"/>
      <c r="AG230" s="67"/>
      <c r="AH230" s="67"/>
      <c r="AI230" s="67"/>
      <c r="AJ230" s="67"/>
      <c r="AK230" s="67"/>
      <c r="AL230" s="67"/>
    </row>
    <row r="231" spans="1:38" ht="12" customHeight="1" x14ac:dyDescent="0.4">
      <c r="A231" s="67"/>
      <c r="B231" s="67"/>
      <c r="C231" s="67"/>
      <c r="D231" s="67"/>
      <c r="E231" s="67"/>
      <c r="F231" s="67"/>
      <c r="G231" s="67"/>
      <c r="H231" s="67"/>
      <c r="I231" s="67"/>
      <c r="J231" s="67"/>
      <c r="K231" s="67"/>
      <c r="L231" s="67"/>
      <c r="M231" s="67"/>
      <c r="N231" s="67"/>
      <c r="O231" s="67"/>
      <c r="P231" s="67"/>
      <c r="Q231" s="67"/>
      <c r="R231" s="67"/>
      <c r="S231" s="67"/>
      <c r="T231" s="67"/>
      <c r="U231" s="67"/>
      <c r="V231" s="67"/>
      <c r="W231" s="67"/>
      <c r="X231" s="67"/>
      <c r="Y231" s="67"/>
      <c r="Z231" s="67"/>
      <c r="AA231" s="67"/>
      <c r="AB231" s="67"/>
      <c r="AC231" s="67"/>
      <c r="AD231" s="67"/>
      <c r="AE231" s="67"/>
      <c r="AF231" s="67"/>
      <c r="AG231" s="67"/>
      <c r="AH231" s="67"/>
      <c r="AI231" s="67"/>
      <c r="AJ231" s="67"/>
      <c r="AK231" s="67"/>
      <c r="AL231" s="67"/>
    </row>
    <row r="232" spans="1:38" ht="12" customHeight="1" x14ac:dyDescent="0.4">
      <c r="A232" s="67"/>
      <c r="B232" s="67"/>
      <c r="C232" s="67"/>
      <c r="D232" s="67"/>
      <c r="E232" s="67"/>
      <c r="F232" s="67"/>
      <c r="G232" s="67"/>
      <c r="H232" s="67"/>
      <c r="I232" s="67"/>
      <c r="J232" s="67"/>
      <c r="K232" s="67"/>
      <c r="L232" s="67"/>
      <c r="M232" s="67"/>
      <c r="N232" s="67"/>
      <c r="O232" s="67"/>
      <c r="P232" s="67"/>
      <c r="Q232" s="67"/>
      <c r="R232" s="67"/>
      <c r="S232" s="67"/>
      <c r="T232" s="67"/>
      <c r="U232" s="67"/>
      <c r="V232" s="67"/>
      <c r="W232" s="67"/>
      <c r="X232" s="67"/>
      <c r="Y232" s="67"/>
      <c r="Z232" s="67"/>
      <c r="AA232" s="67"/>
      <c r="AB232" s="67"/>
      <c r="AC232" s="67"/>
      <c r="AD232" s="67"/>
      <c r="AE232" s="67"/>
      <c r="AF232" s="67"/>
      <c r="AG232" s="67"/>
      <c r="AH232" s="67"/>
      <c r="AI232" s="67"/>
      <c r="AJ232" s="67"/>
      <c r="AK232" s="67"/>
      <c r="AL232" s="67"/>
    </row>
    <row r="233" spans="1:38" ht="12" customHeight="1" x14ac:dyDescent="0.4">
      <c r="A233" s="67"/>
      <c r="B233" s="67"/>
      <c r="C233" s="67"/>
      <c r="D233" s="67"/>
      <c r="E233" s="67"/>
      <c r="F233" s="67"/>
      <c r="G233" s="67"/>
      <c r="H233" s="67"/>
      <c r="I233" s="67"/>
      <c r="J233" s="67"/>
      <c r="K233" s="67"/>
      <c r="L233" s="67"/>
      <c r="M233" s="67"/>
      <c r="N233" s="67"/>
      <c r="O233" s="67"/>
      <c r="P233" s="67"/>
      <c r="Q233" s="67"/>
      <c r="R233" s="67"/>
      <c r="S233" s="67"/>
      <c r="T233" s="67"/>
      <c r="U233" s="67"/>
      <c r="V233" s="67"/>
      <c r="W233" s="67"/>
      <c r="X233" s="67"/>
      <c r="Y233" s="67"/>
      <c r="Z233" s="67"/>
      <c r="AA233" s="67"/>
      <c r="AB233" s="67"/>
      <c r="AC233" s="67"/>
      <c r="AD233" s="67"/>
      <c r="AE233" s="67"/>
      <c r="AF233" s="67"/>
      <c r="AG233" s="67"/>
      <c r="AH233" s="67"/>
      <c r="AI233" s="67"/>
      <c r="AJ233" s="67"/>
      <c r="AK233" s="67"/>
      <c r="AL233" s="67"/>
    </row>
    <row r="234" spans="1:38" ht="12" customHeight="1" x14ac:dyDescent="0.4">
      <c r="A234" s="67"/>
      <c r="B234" s="67"/>
      <c r="C234" s="67"/>
      <c r="D234" s="67"/>
      <c r="E234" s="67"/>
      <c r="F234" s="67"/>
      <c r="G234" s="67"/>
      <c r="H234" s="67"/>
      <c r="I234" s="67"/>
      <c r="J234" s="67"/>
      <c r="K234" s="67"/>
      <c r="L234" s="67"/>
      <c r="M234" s="67"/>
      <c r="N234" s="67"/>
      <c r="O234" s="67"/>
      <c r="P234" s="67"/>
      <c r="Q234" s="67"/>
      <c r="R234" s="67"/>
      <c r="S234" s="67"/>
      <c r="T234" s="67"/>
      <c r="U234" s="67"/>
      <c r="V234" s="67"/>
      <c r="W234" s="67"/>
      <c r="X234" s="67"/>
      <c r="Y234" s="67"/>
      <c r="Z234" s="67"/>
      <c r="AA234" s="67"/>
      <c r="AB234" s="67"/>
      <c r="AC234" s="67"/>
      <c r="AD234" s="67"/>
      <c r="AE234" s="67"/>
      <c r="AF234" s="67"/>
      <c r="AG234" s="67"/>
      <c r="AH234" s="67"/>
      <c r="AI234" s="67"/>
      <c r="AJ234" s="67"/>
      <c r="AK234" s="67"/>
      <c r="AL234" s="67"/>
    </row>
    <row r="235" spans="1:38" ht="15.75" customHeight="1" x14ac:dyDescent="0.4">
      <c r="A235" s="80"/>
      <c r="B235" s="80"/>
      <c r="C235" s="80"/>
      <c r="D235" s="80"/>
      <c r="E235" s="80"/>
      <c r="F235" s="80"/>
      <c r="G235" s="80"/>
      <c r="H235" s="80"/>
      <c r="I235" s="80"/>
      <c r="J235" s="80"/>
      <c r="K235" s="80"/>
      <c r="L235" s="80"/>
      <c r="M235" s="80"/>
      <c r="N235" s="80"/>
      <c r="O235" s="80"/>
      <c r="P235" s="80"/>
      <c r="Q235" s="80"/>
      <c r="R235" s="80"/>
      <c r="S235" s="80"/>
      <c r="T235" s="80"/>
      <c r="U235" s="80"/>
      <c r="V235" s="80"/>
      <c r="W235" s="80"/>
      <c r="X235" s="80"/>
      <c r="Y235" s="80"/>
      <c r="Z235" s="80"/>
      <c r="AA235" s="80"/>
      <c r="AB235" s="80"/>
      <c r="AC235" s="80"/>
      <c r="AD235" s="80"/>
      <c r="AE235" s="80"/>
      <c r="AF235" s="80"/>
      <c r="AG235" s="80"/>
      <c r="AH235" s="80"/>
      <c r="AI235" s="80"/>
      <c r="AJ235" s="80"/>
      <c r="AK235" s="80"/>
      <c r="AL235" s="80"/>
    </row>
    <row r="236" spans="1:38" ht="15.75" customHeight="1" x14ac:dyDescent="0.4">
      <c r="A236" s="80"/>
      <c r="B236" s="80"/>
      <c r="C236" s="80"/>
      <c r="D236" s="80"/>
      <c r="E236" s="80"/>
      <c r="F236" s="80"/>
      <c r="G236" s="80"/>
      <c r="H236" s="80"/>
      <c r="I236" s="80"/>
      <c r="J236" s="80"/>
      <c r="K236" s="80"/>
      <c r="L236" s="80"/>
      <c r="M236" s="80"/>
      <c r="N236" s="80"/>
      <c r="O236" s="80"/>
      <c r="P236" s="80"/>
      <c r="Q236" s="80"/>
      <c r="R236" s="80"/>
      <c r="S236" s="80"/>
      <c r="T236" s="80"/>
      <c r="U236" s="80"/>
      <c r="V236" s="80"/>
      <c r="W236" s="80"/>
      <c r="X236" s="80"/>
      <c r="Y236" s="80"/>
      <c r="Z236" s="80"/>
      <c r="AA236" s="80"/>
      <c r="AB236" s="80"/>
      <c r="AC236" s="80"/>
      <c r="AD236" s="80"/>
      <c r="AE236" s="80"/>
      <c r="AF236" s="80"/>
      <c r="AG236" s="80"/>
      <c r="AH236" s="80"/>
      <c r="AI236" s="80"/>
      <c r="AJ236" s="80"/>
      <c r="AK236" s="80"/>
      <c r="AL236" s="80"/>
    </row>
    <row r="237" spans="1:38" ht="15.75" customHeight="1" x14ac:dyDescent="0.4">
      <c r="A237" s="80"/>
      <c r="B237" s="80"/>
      <c r="C237" s="80"/>
      <c r="D237" s="80"/>
      <c r="E237" s="80"/>
      <c r="F237" s="80"/>
      <c r="G237" s="80"/>
      <c r="H237" s="80"/>
      <c r="I237" s="80"/>
      <c r="J237" s="80"/>
      <c r="K237" s="80"/>
      <c r="L237" s="80"/>
      <c r="M237" s="80"/>
      <c r="N237" s="80"/>
      <c r="O237" s="80"/>
      <c r="P237" s="80"/>
      <c r="Q237" s="80"/>
      <c r="R237" s="80"/>
      <c r="S237" s="80"/>
      <c r="T237" s="80"/>
      <c r="U237" s="80"/>
      <c r="V237" s="80"/>
      <c r="W237" s="80"/>
      <c r="X237" s="80"/>
      <c r="Y237" s="80"/>
      <c r="Z237" s="80"/>
      <c r="AA237" s="80"/>
      <c r="AB237" s="80"/>
      <c r="AC237" s="80"/>
      <c r="AD237" s="80"/>
      <c r="AE237" s="80"/>
      <c r="AF237" s="80"/>
      <c r="AG237" s="80"/>
      <c r="AH237" s="80"/>
      <c r="AI237" s="80"/>
      <c r="AJ237" s="80"/>
      <c r="AK237" s="80"/>
      <c r="AL237" s="80"/>
    </row>
    <row r="238" spans="1:38" ht="15.75" customHeight="1" x14ac:dyDescent="0.4">
      <c r="A238" s="80"/>
      <c r="B238" s="80"/>
      <c r="C238" s="80"/>
      <c r="D238" s="80"/>
      <c r="E238" s="80"/>
      <c r="F238" s="80"/>
      <c r="G238" s="80"/>
      <c r="H238" s="80"/>
      <c r="I238" s="80"/>
      <c r="J238" s="80"/>
      <c r="K238" s="80"/>
      <c r="L238" s="80"/>
      <c r="M238" s="80"/>
      <c r="N238" s="80"/>
      <c r="O238" s="80"/>
      <c r="P238" s="80"/>
      <c r="Q238" s="80"/>
      <c r="R238" s="80"/>
      <c r="S238" s="80"/>
      <c r="T238" s="80"/>
      <c r="U238" s="80"/>
      <c r="V238" s="80"/>
      <c r="W238" s="80"/>
      <c r="X238" s="80"/>
      <c r="Y238" s="80"/>
      <c r="Z238" s="80"/>
      <c r="AA238" s="80"/>
      <c r="AB238" s="80"/>
      <c r="AC238" s="80"/>
      <c r="AD238" s="80"/>
      <c r="AE238" s="80"/>
      <c r="AF238" s="80"/>
      <c r="AG238" s="80"/>
      <c r="AH238" s="80"/>
      <c r="AI238" s="80"/>
      <c r="AJ238" s="80"/>
      <c r="AK238" s="80"/>
      <c r="AL238" s="80"/>
    </row>
    <row r="239" spans="1:38" ht="15.75" customHeight="1" x14ac:dyDescent="0.4">
      <c r="A239" s="80"/>
      <c r="B239" s="80"/>
      <c r="C239" s="80"/>
      <c r="D239" s="80"/>
      <c r="E239" s="80"/>
      <c r="F239" s="80"/>
      <c r="G239" s="80"/>
      <c r="H239" s="80"/>
      <c r="I239" s="80"/>
      <c r="J239" s="80"/>
      <c r="K239" s="80"/>
      <c r="L239" s="80"/>
      <c r="M239" s="80"/>
      <c r="N239" s="80"/>
      <c r="O239" s="80"/>
      <c r="P239" s="80"/>
      <c r="Q239" s="80"/>
      <c r="R239" s="80"/>
      <c r="S239" s="80"/>
      <c r="T239" s="80"/>
      <c r="U239" s="80"/>
      <c r="V239" s="80"/>
      <c r="W239" s="80"/>
      <c r="X239" s="80"/>
      <c r="Y239" s="80"/>
      <c r="Z239" s="80"/>
      <c r="AA239" s="80"/>
      <c r="AB239" s="80"/>
      <c r="AC239" s="80"/>
      <c r="AD239" s="80"/>
      <c r="AE239" s="80"/>
      <c r="AF239" s="80"/>
      <c r="AG239" s="80"/>
      <c r="AH239" s="80"/>
      <c r="AI239" s="80"/>
      <c r="AJ239" s="80"/>
      <c r="AK239" s="80"/>
      <c r="AL239" s="80"/>
    </row>
    <row r="240" spans="1:38" ht="15.75" customHeight="1" x14ac:dyDescent="0.4">
      <c r="A240" s="80"/>
      <c r="B240" s="80"/>
      <c r="C240" s="80"/>
      <c r="D240" s="80"/>
      <c r="E240" s="80"/>
      <c r="F240" s="80"/>
      <c r="G240" s="80"/>
      <c r="H240" s="80"/>
      <c r="I240" s="80"/>
      <c r="J240" s="80"/>
      <c r="K240" s="80"/>
      <c r="L240" s="80"/>
      <c r="M240" s="80"/>
      <c r="N240" s="80"/>
      <c r="O240" s="80"/>
      <c r="P240" s="80"/>
      <c r="Q240" s="80"/>
      <c r="R240" s="80"/>
      <c r="S240" s="80"/>
      <c r="T240" s="80"/>
      <c r="U240" s="80"/>
      <c r="V240" s="80"/>
      <c r="W240" s="80"/>
      <c r="X240" s="80"/>
      <c r="Y240" s="80"/>
      <c r="Z240" s="80"/>
      <c r="AA240" s="80"/>
      <c r="AB240" s="80"/>
      <c r="AC240" s="80"/>
      <c r="AD240" s="80"/>
      <c r="AE240" s="80"/>
      <c r="AF240" s="80"/>
      <c r="AG240" s="80"/>
      <c r="AH240" s="80"/>
      <c r="AI240" s="80"/>
      <c r="AJ240" s="80"/>
      <c r="AK240" s="80"/>
      <c r="AL240" s="80"/>
    </row>
    <row r="241" ht="15.75" customHeight="1" x14ac:dyDescent="0.4"/>
    <row r="242" ht="15.75" customHeight="1" x14ac:dyDescent="0.4"/>
    <row r="243" ht="15.75" customHeight="1" x14ac:dyDescent="0.4"/>
    <row r="244" ht="15.75" customHeight="1" x14ac:dyDescent="0.4"/>
    <row r="245" ht="15.75" customHeight="1" x14ac:dyDescent="0.4"/>
    <row r="246" ht="15.75" customHeight="1" x14ac:dyDescent="0.4"/>
    <row r="247" ht="15.75" customHeight="1" x14ac:dyDescent="0.4"/>
    <row r="248" ht="15.75" customHeight="1" x14ac:dyDescent="0.4"/>
    <row r="249" ht="15.75" customHeight="1" x14ac:dyDescent="0.4"/>
    <row r="250" ht="15.75" customHeight="1" x14ac:dyDescent="0.4"/>
    <row r="251" ht="15.75" customHeight="1" x14ac:dyDescent="0.4"/>
    <row r="252" ht="15.75" customHeight="1" x14ac:dyDescent="0.4"/>
    <row r="253" ht="15.75" customHeight="1" x14ac:dyDescent="0.4"/>
    <row r="254" ht="15.75" customHeight="1" x14ac:dyDescent="0.4"/>
    <row r="255" ht="15.75" customHeight="1" x14ac:dyDescent="0.4"/>
    <row r="256" ht="15.75" customHeight="1" x14ac:dyDescent="0.4"/>
    <row r="257" ht="15.75" customHeight="1" x14ac:dyDescent="0.4"/>
    <row r="258" ht="15.75" customHeight="1" x14ac:dyDescent="0.4"/>
    <row r="259" ht="15.75" customHeight="1" x14ac:dyDescent="0.4"/>
    <row r="260" ht="15.75" customHeight="1" x14ac:dyDescent="0.4"/>
    <row r="261" ht="15.75" customHeight="1" x14ac:dyDescent="0.4"/>
    <row r="262" ht="15.75" customHeight="1" x14ac:dyDescent="0.4"/>
    <row r="263" ht="15.75" customHeight="1" x14ac:dyDescent="0.4"/>
    <row r="264" ht="15.75" customHeight="1" x14ac:dyDescent="0.4"/>
    <row r="265" ht="15.75" customHeight="1" x14ac:dyDescent="0.4"/>
    <row r="266" ht="15.75" customHeight="1" x14ac:dyDescent="0.4"/>
    <row r="267" ht="15.75" customHeight="1" x14ac:dyDescent="0.4"/>
    <row r="268" ht="15.75" customHeight="1" x14ac:dyDescent="0.4"/>
    <row r="269" ht="15.75" customHeight="1" x14ac:dyDescent="0.4"/>
    <row r="270" ht="15.75" customHeight="1" x14ac:dyDescent="0.4"/>
    <row r="271" ht="15.75" customHeight="1" x14ac:dyDescent="0.4"/>
    <row r="272" ht="15.75" customHeight="1" x14ac:dyDescent="0.4"/>
    <row r="273" ht="15.75" customHeight="1" x14ac:dyDescent="0.4"/>
    <row r="274" ht="15.75" customHeight="1" x14ac:dyDescent="0.4"/>
    <row r="275" ht="15.75" customHeight="1" x14ac:dyDescent="0.4"/>
    <row r="276" ht="15.75" customHeight="1" x14ac:dyDescent="0.4"/>
    <row r="277" ht="15.75" customHeight="1" x14ac:dyDescent="0.4"/>
    <row r="278" ht="15.75" customHeight="1" x14ac:dyDescent="0.4"/>
    <row r="279" ht="15.75" customHeight="1" x14ac:dyDescent="0.4"/>
    <row r="280" ht="15.75" customHeight="1" x14ac:dyDescent="0.4"/>
    <row r="281" ht="15.75" customHeight="1" x14ac:dyDescent="0.4"/>
    <row r="282" ht="15.75" customHeight="1" x14ac:dyDescent="0.4"/>
    <row r="283" ht="15.75" customHeight="1" x14ac:dyDescent="0.4"/>
    <row r="284" ht="15.75" customHeight="1" x14ac:dyDescent="0.4"/>
    <row r="285" ht="15.75" customHeight="1" x14ac:dyDescent="0.4"/>
    <row r="286" ht="15.75" customHeight="1" x14ac:dyDescent="0.4"/>
    <row r="287" ht="15.75" customHeight="1" x14ac:dyDescent="0.4"/>
    <row r="288" ht="15.75" customHeight="1" x14ac:dyDescent="0.4"/>
    <row r="289" ht="15.75" customHeight="1" x14ac:dyDescent="0.4"/>
    <row r="290" ht="15.75" customHeight="1" x14ac:dyDescent="0.4"/>
    <row r="291" ht="15.75" customHeight="1" x14ac:dyDescent="0.4"/>
    <row r="292" ht="15.75" customHeight="1" x14ac:dyDescent="0.4"/>
    <row r="293" ht="15.75" customHeight="1" x14ac:dyDescent="0.4"/>
    <row r="294" ht="15.75" customHeight="1" x14ac:dyDescent="0.4"/>
    <row r="295" ht="15.75" customHeight="1" x14ac:dyDescent="0.4"/>
    <row r="296" ht="15.75" customHeight="1" x14ac:dyDescent="0.4"/>
    <row r="297" ht="15.75" customHeight="1" x14ac:dyDescent="0.4"/>
    <row r="298" ht="15.75" customHeight="1" x14ac:dyDescent="0.4"/>
    <row r="299" ht="15.75" customHeight="1" x14ac:dyDescent="0.4"/>
    <row r="300" ht="15.75" customHeight="1" x14ac:dyDescent="0.4"/>
    <row r="301" ht="15.75" customHeight="1" x14ac:dyDescent="0.4"/>
    <row r="302" ht="15.75" customHeight="1" x14ac:dyDescent="0.4"/>
    <row r="303" ht="15.75" customHeight="1" x14ac:dyDescent="0.4"/>
    <row r="304" ht="15.75" customHeight="1" x14ac:dyDescent="0.4"/>
    <row r="305" ht="15.75" customHeight="1" x14ac:dyDescent="0.4"/>
    <row r="306" ht="15.75" customHeight="1" x14ac:dyDescent="0.4"/>
    <row r="307" ht="15.75" customHeight="1" x14ac:dyDescent="0.4"/>
    <row r="308" ht="15.75" customHeight="1" x14ac:dyDescent="0.4"/>
    <row r="309" ht="15.75" customHeight="1" x14ac:dyDescent="0.4"/>
    <row r="310" ht="15.75" customHeight="1" x14ac:dyDescent="0.4"/>
    <row r="311" ht="15.75" customHeight="1" x14ac:dyDescent="0.4"/>
    <row r="312" ht="15.75" customHeight="1" x14ac:dyDescent="0.4"/>
    <row r="313" ht="15.75" customHeight="1" x14ac:dyDescent="0.4"/>
    <row r="314" ht="15.75" customHeight="1" x14ac:dyDescent="0.4"/>
    <row r="315" ht="15.75" customHeight="1" x14ac:dyDescent="0.4"/>
    <row r="316" ht="15.75" customHeight="1" x14ac:dyDescent="0.4"/>
    <row r="317" ht="15.75" customHeight="1" x14ac:dyDescent="0.4"/>
    <row r="318" ht="15.75" customHeight="1" x14ac:dyDescent="0.4"/>
    <row r="319" ht="15.75" customHeight="1" x14ac:dyDescent="0.4"/>
    <row r="320" ht="15.75" customHeight="1" x14ac:dyDescent="0.4"/>
    <row r="321" ht="15.75" customHeight="1" x14ac:dyDescent="0.4"/>
    <row r="322" ht="15.75" customHeight="1" x14ac:dyDescent="0.4"/>
    <row r="323" ht="15.75" customHeight="1" x14ac:dyDescent="0.4"/>
    <row r="324" ht="15.75" customHeight="1" x14ac:dyDescent="0.4"/>
    <row r="325" ht="15.75" customHeight="1" x14ac:dyDescent="0.4"/>
    <row r="326" ht="15.75" customHeight="1" x14ac:dyDescent="0.4"/>
    <row r="327" ht="15.75" customHeight="1" x14ac:dyDescent="0.4"/>
    <row r="328" ht="15.75" customHeight="1" x14ac:dyDescent="0.4"/>
    <row r="329" ht="15.75" customHeight="1" x14ac:dyDescent="0.4"/>
    <row r="330" ht="15.75" customHeight="1" x14ac:dyDescent="0.4"/>
    <row r="331" ht="15.75" customHeight="1" x14ac:dyDescent="0.4"/>
    <row r="332" ht="15.75" customHeight="1" x14ac:dyDescent="0.4"/>
    <row r="333" ht="15.75" customHeight="1" x14ac:dyDescent="0.4"/>
    <row r="334" ht="15.75" customHeight="1" x14ac:dyDescent="0.4"/>
    <row r="335" ht="15.75" customHeight="1" x14ac:dyDescent="0.4"/>
    <row r="336" ht="15.75" customHeight="1" x14ac:dyDescent="0.4"/>
    <row r="337" ht="15.75" customHeight="1" x14ac:dyDescent="0.4"/>
    <row r="338" ht="15.75" customHeight="1" x14ac:dyDescent="0.4"/>
    <row r="339" ht="15.75" customHeight="1" x14ac:dyDescent="0.4"/>
    <row r="340" ht="15.75" customHeight="1" x14ac:dyDescent="0.4"/>
    <row r="341" ht="15.75" customHeight="1" x14ac:dyDescent="0.4"/>
    <row r="342" ht="15.75" customHeight="1" x14ac:dyDescent="0.4"/>
    <row r="343" ht="15.75" customHeight="1" x14ac:dyDescent="0.4"/>
    <row r="344" ht="15.75" customHeight="1" x14ac:dyDescent="0.4"/>
    <row r="345" ht="15.75" customHeight="1" x14ac:dyDescent="0.4"/>
    <row r="346" ht="15.75" customHeight="1" x14ac:dyDescent="0.4"/>
    <row r="347" ht="15.75" customHeight="1" x14ac:dyDescent="0.4"/>
    <row r="348" ht="15.75" customHeight="1" x14ac:dyDescent="0.4"/>
    <row r="349" ht="15.75" customHeight="1" x14ac:dyDescent="0.4"/>
    <row r="350" ht="15.75" customHeight="1" x14ac:dyDescent="0.4"/>
    <row r="351" ht="15.75" customHeight="1" x14ac:dyDescent="0.4"/>
    <row r="352" ht="15.75" customHeight="1" x14ac:dyDescent="0.4"/>
    <row r="353" ht="15.75" customHeight="1" x14ac:dyDescent="0.4"/>
    <row r="354" ht="15.75" customHeight="1" x14ac:dyDescent="0.4"/>
    <row r="355" ht="15.75" customHeight="1" x14ac:dyDescent="0.4"/>
    <row r="356" ht="15.75" customHeight="1" x14ac:dyDescent="0.4"/>
    <row r="357" ht="15.75" customHeight="1" x14ac:dyDescent="0.4"/>
    <row r="358" ht="15.75" customHeight="1" x14ac:dyDescent="0.4"/>
    <row r="359" ht="15.75" customHeight="1" x14ac:dyDescent="0.4"/>
    <row r="360" ht="15.75" customHeight="1" x14ac:dyDescent="0.4"/>
    <row r="361" ht="15.75" customHeight="1" x14ac:dyDescent="0.4"/>
    <row r="362" ht="15.75" customHeight="1" x14ac:dyDescent="0.4"/>
    <row r="363" ht="15.75" customHeight="1" x14ac:dyDescent="0.4"/>
    <row r="364" ht="15.75" customHeight="1" x14ac:dyDescent="0.4"/>
    <row r="365" ht="15.75" customHeight="1" x14ac:dyDescent="0.4"/>
    <row r="366" ht="15.75" customHeight="1" x14ac:dyDescent="0.4"/>
    <row r="367" ht="15.75" customHeight="1" x14ac:dyDescent="0.4"/>
    <row r="368" ht="15.75" customHeight="1" x14ac:dyDescent="0.4"/>
    <row r="369" ht="15.75" customHeight="1" x14ac:dyDescent="0.4"/>
    <row r="370" ht="15.75" customHeight="1" x14ac:dyDescent="0.4"/>
    <row r="371" ht="15.75" customHeight="1" x14ac:dyDescent="0.4"/>
    <row r="372" ht="15.75" customHeight="1" x14ac:dyDescent="0.4"/>
    <row r="373" ht="15.75" customHeight="1" x14ac:dyDescent="0.4"/>
    <row r="374" ht="15.75" customHeight="1" x14ac:dyDescent="0.4"/>
    <row r="375" ht="15.75" customHeight="1" x14ac:dyDescent="0.4"/>
    <row r="376" ht="15.75" customHeight="1" x14ac:dyDescent="0.4"/>
    <row r="377" ht="15.75" customHeight="1" x14ac:dyDescent="0.4"/>
    <row r="378" ht="15.75" customHeight="1" x14ac:dyDescent="0.4"/>
    <row r="379" ht="15.75" customHeight="1" x14ac:dyDescent="0.4"/>
    <row r="380" ht="15.75" customHeight="1" x14ac:dyDescent="0.4"/>
    <row r="381" ht="15.75" customHeight="1" x14ac:dyDescent="0.4"/>
    <row r="382" ht="15.75" customHeight="1" x14ac:dyDescent="0.4"/>
    <row r="383" ht="15.75" customHeight="1" x14ac:dyDescent="0.4"/>
    <row r="384" ht="15.75" customHeight="1" x14ac:dyDescent="0.4"/>
    <row r="385" ht="15.75" customHeight="1" x14ac:dyDescent="0.4"/>
    <row r="386" ht="15.75" customHeight="1" x14ac:dyDescent="0.4"/>
    <row r="387" ht="15.75" customHeight="1" x14ac:dyDescent="0.4"/>
    <row r="388" ht="15.75" customHeight="1" x14ac:dyDescent="0.4"/>
    <row r="389" ht="15.75" customHeight="1" x14ac:dyDescent="0.4"/>
    <row r="390" ht="15.75" customHeight="1" x14ac:dyDescent="0.4"/>
    <row r="391" ht="15.75" customHeight="1" x14ac:dyDescent="0.4"/>
    <row r="392" ht="15.75" customHeight="1" x14ac:dyDescent="0.4"/>
    <row r="393" ht="15.75" customHeight="1" x14ac:dyDescent="0.4"/>
    <row r="394" ht="15.75" customHeight="1" x14ac:dyDescent="0.4"/>
    <row r="395" ht="15.75" customHeight="1" x14ac:dyDescent="0.4"/>
    <row r="396" ht="15.75" customHeight="1" x14ac:dyDescent="0.4"/>
    <row r="397" ht="15.75" customHeight="1" x14ac:dyDescent="0.4"/>
    <row r="398" ht="15.75" customHeight="1" x14ac:dyDescent="0.4"/>
    <row r="399" ht="15.75" customHeight="1" x14ac:dyDescent="0.4"/>
    <row r="400" ht="15.75" customHeight="1" x14ac:dyDescent="0.4"/>
    <row r="401" ht="15.75" customHeight="1" x14ac:dyDescent="0.4"/>
    <row r="402" ht="15.75" customHeight="1" x14ac:dyDescent="0.4"/>
    <row r="403" ht="15.75" customHeight="1" x14ac:dyDescent="0.4"/>
    <row r="404" ht="15.75" customHeight="1" x14ac:dyDescent="0.4"/>
    <row r="405" ht="15.75" customHeight="1" x14ac:dyDescent="0.4"/>
    <row r="406" ht="15.75" customHeight="1" x14ac:dyDescent="0.4"/>
    <row r="407" ht="15.75" customHeight="1" x14ac:dyDescent="0.4"/>
    <row r="408" ht="15.75" customHeight="1" x14ac:dyDescent="0.4"/>
    <row r="409" ht="15.75" customHeight="1" x14ac:dyDescent="0.4"/>
    <row r="410" ht="15.75" customHeight="1" x14ac:dyDescent="0.4"/>
    <row r="411" ht="15.75" customHeight="1" x14ac:dyDescent="0.4"/>
    <row r="412" ht="15.75" customHeight="1" x14ac:dyDescent="0.4"/>
    <row r="413" ht="15.75" customHeight="1" x14ac:dyDescent="0.4"/>
    <row r="414" ht="15.75" customHeight="1" x14ac:dyDescent="0.4"/>
    <row r="415" ht="15.75" customHeight="1" x14ac:dyDescent="0.4"/>
    <row r="416" ht="15.75" customHeight="1" x14ac:dyDescent="0.4"/>
    <row r="417" ht="15.75" customHeight="1" x14ac:dyDescent="0.4"/>
    <row r="418" ht="15.75" customHeight="1" x14ac:dyDescent="0.4"/>
    <row r="419" ht="15.75" customHeight="1" x14ac:dyDescent="0.4"/>
    <row r="420" ht="15.75" customHeight="1" x14ac:dyDescent="0.4"/>
    <row r="421" ht="15.75" customHeight="1" x14ac:dyDescent="0.4"/>
    <row r="422" ht="15.75" customHeight="1" x14ac:dyDescent="0.4"/>
    <row r="423" ht="15.75" customHeight="1" x14ac:dyDescent="0.4"/>
    <row r="424" ht="15.75" customHeight="1" x14ac:dyDescent="0.4"/>
    <row r="425" ht="15.75" customHeight="1" x14ac:dyDescent="0.4"/>
    <row r="426" ht="15.75" customHeight="1" x14ac:dyDescent="0.4"/>
    <row r="427" ht="15.75" customHeight="1" x14ac:dyDescent="0.4"/>
    <row r="428" ht="15.75" customHeight="1" x14ac:dyDescent="0.4"/>
    <row r="429" ht="15.75" customHeight="1" x14ac:dyDescent="0.4"/>
    <row r="430" ht="15.75" customHeight="1" x14ac:dyDescent="0.4"/>
    <row r="431" ht="15.75" customHeight="1" x14ac:dyDescent="0.4"/>
    <row r="432" ht="15.75" customHeight="1" x14ac:dyDescent="0.4"/>
    <row r="433" ht="15.75" customHeight="1" x14ac:dyDescent="0.4"/>
    <row r="434" ht="15.75" customHeight="1" x14ac:dyDescent="0.4"/>
    <row r="435" ht="15.75" customHeight="1" x14ac:dyDescent="0.4"/>
    <row r="436" ht="15.75" customHeight="1" x14ac:dyDescent="0.4"/>
    <row r="437" ht="15.75" customHeight="1" x14ac:dyDescent="0.4"/>
    <row r="438" ht="15.75" customHeight="1" x14ac:dyDescent="0.4"/>
    <row r="439" ht="15.75" customHeight="1" x14ac:dyDescent="0.4"/>
    <row r="440" ht="15.75" customHeight="1" x14ac:dyDescent="0.4"/>
    <row r="441" ht="15.75" customHeight="1" x14ac:dyDescent="0.4"/>
    <row r="442" ht="15.75" customHeight="1" x14ac:dyDescent="0.4"/>
    <row r="443" ht="15.75" customHeight="1" x14ac:dyDescent="0.4"/>
    <row r="444" ht="15.75" customHeight="1" x14ac:dyDescent="0.4"/>
    <row r="445" ht="15.75" customHeight="1" x14ac:dyDescent="0.4"/>
    <row r="446" ht="15.75" customHeight="1" x14ac:dyDescent="0.4"/>
    <row r="447" ht="15.75" customHeight="1" x14ac:dyDescent="0.4"/>
    <row r="448" ht="15.75" customHeight="1" x14ac:dyDescent="0.4"/>
    <row r="449" ht="15.75" customHeight="1" x14ac:dyDescent="0.4"/>
    <row r="450" ht="15.75" customHeight="1" x14ac:dyDescent="0.4"/>
    <row r="451" ht="15.75" customHeight="1" x14ac:dyDescent="0.4"/>
    <row r="452" ht="15.75" customHeight="1" x14ac:dyDescent="0.4"/>
    <row r="453" ht="15.75" customHeight="1" x14ac:dyDescent="0.4"/>
    <row r="454" ht="15.75" customHeight="1" x14ac:dyDescent="0.4"/>
    <row r="455" ht="15.75" customHeight="1" x14ac:dyDescent="0.4"/>
    <row r="456" ht="15.75" customHeight="1" x14ac:dyDescent="0.4"/>
    <row r="457" ht="15.75" customHeight="1" x14ac:dyDescent="0.4"/>
    <row r="458" ht="15.75" customHeight="1" x14ac:dyDescent="0.4"/>
    <row r="459" ht="15.75" customHeight="1" x14ac:dyDescent="0.4"/>
    <row r="460" ht="15.75" customHeight="1" x14ac:dyDescent="0.4"/>
    <row r="461" ht="15.75" customHeight="1" x14ac:dyDescent="0.4"/>
    <row r="462" ht="15.75" customHeight="1" x14ac:dyDescent="0.4"/>
    <row r="463" ht="15.75" customHeight="1" x14ac:dyDescent="0.4"/>
    <row r="464" ht="15.75" customHeight="1" x14ac:dyDescent="0.4"/>
    <row r="465" ht="15.75" customHeight="1" x14ac:dyDescent="0.4"/>
    <row r="466" ht="15.75" customHeight="1" x14ac:dyDescent="0.4"/>
    <row r="467" ht="15.75" customHeight="1" x14ac:dyDescent="0.4"/>
    <row r="468" ht="15.75" customHeight="1" x14ac:dyDescent="0.4"/>
    <row r="469" ht="15.75" customHeight="1" x14ac:dyDescent="0.4"/>
    <row r="470" ht="15.75" customHeight="1" x14ac:dyDescent="0.4"/>
    <row r="471" ht="15.75" customHeight="1" x14ac:dyDescent="0.4"/>
    <row r="472" ht="15.75" customHeight="1" x14ac:dyDescent="0.4"/>
    <row r="473" ht="15.75" customHeight="1" x14ac:dyDescent="0.4"/>
    <row r="474" ht="15.75" customHeight="1" x14ac:dyDescent="0.4"/>
    <row r="475" ht="15.75" customHeight="1" x14ac:dyDescent="0.4"/>
    <row r="476" ht="15.75" customHeight="1" x14ac:dyDescent="0.4"/>
    <row r="477" ht="15.75" customHeight="1" x14ac:dyDescent="0.4"/>
    <row r="478" ht="15.75" customHeight="1" x14ac:dyDescent="0.4"/>
    <row r="479" ht="15.75" customHeight="1" x14ac:dyDescent="0.4"/>
    <row r="480" ht="15.75" customHeight="1" x14ac:dyDescent="0.4"/>
    <row r="481" ht="15.75" customHeight="1" x14ac:dyDescent="0.4"/>
    <row r="482" ht="15.75" customHeight="1" x14ac:dyDescent="0.4"/>
    <row r="483" ht="15.75" customHeight="1" x14ac:dyDescent="0.4"/>
    <row r="484" ht="15.75" customHeight="1" x14ac:dyDescent="0.4"/>
    <row r="485" ht="15.75" customHeight="1" x14ac:dyDescent="0.4"/>
    <row r="486" ht="15.75" customHeight="1" x14ac:dyDescent="0.4"/>
    <row r="487" ht="15.75" customHeight="1" x14ac:dyDescent="0.4"/>
    <row r="488" ht="15.75" customHeight="1" x14ac:dyDescent="0.4"/>
    <row r="489" ht="15.75" customHeight="1" x14ac:dyDescent="0.4"/>
    <row r="490" ht="15.75" customHeight="1" x14ac:dyDescent="0.4"/>
    <row r="491" ht="15.75" customHeight="1" x14ac:dyDescent="0.4"/>
    <row r="492" ht="15.75" customHeight="1" x14ac:dyDescent="0.4"/>
    <row r="493" ht="15.75" customHeight="1" x14ac:dyDescent="0.4"/>
    <row r="494" ht="15.75" customHeight="1" x14ac:dyDescent="0.4"/>
    <row r="495" ht="15.75" customHeight="1" x14ac:dyDescent="0.4"/>
    <row r="496" ht="15.75" customHeight="1" x14ac:dyDescent="0.4"/>
    <row r="497" ht="15.75" customHeight="1" x14ac:dyDescent="0.4"/>
    <row r="498" ht="15.75" customHeight="1" x14ac:dyDescent="0.4"/>
    <row r="499" ht="15.75" customHeight="1" x14ac:dyDescent="0.4"/>
    <row r="500" ht="15.75" customHeight="1" x14ac:dyDescent="0.4"/>
    <row r="501" ht="15.75" customHeight="1" x14ac:dyDescent="0.4"/>
    <row r="502" ht="15.75" customHeight="1" x14ac:dyDescent="0.4"/>
    <row r="503" ht="15.75" customHeight="1" x14ac:dyDescent="0.4"/>
    <row r="504" ht="15.75" customHeight="1" x14ac:dyDescent="0.4"/>
    <row r="505" ht="15.75" customHeight="1" x14ac:dyDescent="0.4"/>
    <row r="506" ht="15.75" customHeight="1" x14ac:dyDescent="0.4"/>
    <row r="507" ht="15.75" customHeight="1" x14ac:dyDescent="0.4"/>
    <row r="508" ht="15.75" customHeight="1" x14ac:dyDescent="0.4"/>
    <row r="509" ht="15.75" customHeight="1" x14ac:dyDescent="0.4"/>
    <row r="510" ht="15.75" customHeight="1" x14ac:dyDescent="0.4"/>
    <row r="511" ht="15.75" customHeight="1" x14ac:dyDescent="0.4"/>
    <row r="512" ht="15.75" customHeight="1" x14ac:dyDescent="0.4"/>
    <row r="513" ht="15.75" customHeight="1" x14ac:dyDescent="0.4"/>
    <row r="514" ht="15.75" customHeight="1" x14ac:dyDescent="0.4"/>
    <row r="515" ht="15.75" customHeight="1" x14ac:dyDescent="0.4"/>
    <row r="516" ht="15.75" customHeight="1" x14ac:dyDescent="0.4"/>
    <row r="517" ht="15.75" customHeight="1" x14ac:dyDescent="0.4"/>
    <row r="518" ht="15.75" customHeight="1" x14ac:dyDescent="0.4"/>
    <row r="519" ht="15.75" customHeight="1" x14ac:dyDescent="0.4"/>
    <row r="520" ht="15.75" customHeight="1" x14ac:dyDescent="0.4"/>
    <row r="521" ht="15.75" customHeight="1" x14ac:dyDescent="0.4"/>
    <row r="522" ht="15.75" customHeight="1" x14ac:dyDescent="0.4"/>
    <row r="523" ht="15.75" customHeight="1" x14ac:dyDescent="0.4"/>
    <row r="524" ht="15.75" customHeight="1" x14ac:dyDescent="0.4"/>
    <row r="525" ht="15.75" customHeight="1" x14ac:dyDescent="0.4"/>
    <row r="526" ht="15.75" customHeight="1" x14ac:dyDescent="0.4"/>
    <row r="527" ht="15.75" customHeight="1" x14ac:dyDescent="0.4"/>
    <row r="528" ht="15.75" customHeight="1" x14ac:dyDescent="0.4"/>
    <row r="529" ht="15.75" customHeight="1" x14ac:dyDescent="0.4"/>
    <row r="530" ht="15.75" customHeight="1" x14ac:dyDescent="0.4"/>
    <row r="531" ht="15.75" customHeight="1" x14ac:dyDescent="0.4"/>
    <row r="532" ht="15.75" customHeight="1" x14ac:dyDescent="0.4"/>
    <row r="533" ht="15.75" customHeight="1" x14ac:dyDescent="0.4"/>
    <row r="534" ht="15.75" customHeight="1" x14ac:dyDescent="0.4"/>
    <row r="535" ht="15.75" customHeight="1" x14ac:dyDescent="0.4"/>
    <row r="536" ht="15.75" customHeight="1" x14ac:dyDescent="0.4"/>
    <row r="537" ht="15.75" customHeight="1" x14ac:dyDescent="0.4"/>
    <row r="538" ht="15.75" customHeight="1" x14ac:dyDescent="0.4"/>
    <row r="539" ht="15.75" customHeight="1" x14ac:dyDescent="0.4"/>
    <row r="540" ht="15.75" customHeight="1" x14ac:dyDescent="0.4"/>
    <row r="541" ht="15.75" customHeight="1" x14ac:dyDescent="0.4"/>
    <row r="542" ht="15.75" customHeight="1" x14ac:dyDescent="0.4"/>
    <row r="543" ht="15.75" customHeight="1" x14ac:dyDescent="0.4"/>
    <row r="544" ht="15.75" customHeight="1" x14ac:dyDescent="0.4"/>
    <row r="545" ht="15.75" customHeight="1" x14ac:dyDescent="0.4"/>
    <row r="546" ht="15.75" customHeight="1" x14ac:dyDescent="0.4"/>
    <row r="547" ht="15.75" customHeight="1" x14ac:dyDescent="0.4"/>
    <row r="548" ht="15.75" customHeight="1" x14ac:dyDescent="0.4"/>
    <row r="549" ht="15.75" customHeight="1" x14ac:dyDescent="0.4"/>
    <row r="550" ht="15.75" customHeight="1" x14ac:dyDescent="0.4"/>
    <row r="551" ht="15.75" customHeight="1" x14ac:dyDescent="0.4"/>
    <row r="552" ht="15.75" customHeight="1" x14ac:dyDescent="0.4"/>
    <row r="553" ht="15.75" customHeight="1" x14ac:dyDescent="0.4"/>
    <row r="554" ht="15.75" customHeight="1" x14ac:dyDescent="0.4"/>
    <row r="555" ht="15.75" customHeight="1" x14ac:dyDescent="0.4"/>
    <row r="556" ht="15.75" customHeight="1" x14ac:dyDescent="0.4"/>
    <row r="557" ht="15.75" customHeight="1" x14ac:dyDescent="0.4"/>
    <row r="558" ht="15.75" customHeight="1" x14ac:dyDescent="0.4"/>
    <row r="559" ht="15.75" customHeight="1" x14ac:dyDescent="0.4"/>
    <row r="560" ht="15.75" customHeight="1" x14ac:dyDescent="0.4"/>
    <row r="561" ht="15.75" customHeight="1" x14ac:dyDescent="0.4"/>
    <row r="562" ht="15.75" customHeight="1" x14ac:dyDescent="0.4"/>
    <row r="563" ht="15.75" customHeight="1" x14ac:dyDescent="0.4"/>
    <row r="564" ht="15.75" customHeight="1" x14ac:dyDescent="0.4"/>
    <row r="565" ht="15.75" customHeight="1" x14ac:dyDescent="0.4"/>
    <row r="566" ht="15.75" customHeight="1" x14ac:dyDescent="0.4"/>
    <row r="567" ht="15.75" customHeight="1" x14ac:dyDescent="0.4"/>
    <row r="568" ht="15.75" customHeight="1" x14ac:dyDescent="0.4"/>
    <row r="569" ht="15.75" customHeight="1" x14ac:dyDescent="0.4"/>
    <row r="570" ht="15.75" customHeight="1" x14ac:dyDescent="0.4"/>
    <row r="571" ht="15.75" customHeight="1" x14ac:dyDescent="0.4"/>
    <row r="572" ht="15.75" customHeight="1" x14ac:dyDescent="0.4"/>
    <row r="573" ht="15.75" customHeight="1" x14ac:dyDescent="0.4"/>
    <row r="574" ht="15.75" customHeight="1" x14ac:dyDescent="0.4"/>
    <row r="575" ht="15.75" customHeight="1" x14ac:dyDescent="0.4"/>
    <row r="576" ht="15.75" customHeight="1" x14ac:dyDescent="0.4"/>
    <row r="577" ht="15.75" customHeight="1" x14ac:dyDescent="0.4"/>
    <row r="578" ht="15.75" customHeight="1" x14ac:dyDescent="0.4"/>
    <row r="579" ht="15.75" customHeight="1" x14ac:dyDescent="0.4"/>
    <row r="580" ht="15.75" customHeight="1" x14ac:dyDescent="0.4"/>
    <row r="581" ht="15.75" customHeight="1" x14ac:dyDescent="0.4"/>
    <row r="582" ht="15.75" customHeight="1" x14ac:dyDescent="0.4"/>
    <row r="583" ht="15.75" customHeight="1" x14ac:dyDescent="0.4"/>
    <row r="584" ht="15.75" customHeight="1" x14ac:dyDescent="0.4"/>
    <row r="585" ht="15.75" customHeight="1" x14ac:dyDescent="0.4"/>
    <row r="586" ht="15.75" customHeight="1" x14ac:dyDescent="0.4"/>
    <row r="587" ht="15.75" customHeight="1" x14ac:dyDescent="0.4"/>
    <row r="588" ht="15.75" customHeight="1" x14ac:dyDescent="0.4"/>
    <row r="589" ht="15.75" customHeight="1" x14ac:dyDescent="0.4"/>
    <row r="590" ht="15.75" customHeight="1" x14ac:dyDescent="0.4"/>
    <row r="591" ht="15.75" customHeight="1" x14ac:dyDescent="0.4"/>
    <row r="592" ht="15.75" customHeight="1" x14ac:dyDescent="0.4"/>
    <row r="593" ht="15.75" customHeight="1" x14ac:dyDescent="0.4"/>
    <row r="594" ht="15.75" customHeight="1" x14ac:dyDescent="0.4"/>
    <row r="595" ht="15.75" customHeight="1" x14ac:dyDescent="0.4"/>
    <row r="596" ht="15.75" customHeight="1" x14ac:dyDescent="0.4"/>
    <row r="597" ht="15.75" customHeight="1" x14ac:dyDescent="0.4"/>
    <row r="598" ht="15.75" customHeight="1" x14ac:dyDescent="0.4"/>
    <row r="599" ht="15.75" customHeight="1" x14ac:dyDescent="0.4"/>
    <row r="600" ht="15.75" customHeight="1" x14ac:dyDescent="0.4"/>
    <row r="601" ht="15.75" customHeight="1" x14ac:dyDescent="0.4"/>
    <row r="602" ht="15.75" customHeight="1" x14ac:dyDescent="0.4"/>
    <row r="603" ht="15.75" customHeight="1" x14ac:dyDescent="0.4"/>
    <row r="604" ht="15.75" customHeight="1" x14ac:dyDescent="0.4"/>
    <row r="605" ht="15.75" customHeight="1" x14ac:dyDescent="0.4"/>
    <row r="606" ht="15.75" customHeight="1" x14ac:dyDescent="0.4"/>
    <row r="607" ht="15.75" customHeight="1" x14ac:dyDescent="0.4"/>
    <row r="608" ht="15.75" customHeight="1" x14ac:dyDescent="0.4"/>
    <row r="609" ht="15.75" customHeight="1" x14ac:dyDescent="0.4"/>
    <row r="610" ht="15.75" customHeight="1" x14ac:dyDescent="0.4"/>
    <row r="611" ht="15.75" customHeight="1" x14ac:dyDescent="0.4"/>
    <row r="612" ht="15.75" customHeight="1" x14ac:dyDescent="0.4"/>
    <row r="613" ht="15.75" customHeight="1" x14ac:dyDescent="0.4"/>
    <row r="614" ht="15.75" customHeight="1" x14ac:dyDescent="0.4"/>
    <row r="615" ht="15.75" customHeight="1" x14ac:dyDescent="0.4"/>
    <row r="616" ht="15.75" customHeight="1" x14ac:dyDescent="0.4"/>
    <row r="617" ht="15.75" customHeight="1" x14ac:dyDescent="0.4"/>
    <row r="618" ht="15.75" customHeight="1" x14ac:dyDescent="0.4"/>
    <row r="619" ht="15.75" customHeight="1" x14ac:dyDescent="0.4"/>
    <row r="620" ht="15.75" customHeight="1" x14ac:dyDescent="0.4"/>
    <row r="621" ht="15.75" customHeight="1" x14ac:dyDescent="0.4"/>
    <row r="622" ht="15.75" customHeight="1" x14ac:dyDescent="0.4"/>
    <row r="623" ht="15.75" customHeight="1" x14ac:dyDescent="0.4"/>
    <row r="624" ht="15.75" customHeight="1" x14ac:dyDescent="0.4"/>
    <row r="625" ht="15.75" customHeight="1" x14ac:dyDescent="0.4"/>
    <row r="626" ht="15.75" customHeight="1" x14ac:dyDescent="0.4"/>
    <row r="627" ht="15.75" customHeight="1" x14ac:dyDescent="0.4"/>
    <row r="628" ht="15.75" customHeight="1" x14ac:dyDescent="0.4"/>
    <row r="629" ht="15.75" customHeight="1" x14ac:dyDescent="0.4"/>
    <row r="630" ht="15.75" customHeight="1" x14ac:dyDescent="0.4"/>
    <row r="631" ht="15.75" customHeight="1" x14ac:dyDescent="0.4"/>
    <row r="632" ht="15.75" customHeight="1" x14ac:dyDescent="0.4"/>
    <row r="633" ht="15.75" customHeight="1" x14ac:dyDescent="0.4"/>
    <row r="634" ht="15.75" customHeight="1" x14ac:dyDescent="0.4"/>
    <row r="635" ht="15.75" customHeight="1" x14ac:dyDescent="0.4"/>
    <row r="636" ht="15.75" customHeight="1" x14ac:dyDescent="0.4"/>
    <row r="637" ht="15.75" customHeight="1" x14ac:dyDescent="0.4"/>
    <row r="638" ht="15.75" customHeight="1" x14ac:dyDescent="0.4"/>
    <row r="639" ht="15.75" customHeight="1" x14ac:dyDescent="0.4"/>
    <row r="640" ht="15.75" customHeight="1" x14ac:dyDescent="0.4"/>
    <row r="641" ht="15.75" customHeight="1" x14ac:dyDescent="0.4"/>
    <row r="642" ht="15.75" customHeight="1" x14ac:dyDescent="0.4"/>
    <row r="643" ht="15.75" customHeight="1" x14ac:dyDescent="0.4"/>
    <row r="644" ht="15.75" customHeight="1" x14ac:dyDescent="0.4"/>
    <row r="645" ht="15.75" customHeight="1" x14ac:dyDescent="0.4"/>
    <row r="646" ht="15.75" customHeight="1" x14ac:dyDescent="0.4"/>
    <row r="647" ht="15.75" customHeight="1" x14ac:dyDescent="0.4"/>
    <row r="648" ht="15.75" customHeight="1" x14ac:dyDescent="0.4"/>
    <row r="649" ht="15.75" customHeight="1" x14ac:dyDescent="0.4"/>
    <row r="650" ht="15.75" customHeight="1" x14ac:dyDescent="0.4"/>
    <row r="651" ht="15.75" customHeight="1" x14ac:dyDescent="0.4"/>
    <row r="652" ht="15.75" customHeight="1" x14ac:dyDescent="0.4"/>
    <row r="653" ht="15.75" customHeight="1" x14ac:dyDescent="0.4"/>
    <row r="654" ht="15.75" customHeight="1" x14ac:dyDescent="0.4"/>
    <row r="655" ht="15.75" customHeight="1" x14ac:dyDescent="0.4"/>
    <row r="656" ht="15.75" customHeight="1" x14ac:dyDescent="0.4"/>
    <row r="657" ht="15.75" customHeight="1" x14ac:dyDescent="0.4"/>
    <row r="658" ht="15.75" customHeight="1" x14ac:dyDescent="0.4"/>
    <row r="659" ht="15.75" customHeight="1" x14ac:dyDescent="0.4"/>
    <row r="660" ht="15.75" customHeight="1" x14ac:dyDescent="0.4"/>
    <row r="661" ht="15.75" customHeight="1" x14ac:dyDescent="0.4"/>
    <row r="662" ht="15.75" customHeight="1" x14ac:dyDescent="0.4"/>
    <row r="663" ht="15.75" customHeight="1" x14ac:dyDescent="0.4"/>
    <row r="664" ht="15.75" customHeight="1" x14ac:dyDescent="0.4"/>
    <row r="665" ht="15.75" customHeight="1" x14ac:dyDescent="0.4"/>
    <row r="666" ht="15.75" customHeight="1" x14ac:dyDescent="0.4"/>
    <row r="667" ht="15.75" customHeight="1" x14ac:dyDescent="0.4"/>
    <row r="668" ht="15.75" customHeight="1" x14ac:dyDescent="0.4"/>
    <row r="669" ht="15.75" customHeight="1" x14ac:dyDescent="0.4"/>
    <row r="670" ht="15.75" customHeight="1" x14ac:dyDescent="0.4"/>
    <row r="671" ht="15.75" customHeight="1" x14ac:dyDescent="0.4"/>
    <row r="672" ht="15.75" customHeight="1" x14ac:dyDescent="0.4"/>
    <row r="673" ht="15.75" customHeight="1" x14ac:dyDescent="0.4"/>
    <row r="674" ht="15.75" customHeight="1" x14ac:dyDescent="0.4"/>
    <row r="675" ht="15.75" customHeight="1" x14ac:dyDescent="0.4"/>
    <row r="676" ht="15.75" customHeight="1" x14ac:dyDescent="0.4"/>
    <row r="677" ht="15.75" customHeight="1" x14ac:dyDescent="0.4"/>
    <row r="678" ht="15.75" customHeight="1" x14ac:dyDescent="0.4"/>
    <row r="679" ht="15.75" customHeight="1" x14ac:dyDescent="0.4"/>
    <row r="680" ht="15.75" customHeight="1" x14ac:dyDescent="0.4"/>
    <row r="681" ht="15.75" customHeight="1" x14ac:dyDescent="0.4"/>
    <row r="682" ht="15.75" customHeight="1" x14ac:dyDescent="0.4"/>
    <row r="683" ht="15.75" customHeight="1" x14ac:dyDescent="0.4"/>
    <row r="684" ht="15.75" customHeight="1" x14ac:dyDescent="0.4"/>
    <row r="685" ht="15.75" customHeight="1" x14ac:dyDescent="0.4"/>
    <row r="686" ht="15.75" customHeight="1" x14ac:dyDescent="0.4"/>
    <row r="687" ht="15.75" customHeight="1" x14ac:dyDescent="0.4"/>
    <row r="688" ht="15.75" customHeight="1" x14ac:dyDescent="0.4"/>
    <row r="689" ht="15.75" customHeight="1" x14ac:dyDescent="0.4"/>
    <row r="690" ht="15.75" customHeight="1" x14ac:dyDescent="0.4"/>
    <row r="691" ht="15.75" customHeight="1" x14ac:dyDescent="0.4"/>
    <row r="692" ht="15.75" customHeight="1" x14ac:dyDescent="0.4"/>
    <row r="693" ht="15.75" customHeight="1" x14ac:dyDescent="0.4"/>
    <row r="694" ht="15.75" customHeight="1" x14ac:dyDescent="0.4"/>
    <row r="695" ht="15.75" customHeight="1" x14ac:dyDescent="0.4"/>
    <row r="696" ht="15.75" customHeight="1" x14ac:dyDescent="0.4"/>
    <row r="697" ht="15.75" customHeight="1" x14ac:dyDescent="0.4"/>
    <row r="698" ht="15.75" customHeight="1" x14ac:dyDescent="0.4"/>
    <row r="699" ht="15.75" customHeight="1" x14ac:dyDescent="0.4"/>
    <row r="700" ht="15.75" customHeight="1" x14ac:dyDescent="0.4"/>
    <row r="701" ht="15.75" customHeight="1" x14ac:dyDescent="0.4"/>
    <row r="702" ht="15.75" customHeight="1" x14ac:dyDescent="0.4"/>
    <row r="703" ht="15.75" customHeight="1" x14ac:dyDescent="0.4"/>
    <row r="704" ht="15.75" customHeight="1" x14ac:dyDescent="0.4"/>
    <row r="705" ht="15.75" customHeight="1" x14ac:dyDescent="0.4"/>
    <row r="706" ht="15.75" customHeight="1" x14ac:dyDescent="0.4"/>
    <row r="707" ht="15.75" customHeight="1" x14ac:dyDescent="0.4"/>
    <row r="708" ht="15.75" customHeight="1" x14ac:dyDescent="0.4"/>
    <row r="709" ht="15.75" customHeight="1" x14ac:dyDescent="0.4"/>
    <row r="710" ht="15.75" customHeight="1" x14ac:dyDescent="0.4"/>
    <row r="711" ht="15.75" customHeight="1" x14ac:dyDescent="0.4"/>
    <row r="712" ht="15.75" customHeight="1" x14ac:dyDescent="0.4"/>
    <row r="713" ht="15.75" customHeight="1" x14ac:dyDescent="0.4"/>
    <row r="714" ht="15.75" customHeight="1" x14ac:dyDescent="0.4"/>
    <row r="715" ht="15.75" customHeight="1" x14ac:dyDescent="0.4"/>
    <row r="716" ht="15.75" customHeight="1" x14ac:dyDescent="0.4"/>
    <row r="717" ht="15.75" customHeight="1" x14ac:dyDescent="0.4"/>
    <row r="718" ht="15.75" customHeight="1" x14ac:dyDescent="0.4"/>
    <row r="719" ht="15.75" customHeight="1" x14ac:dyDescent="0.4"/>
    <row r="720" ht="15.75" customHeight="1" x14ac:dyDescent="0.4"/>
    <row r="721" ht="15.75" customHeight="1" x14ac:dyDescent="0.4"/>
    <row r="722" ht="15.75" customHeight="1" x14ac:dyDescent="0.4"/>
    <row r="723" ht="15.75" customHeight="1" x14ac:dyDescent="0.4"/>
    <row r="724" ht="15.75" customHeight="1" x14ac:dyDescent="0.4"/>
    <row r="725" ht="15.75" customHeight="1" x14ac:dyDescent="0.4"/>
    <row r="726" ht="15.75" customHeight="1" x14ac:dyDescent="0.4"/>
    <row r="727" ht="15.75" customHeight="1" x14ac:dyDescent="0.4"/>
    <row r="728" ht="15.75" customHeight="1" x14ac:dyDescent="0.4"/>
    <row r="729" ht="15.75" customHeight="1" x14ac:dyDescent="0.4"/>
    <row r="730" ht="15.75" customHeight="1" x14ac:dyDescent="0.4"/>
    <row r="731" ht="15.75" customHeight="1" x14ac:dyDescent="0.4"/>
    <row r="732" ht="15.75" customHeight="1" x14ac:dyDescent="0.4"/>
    <row r="733" ht="15.75" customHeight="1" x14ac:dyDescent="0.4"/>
    <row r="734" ht="15.75" customHeight="1" x14ac:dyDescent="0.4"/>
    <row r="735" ht="15.75" customHeight="1" x14ac:dyDescent="0.4"/>
    <row r="736" ht="15.75" customHeight="1" x14ac:dyDescent="0.4"/>
    <row r="737" ht="15.75" customHeight="1" x14ac:dyDescent="0.4"/>
    <row r="738" ht="15.75" customHeight="1" x14ac:dyDescent="0.4"/>
    <row r="739" ht="15.75" customHeight="1" x14ac:dyDescent="0.4"/>
    <row r="740" ht="15.75" customHeight="1" x14ac:dyDescent="0.4"/>
    <row r="741" ht="15.75" customHeight="1" x14ac:dyDescent="0.4"/>
    <row r="742" ht="15.75" customHeight="1" x14ac:dyDescent="0.4"/>
    <row r="743" ht="15.75" customHeight="1" x14ac:dyDescent="0.4"/>
    <row r="744" ht="15.75" customHeight="1" x14ac:dyDescent="0.4"/>
    <row r="745" ht="15.75" customHeight="1" x14ac:dyDescent="0.4"/>
    <row r="746" ht="15.75" customHeight="1" x14ac:dyDescent="0.4"/>
    <row r="747" ht="15.75" customHeight="1" x14ac:dyDescent="0.4"/>
    <row r="748" ht="15.75" customHeight="1" x14ac:dyDescent="0.4"/>
    <row r="749" ht="15.75" customHeight="1" x14ac:dyDescent="0.4"/>
    <row r="750" ht="15.75" customHeight="1" x14ac:dyDescent="0.4"/>
    <row r="751" ht="15.75" customHeight="1" x14ac:dyDescent="0.4"/>
    <row r="752" ht="15.75" customHeight="1" x14ac:dyDescent="0.4"/>
    <row r="753" ht="15.75" customHeight="1" x14ac:dyDescent="0.4"/>
    <row r="754" ht="15.75" customHeight="1" x14ac:dyDescent="0.4"/>
    <row r="755" ht="15.75" customHeight="1" x14ac:dyDescent="0.4"/>
    <row r="756" ht="15.75" customHeight="1" x14ac:dyDescent="0.4"/>
    <row r="757" ht="15.75" customHeight="1" x14ac:dyDescent="0.4"/>
    <row r="758" ht="15.75" customHeight="1" x14ac:dyDescent="0.4"/>
    <row r="759" ht="15.75" customHeight="1" x14ac:dyDescent="0.4"/>
    <row r="760" ht="15.75" customHeight="1" x14ac:dyDescent="0.4"/>
    <row r="761" ht="15.75" customHeight="1" x14ac:dyDescent="0.4"/>
    <row r="762" ht="15.75" customHeight="1" x14ac:dyDescent="0.4"/>
    <row r="763" ht="15.75" customHeight="1" x14ac:dyDescent="0.4"/>
    <row r="764" ht="15.75" customHeight="1" x14ac:dyDescent="0.4"/>
    <row r="765" ht="15.75" customHeight="1" x14ac:dyDescent="0.4"/>
    <row r="766" ht="15.75" customHeight="1" x14ac:dyDescent="0.4"/>
    <row r="767" ht="15.75" customHeight="1" x14ac:dyDescent="0.4"/>
    <row r="768" ht="15.75" customHeight="1" x14ac:dyDescent="0.4"/>
    <row r="769" ht="15.75" customHeight="1" x14ac:dyDescent="0.4"/>
    <row r="770" ht="15.75" customHeight="1" x14ac:dyDescent="0.4"/>
    <row r="771" ht="15.75" customHeight="1" x14ac:dyDescent="0.4"/>
    <row r="772" ht="15.75" customHeight="1" x14ac:dyDescent="0.4"/>
    <row r="773" ht="15.75" customHeight="1" x14ac:dyDescent="0.4"/>
    <row r="774" ht="15.75" customHeight="1" x14ac:dyDescent="0.4"/>
    <row r="775" ht="15.75" customHeight="1" x14ac:dyDescent="0.4"/>
    <row r="776" ht="15.75" customHeight="1" x14ac:dyDescent="0.4"/>
    <row r="777" ht="15.75" customHeight="1" x14ac:dyDescent="0.4"/>
    <row r="778" ht="15.75" customHeight="1" x14ac:dyDescent="0.4"/>
    <row r="779" ht="15.75" customHeight="1" x14ac:dyDescent="0.4"/>
    <row r="780" ht="15.75" customHeight="1" x14ac:dyDescent="0.4"/>
    <row r="781" ht="15.75" customHeight="1" x14ac:dyDescent="0.4"/>
    <row r="782" ht="15.75" customHeight="1" x14ac:dyDescent="0.4"/>
    <row r="783" ht="15.75" customHeight="1" x14ac:dyDescent="0.4"/>
    <row r="784" ht="15.75" customHeight="1" x14ac:dyDescent="0.4"/>
    <row r="785" ht="15.75" customHeight="1" x14ac:dyDescent="0.4"/>
    <row r="786" ht="15.75" customHeight="1" x14ac:dyDescent="0.4"/>
    <row r="787" ht="15.75" customHeight="1" x14ac:dyDescent="0.4"/>
    <row r="788" ht="15.75" customHeight="1" x14ac:dyDescent="0.4"/>
    <row r="789" ht="15.75" customHeight="1" x14ac:dyDescent="0.4"/>
    <row r="790" ht="15.75" customHeight="1" x14ac:dyDescent="0.4"/>
    <row r="791" ht="15.75" customHeight="1" x14ac:dyDescent="0.4"/>
    <row r="792" ht="15.75" customHeight="1" x14ac:dyDescent="0.4"/>
    <row r="793" ht="15.75" customHeight="1" x14ac:dyDescent="0.4"/>
    <row r="794" ht="15.75" customHeight="1" x14ac:dyDescent="0.4"/>
    <row r="795" ht="15.75" customHeight="1" x14ac:dyDescent="0.4"/>
    <row r="796" ht="15.75" customHeight="1" x14ac:dyDescent="0.4"/>
    <row r="797" ht="15.75" customHeight="1" x14ac:dyDescent="0.4"/>
    <row r="798" ht="15.75" customHeight="1" x14ac:dyDescent="0.4"/>
    <row r="799" ht="15.75" customHeight="1" x14ac:dyDescent="0.4"/>
    <row r="800" ht="15.75" customHeight="1" x14ac:dyDescent="0.4"/>
    <row r="801" ht="15.75" customHeight="1" x14ac:dyDescent="0.4"/>
    <row r="802" ht="15.75" customHeight="1" x14ac:dyDescent="0.4"/>
    <row r="803" ht="15.75" customHeight="1" x14ac:dyDescent="0.4"/>
    <row r="804" ht="15.75" customHeight="1" x14ac:dyDescent="0.4"/>
    <row r="805" ht="15.75" customHeight="1" x14ac:dyDescent="0.4"/>
    <row r="806" ht="15.75" customHeight="1" x14ac:dyDescent="0.4"/>
    <row r="807" ht="15.75" customHeight="1" x14ac:dyDescent="0.4"/>
    <row r="808" ht="15.75" customHeight="1" x14ac:dyDescent="0.4"/>
    <row r="809" ht="15.75" customHeight="1" x14ac:dyDescent="0.4"/>
    <row r="810" ht="15.75" customHeight="1" x14ac:dyDescent="0.4"/>
    <row r="811" ht="15.75" customHeight="1" x14ac:dyDescent="0.4"/>
    <row r="812" ht="15.75" customHeight="1" x14ac:dyDescent="0.4"/>
    <row r="813" ht="15.75" customHeight="1" x14ac:dyDescent="0.4"/>
    <row r="814" ht="15.75" customHeight="1" x14ac:dyDescent="0.4"/>
    <row r="815" ht="15.75" customHeight="1" x14ac:dyDescent="0.4"/>
    <row r="816" ht="15.75" customHeight="1" x14ac:dyDescent="0.4"/>
    <row r="817" ht="15.75" customHeight="1" x14ac:dyDescent="0.4"/>
    <row r="818" ht="15.75" customHeight="1" x14ac:dyDescent="0.4"/>
    <row r="819" ht="15.75" customHeight="1" x14ac:dyDescent="0.4"/>
    <row r="820" ht="15.75" customHeight="1" x14ac:dyDescent="0.4"/>
    <row r="821" ht="15.75" customHeight="1" x14ac:dyDescent="0.4"/>
    <row r="822" ht="15.75" customHeight="1" x14ac:dyDescent="0.4"/>
    <row r="823" ht="15.75" customHeight="1" x14ac:dyDescent="0.4"/>
    <row r="824" ht="15.75" customHeight="1" x14ac:dyDescent="0.4"/>
    <row r="825" ht="15.75" customHeight="1" x14ac:dyDescent="0.4"/>
    <row r="826" ht="15.75" customHeight="1" x14ac:dyDescent="0.4"/>
    <row r="827" ht="15.75" customHeight="1" x14ac:dyDescent="0.4"/>
    <row r="828" ht="15.75" customHeight="1" x14ac:dyDescent="0.4"/>
    <row r="829" ht="15.75" customHeight="1" x14ac:dyDescent="0.4"/>
    <row r="830" ht="15.75" customHeight="1" x14ac:dyDescent="0.4"/>
    <row r="831" ht="15.75" customHeight="1" x14ac:dyDescent="0.4"/>
    <row r="832" ht="15.75" customHeight="1" x14ac:dyDescent="0.4"/>
    <row r="833" ht="15.75" customHeight="1" x14ac:dyDescent="0.4"/>
    <row r="834" ht="15.75" customHeight="1" x14ac:dyDescent="0.4"/>
    <row r="835" ht="15.75" customHeight="1" x14ac:dyDescent="0.4"/>
    <row r="836" ht="15.75" customHeight="1" x14ac:dyDescent="0.4"/>
    <row r="837" ht="15.75" customHeight="1" x14ac:dyDescent="0.4"/>
    <row r="838" ht="15.75" customHeight="1" x14ac:dyDescent="0.4"/>
    <row r="839" ht="15.75" customHeight="1" x14ac:dyDescent="0.4"/>
    <row r="840" ht="15.75" customHeight="1" x14ac:dyDescent="0.4"/>
    <row r="841" ht="15.75" customHeight="1" x14ac:dyDescent="0.4"/>
    <row r="842" ht="15.75" customHeight="1" x14ac:dyDescent="0.4"/>
    <row r="843" ht="15.75" customHeight="1" x14ac:dyDescent="0.4"/>
    <row r="844" ht="15.75" customHeight="1" x14ac:dyDescent="0.4"/>
    <row r="845" ht="15.75" customHeight="1" x14ac:dyDescent="0.4"/>
    <row r="846" ht="15.75" customHeight="1" x14ac:dyDescent="0.4"/>
    <row r="847" ht="15.75" customHeight="1" x14ac:dyDescent="0.4"/>
    <row r="848" ht="15.75" customHeight="1" x14ac:dyDescent="0.4"/>
    <row r="849" ht="15.75" customHeight="1" x14ac:dyDescent="0.4"/>
    <row r="850" ht="15.75" customHeight="1" x14ac:dyDescent="0.4"/>
    <row r="851" ht="15.75" customHeight="1" x14ac:dyDescent="0.4"/>
    <row r="852" ht="15.75" customHeight="1" x14ac:dyDescent="0.4"/>
    <row r="853" ht="15.75" customHeight="1" x14ac:dyDescent="0.4"/>
    <row r="854" ht="15.75" customHeight="1" x14ac:dyDescent="0.4"/>
    <row r="855" ht="15.75" customHeight="1" x14ac:dyDescent="0.4"/>
    <row r="856" ht="15.75" customHeight="1" x14ac:dyDescent="0.4"/>
    <row r="857" ht="15.75" customHeight="1" x14ac:dyDescent="0.4"/>
    <row r="858" ht="15.75" customHeight="1" x14ac:dyDescent="0.4"/>
    <row r="859" ht="15.75" customHeight="1" x14ac:dyDescent="0.4"/>
    <row r="860" ht="15.75" customHeight="1" x14ac:dyDescent="0.4"/>
    <row r="861" ht="15.75" customHeight="1" x14ac:dyDescent="0.4"/>
    <row r="862" ht="15.75" customHeight="1" x14ac:dyDescent="0.4"/>
    <row r="863" ht="15.75" customHeight="1" x14ac:dyDescent="0.4"/>
    <row r="864" ht="15.75" customHeight="1" x14ac:dyDescent="0.4"/>
    <row r="865" ht="15.75" customHeight="1" x14ac:dyDescent="0.4"/>
    <row r="866" ht="15.75" customHeight="1" x14ac:dyDescent="0.4"/>
    <row r="867" ht="15.75" customHeight="1" x14ac:dyDescent="0.4"/>
    <row r="868" ht="15.75" customHeight="1" x14ac:dyDescent="0.4"/>
    <row r="869" ht="15.75" customHeight="1" x14ac:dyDescent="0.4"/>
    <row r="870" ht="15.75" customHeight="1" x14ac:dyDescent="0.4"/>
    <row r="871" ht="15.75" customHeight="1" x14ac:dyDescent="0.4"/>
    <row r="872" ht="15.75" customHeight="1" x14ac:dyDescent="0.4"/>
    <row r="873" ht="15.75" customHeight="1" x14ac:dyDescent="0.4"/>
    <row r="874" ht="15.75" customHeight="1" x14ac:dyDescent="0.4"/>
    <row r="875" ht="15.75" customHeight="1" x14ac:dyDescent="0.4"/>
    <row r="876" ht="15.75" customHeight="1" x14ac:dyDescent="0.4"/>
    <row r="877" ht="15.75" customHeight="1" x14ac:dyDescent="0.4"/>
    <row r="878" ht="15.75" customHeight="1" x14ac:dyDescent="0.4"/>
    <row r="879" ht="15.75" customHeight="1" x14ac:dyDescent="0.4"/>
    <row r="880" ht="15.75" customHeight="1" x14ac:dyDescent="0.4"/>
    <row r="881" ht="15.75" customHeight="1" x14ac:dyDescent="0.4"/>
    <row r="882" ht="15.75" customHeight="1" x14ac:dyDescent="0.4"/>
    <row r="883" ht="15.75" customHeight="1" x14ac:dyDescent="0.4"/>
    <row r="884" ht="15.75" customHeight="1" x14ac:dyDescent="0.4"/>
    <row r="885" ht="15.75" customHeight="1" x14ac:dyDescent="0.4"/>
    <row r="886" ht="15.75" customHeight="1" x14ac:dyDescent="0.4"/>
    <row r="887" ht="15.75" customHeight="1" x14ac:dyDescent="0.4"/>
    <row r="888" ht="15.75" customHeight="1" x14ac:dyDescent="0.4"/>
    <row r="889" ht="15.75" customHeight="1" x14ac:dyDescent="0.4"/>
    <row r="890" ht="15.75" customHeight="1" x14ac:dyDescent="0.4"/>
    <row r="891" ht="15.75" customHeight="1" x14ac:dyDescent="0.4"/>
    <row r="892" ht="15.75" customHeight="1" x14ac:dyDescent="0.4"/>
    <row r="893" ht="15.75" customHeight="1" x14ac:dyDescent="0.4"/>
    <row r="894" ht="15.75" customHeight="1" x14ac:dyDescent="0.4"/>
    <row r="895" ht="15.75" customHeight="1" x14ac:dyDescent="0.4"/>
    <row r="896" ht="15.75" customHeight="1" x14ac:dyDescent="0.4"/>
    <row r="897" ht="15.75" customHeight="1" x14ac:dyDescent="0.4"/>
    <row r="898" ht="15.75" customHeight="1" x14ac:dyDescent="0.4"/>
    <row r="899" ht="15.75" customHeight="1" x14ac:dyDescent="0.4"/>
    <row r="900" ht="15.75" customHeight="1" x14ac:dyDescent="0.4"/>
    <row r="901" ht="15.75" customHeight="1" x14ac:dyDescent="0.4"/>
    <row r="902" ht="15.75" customHeight="1" x14ac:dyDescent="0.4"/>
    <row r="903" ht="15.75" customHeight="1" x14ac:dyDescent="0.4"/>
    <row r="904" ht="15.75" customHeight="1" x14ac:dyDescent="0.4"/>
    <row r="905" ht="15.75" customHeight="1" x14ac:dyDescent="0.4"/>
    <row r="906" ht="15.75" customHeight="1" x14ac:dyDescent="0.4"/>
    <row r="907" ht="15.75" customHeight="1" x14ac:dyDescent="0.4"/>
    <row r="908" ht="15.75" customHeight="1" x14ac:dyDescent="0.4"/>
    <row r="909" ht="15.75" customHeight="1" x14ac:dyDescent="0.4"/>
    <row r="910" ht="15.75" customHeight="1" x14ac:dyDescent="0.4"/>
    <row r="911" ht="15.75" customHeight="1" x14ac:dyDescent="0.4"/>
    <row r="912" ht="15.75" customHeight="1" x14ac:dyDescent="0.4"/>
    <row r="913" ht="15.75" customHeight="1" x14ac:dyDescent="0.4"/>
    <row r="914" ht="15.75" customHeight="1" x14ac:dyDescent="0.4"/>
    <row r="915" ht="15.75" customHeight="1" x14ac:dyDescent="0.4"/>
    <row r="916" ht="15.75" customHeight="1" x14ac:dyDescent="0.4"/>
    <row r="917" ht="15.75" customHeight="1" x14ac:dyDescent="0.4"/>
    <row r="918" ht="15.75" customHeight="1" x14ac:dyDescent="0.4"/>
    <row r="919" ht="15.75" customHeight="1" x14ac:dyDescent="0.4"/>
    <row r="920" ht="15.75" customHeight="1" x14ac:dyDescent="0.4"/>
    <row r="921" ht="15.75" customHeight="1" x14ac:dyDescent="0.4"/>
    <row r="922" ht="15.75" customHeight="1" x14ac:dyDescent="0.4"/>
    <row r="923" ht="15.75" customHeight="1" x14ac:dyDescent="0.4"/>
    <row r="924" ht="15.75" customHeight="1" x14ac:dyDescent="0.4"/>
    <row r="925" ht="15.75" customHeight="1" x14ac:dyDescent="0.4"/>
    <row r="926" ht="15.75" customHeight="1" x14ac:dyDescent="0.4"/>
    <row r="927" ht="15.75" customHeight="1" x14ac:dyDescent="0.4"/>
    <row r="928" ht="15.75" customHeight="1" x14ac:dyDescent="0.4"/>
    <row r="929" ht="15.75" customHeight="1" x14ac:dyDescent="0.4"/>
    <row r="930" ht="15.75" customHeight="1" x14ac:dyDescent="0.4"/>
    <row r="931" ht="15.75" customHeight="1" x14ac:dyDescent="0.4"/>
    <row r="932" ht="15.75" customHeight="1" x14ac:dyDescent="0.4"/>
    <row r="933" ht="15.75" customHeight="1" x14ac:dyDescent="0.4"/>
    <row r="934" ht="15.75" customHeight="1" x14ac:dyDescent="0.4"/>
    <row r="935" ht="15.75" customHeight="1" x14ac:dyDescent="0.4"/>
    <row r="936" ht="15.75" customHeight="1" x14ac:dyDescent="0.4"/>
    <row r="937" ht="15.75" customHeight="1" x14ac:dyDescent="0.4"/>
    <row r="938" ht="15.75" customHeight="1" x14ac:dyDescent="0.4"/>
    <row r="939" ht="15.75" customHeight="1" x14ac:dyDescent="0.4"/>
    <row r="940" ht="15.75" customHeight="1" x14ac:dyDescent="0.4"/>
    <row r="941" ht="15.75" customHeight="1" x14ac:dyDescent="0.4"/>
    <row r="942" ht="15.75" customHeight="1" x14ac:dyDescent="0.4"/>
    <row r="943" ht="15.75" customHeight="1" x14ac:dyDescent="0.4"/>
    <row r="944" ht="15.75" customHeight="1" x14ac:dyDescent="0.4"/>
    <row r="945" ht="15.75" customHeight="1" x14ac:dyDescent="0.4"/>
    <row r="946" ht="15.75" customHeight="1" x14ac:dyDescent="0.4"/>
    <row r="947" ht="15.75" customHeight="1" x14ac:dyDescent="0.4"/>
    <row r="948" ht="15.75" customHeight="1" x14ac:dyDescent="0.4"/>
    <row r="949" ht="15.75" customHeight="1" x14ac:dyDescent="0.4"/>
    <row r="950" ht="15.75" customHeight="1" x14ac:dyDescent="0.4"/>
    <row r="951" ht="15.75" customHeight="1" x14ac:dyDescent="0.4"/>
    <row r="952" ht="15.75" customHeight="1" x14ac:dyDescent="0.4"/>
    <row r="953" ht="15.75" customHeight="1" x14ac:dyDescent="0.4"/>
    <row r="954" ht="15.75" customHeight="1" x14ac:dyDescent="0.4"/>
    <row r="955" ht="15.75" customHeight="1" x14ac:dyDescent="0.4"/>
    <row r="956" ht="15.75" customHeight="1" x14ac:dyDescent="0.4"/>
    <row r="957" ht="15.75" customHeight="1" x14ac:dyDescent="0.4"/>
    <row r="958" ht="15.75" customHeight="1" x14ac:dyDescent="0.4"/>
    <row r="959" ht="15.75" customHeight="1" x14ac:dyDescent="0.4"/>
    <row r="960" ht="15.75" customHeight="1" x14ac:dyDescent="0.4"/>
    <row r="961" ht="15.75" customHeight="1" x14ac:dyDescent="0.4"/>
    <row r="962" ht="15.75" customHeight="1" x14ac:dyDescent="0.4"/>
    <row r="963" ht="15.75" customHeight="1" x14ac:dyDescent="0.4"/>
    <row r="964" ht="15.75" customHeight="1" x14ac:dyDescent="0.4"/>
    <row r="965" ht="15.75" customHeight="1" x14ac:dyDescent="0.4"/>
    <row r="966" ht="15.75" customHeight="1" x14ac:dyDescent="0.4"/>
    <row r="967" ht="15.75" customHeight="1" x14ac:dyDescent="0.4"/>
    <row r="968" ht="15.75" customHeight="1" x14ac:dyDescent="0.4"/>
    <row r="969" ht="15.75" customHeight="1" x14ac:dyDescent="0.4"/>
    <row r="970" ht="15.75" customHeight="1" x14ac:dyDescent="0.4"/>
    <row r="971" ht="15.75" customHeight="1" x14ac:dyDescent="0.4"/>
    <row r="972" ht="15.75" customHeight="1" x14ac:dyDescent="0.4"/>
    <row r="973" ht="15.75" customHeight="1" x14ac:dyDescent="0.4"/>
    <row r="974" ht="15.75" customHeight="1" x14ac:dyDescent="0.4"/>
    <row r="975" ht="15.75" customHeight="1" x14ac:dyDescent="0.4"/>
    <row r="976" ht="15.75" customHeight="1" x14ac:dyDescent="0.4"/>
    <row r="977" ht="15.75" customHeight="1" x14ac:dyDescent="0.4"/>
    <row r="978" ht="15.75" customHeight="1" x14ac:dyDescent="0.4"/>
    <row r="979" ht="15.75" customHeight="1" x14ac:dyDescent="0.4"/>
    <row r="980" ht="15.75" customHeight="1" x14ac:dyDescent="0.4"/>
    <row r="981" ht="15.75" customHeight="1" x14ac:dyDescent="0.4"/>
    <row r="982" ht="15.75" customHeight="1" x14ac:dyDescent="0.4"/>
    <row r="983" ht="15.75" customHeight="1" x14ac:dyDescent="0.4"/>
    <row r="984" ht="15.75" customHeight="1" x14ac:dyDescent="0.4"/>
    <row r="985" ht="15.75" customHeight="1" x14ac:dyDescent="0.4"/>
    <row r="986" ht="15.75" customHeight="1" x14ac:dyDescent="0.4"/>
    <row r="987" ht="15.75" customHeight="1" x14ac:dyDescent="0.4"/>
    <row r="988" ht="15.75" customHeight="1" x14ac:dyDescent="0.4"/>
    <row r="989" ht="15.75" customHeight="1" x14ac:dyDescent="0.4"/>
    <row r="990" ht="15.75" customHeight="1" x14ac:dyDescent="0.4"/>
    <row r="991" ht="15.75" customHeight="1" x14ac:dyDescent="0.4"/>
    <row r="992" ht="15.75" customHeight="1" x14ac:dyDescent="0.4"/>
    <row r="993" ht="15.75" customHeight="1" x14ac:dyDescent="0.4"/>
    <row r="994" ht="15.75" customHeight="1" x14ac:dyDescent="0.4"/>
    <row r="995" ht="15.75" customHeight="1" x14ac:dyDescent="0.4"/>
    <row r="996" ht="15.75" customHeight="1" x14ac:dyDescent="0.4"/>
    <row r="997" ht="15.75" customHeight="1" x14ac:dyDescent="0.4"/>
    <row r="998" ht="15.75" customHeight="1" x14ac:dyDescent="0.4"/>
    <row r="999" ht="15.75" customHeight="1" x14ac:dyDescent="0.4"/>
    <row r="1000" ht="15.75" customHeight="1" x14ac:dyDescent="0.4"/>
  </sheetData>
  <mergeCells count="4">
    <mergeCell ref="A1:S1"/>
    <mergeCell ref="A2:S2"/>
    <mergeCell ref="A7:A20"/>
    <mergeCell ref="A21:A34"/>
  </mergeCells>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Z990"/>
  <sheetViews>
    <sheetView showGridLines="0" workbookViewId="0">
      <selection activeCell="A4" sqref="A4"/>
    </sheetView>
  </sheetViews>
  <sheetFormatPr defaultColWidth="14.453125" defaultRowHeight="15" customHeight="1" x14ac:dyDescent="0.4"/>
  <cols>
    <col min="1" max="1" width="21.453125" customWidth="1"/>
    <col min="2" max="18" width="5.453125" customWidth="1"/>
    <col min="19" max="19" width="6" customWidth="1"/>
    <col min="20" max="26" width="8" customWidth="1"/>
  </cols>
  <sheetData>
    <row r="1" spans="1:26" ht="14.25" customHeight="1" x14ac:dyDescent="0.4">
      <c r="A1" s="660" t="str">
        <f>Key!A1</f>
        <v>University of California San Diego: Survey of Pedestrian and Vehicular Traffic, Winter 2023</v>
      </c>
      <c r="B1" s="659"/>
      <c r="C1" s="659"/>
      <c r="D1" s="659"/>
      <c r="E1" s="659"/>
      <c r="F1" s="659"/>
      <c r="G1" s="659"/>
      <c r="H1" s="659"/>
      <c r="I1" s="659"/>
      <c r="J1" s="659"/>
      <c r="K1" s="659"/>
      <c r="L1" s="659"/>
      <c r="M1" s="659"/>
      <c r="N1" s="659"/>
      <c r="O1" s="659"/>
      <c r="P1" s="659"/>
      <c r="Q1" s="659"/>
      <c r="R1" s="659"/>
      <c r="S1" s="659"/>
      <c r="T1" s="67"/>
      <c r="U1" s="67"/>
      <c r="V1" s="67"/>
      <c r="W1" s="67"/>
      <c r="X1" s="67"/>
      <c r="Y1" s="67"/>
      <c r="Z1" s="67"/>
    </row>
    <row r="2" spans="1:26" ht="14.25" customHeight="1" x14ac:dyDescent="0.4">
      <c r="A2" s="660" t="s">
        <v>228</v>
      </c>
      <c r="B2" s="659"/>
      <c r="C2" s="659"/>
      <c r="D2" s="659"/>
      <c r="E2" s="659"/>
      <c r="F2" s="659"/>
      <c r="G2" s="659"/>
      <c r="H2" s="659"/>
      <c r="I2" s="659"/>
      <c r="J2" s="659"/>
      <c r="K2" s="659"/>
      <c r="L2" s="659"/>
      <c r="M2" s="659"/>
      <c r="N2" s="659"/>
      <c r="O2" s="659"/>
      <c r="P2" s="659"/>
      <c r="Q2" s="659"/>
      <c r="R2" s="659"/>
      <c r="S2" s="659"/>
      <c r="T2" s="67"/>
      <c r="U2" s="67"/>
      <c r="V2" s="67"/>
      <c r="W2" s="67"/>
      <c r="X2" s="67"/>
      <c r="Y2" s="67"/>
      <c r="Z2" s="67"/>
    </row>
    <row r="3" spans="1:26" ht="12" customHeight="1" x14ac:dyDescent="0.4">
      <c r="A3" s="67"/>
      <c r="B3" s="67"/>
      <c r="C3" s="67"/>
      <c r="D3" s="67"/>
      <c r="E3" s="67"/>
      <c r="F3" s="67"/>
      <c r="G3" s="67"/>
      <c r="H3" s="67"/>
      <c r="I3" s="67"/>
      <c r="J3" s="67"/>
      <c r="K3" s="67"/>
      <c r="L3" s="67"/>
      <c r="M3" s="67"/>
      <c r="N3" s="67"/>
      <c r="O3" s="67"/>
      <c r="P3" s="67"/>
      <c r="Q3" s="67"/>
      <c r="R3" s="67"/>
      <c r="S3" s="67"/>
      <c r="T3" s="67"/>
      <c r="U3" s="67"/>
      <c r="V3" s="67"/>
      <c r="W3" s="67"/>
      <c r="X3" s="67"/>
      <c r="Y3" s="67"/>
      <c r="Z3" s="67"/>
    </row>
    <row r="4" spans="1:26" ht="12" customHeight="1" x14ac:dyDescent="0.4">
      <c r="A4" s="383" t="s">
        <v>82</v>
      </c>
      <c r="B4" s="383" t="s">
        <v>71</v>
      </c>
      <c r="C4" s="667" t="s">
        <v>229</v>
      </c>
      <c r="D4" s="668"/>
      <c r="E4" s="668"/>
      <c r="F4" s="668"/>
      <c r="G4" s="668"/>
      <c r="H4" s="668"/>
      <c r="I4" s="668"/>
      <c r="J4" s="668"/>
      <c r="K4" s="668"/>
      <c r="L4" s="668"/>
      <c r="M4" s="668"/>
      <c r="N4" s="668"/>
      <c r="O4" s="668"/>
      <c r="P4" s="668"/>
      <c r="Q4" s="668"/>
      <c r="R4" s="668"/>
      <c r="S4" s="669"/>
      <c r="T4" s="67"/>
      <c r="U4" s="67"/>
      <c r="V4" s="67"/>
      <c r="W4" s="67"/>
      <c r="X4" s="67"/>
      <c r="Y4" s="67"/>
      <c r="Z4" s="67"/>
    </row>
    <row r="5" spans="1:26" ht="12" customHeight="1" x14ac:dyDescent="0.4">
      <c r="A5" s="385"/>
      <c r="B5" s="385"/>
      <c r="C5" s="387" t="s">
        <v>159</v>
      </c>
      <c r="D5" s="387" t="s">
        <v>160</v>
      </c>
      <c r="E5" s="387" t="s">
        <v>161</v>
      </c>
      <c r="F5" s="387" t="s">
        <v>162</v>
      </c>
      <c r="G5" s="387" t="s">
        <v>163</v>
      </c>
      <c r="H5" s="387" t="s">
        <v>164</v>
      </c>
      <c r="I5" s="387" t="s">
        <v>165</v>
      </c>
      <c r="J5" s="387" t="s">
        <v>166</v>
      </c>
      <c r="K5" s="387" t="s">
        <v>167</v>
      </c>
      <c r="L5" s="387" t="s">
        <v>168</v>
      </c>
      <c r="M5" s="387" t="s">
        <v>169</v>
      </c>
      <c r="N5" s="387" t="s">
        <v>170</v>
      </c>
      <c r="O5" s="387" t="s">
        <v>171</v>
      </c>
      <c r="P5" s="387" t="s">
        <v>172</v>
      </c>
      <c r="Q5" s="387" t="s">
        <v>173</v>
      </c>
      <c r="R5" s="387" t="s">
        <v>174</v>
      </c>
      <c r="S5" s="385" t="s">
        <v>175</v>
      </c>
      <c r="T5" s="67"/>
      <c r="U5" s="67"/>
      <c r="V5" s="67"/>
      <c r="W5" s="67"/>
      <c r="X5" s="67"/>
      <c r="Y5" s="67"/>
      <c r="Z5" s="67"/>
    </row>
    <row r="6" spans="1:26" ht="12" customHeight="1" x14ac:dyDescent="0.4">
      <c r="A6" s="385"/>
      <c r="B6" s="385"/>
      <c r="C6" s="387" t="s">
        <v>176</v>
      </c>
      <c r="D6" s="387" t="s">
        <v>176</v>
      </c>
      <c r="E6" s="387" t="s">
        <v>176</v>
      </c>
      <c r="F6" s="387" t="s">
        <v>176</v>
      </c>
      <c r="G6" s="387" t="s">
        <v>176</v>
      </c>
      <c r="H6" s="387" t="s">
        <v>176</v>
      </c>
      <c r="I6" s="387" t="s">
        <v>176</v>
      </c>
      <c r="J6" s="387" t="s">
        <v>176</v>
      </c>
      <c r="K6" s="387" t="s">
        <v>176</v>
      </c>
      <c r="L6" s="387" t="s">
        <v>176</v>
      </c>
      <c r="M6" s="387" t="s">
        <v>176</v>
      </c>
      <c r="N6" s="387" t="s">
        <v>176</v>
      </c>
      <c r="O6" s="387" t="s">
        <v>176</v>
      </c>
      <c r="P6" s="387" t="s">
        <v>176</v>
      </c>
      <c r="Q6" s="387" t="s">
        <v>176</v>
      </c>
      <c r="R6" s="387" t="s">
        <v>176</v>
      </c>
      <c r="S6" s="385"/>
      <c r="T6" s="67"/>
      <c r="U6" s="67"/>
      <c r="V6" s="67"/>
      <c r="W6" s="67"/>
      <c r="X6" s="67"/>
      <c r="Y6" s="67"/>
      <c r="Z6" s="67"/>
    </row>
    <row r="7" spans="1:26" ht="12" customHeight="1" x14ac:dyDescent="0.4">
      <c r="A7" s="388"/>
      <c r="B7" s="388"/>
      <c r="C7" s="69" t="s">
        <v>160</v>
      </c>
      <c r="D7" s="69" t="s">
        <v>161</v>
      </c>
      <c r="E7" s="69" t="s">
        <v>162</v>
      </c>
      <c r="F7" s="69" t="s">
        <v>163</v>
      </c>
      <c r="G7" s="69" t="s">
        <v>164</v>
      </c>
      <c r="H7" s="69" t="s">
        <v>165</v>
      </c>
      <c r="I7" s="69" t="s">
        <v>166</v>
      </c>
      <c r="J7" s="69" t="s">
        <v>167</v>
      </c>
      <c r="K7" s="69" t="s">
        <v>168</v>
      </c>
      <c r="L7" s="69" t="s">
        <v>169</v>
      </c>
      <c r="M7" s="69" t="s">
        <v>170</v>
      </c>
      <c r="N7" s="69" t="s">
        <v>171</v>
      </c>
      <c r="O7" s="69" t="s">
        <v>172</v>
      </c>
      <c r="P7" s="69" t="s">
        <v>173</v>
      </c>
      <c r="Q7" s="69" t="s">
        <v>174</v>
      </c>
      <c r="R7" s="69" t="s">
        <v>177</v>
      </c>
      <c r="S7" s="388"/>
      <c r="T7" s="67"/>
      <c r="U7" s="67"/>
      <c r="V7" s="67"/>
      <c r="W7" s="67"/>
      <c r="X7" s="67"/>
      <c r="Y7" s="67"/>
      <c r="Z7" s="67"/>
    </row>
    <row r="8" spans="1:26" ht="12" customHeight="1" x14ac:dyDescent="0.4">
      <c r="A8" s="166" t="s">
        <v>230</v>
      </c>
      <c r="B8" s="300">
        <f>B24</f>
        <v>3</v>
      </c>
      <c r="C8" s="409">
        <f t="shared" ref="C8:R8" si="0">C24</f>
        <v>5</v>
      </c>
      <c r="D8" s="409">
        <f t="shared" si="0"/>
        <v>5</v>
      </c>
      <c r="E8" s="409">
        <f t="shared" si="0"/>
        <v>6</v>
      </c>
      <c r="F8" s="409">
        <f t="shared" si="0"/>
        <v>3</v>
      </c>
      <c r="G8" s="409">
        <f t="shared" si="0"/>
        <v>3</v>
      </c>
      <c r="H8" s="409">
        <f t="shared" si="0"/>
        <v>13</v>
      </c>
      <c r="I8" s="409">
        <f t="shared" si="0"/>
        <v>9</v>
      </c>
      <c r="J8" s="409">
        <f t="shared" si="0"/>
        <v>2</v>
      </c>
      <c r="K8" s="409">
        <f t="shared" si="0"/>
        <v>12</v>
      </c>
      <c r="L8" s="409">
        <f t="shared" si="0"/>
        <v>4</v>
      </c>
      <c r="M8" s="409">
        <f t="shared" si="0"/>
        <v>1</v>
      </c>
      <c r="N8" s="409">
        <f t="shared" si="0"/>
        <v>1</v>
      </c>
      <c r="O8" s="409">
        <f t="shared" si="0"/>
        <v>5</v>
      </c>
      <c r="P8" s="409">
        <f t="shared" si="0"/>
        <v>0</v>
      </c>
      <c r="Q8" s="409">
        <f t="shared" si="0"/>
        <v>3</v>
      </c>
      <c r="R8" s="409">
        <f t="shared" si="0"/>
        <v>1</v>
      </c>
      <c r="S8" s="167">
        <f t="shared" ref="S8:S15" si="1">SUM(C8:R8)</f>
        <v>73</v>
      </c>
      <c r="T8" s="67"/>
      <c r="U8" s="67"/>
      <c r="V8" s="67"/>
      <c r="W8" s="67"/>
      <c r="X8" s="67"/>
      <c r="Y8" s="67"/>
      <c r="Z8" s="67"/>
    </row>
    <row r="9" spans="1:26" ht="12" customHeight="1" x14ac:dyDescent="0.4">
      <c r="A9" s="108" t="s">
        <v>231</v>
      </c>
      <c r="B9" s="410">
        <f t="shared" ref="B9:R9" si="2">B25</f>
        <v>30</v>
      </c>
      <c r="C9" s="168">
        <f t="shared" si="2"/>
        <v>15</v>
      </c>
      <c r="D9" s="168">
        <f t="shared" si="2"/>
        <v>40</v>
      </c>
      <c r="E9" s="168">
        <f t="shared" si="2"/>
        <v>55</v>
      </c>
      <c r="F9" s="168">
        <f t="shared" si="2"/>
        <v>113</v>
      </c>
      <c r="G9" s="168">
        <f t="shared" si="2"/>
        <v>98</v>
      </c>
      <c r="H9" s="168">
        <f t="shared" si="2"/>
        <v>36</v>
      </c>
      <c r="I9" s="168">
        <f t="shared" si="2"/>
        <v>83</v>
      </c>
      <c r="J9" s="168">
        <f t="shared" si="2"/>
        <v>71</v>
      </c>
      <c r="K9" s="168">
        <f t="shared" si="2"/>
        <v>33</v>
      </c>
      <c r="L9" s="168">
        <f t="shared" si="2"/>
        <v>32</v>
      </c>
      <c r="M9" s="168">
        <f t="shared" si="2"/>
        <v>42</v>
      </c>
      <c r="N9" s="168">
        <f t="shared" si="2"/>
        <v>50</v>
      </c>
      <c r="O9" s="168">
        <f t="shared" si="2"/>
        <v>28</v>
      </c>
      <c r="P9" s="168">
        <f t="shared" si="2"/>
        <v>17</v>
      </c>
      <c r="Q9" s="168">
        <f t="shared" si="2"/>
        <v>5</v>
      </c>
      <c r="R9" s="168">
        <f t="shared" si="2"/>
        <v>10</v>
      </c>
      <c r="S9" s="411">
        <f t="shared" si="1"/>
        <v>728</v>
      </c>
      <c r="T9" s="67"/>
      <c r="U9" s="67"/>
      <c r="V9" s="67"/>
      <c r="W9" s="67"/>
      <c r="X9" s="67"/>
      <c r="Y9" s="67"/>
      <c r="Z9" s="67"/>
    </row>
    <row r="10" spans="1:26" ht="12" customHeight="1" x14ac:dyDescent="0.4">
      <c r="A10" s="376"/>
      <c r="B10" s="412">
        <f t="shared" ref="B10:R10" si="3">B26</f>
        <v>41</v>
      </c>
      <c r="C10" s="168">
        <f t="shared" si="3"/>
        <v>5</v>
      </c>
      <c r="D10" s="168">
        <f t="shared" si="3"/>
        <v>56</v>
      </c>
      <c r="E10" s="168">
        <f t="shared" si="3"/>
        <v>69</v>
      </c>
      <c r="F10" s="168">
        <f t="shared" si="3"/>
        <v>166</v>
      </c>
      <c r="G10" s="168">
        <f t="shared" si="3"/>
        <v>102</v>
      </c>
      <c r="H10" s="168">
        <f t="shared" si="3"/>
        <v>50</v>
      </c>
      <c r="I10" s="168">
        <f t="shared" si="3"/>
        <v>62</v>
      </c>
      <c r="J10" s="168">
        <f t="shared" si="3"/>
        <v>67</v>
      </c>
      <c r="K10" s="168">
        <f t="shared" si="3"/>
        <v>32</v>
      </c>
      <c r="L10" s="168">
        <f t="shared" si="3"/>
        <v>50</v>
      </c>
      <c r="M10" s="168">
        <f t="shared" si="3"/>
        <v>31</v>
      </c>
      <c r="N10" s="168">
        <f t="shared" si="3"/>
        <v>11</v>
      </c>
      <c r="O10" s="168">
        <f t="shared" si="3"/>
        <v>10</v>
      </c>
      <c r="P10" s="168">
        <f t="shared" si="3"/>
        <v>19</v>
      </c>
      <c r="Q10" s="168">
        <f t="shared" si="3"/>
        <v>1</v>
      </c>
      <c r="R10" s="168">
        <f t="shared" si="3"/>
        <v>3</v>
      </c>
      <c r="S10" s="411">
        <f t="shared" si="1"/>
        <v>734</v>
      </c>
      <c r="T10" s="67"/>
      <c r="U10" s="67"/>
      <c r="V10" s="67"/>
      <c r="W10" s="67"/>
      <c r="X10" s="67"/>
      <c r="Y10" s="67"/>
      <c r="Z10" s="67"/>
    </row>
    <row r="11" spans="1:26" ht="12" customHeight="1" x14ac:dyDescent="0.4">
      <c r="A11" s="376"/>
      <c r="B11" s="412">
        <f t="shared" ref="B11:R11" si="4">B27</f>
        <v>101</v>
      </c>
      <c r="C11" s="168">
        <f t="shared" si="4"/>
        <v>9</v>
      </c>
      <c r="D11" s="168">
        <f t="shared" si="4"/>
        <v>21</v>
      </c>
      <c r="E11" s="168">
        <f t="shared" si="4"/>
        <v>32</v>
      </c>
      <c r="F11" s="168">
        <f t="shared" si="4"/>
        <v>34</v>
      </c>
      <c r="G11" s="168">
        <f t="shared" si="4"/>
        <v>55</v>
      </c>
      <c r="H11" s="168">
        <f t="shared" si="4"/>
        <v>25</v>
      </c>
      <c r="I11" s="168">
        <f t="shared" si="4"/>
        <v>40</v>
      </c>
      <c r="J11" s="168">
        <f t="shared" si="4"/>
        <v>27</v>
      </c>
      <c r="K11" s="168">
        <f t="shared" si="4"/>
        <v>35</v>
      </c>
      <c r="L11" s="168">
        <f t="shared" si="4"/>
        <v>19</v>
      </c>
      <c r="M11" s="168">
        <f t="shared" si="4"/>
        <v>21</v>
      </c>
      <c r="N11" s="168">
        <f t="shared" si="4"/>
        <v>19</v>
      </c>
      <c r="O11" s="168">
        <f t="shared" si="4"/>
        <v>26</v>
      </c>
      <c r="P11" s="168">
        <f t="shared" si="4"/>
        <v>7</v>
      </c>
      <c r="Q11" s="168">
        <f t="shared" si="4"/>
        <v>8</v>
      </c>
      <c r="R11" s="168">
        <f t="shared" si="4"/>
        <v>4</v>
      </c>
      <c r="S11" s="411">
        <f t="shared" si="1"/>
        <v>382</v>
      </c>
      <c r="T11" s="67"/>
      <c r="U11" s="67"/>
      <c r="V11" s="67"/>
      <c r="W11" s="67"/>
      <c r="X11" s="67"/>
      <c r="Y11" s="67"/>
      <c r="Z11" s="67"/>
    </row>
    <row r="12" spans="1:26" ht="12" customHeight="1" x14ac:dyDescent="0.4">
      <c r="A12" s="376"/>
      <c r="B12" s="412">
        <f t="shared" ref="B12:R12" si="5">B28</f>
        <v>201</v>
      </c>
      <c r="C12" s="168">
        <f t="shared" si="5"/>
        <v>3</v>
      </c>
      <c r="D12" s="168">
        <f t="shared" si="5"/>
        <v>60</v>
      </c>
      <c r="E12" s="168">
        <f t="shared" si="5"/>
        <v>57</v>
      </c>
      <c r="F12" s="168">
        <f t="shared" si="5"/>
        <v>159</v>
      </c>
      <c r="G12" s="168">
        <f t="shared" si="5"/>
        <v>152</v>
      </c>
      <c r="H12" s="168">
        <f t="shared" si="5"/>
        <v>102</v>
      </c>
      <c r="I12" s="168">
        <f t="shared" si="5"/>
        <v>128</v>
      </c>
      <c r="J12" s="168">
        <f t="shared" si="5"/>
        <v>137</v>
      </c>
      <c r="K12" s="168">
        <f t="shared" si="5"/>
        <v>48</v>
      </c>
      <c r="L12" s="168">
        <f t="shared" si="5"/>
        <v>57</v>
      </c>
      <c r="M12" s="168">
        <f t="shared" si="5"/>
        <v>27</v>
      </c>
      <c r="N12" s="168">
        <f t="shared" si="5"/>
        <v>38</v>
      </c>
      <c r="O12" s="168">
        <f t="shared" si="5"/>
        <v>14</v>
      </c>
      <c r="P12" s="168">
        <f t="shared" si="5"/>
        <v>8</v>
      </c>
      <c r="Q12" s="168">
        <f t="shared" si="5"/>
        <v>2</v>
      </c>
      <c r="R12" s="168">
        <f t="shared" si="5"/>
        <v>1</v>
      </c>
      <c r="S12" s="411">
        <f t="shared" si="1"/>
        <v>993</v>
      </c>
      <c r="T12" s="67"/>
      <c r="U12" s="67"/>
      <c r="V12" s="67"/>
      <c r="W12" s="67"/>
      <c r="X12" s="67"/>
      <c r="Y12" s="67"/>
      <c r="Z12" s="67"/>
    </row>
    <row r="13" spans="1:26" ht="12" customHeight="1" x14ac:dyDescent="0.4">
      <c r="A13" s="376"/>
      <c r="B13" s="412">
        <f t="shared" ref="B13:R13" si="6">B29</f>
        <v>202</v>
      </c>
      <c r="C13" s="168">
        <f t="shared" si="6"/>
        <v>13</v>
      </c>
      <c r="D13" s="168">
        <f t="shared" si="6"/>
        <v>161</v>
      </c>
      <c r="E13" s="168">
        <f t="shared" si="6"/>
        <v>340</v>
      </c>
      <c r="F13" s="168">
        <f t="shared" si="6"/>
        <v>476</v>
      </c>
      <c r="G13" s="168">
        <f t="shared" si="6"/>
        <v>445</v>
      </c>
      <c r="H13" s="168">
        <f t="shared" si="6"/>
        <v>331</v>
      </c>
      <c r="I13" s="168">
        <f t="shared" si="6"/>
        <v>287</v>
      </c>
      <c r="J13" s="168">
        <f t="shared" si="6"/>
        <v>288</v>
      </c>
      <c r="K13" s="168">
        <f t="shared" si="6"/>
        <v>133</v>
      </c>
      <c r="L13" s="168">
        <f t="shared" si="6"/>
        <v>163</v>
      </c>
      <c r="M13" s="168">
        <f t="shared" si="6"/>
        <v>141</v>
      </c>
      <c r="N13" s="168">
        <f t="shared" si="6"/>
        <v>71</v>
      </c>
      <c r="O13" s="168">
        <f t="shared" si="6"/>
        <v>27</v>
      </c>
      <c r="P13" s="168">
        <f t="shared" si="6"/>
        <v>25</v>
      </c>
      <c r="Q13" s="168">
        <f t="shared" si="6"/>
        <v>28</v>
      </c>
      <c r="R13" s="168">
        <f t="shared" si="6"/>
        <v>12</v>
      </c>
      <c r="S13" s="411">
        <f t="shared" si="1"/>
        <v>2941</v>
      </c>
      <c r="T13" s="67"/>
      <c r="U13" s="67"/>
      <c r="V13" s="67"/>
      <c r="W13" s="67"/>
      <c r="X13" s="67"/>
      <c r="Y13" s="67"/>
      <c r="Z13" s="67"/>
    </row>
    <row r="14" spans="1:26" ht="12" customHeight="1" x14ac:dyDescent="0.4">
      <c r="A14" s="376"/>
      <c r="B14" s="412">
        <f t="shared" ref="B14:R14" si="7">B30</f>
        <v>237</v>
      </c>
      <c r="C14" s="168">
        <f t="shared" si="7"/>
        <v>3</v>
      </c>
      <c r="D14" s="168">
        <f t="shared" si="7"/>
        <v>23</v>
      </c>
      <c r="E14" s="168">
        <f t="shared" si="7"/>
        <v>24</v>
      </c>
      <c r="F14" s="168">
        <f t="shared" si="7"/>
        <v>48</v>
      </c>
      <c r="G14" s="168">
        <f t="shared" si="7"/>
        <v>13</v>
      </c>
      <c r="H14" s="168">
        <f t="shared" si="7"/>
        <v>0</v>
      </c>
      <c r="I14" s="168">
        <f t="shared" si="7"/>
        <v>0</v>
      </c>
      <c r="J14" s="168">
        <f t="shared" si="7"/>
        <v>0</v>
      </c>
      <c r="K14" s="168">
        <f t="shared" si="7"/>
        <v>0</v>
      </c>
      <c r="L14" s="168">
        <f t="shared" si="7"/>
        <v>12</v>
      </c>
      <c r="M14" s="168">
        <f t="shared" si="7"/>
        <v>12</v>
      </c>
      <c r="N14" s="168">
        <f t="shared" si="7"/>
        <v>7</v>
      </c>
      <c r="O14" s="168">
        <f t="shared" si="7"/>
        <v>18</v>
      </c>
      <c r="P14" s="168">
        <f t="shared" si="7"/>
        <v>2</v>
      </c>
      <c r="Q14" s="168">
        <f t="shared" si="7"/>
        <v>0</v>
      </c>
      <c r="R14" s="168">
        <f t="shared" si="7"/>
        <v>0</v>
      </c>
      <c r="S14" s="411">
        <f t="shared" si="1"/>
        <v>162</v>
      </c>
      <c r="T14" s="67"/>
      <c r="U14" s="67"/>
      <c r="V14" s="67"/>
      <c r="W14" s="67"/>
      <c r="X14" s="67"/>
      <c r="Y14" s="67"/>
      <c r="Z14" s="67"/>
    </row>
    <row r="15" spans="1:26" ht="12" customHeight="1" x14ac:dyDescent="0.4">
      <c r="A15" s="109"/>
      <c r="B15" s="412">
        <f t="shared" ref="B15:R15" si="8">B31</f>
        <v>974</v>
      </c>
      <c r="C15" s="168">
        <f t="shared" si="8"/>
        <v>6</v>
      </c>
      <c r="D15" s="168">
        <f t="shared" si="8"/>
        <v>6</v>
      </c>
      <c r="E15" s="168">
        <f t="shared" si="8"/>
        <v>9</v>
      </c>
      <c r="F15" s="168">
        <f t="shared" si="8"/>
        <v>0</v>
      </c>
      <c r="G15" s="168">
        <f t="shared" si="8"/>
        <v>0</v>
      </c>
      <c r="H15" s="168">
        <f t="shared" si="8"/>
        <v>0</v>
      </c>
      <c r="I15" s="168">
        <f t="shared" si="8"/>
        <v>0</v>
      </c>
      <c r="J15" s="168">
        <f t="shared" si="8"/>
        <v>0</v>
      </c>
      <c r="K15" s="168">
        <f t="shared" si="8"/>
        <v>0</v>
      </c>
      <c r="L15" s="168">
        <f t="shared" si="8"/>
        <v>0</v>
      </c>
      <c r="M15" s="168">
        <f t="shared" si="8"/>
        <v>0</v>
      </c>
      <c r="N15" s="168">
        <f t="shared" si="8"/>
        <v>0</v>
      </c>
      <c r="O15" s="168">
        <f t="shared" si="8"/>
        <v>0</v>
      </c>
      <c r="P15" s="168">
        <f t="shared" si="8"/>
        <v>0</v>
      </c>
      <c r="Q15" s="168">
        <f t="shared" si="8"/>
        <v>0</v>
      </c>
      <c r="R15" s="168">
        <f t="shared" si="8"/>
        <v>0</v>
      </c>
      <c r="S15" s="411">
        <f t="shared" si="1"/>
        <v>21</v>
      </c>
      <c r="T15" s="67"/>
      <c r="U15" s="67"/>
      <c r="V15" s="67"/>
      <c r="W15" s="67"/>
      <c r="X15" s="67"/>
      <c r="Y15" s="67"/>
      <c r="Z15" s="67"/>
    </row>
    <row r="16" spans="1:26" ht="12" customHeight="1" x14ac:dyDescent="0.4">
      <c r="A16" s="169" t="s">
        <v>232</v>
      </c>
      <c r="B16" s="170"/>
      <c r="C16" s="171">
        <f t="shared" ref="C16:S16" si="9">SUM(C8:C15)</f>
        <v>59</v>
      </c>
      <c r="D16" s="171">
        <f t="shared" si="9"/>
        <v>372</v>
      </c>
      <c r="E16" s="171">
        <f t="shared" si="9"/>
        <v>592</v>
      </c>
      <c r="F16" s="171">
        <f t="shared" si="9"/>
        <v>999</v>
      </c>
      <c r="G16" s="171">
        <f t="shared" si="9"/>
        <v>868</v>
      </c>
      <c r="H16" s="171">
        <f t="shared" si="9"/>
        <v>557</v>
      </c>
      <c r="I16" s="171">
        <f t="shared" si="9"/>
        <v>609</v>
      </c>
      <c r="J16" s="171">
        <f t="shared" si="9"/>
        <v>592</v>
      </c>
      <c r="K16" s="171">
        <f t="shared" si="9"/>
        <v>293</v>
      </c>
      <c r="L16" s="171">
        <f t="shared" si="9"/>
        <v>337</v>
      </c>
      <c r="M16" s="171">
        <f t="shared" si="9"/>
        <v>275</v>
      </c>
      <c r="N16" s="171">
        <f t="shared" si="9"/>
        <v>197</v>
      </c>
      <c r="O16" s="171">
        <f t="shared" si="9"/>
        <v>128</v>
      </c>
      <c r="P16" s="171">
        <f t="shared" si="9"/>
        <v>78</v>
      </c>
      <c r="Q16" s="171">
        <f t="shared" si="9"/>
        <v>47</v>
      </c>
      <c r="R16" s="171">
        <f t="shared" si="9"/>
        <v>31</v>
      </c>
      <c r="S16" s="172">
        <f t="shared" si="9"/>
        <v>6034</v>
      </c>
      <c r="T16" s="67"/>
      <c r="U16" s="67"/>
      <c r="V16" s="67"/>
      <c r="W16" s="67"/>
      <c r="X16" s="67"/>
      <c r="Y16" s="67"/>
      <c r="Z16" s="67"/>
    </row>
    <row r="17" spans="1:26" ht="12" customHeight="1" x14ac:dyDescent="0.4">
      <c r="A17" s="67"/>
      <c r="B17" s="67"/>
      <c r="C17" s="67"/>
      <c r="D17" s="67"/>
      <c r="E17" s="67"/>
      <c r="F17" s="67"/>
      <c r="G17" s="67"/>
      <c r="H17" s="67"/>
      <c r="I17" s="67"/>
      <c r="J17" s="67"/>
      <c r="K17" s="67"/>
      <c r="L17" s="67"/>
      <c r="M17" s="67"/>
      <c r="N17" s="67"/>
      <c r="O17" s="67"/>
      <c r="P17" s="67"/>
      <c r="Q17" s="67"/>
      <c r="R17" s="67"/>
      <c r="S17" s="67"/>
      <c r="T17" s="67"/>
      <c r="U17" s="67"/>
      <c r="V17" s="67"/>
      <c r="W17" s="67"/>
      <c r="X17" s="67"/>
      <c r="Y17" s="67"/>
      <c r="Z17" s="67"/>
    </row>
    <row r="18" spans="1:26" ht="12" customHeight="1" x14ac:dyDescent="0.4">
      <c r="A18" s="67"/>
      <c r="B18" s="67"/>
      <c r="C18" s="67"/>
      <c r="D18" s="67"/>
      <c r="E18" s="67"/>
      <c r="F18" s="67"/>
      <c r="G18" s="67"/>
      <c r="H18" s="67"/>
      <c r="I18" s="67"/>
      <c r="J18" s="67"/>
      <c r="K18" s="67"/>
      <c r="L18" s="67"/>
      <c r="M18" s="67"/>
      <c r="N18" s="67"/>
      <c r="O18" s="67"/>
      <c r="P18" s="67"/>
      <c r="Q18" s="67"/>
      <c r="R18" s="67"/>
      <c r="S18" s="67"/>
      <c r="T18" s="67"/>
      <c r="U18" s="67"/>
      <c r="V18" s="67"/>
      <c r="W18" s="67"/>
      <c r="X18" s="67"/>
      <c r="Y18" s="67"/>
      <c r="Z18" s="67"/>
    </row>
    <row r="19" spans="1:26" ht="12" customHeight="1" x14ac:dyDescent="0.4">
      <c r="A19" s="67"/>
      <c r="B19" s="67"/>
      <c r="C19" s="67"/>
      <c r="D19" s="67"/>
      <c r="E19" s="67"/>
      <c r="F19" s="67"/>
      <c r="G19" s="67"/>
      <c r="H19" s="67"/>
      <c r="I19" s="67"/>
      <c r="J19" s="67"/>
      <c r="K19" s="67"/>
      <c r="L19" s="67"/>
      <c r="M19" s="67"/>
      <c r="N19" s="67"/>
      <c r="O19" s="67"/>
      <c r="P19" s="67"/>
      <c r="Q19" s="67"/>
      <c r="R19" s="67"/>
      <c r="S19" s="67"/>
      <c r="T19" s="67"/>
      <c r="U19" s="67"/>
      <c r="V19" s="67"/>
      <c r="W19" s="67"/>
      <c r="X19" s="67"/>
      <c r="Y19" s="67"/>
      <c r="Z19" s="67"/>
    </row>
    <row r="20" spans="1:26" ht="12" customHeight="1" x14ac:dyDescent="0.4">
      <c r="A20" s="67"/>
      <c r="S20" s="67"/>
      <c r="T20" s="67"/>
      <c r="U20" s="67"/>
      <c r="V20" s="67"/>
      <c r="W20" s="67"/>
      <c r="X20" s="67"/>
      <c r="Y20" s="67"/>
      <c r="Z20" s="67"/>
    </row>
    <row r="21" spans="1:26" ht="12" hidden="1" customHeight="1" x14ac:dyDescent="0.4">
      <c r="A21" s="67"/>
      <c r="B21" s="94" t="s">
        <v>233</v>
      </c>
      <c r="S21" s="67"/>
      <c r="T21" s="67"/>
      <c r="U21" s="67"/>
      <c r="V21" s="67"/>
      <c r="W21" s="67"/>
      <c r="X21" s="67"/>
      <c r="Y21" s="67"/>
      <c r="Z21" s="67"/>
    </row>
    <row r="22" spans="1:26" ht="12" hidden="1" customHeight="1" x14ac:dyDescent="0.4">
      <c r="A22" s="67"/>
      <c r="B22" s="702"/>
      <c r="C22" s="703" t="s">
        <v>234</v>
      </c>
      <c r="D22" s="704"/>
      <c r="E22" s="704"/>
      <c r="F22" s="704"/>
      <c r="G22" s="704"/>
      <c r="H22" s="704"/>
      <c r="I22" s="704"/>
      <c r="J22" s="704"/>
      <c r="K22" s="704"/>
      <c r="L22" s="704"/>
      <c r="M22" s="704"/>
      <c r="N22" s="704"/>
      <c r="O22" s="704"/>
      <c r="P22" s="704"/>
      <c r="Q22" s="704"/>
      <c r="R22" s="705"/>
      <c r="S22" s="67"/>
      <c r="T22" s="67"/>
      <c r="U22" s="67"/>
      <c r="V22" s="67"/>
      <c r="W22" s="67"/>
      <c r="X22" s="67"/>
      <c r="Y22" s="67"/>
      <c r="Z22" s="67"/>
    </row>
    <row r="23" spans="1:26" ht="15" hidden="1" customHeight="1" x14ac:dyDescent="0.4">
      <c r="A23" s="67"/>
      <c r="B23" s="703" t="s">
        <v>71</v>
      </c>
      <c r="C23" s="716" t="s">
        <v>235</v>
      </c>
      <c r="D23" s="717" t="s">
        <v>236</v>
      </c>
      <c r="E23" s="717" t="s">
        <v>237</v>
      </c>
      <c r="F23" s="717" t="s">
        <v>238</v>
      </c>
      <c r="G23" s="717" t="s">
        <v>239</v>
      </c>
      <c r="H23" s="717" t="s">
        <v>240</v>
      </c>
      <c r="I23" s="717" t="s">
        <v>241</v>
      </c>
      <c r="J23" s="717" t="s">
        <v>242</v>
      </c>
      <c r="K23" s="717" t="s">
        <v>243</v>
      </c>
      <c r="L23" s="717" t="s">
        <v>244</v>
      </c>
      <c r="M23" s="717" t="s">
        <v>245</v>
      </c>
      <c r="N23" s="717" t="s">
        <v>246</v>
      </c>
      <c r="O23" s="717" t="s">
        <v>247</v>
      </c>
      <c r="P23" s="717" t="s">
        <v>248</v>
      </c>
      <c r="Q23" s="717" t="s">
        <v>249</v>
      </c>
      <c r="R23" s="718" t="s">
        <v>250</v>
      </c>
      <c r="S23" s="67"/>
      <c r="T23" s="67"/>
      <c r="U23" s="67"/>
      <c r="V23" s="67"/>
      <c r="W23" s="67"/>
      <c r="X23" s="67"/>
      <c r="Y23" s="67"/>
      <c r="Z23" s="67"/>
    </row>
    <row r="24" spans="1:26" ht="12" hidden="1" customHeight="1" x14ac:dyDescent="0.4">
      <c r="A24" s="67"/>
      <c r="B24" s="702">
        <v>3</v>
      </c>
      <c r="C24" s="706">
        <v>5</v>
      </c>
      <c r="D24" s="707">
        <v>5</v>
      </c>
      <c r="E24" s="707">
        <v>6</v>
      </c>
      <c r="F24" s="707">
        <v>3</v>
      </c>
      <c r="G24" s="707">
        <v>3</v>
      </c>
      <c r="H24" s="707">
        <v>13</v>
      </c>
      <c r="I24" s="707">
        <v>9</v>
      </c>
      <c r="J24" s="707">
        <v>2</v>
      </c>
      <c r="K24" s="707">
        <v>12</v>
      </c>
      <c r="L24" s="707">
        <v>4</v>
      </c>
      <c r="M24" s="707">
        <v>1</v>
      </c>
      <c r="N24" s="707">
        <v>1</v>
      </c>
      <c r="O24" s="707">
        <v>5</v>
      </c>
      <c r="P24" s="707">
        <v>0</v>
      </c>
      <c r="Q24" s="707">
        <v>3</v>
      </c>
      <c r="R24" s="708">
        <v>1</v>
      </c>
      <c r="T24" s="67"/>
      <c r="U24" s="67"/>
      <c r="V24" s="67"/>
      <c r="W24" s="67"/>
      <c r="X24" s="67"/>
      <c r="Y24" s="67"/>
      <c r="Z24" s="67"/>
    </row>
    <row r="25" spans="1:26" ht="12" hidden="1" customHeight="1" x14ac:dyDescent="0.4">
      <c r="A25" s="67"/>
      <c r="B25" s="709">
        <v>30</v>
      </c>
      <c r="C25" s="710">
        <v>15</v>
      </c>
      <c r="D25" s="299">
        <v>40</v>
      </c>
      <c r="E25" s="299">
        <v>55</v>
      </c>
      <c r="F25" s="299">
        <v>113</v>
      </c>
      <c r="G25" s="299">
        <v>98</v>
      </c>
      <c r="H25" s="299">
        <v>36</v>
      </c>
      <c r="I25" s="299">
        <v>83</v>
      </c>
      <c r="J25" s="299">
        <v>71</v>
      </c>
      <c r="K25" s="299">
        <v>33</v>
      </c>
      <c r="L25" s="299">
        <v>32</v>
      </c>
      <c r="M25" s="299">
        <v>42</v>
      </c>
      <c r="N25" s="299">
        <v>50</v>
      </c>
      <c r="O25" s="299">
        <v>28</v>
      </c>
      <c r="P25" s="299">
        <v>17</v>
      </c>
      <c r="Q25" s="299">
        <v>5</v>
      </c>
      <c r="R25" s="711">
        <v>10</v>
      </c>
      <c r="T25" s="67"/>
      <c r="U25" s="67"/>
      <c r="V25" s="67"/>
      <c r="W25" s="67"/>
      <c r="X25" s="67"/>
      <c r="Y25" s="67"/>
      <c r="Z25" s="67"/>
    </row>
    <row r="26" spans="1:26" ht="12" hidden="1" customHeight="1" x14ac:dyDescent="0.4">
      <c r="A26" s="67"/>
      <c r="B26" s="709">
        <v>41</v>
      </c>
      <c r="C26" s="710">
        <v>5</v>
      </c>
      <c r="D26" s="299">
        <v>56</v>
      </c>
      <c r="E26" s="299">
        <v>69</v>
      </c>
      <c r="F26" s="299">
        <v>166</v>
      </c>
      <c r="G26" s="299">
        <v>102</v>
      </c>
      <c r="H26" s="299">
        <v>50</v>
      </c>
      <c r="I26" s="299">
        <v>62</v>
      </c>
      <c r="J26" s="299">
        <v>67</v>
      </c>
      <c r="K26" s="299">
        <v>32</v>
      </c>
      <c r="L26" s="299">
        <v>50</v>
      </c>
      <c r="M26" s="299">
        <v>31</v>
      </c>
      <c r="N26" s="299">
        <v>11</v>
      </c>
      <c r="O26" s="299">
        <v>10</v>
      </c>
      <c r="P26" s="299">
        <v>19</v>
      </c>
      <c r="Q26" s="299">
        <v>1</v>
      </c>
      <c r="R26" s="711">
        <v>3</v>
      </c>
      <c r="T26" s="67"/>
      <c r="U26" s="67"/>
      <c r="V26" s="67"/>
      <c r="W26" s="67"/>
      <c r="X26" s="67"/>
      <c r="Y26" s="67"/>
      <c r="Z26" s="67"/>
    </row>
    <row r="27" spans="1:26" ht="12" hidden="1" customHeight="1" x14ac:dyDescent="0.4">
      <c r="A27" s="67"/>
      <c r="B27" s="709">
        <v>101</v>
      </c>
      <c r="C27" s="710">
        <v>9</v>
      </c>
      <c r="D27" s="299">
        <v>21</v>
      </c>
      <c r="E27" s="299">
        <v>32</v>
      </c>
      <c r="F27" s="299">
        <v>34</v>
      </c>
      <c r="G27" s="299">
        <v>55</v>
      </c>
      <c r="H27" s="299">
        <v>25</v>
      </c>
      <c r="I27" s="299">
        <v>40</v>
      </c>
      <c r="J27" s="299">
        <v>27</v>
      </c>
      <c r="K27" s="299">
        <v>35</v>
      </c>
      <c r="L27" s="299">
        <v>19</v>
      </c>
      <c r="M27" s="299">
        <v>21</v>
      </c>
      <c r="N27" s="299">
        <v>19</v>
      </c>
      <c r="O27" s="299">
        <v>26</v>
      </c>
      <c r="P27" s="299">
        <v>7</v>
      </c>
      <c r="Q27" s="299">
        <v>8</v>
      </c>
      <c r="R27" s="711">
        <v>4</v>
      </c>
      <c r="T27" s="67"/>
      <c r="U27" s="67"/>
      <c r="V27" s="67"/>
      <c r="W27" s="67"/>
      <c r="X27" s="67"/>
      <c r="Y27" s="67"/>
      <c r="Z27" s="67"/>
    </row>
    <row r="28" spans="1:26" ht="12" hidden="1" customHeight="1" x14ac:dyDescent="0.4">
      <c r="A28" s="67"/>
      <c r="B28" s="709">
        <v>201</v>
      </c>
      <c r="C28" s="710">
        <v>3</v>
      </c>
      <c r="D28" s="299">
        <v>60</v>
      </c>
      <c r="E28" s="299">
        <v>57</v>
      </c>
      <c r="F28" s="299">
        <v>159</v>
      </c>
      <c r="G28" s="299">
        <v>152</v>
      </c>
      <c r="H28" s="299">
        <v>102</v>
      </c>
      <c r="I28" s="299">
        <v>128</v>
      </c>
      <c r="J28" s="299">
        <v>137</v>
      </c>
      <c r="K28" s="299">
        <v>48</v>
      </c>
      <c r="L28" s="299">
        <v>57</v>
      </c>
      <c r="M28" s="299">
        <v>27</v>
      </c>
      <c r="N28" s="299">
        <v>38</v>
      </c>
      <c r="O28" s="299">
        <v>14</v>
      </c>
      <c r="P28" s="299">
        <v>8</v>
      </c>
      <c r="Q28" s="299">
        <v>2</v>
      </c>
      <c r="R28" s="711">
        <v>1</v>
      </c>
      <c r="T28" s="67"/>
      <c r="U28" s="67"/>
      <c r="V28" s="67"/>
      <c r="W28" s="67"/>
      <c r="X28" s="67"/>
      <c r="Y28" s="67"/>
      <c r="Z28" s="67"/>
    </row>
    <row r="29" spans="1:26" ht="12" hidden="1" customHeight="1" x14ac:dyDescent="0.4">
      <c r="A29" s="67"/>
      <c r="B29" s="709">
        <v>202</v>
      </c>
      <c r="C29" s="710">
        <v>13</v>
      </c>
      <c r="D29" s="299">
        <v>161</v>
      </c>
      <c r="E29" s="299">
        <v>340</v>
      </c>
      <c r="F29" s="299">
        <v>476</v>
      </c>
      <c r="G29" s="299">
        <v>445</v>
      </c>
      <c r="H29" s="299">
        <v>331</v>
      </c>
      <c r="I29" s="299">
        <v>287</v>
      </c>
      <c r="J29" s="299">
        <v>288</v>
      </c>
      <c r="K29" s="299">
        <v>133</v>
      </c>
      <c r="L29" s="299">
        <v>163</v>
      </c>
      <c r="M29" s="299">
        <v>141</v>
      </c>
      <c r="N29" s="299">
        <v>71</v>
      </c>
      <c r="O29" s="299">
        <v>27</v>
      </c>
      <c r="P29" s="299">
        <v>25</v>
      </c>
      <c r="Q29" s="299">
        <v>28</v>
      </c>
      <c r="R29" s="711">
        <v>12</v>
      </c>
      <c r="T29" s="67"/>
      <c r="U29" s="67"/>
      <c r="V29" s="67"/>
      <c r="W29" s="67"/>
      <c r="X29" s="67"/>
      <c r="Y29" s="67"/>
      <c r="Z29" s="67"/>
    </row>
    <row r="30" spans="1:26" ht="12" hidden="1" customHeight="1" x14ac:dyDescent="0.4">
      <c r="A30" s="67"/>
      <c r="B30" s="709">
        <v>237</v>
      </c>
      <c r="C30" s="710">
        <v>3</v>
      </c>
      <c r="D30" s="299">
        <v>23</v>
      </c>
      <c r="E30" s="299">
        <v>24</v>
      </c>
      <c r="F30" s="299">
        <v>48</v>
      </c>
      <c r="G30" s="299">
        <v>13</v>
      </c>
      <c r="H30" s="299">
        <v>0</v>
      </c>
      <c r="I30" s="299">
        <v>0</v>
      </c>
      <c r="J30" s="299">
        <v>0</v>
      </c>
      <c r="K30" s="299">
        <v>0</v>
      </c>
      <c r="L30" s="299">
        <v>12</v>
      </c>
      <c r="M30" s="299">
        <v>12</v>
      </c>
      <c r="N30" s="299">
        <v>7</v>
      </c>
      <c r="O30" s="299">
        <v>18</v>
      </c>
      <c r="P30" s="299">
        <v>2</v>
      </c>
      <c r="Q30" s="299">
        <v>0</v>
      </c>
      <c r="R30" s="711">
        <v>0</v>
      </c>
      <c r="T30" s="67"/>
      <c r="U30" s="67"/>
      <c r="V30" s="67"/>
      <c r="W30" s="67"/>
      <c r="X30" s="67"/>
      <c r="Y30" s="67"/>
      <c r="Z30" s="67"/>
    </row>
    <row r="31" spans="1:26" ht="12" hidden="1" customHeight="1" x14ac:dyDescent="0.4">
      <c r="A31" s="67"/>
      <c r="B31" s="712">
        <v>974</v>
      </c>
      <c r="C31" s="713">
        <v>6</v>
      </c>
      <c r="D31" s="714">
        <v>6</v>
      </c>
      <c r="E31" s="714">
        <v>9</v>
      </c>
      <c r="F31" s="714"/>
      <c r="G31" s="714"/>
      <c r="H31" s="714"/>
      <c r="I31" s="714"/>
      <c r="J31" s="714"/>
      <c r="K31" s="714"/>
      <c r="L31" s="714">
        <v>0</v>
      </c>
      <c r="M31" s="714">
        <v>0</v>
      </c>
      <c r="N31" s="714">
        <v>0</v>
      </c>
      <c r="O31" s="714">
        <v>0</v>
      </c>
      <c r="P31" s="714"/>
      <c r="Q31" s="714"/>
      <c r="R31" s="715"/>
      <c r="T31" s="67"/>
      <c r="U31" s="67"/>
      <c r="V31" s="67"/>
      <c r="W31" s="67"/>
      <c r="X31" s="67"/>
      <c r="Y31" s="67"/>
      <c r="Z31" s="67"/>
    </row>
    <row r="32" spans="1:26" ht="12" customHeight="1" x14ac:dyDescent="0.4">
      <c r="A32" s="67"/>
      <c r="T32" s="67"/>
      <c r="U32" s="67"/>
      <c r="V32" s="67"/>
      <c r="W32" s="67"/>
      <c r="X32" s="67"/>
      <c r="Y32" s="67"/>
      <c r="Z32" s="67"/>
    </row>
    <row r="33" spans="1:26" ht="12" customHeight="1" x14ac:dyDescent="0.4">
      <c r="A33" s="67"/>
      <c r="B33" s="67"/>
      <c r="C33" s="67"/>
      <c r="D33" s="67"/>
      <c r="E33" s="67"/>
      <c r="F33" s="67"/>
      <c r="G33" s="67"/>
      <c r="H33" s="67"/>
      <c r="I33" s="67"/>
      <c r="J33" s="67"/>
      <c r="K33" s="67"/>
      <c r="L33" s="67"/>
      <c r="M33" s="67"/>
      <c r="N33" s="67"/>
      <c r="O33" s="67"/>
      <c r="P33" s="67"/>
      <c r="Q33" s="67"/>
      <c r="R33" s="67"/>
      <c r="S33" s="67"/>
      <c r="T33" s="67"/>
      <c r="U33" s="67"/>
      <c r="V33" s="67"/>
      <c r="W33" s="67"/>
      <c r="X33" s="67"/>
      <c r="Y33" s="67"/>
      <c r="Z33" s="67"/>
    </row>
    <row r="34" spans="1:26" ht="12" customHeight="1" x14ac:dyDescent="0.4">
      <c r="A34" s="67"/>
      <c r="C34" s="67"/>
      <c r="D34" s="67"/>
      <c r="E34" s="67"/>
      <c r="F34" s="67"/>
      <c r="G34" s="67"/>
      <c r="H34" s="67"/>
      <c r="I34" s="67"/>
      <c r="J34" s="67"/>
      <c r="K34" s="67"/>
      <c r="L34" s="67"/>
      <c r="M34" s="67"/>
      <c r="N34" s="67"/>
      <c r="O34" s="67"/>
      <c r="P34" s="67"/>
      <c r="Q34" s="67"/>
      <c r="R34" s="67"/>
      <c r="S34" s="67"/>
      <c r="T34" s="67"/>
      <c r="U34" s="67"/>
      <c r="V34" s="67"/>
      <c r="W34" s="67"/>
      <c r="X34" s="67"/>
      <c r="Y34" s="67"/>
      <c r="Z34" s="67"/>
    </row>
    <row r="35" spans="1:26" ht="12" customHeight="1" x14ac:dyDescent="0.4">
      <c r="A35" s="67"/>
      <c r="B35" s="67"/>
      <c r="C35" s="67"/>
      <c r="D35" s="67"/>
      <c r="E35" s="67"/>
      <c r="F35" s="67"/>
      <c r="G35" s="67"/>
      <c r="H35" s="67"/>
      <c r="I35" s="67"/>
      <c r="J35" s="67"/>
      <c r="K35" s="67"/>
      <c r="L35" s="67"/>
      <c r="M35" s="67"/>
      <c r="N35" s="67"/>
      <c r="O35" s="67"/>
      <c r="P35" s="67"/>
      <c r="Q35" s="67"/>
      <c r="R35" s="67"/>
      <c r="S35" s="67"/>
      <c r="T35" s="67"/>
      <c r="U35" s="67"/>
      <c r="V35" s="67"/>
      <c r="W35" s="67"/>
      <c r="X35" s="67"/>
      <c r="Y35" s="67"/>
      <c r="Z35" s="67"/>
    </row>
    <row r="36" spans="1:26" ht="12" customHeight="1" x14ac:dyDescent="0.4">
      <c r="A36" s="67"/>
      <c r="B36" s="67"/>
      <c r="C36" s="67"/>
      <c r="D36" s="67"/>
      <c r="E36" s="67"/>
      <c r="F36" s="67"/>
      <c r="G36" s="67"/>
      <c r="H36" s="67"/>
      <c r="I36" s="67"/>
      <c r="J36" s="67"/>
      <c r="K36" s="67"/>
      <c r="L36" s="67"/>
      <c r="M36" s="67"/>
      <c r="N36" s="67"/>
      <c r="O36" s="67"/>
      <c r="P36" s="67"/>
      <c r="Q36" s="67"/>
      <c r="R36" s="67"/>
      <c r="S36" s="67"/>
      <c r="T36" s="67"/>
      <c r="U36" s="67"/>
      <c r="V36" s="67"/>
      <c r="W36" s="67"/>
      <c r="X36" s="67"/>
      <c r="Y36" s="67"/>
      <c r="Z36" s="67"/>
    </row>
    <row r="37" spans="1:26" ht="12" customHeight="1" x14ac:dyDescent="0.4">
      <c r="A37" s="67"/>
      <c r="B37" s="67"/>
      <c r="C37" s="67"/>
      <c r="D37" s="67"/>
      <c r="E37" s="67"/>
      <c r="F37" s="67"/>
      <c r="G37" s="67"/>
      <c r="H37" s="67"/>
      <c r="I37" s="67"/>
      <c r="J37" s="67"/>
      <c r="K37" s="67"/>
      <c r="L37" s="67"/>
      <c r="M37" s="67"/>
      <c r="N37" s="67"/>
      <c r="O37" s="67"/>
      <c r="P37" s="67"/>
      <c r="Q37" s="67"/>
      <c r="R37" s="67"/>
      <c r="S37" s="67"/>
      <c r="T37" s="67"/>
      <c r="U37" s="67"/>
      <c r="V37" s="67"/>
      <c r="W37" s="67"/>
      <c r="X37" s="67"/>
      <c r="Y37" s="67"/>
      <c r="Z37" s="67"/>
    </row>
    <row r="38" spans="1:26" ht="12" customHeight="1" x14ac:dyDescent="0.4">
      <c r="A38" s="67"/>
      <c r="B38" s="67"/>
      <c r="C38" s="67"/>
      <c r="D38" s="67"/>
      <c r="E38" s="67"/>
      <c r="F38" s="67"/>
      <c r="G38" s="67"/>
      <c r="H38" s="67"/>
      <c r="I38" s="67"/>
      <c r="J38" s="67"/>
      <c r="K38" s="67"/>
      <c r="L38" s="67"/>
      <c r="M38" s="67"/>
      <c r="N38" s="67"/>
      <c r="O38" s="67"/>
      <c r="P38" s="67"/>
      <c r="Q38" s="67"/>
      <c r="R38" s="67"/>
      <c r="S38" s="67"/>
      <c r="T38" s="67"/>
      <c r="U38" s="67"/>
      <c r="V38" s="67"/>
      <c r="W38" s="67"/>
      <c r="X38" s="67"/>
      <c r="Y38" s="67"/>
      <c r="Z38" s="67"/>
    </row>
    <row r="39" spans="1:26" ht="12" customHeight="1" x14ac:dyDescent="0.4">
      <c r="A39" s="67"/>
      <c r="B39" s="67"/>
      <c r="C39" s="67"/>
      <c r="D39" s="67"/>
      <c r="E39" s="67"/>
      <c r="F39" s="67"/>
      <c r="G39" s="67"/>
      <c r="H39" s="67"/>
      <c r="I39" s="67"/>
      <c r="J39" s="67"/>
      <c r="K39" s="67"/>
      <c r="L39" s="67"/>
      <c r="M39" s="67"/>
      <c r="N39" s="67"/>
      <c r="O39" s="67"/>
      <c r="P39" s="67"/>
      <c r="Q39" s="67"/>
      <c r="R39" s="67"/>
      <c r="S39" s="67"/>
      <c r="T39" s="67"/>
      <c r="U39" s="67"/>
      <c r="V39" s="67"/>
      <c r="W39" s="67"/>
      <c r="X39" s="67"/>
      <c r="Y39" s="67"/>
      <c r="Z39" s="67"/>
    </row>
    <row r="40" spans="1:26" ht="12" customHeight="1" x14ac:dyDescent="0.4">
      <c r="A40" s="67"/>
      <c r="B40" s="67"/>
      <c r="C40" s="67"/>
      <c r="D40" s="67"/>
      <c r="E40" s="67"/>
      <c r="F40" s="67"/>
      <c r="G40" s="67"/>
      <c r="H40" s="67"/>
      <c r="I40" s="67"/>
      <c r="J40" s="67"/>
      <c r="K40" s="67"/>
      <c r="L40" s="67"/>
      <c r="M40" s="67"/>
      <c r="N40" s="67"/>
      <c r="O40" s="67"/>
      <c r="P40" s="67"/>
      <c r="Q40" s="67"/>
      <c r="R40" s="67"/>
      <c r="S40" s="67"/>
      <c r="T40" s="67"/>
      <c r="U40" s="67"/>
      <c r="V40" s="67"/>
      <c r="W40" s="67"/>
      <c r="X40" s="67"/>
      <c r="Y40" s="67"/>
      <c r="Z40" s="67"/>
    </row>
    <row r="41" spans="1:26" ht="12" customHeight="1" x14ac:dyDescent="0.4">
      <c r="A41" s="67"/>
      <c r="B41" s="67"/>
      <c r="C41" s="67"/>
      <c r="D41" s="67"/>
      <c r="E41" s="67"/>
      <c r="F41" s="67"/>
      <c r="G41" s="67"/>
      <c r="H41" s="67"/>
      <c r="I41" s="67"/>
      <c r="J41" s="67"/>
      <c r="K41" s="67"/>
      <c r="L41" s="67"/>
      <c r="M41" s="67"/>
      <c r="N41" s="67"/>
      <c r="O41" s="67"/>
      <c r="P41" s="67"/>
      <c r="Q41" s="67"/>
      <c r="R41" s="67"/>
      <c r="S41" s="67"/>
      <c r="T41" s="67"/>
      <c r="U41" s="67"/>
      <c r="V41" s="67"/>
      <c r="W41" s="67"/>
      <c r="X41" s="67"/>
      <c r="Y41" s="67"/>
      <c r="Z41" s="67"/>
    </row>
    <row r="42" spans="1:26" ht="12" customHeight="1" x14ac:dyDescent="0.4">
      <c r="A42" s="67"/>
      <c r="B42" s="67"/>
      <c r="C42" s="67"/>
      <c r="D42" s="67"/>
      <c r="E42" s="67"/>
      <c r="F42" s="67"/>
      <c r="G42" s="67"/>
      <c r="H42" s="67"/>
      <c r="I42" s="67"/>
      <c r="J42" s="67"/>
      <c r="K42" s="67"/>
      <c r="L42" s="67"/>
      <c r="M42" s="67"/>
      <c r="N42" s="67"/>
      <c r="O42" s="67"/>
      <c r="P42" s="67"/>
      <c r="Q42" s="67"/>
      <c r="R42" s="67"/>
      <c r="S42" s="67"/>
      <c r="T42" s="67"/>
      <c r="U42" s="67"/>
      <c r="V42" s="67"/>
      <c r="W42" s="67"/>
      <c r="X42" s="67"/>
      <c r="Y42" s="67"/>
      <c r="Z42" s="67"/>
    </row>
    <row r="43" spans="1:26" ht="12" customHeight="1" x14ac:dyDescent="0.4">
      <c r="A43" s="67"/>
      <c r="B43" s="67"/>
      <c r="C43" s="67"/>
      <c r="D43" s="67"/>
      <c r="E43" s="67"/>
      <c r="F43" s="67"/>
      <c r="G43" s="67"/>
      <c r="H43" s="67"/>
      <c r="I43" s="67"/>
      <c r="J43" s="67"/>
      <c r="K43" s="67"/>
      <c r="L43" s="67"/>
      <c r="M43" s="67"/>
      <c r="N43" s="67"/>
      <c r="O43" s="67"/>
      <c r="P43" s="67"/>
      <c r="Q43" s="67"/>
      <c r="R43" s="67"/>
      <c r="S43" s="67"/>
      <c r="T43" s="67"/>
      <c r="U43" s="67"/>
      <c r="V43" s="67"/>
      <c r="W43" s="67"/>
      <c r="X43" s="67"/>
      <c r="Y43" s="67"/>
      <c r="Z43" s="67"/>
    </row>
    <row r="44" spans="1:26" ht="12" customHeight="1" x14ac:dyDescent="0.4">
      <c r="A44" s="67"/>
      <c r="B44" s="67"/>
      <c r="C44" s="67"/>
      <c r="D44" s="67"/>
      <c r="E44" s="67"/>
      <c r="F44" s="67"/>
      <c r="G44" s="67"/>
      <c r="H44" s="67"/>
      <c r="I44" s="67"/>
      <c r="J44" s="67"/>
      <c r="K44" s="67"/>
      <c r="L44" s="67"/>
      <c r="M44" s="67"/>
      <c r="N44" s="67"/>
      <c r="O44" s="67"/>
      <c r="P44" s="67"/>
      <c r="Q44" s="67"/>
      <c r="R44" s="67"/>
      <c r="S44" s="67"/>
      <c r="T44" s="67"/>
      <c r="U44" s="67"/>
      <c r="V44" s="67"/>
      <c r="W44" s="67"/>
      <c r="X44" s="67"/>
      <c r="Y44" s="67"/>
      <c r="Z44" s="67"/>
    </row>
    <row r="45" spans="1:26" ht="12" customHeight="1" x14ac:dyDescent="0.4">
      <c r="A45" s="67"/>
      <c r="B45" s="67"/>
      <c r="C45" s="67"/>
      <c r="D45" s="67"/>
      <c r="E45" s="67"/>
      <c r="F45" s="67"/>
      <c r="G45" s="67"/>
      <c r="H45" s="67"/>
      <c r="I45" s="67"/>
      <c r="J45" s="67"/>
      <c r="K45" s="67"/>
      <c r="L45" s="67"/>
      <c r="M45" s="67"/>
      <c r="N45" s="67"/>
      <c r="O45" s="67"/>
      <c r="P45" s="67"/>
      <c r="Q45" s="67"/>
      <c r="R45" s="67"/>
      <c r="S45" s="67"/>
      <c r="T45" s="67"/>
      <c r="U45" s="67"/>
      <c r="V45" s="67"/>
      <c r="W45" s="67"/>
      <c r="X45" s="67"/>
      <c r="Y45" s="67"/>
      <c r="Z45" s="67"/>
    </row>
    <row r="46" spans="1:26" ht="12" customHeight="1" x14ac:dyDescent="0.4">
      <c r="A46" s="67"/>
      <c r="B46" s="67"/>
      <c r="C46" s="67"/>
      <c r="D46" s="67"/>
      <c r="E46" s="67"/>
      <c r="F46" s="67"/>
      <c r="G46" s="67"/>
      <c r="H46" s="67"/>
      <c r="I46" s="67"/>
      <c r="J46" s="67"/>
      <c r="K46" s="67"/>
      <c r="L46" s="67"/>
      <c r="M46" s="67"/>
      <c r="N46" s="67"/>
      <c r="O46" s="67"/>
      <c r="P46" s="67"/>
      <c r="Q46" s="67"/>
      <c r="R46" s="67"/>
      <c r="S46" s="67"/>
      <c r="T46" s="67"/>
      <c r="U46" s="67"/>
      <c r="V46" s="67"/>
      <c r="W46" s="67"/>
      <c r="X46" s="67"/>
      <c r="Y46" s="67"/>
      <c r="Z46" s="67"/>
    </row>
    <row r="47" spans="1:26" ht="12" customHeight="1" x14ac:dyDescent="0.4">
      <c r="A47" s="67"/>
      <c r="B47" s="67"/>
      <c r="C47" s="67"/>
      <c r="D47" s="67"/>
      <c r="E47" s="67"/>
      <c r="F47" s="67"/>
      <c r="G47" s="67"/>
      <c r="H47" s="67"/>
      <c r="I47" s="67"/>
      <c r="J47" s="67"/>
      <c r="K47" s="67"/>
      <c r="L47" s="67"/>
      <c r="M47" s="67"/>
      <c r="N47" s="67"/>
      <c r="O47" s="67"/>
      <c r="P47" s="67"/>
      <c r="Q47" s="67"/>
      <c r="R47" s="67"/>
      <c r="S47" s="67"/>
      <c r="T47" s="67"/>
      <c r="U47" s="67"/>
      <c r="V47" s="67"/>
      <c r="W47" s="67"/>
      <c r="X47" s="67"/>
      <c r="Y47" s="67"/>
      <c r="Z47" s="67"/>
    </row>
    <row r="48" spans="1:26" ht="12" customHeight="1" x14ac:dyDescent="0.4">
      <c r="A48" s="67"/>
      <c r="B48" s="67"/>
      <c r="C48" s="67"/>
      <c r="D48" s="67"/>
      <c r="E48" s="67"/>
      <c r="F48" s="67"/>
      <c r="G48" s="67"/>
      <c r="H48" s="67"/>
      <c r="I48" s="67"/>
      <c r="J48" s="67"/>
      <c r="K48" s="67"/>
      <c r="L48" s="67"/>
      <c r="M48" s="67"/>
      <c r="N48" s="67"/>
      <c r="O48" s="67"/>
      <c r="P48" s="67"/>
      <c r="Q48" s="67"/>
      <c r="R48" s="67"/>
      <c r="S48" s="67"/>
      <c r="T48" s="67"/>
      <c r="U48" s="67"/>
      <c r="V48" s="67"/>
      <c r="W48" s="67"/>
      <c r="X48" s="67"/>
      <c r="Y48" s="67"/>
      <c r="Z48" s="67"/>
    </row>
    <row r="49" spans="1:26" ht="12" customHeight="1" x14ac:dyDescent="0.4">
      <c r="A49" s="67"/>
      <c r="B49" s="67"/>
      <c r="C49" s="67"/>
      <c r="D49" s="67"/>
      <c r="E49" s="67"/>
      <c r="F49" s="67"/>
      <c r="G49" s="67"/>
      <c r="H49" s="67"/>
      <c r="I49" s="67"/>
      <c r="J49" s="67"/>
      <c r="K49" s="67"/>
      <c r="L49" s="67"/>
      <c r="M49" s="67"/>
      <c r="N49" s="67"/>
      <c r="O49" s="67"/>
      <c r="P49" s="67"/>
      <c r="Q49" s="67"/>
      <c r="R49" s="67"/>
      <c r="S49" s="67"/>
      <c r="T49" s="67"/>
      <c r="U49" s="67"/>
      <c r="V49" s="67"/>
      <c r="W49" s="67"/>
      <c r="X49" s="67"/>
      <c r="Y49" s="67"/>
      <c r="Z49" s="67"/>
    </row>
    <row r="50" spans="1:26" ht="12" customHeight="1" x14ac:dyDescent="0.4">
      <c r="A50" s="67"/>
      <c r="B50" s="67"/>
      <c r="C50" s="67"/>
      <c r="D50" s="67"/>
      <c r="E50" s="67"/>
      <c r="F50" s="67"/>
      <c r="G50" s="67"/>
      <c r="H50" s="67"/>
      <c r="I50" s="67"/>
      <c r="J50" s="67"/>
      <c r="K50" s="67"/>
      <c r="L50" s="67"/>
      <c r="M50" s="67"/>
      <c r="N50" s="67"/>
      <c r="O50" s="67"/>
      <c r="P50" s="67"/>
      <c r="Q50" s="67"/>
      <c r="R50" s="67"/>
      <c r="S50" s="67"/>
      <c r="T50" s="67"/>
      <c r="U50" s="67"/>
      <c r="V50" s="67"/>
      <c r="W50" s="67"/>
      <c r="X50" s="67"/>
      <c r="Y50" s="67"/>
      <c r="Z50" s="67"/>
    </row>
    <row r="51" spans="1:26" ht="12" customHeight="1" x14ac:dyDescent="0.4">
      <c r="A51" s="67"/>
      <c r="B51" s="67"/>
      <c r="C51" s="67"/>
      <c r="D51" s="67"/>
      <c r="E51" s="67"/>
      <c r="F51" s="67"/>
      <c r="G51" s="67"/>
      <c r="H51" s="67"/>
      <c r="I51" s="67"/>
      <c r="J51" s="67"/>
      <c r="K51" s="67"/>
      <c r="L51" s="67"/>
      <c r="M51" s="67"/>
      <c r="N51" s="67"/>
      <c r="O51" s="67"/>
      <c r="P51" s="67"/>
      <c r="Q51" s="67"/>
      <c r="R51" s="67"/>
      <c r="S51" s="67"/>
      <c r="T51" s="67"/>
      <c r="U51" s="67"/>
      <c r="V51" s="67"/>
      <c r="W51" s="67"/>
      <c r="X51" s="67"/>
      <c r="Y51" s="67"/>
      <c r="Z51" s="67"/>
    </row>
    <row r="52" spans="1:26" ht="12" customHeight="1" x14ac:dyDescent="0.4">
      <c r="A52" s="67"/>
      <c r="B52" s="67"/>
      <c r="C52" s="67"/>
      <c r="D52" s="67"/>
      <c r="E52" s="67"/>
      <c r="F52" s="67"/>
      <c r="G52" s="67"/>
      <c r="H52" s="67"/>
      <c r="I52" s="67"/>
      <c r="J52" s="67"/>
      <c r="K52" s="67"/>
      <c r="L52" s="67"/>
      <c r="M52" s="67"/>
      <c r="N52" s="67"/>
      <c r="O52" s="67"/>
      <c r="P52" s="67"/>
      <c r="Q52" s="67"/>
      <c r="R52" s="67"/>
      <c r="S52" s="67"/>
      <c r="T52" s="67"/>
      <c r="U52" s="67"/>
      <c r="V52" s="67"/>
      <c r="W52" s="67"/>
      <c r="X52" s="67"/>
      <c r="Y52" s="67"/>
      <c r="Z52" s="67"/>
    </row>
    <row r="53" spans="1:26" ht="12" customHeight="1" x14ac:dyDescent="0.4">
      <c r="A53" s="67"/>
      <c r="B53" s="67"/>
      <c r="C53" s="67"/>
      <c r="D53" s="67"/>
      <c r="E53" s="67"/>
      <c r="F53" s="67"/>
      <c r="G53" s="67"/>
      <c r="H53" s="67"/>
      <c r="I53" s="67"/>
      <c r="J53" s="67"/>
      <c r="K53" s="67"/>
      <c r="L53" s="67"/>
      <c r="M53" s="67"/>
      <c r="N53" s="67"/>
      <c r="O53" s="67"/>
      <c r="P53" s="67"/>
      <c r="Q53" s="67"/>
      <c r="R53" s="67"/>
      <c r="S53" s="67"/>
      <c r="T53" s="67"/>
      <c r="U53" s="67"/>
      <c r="V53" s="67"/>
      <c r="W53" s="67"/>
      <c r="X53" s="67"/>
      <c r="Y53" s="67"/>
      <c r="Z53" s="67"/>
    </row>
    <row r="54" spans="1:26" ht="12" customHeight="1" x14ac:dyDescent="0.4">
      <c r="A54" s="67"/>
      <c r="B54" s="67"/>
      <c r="C54" s="67"/>
      <c r="D54" s="67"/>
      <c r="E54" s="67"/>
      <c r="F54" s="67"/>
      <c r="G54" s="67"/>
      <c r="H54" s="67"/>
      <c r="I54" s="67"/>
      <c r="J54" s="67"/>
      <c r="K54" s="67"/>
      <c r="L54" s="67"/>
      <c r="M54" s="67"/>
      <c r="N54" s="67"/>
      <c r="O54" s="67"/>
      <c r="P54" s="67"/>
      <c r="Q54" s="67"/>
      <c r="R54" s="67"/>
      <c r="S54" s="67"/>
      <c r="T54" s="67"/>
      <c r="U54" s="67"/>
      <c r="V54" s="67"/>
      <c r="W54" s="67"/>
      <c r="X54" s="67"/>
      <c r="Y54" s="67"/>
      <c r="Z54" s="67"/>
    </row>
    <row r="55" spans="1:26" ht="12" customHeight="1" x14ac:dyDescent="0.4">
      <c r="A55" s="67"/>
      <c r="B55" s="67"/>
      <c r="C55" s="67"/>
      <c r="D55" s="67"/>
      <c r="E55" s="67"/>
      <c r="F55" s="67"/>
      <c r="G55" s="67"/>
      <c r="H55" s="67"/>
      <c r="I55" s="67"/>
      <c r="J55" s="67"/>
      <c r="K55" s="67"/>
      <c r="L55" s="67"/>
      <c r="M55" s="67"/>
      <c r="N55" s="67"/>
      <c r="O55" s="67"/>
      <c r="P55" s="67"/>
      <c r="Q55" s="67"/>
      <c r="R55" s="67"/>
      <c r="S55" s="67"/>
      <c r="T55" s="67"/>
      <c r="U55" s="67"/>
      <c r="V55" s="67"/>
      <c r="W55" s="67"/>
      <c r="X55" s="67"/>
      <c r="Y55" s="67"/>
      <c r="Z55" s="67"/>
    </row>
    <row r="56" spans="1:26" ht="12" customHeight="1" x14ac:dyDescent="0.4">
      <c r="A56" s="67"/>
      <c r="B56" s="67"/>
      <c r="C56" s="67"/>
      <c r="D56" s="67"/>
      <c r="E56" s="67"/>
      <c r="F56" s="67"/>
      <c r="G56" s="67"/>
      <c r="H56" s="67"/>
      <c r="I56" s="67"/>
      <c r="J56" s="67"/>
      <c r="K56" s="67"/>
      <c r="L56" s="67"/>
      <c r="M56" s="67"/>
      <c r="N56" s="67"/>
      <c r="O56" s="67"/>
      <c r="P56" s="67"/>
      <c r="Q56" s="67"/>
      <c r="R56" s="67"/>
      <c r="S56" s="67"/>
      <c r="T56" s="67"/>
      <c r="U56" s="67"/>
      <c r="V56" s="67"/>
      <c r="W56" s="67"/>
      <c r="X56" s="67"/>
      <c r="Y56" s="67"/>
      <c r="Z56" s="67"/>
    </row>
    <row r="57" spans="1:26" ht="12" customHeight="1" x14ac:dyDescent="0.4">
      <c r="A57" s="67"/>
      <c r="B57" s="67"/>
      <c r="C57" s="67"/>
      <c r="D57" s="67"/>
      <c r="E57" s="67"/>
      <c r="F57" s="67"/>
      <c r="G57" s="67"/>
      <c r="H57" s="67"/>
      <c r="I57" s="67"/>
      <c r="J57" s="67"/>
      <c r="K57" s="67"/>
      <c r="L57" s="67"/>
      <c r="M57" s="67"/>
      <c r="N57" s="67"/>
      <c r="O57" s="67"/>
      <c r="P57" s="67"/>
      <c r="Q57" s="67"/>
      <c r="R57" s="67"/>
      <c r="S57" s="67"/>
      <c r="T57" s="67"/>
      <c r="U57" s="67"/>
      <c r="V57" s="67"/>
      <c r="W57" s="67"/>
      <c r="X57" s="67"/>
      <c r="Y57" s="67"/>
      <c r="Z57" s="67"/>
    </row>
    <row r="58" spans="1:26" ht="12" customHeight="1" x14ac:dyDescent="0.4">
      <c r="A58" s="67"/>
      <c r="B58" s="67"/>
      <c r="C58" s="67"/>
      <c r="D58" s="67"/>
      <c r="E58" s="67"/>
      <c r="F58" s="67"/>
      <c r="G58" s="67"/>
      <c r="H58" s="67"/>
      <c r="I58" s="67"/>
      <c r="J58" s="67"/>
      <c r="K58" s="67"/>
      <c r="L58" s="67"/>
      <c r="M58" s="67"/>
      <c r="N58" s="67"/>
      <c r="O58" s="67"/>
      <c r="P58" s="67"/>
      <c r="Q58" s="67"/>
      <c r="R58" s="67"/>
      <c r="S58" s="67"/>
      <c r="T58" s="67"/>
      <c r="U58" s="67"/>
      <c r="V58" s="67"/>
      <c r="W58" s="67"/>
      <c r="X58" s="67"/>
      <c r="Y58" s="67"/>
      <c r="Z58" s="67"/>
    </row>
    <row r="59" spans="1:26" ht="12" customHeight="1" x14ac:dyDescent="0.4">
      <c r="A59" s="67"/>
      <c r="B59" s="67"/>
      <c r="C59" s="67"/>
      <c r="D59" s="67"/>
      <c r="E59" s="67"/>
      <c r="F59" s="67"/>
      <c r="G59" s="67"/>
      <c r="H59" s="67"/>
      <c r="I59" s="67"/>
      <c r="J59" s="67"/>
      <c r="K59" s="67"/>
      <c r="L59" s="67"/>
      <c r="M59" s="67"/>
      <c r="N59" s="67"/>
      <c r="O59" s="67"/>
      <c r="P59" s="67"/>
      <c r="Q59" s="67"/>
      <c r="R59" s="67"/>
      <c r="S59" s="67"/>
      <c r="T59" s="67"/>
      <c r="U59" s="67"/>
      <c r="V59" s="67"/>
      <c r="W59" s="67"/>
      <c r="X59" s="67"/>
      <c r="Y59" s="67"/>
      <c r="Z59" s="67"/>
    </row>
    <row r="60" spans="1:26" ht="12" customHeight="1" x14ac:dyDescent="0.4">
      <c r="A60" s="67"/>
      <c r="B60" s="67"/>
      <c r="C60" s="67"/>
      <c r="D60" s="67"/>
      <c r="E60" s="67"/>
      <c r="F60" s="67"/>
      <c r="G60" s="67"/>
      <c r="H60" s="67"/>
      <c r="I60" s="67"/>
      <c r="J60" s="67"/>
      <c r="K60" s="67"/>
      <c r="L60" s="67"/>
      <c r="M60" s="67"/>
      <c r="N60" s="67"/>
      <c r="O60" s="67"/>
      <c r="P60" s="67"/>
      <c r="Q60" s="67"/>
      <c r="R60" s="67"/>
      <c r="S60" s="67"/>
      <c r="T60" s="67"/>
      <c r="U60" s="67"/>
      <c r="V60" s="67"/>
      <c r="W60" s="67"/>
      <c r="X60" s="67"/>
      <c r="Y60" s="67"/>
      <c r="Z60" s="67"/>
    </row>
    <row r="61" spans="1:26" ht="12" customHeight="1" x14ac:dyDescent="0.4">
      <c r="A61" s="67"/>
      <c r="B61" s="67"/>
      <c r="C61" s="67"/>
      <c r="D61" s="67"/>
      <c r="E61" s="67"/>
      <c r="F61" s="67"/>
      <c r="G61" s="67"/>
      <c r="H61" s="67"/>
      <c r="I61" s="67"/>
      <c r="J61" s="67"/>
      <c r="K61" s="67"/>
      <c r="L61" s="67"/>
      <c r="M61" s="67"/>
      <c r="N61" s="67"/>
      <c r="O61" s="67"/>
      <c r="P61" s="67"/>
      <c r="Q61" s="67"/>
      <c r="R61" s="67"/>
      <c r="S61" s="67"/>
      <c r="T61" s="67"/>
      <c r="U61" s="67"/>
      <c r="V61" s="67"/>
      <c r="W61" s="67"/>
      <c r="X61" s="67"/>
      <c r="Y61" s="67"/>
      <c r="Z61" s="67"/>
    </row>
    <row r="62" spans="1:26" ht="12" customHeight="1" x14ac:dyDescent="0.4">
      <c r="A62" s="67"/>
      <c r="B62" s="67"/>
      <c r="C62" s="67"/>
      <c r="D62" s="67"/>
      <c r="E62" s="67"/>
      <c r="F62" s="67"/>
      <c r="G62" s="67"/>
      <c r="H62" s="67"/>
      <c r="I62" s="67"/>
      <c r="J62" s="67"/>
      <c r="K62" s="67"/>
      <c r="L62" s="67"/>
      <c r="M62" s="67"/>
      <c r="N62" s="67"/>
      <c r="O62" s="67"/>
      <c r="P62" s="67"/>
      <c r="Q62" s="67"/>
      <c r="R62" s="67"/>
      <c r="S62" s="67"/>
      <c r="T62" s="67"/>
      <c r="U62" s="67"/>
      <c r="V62" s="67"/>
      <c r="W62" s="67"/>
      <c r="X62" s="67"/>
      <c r="Y62" s="67"/>
      <c r="Z62" s="67"/>
    </row>
    <row r="63" spans="1:26" ht="12" customHeight="1" x14ac:dyDescent="0.4">
      <c r="A63" s="67"/>
      <c r="B63" s="67"/>
      <c r="C63" s="67"/>
      <c r="D63" s="67"/>
      <c r="E63" s="67"/>
      <c r="F63" s="67"/>
      <c r="G63" s="67"/>
      <c r="H63" s="67"/>
      <c r="I63" s="67"/>
      <c r="J63" s="67"/>
      <c r="K63" s="67"/>
      <c r="L63" s="67"/>
      <c r="M63" s="67"/>
      <c r="N63" s="67"/>
      <c r="O63" s="67"/>
      <c r="P63" s="67"/>
      <c r="Q63" s="67"/>
      <c r="R63" s="67"/>
      <c r="S63" s="67"/>
      <c r="T63" s="67"/>
      <c r="U63" s="67"/>
      <c r="V63" s="67"/>
      <c r="W63" s="67"/>
      <c r="X63" s="67"/>
      <c r="Y63" s="67"/>
      <c r="Z63" s="67"/>
    </row>
    <row r="64" spans="1:26" ht="12" customHeight="1" x14ac:dyDescent="0.4">
      <c r="A64" s="67"/>
      <c r="B64" s="67"/>
      <c r="C64" s="67"/>
      <c r="D64" s="67"/>
      <c r="E64" s="67"/>
      <c r="F64" s="67"/>
      <c r="G64" s="67"/>
      <c r="H64" s="67"/>
      <c r="I64" s="67"/>
      <c r="J64" s="67"/>
      <c r="K64" s="67"/>
      <c r="L64" s="67"/>
      <c r="M64" s="67"/>
      <c r="N64" s="67"/>
      <c r="O64" s="67"/>
      <c r="P64" s="67"/>
      <c r="Q64" s="67"/>
      <c r="R64" s="67"/>
      <c r="S64" s="67"/>
      <c r="T64" s="67"/>
      <c r="U64" s="67"/>
      <c r="V64" s="67"/>
      <c r="W64" s="67"/>
      <c r="X64" s="67"/>
      <c r="Y64" s="67"/>
      <c r="Z64" s="67"/>
    </row>
    <row r="65" spans="1:26" ht="12" customHeight="1" x14ac:dyDescent="0.4">
      <c r="A65" s="67"/>
      <c r="B65" s="67"/>
      <c r="C65" s="67"/>
      <c r="D65" s="67"/>
      <c r="E65" s="67"/>
      <c r="F65" s="67"/>
      <c r="G65" s="67"/>
      <c r="H65" s="67"/>
      <c r="I65" s="67"/>
      <c r="J65" s="67"/>
      <c r="K65" s="67"/>
      <c r="L65" s="67"/>
      <c r="M65" s="67"/>
      <c r="N65" s="67"/>
      <c r="O65" s="67"/>
      <c r="P65" s="67"/>
      <c r="Q65" s="67"/>
      <c r="R65" s="67"/>
      <c r="S65" s="67"/>
      <c r="T65" s="67"/>
      <c r="U65" s="67"/>
      <c r="V65" s="67"/>
      <c r="W65" s="67"/>
      <c r="X65" s="67"/>
      <c r="Y65" s="67"/>
      <c r="Z65" s="67"/>
    </row>
    <row r="66" spans="1:26" ht="12" customHeight="1" x14ac:dyDescent="0.4">
      <c r="A66" s="67"/>
      <c r="B66" s="67"/>
      <c r="C66" s="67"/>
      <c r="D66" s="67"/>
      <c r="E66" s="67"/>
      <c r="F66" s="67"/>
      <c r="G66" s="67"/>
      <c r="H66" s="67"/>
      <c r="I66" s="67"/>
      <c r="J66" s="67"/>
      <c r="K66" s="67"/>
      <c r="L66" s="67"/>
      <c r="M66" s="67"/>
      <c r="N66" s="67"/>
      <c r="O66" s="67"/>
      <c r="P66" s="67"/>
      <c r="Q66" s="67"/>
      <c r="R66" s="67"/>
      <c r="S66" s="67"/>
      <c r="T66" s="67"/>
      <c r="U66" s="67"/>
      <c r="V66" s="67"/>
      <c r="W66" s="67"/>
      <c r="X66" s="67"/>
      <c r="Y66" s="67"/>
      <c r="Z66" s="67"/>
    </row>
    <row r="67" spans="1:26" ht="12" customHeight="1" x14ac:dyDescent="0.4">
      <c r="A67" s="67"/>
      <c r="B67" s="67"/>
      <c r="C67" s="67"/>
      <c r="D67" s="67"/>
      <c r="E67" s="67"/>
      <c r="F67" s="67"/>
      <c r="G67" s="67"/>
      <c r="H67" s="67"/>
      <c r="I67" s="67"/>
      <c r="J67" s="67"/>
      <c r="K67" s="67"/>
      <c r="L67" s="67"/>
      <c r="M67" s="67"/>
      <c r="N67" s="67"/>
      <c r="O67" s="67"/>
      <c r="P67" s="67"/>
      <c r="Q67" s="67"/>
      <c r="R67" s="67"/>
      <c r="S67" s="67"/>
      <c r="T67" s="67"/>
      <c r="U67" s="67"/>
      <c r="V67" s="67"/>
      <c r="W67" s="67"/>
      <c r="X67" s="67"/>
      <c r="Y67" s="67"/>
      <c r="Z67" s="67"/>
    </row>
    <row r="68" spans="1:26" ht="12" customHeight="1" x14ac:dyDescent="0.4">
      <c r="A68" s="67"/>
      <c r="B68" s="67"/>
      <c r="C68" s="67"/>
      <c r="D68" s="67"/>
      <c r="E68" s="67"/>
      <c r="F68" s="67"/>
      <c r="G68" s="67"/>
      <c r="H68" s="67"/>
      <c r="I68" s="67"/>
      <c r="J68" s="67"/>
      <c r="K68" s="67"/>
      <c r="L68" s="67"/>
      <c r="M68" s="67"/>
      <c r="N68" s="67"/>
      <c r="O68" s="67"/>
      <c r="P68" s="67"/>
      <c r="Q68" s="67"/>
      <c r="R68" s="67"/>
      <c r="S68" s="67"/>
      <c r="T68" s="67"/>
      <c r="U68" s="67"/>
      <c r="V68" s="67"/>
      <c r="W68" s="67"/>
      <c r="X68" s="67"/>
      <c r="Y68" s="67"/>
      <c r="Z68" s="67"/>
    </row>
    <row r="69" spans="1:26" ht="12" customHeight="1" x14ac:dyDescent="0.4">
      <c r="A69" s="67"/>
      <c r="B69" s="67"/>
      <c r="C69" s="67"/>
      <c r="D69" s="67"/>
      <c r="E69" s="67"/>
      <c r="F69" s="67"/>
      <c r="G69" s="67"/>
      <c r="H69" s="67"/>
      <c r="I69" s="67"/>
      <c r="J69" s="67"/>
      <c r="K69" s="67"/>
      <c r="L69" s="67"/>
      <c r="M69" s="67"/>
      <c r="N69" s="67"/>
      <c r="O69" s="67"/>
      <c r="P69" s="67"/>
      <c r="Q69" s="67"/>
      <c r="R69" s="67"/>
      <c r="S69" s="67"/>
      <c r="T69" s="67"/>
      <c r="U69" s="67"/>
      <c r="V69" s="67"/>
      <c r="W69" s="67"/>
      <c r="X69" s="67"/>
      <c r="Y69" s="67"/>
      <c r="Z69" s="67"/>
    </row>
    <row r="70" spans="1:26" ht="12" customHeight="1" x14ac:dyDescent="0.4">
      <c r="A70" s="67"/>
      <c r="B70" s="67"/>
      <c r="C70" s="67"/>
      <c r="D70" s="67"/>
      <c r="E70" s="67"/>
      <c r="F70" s="67"/>
      <c r="G70" s="67"/>
      <c r="H70" s="67"/>
      <c r="I70" s="67"/>
      <c r="J70" s="67"/>
      <c r="K70" s="67"/>
      <c r="L70" s="67"/>
      <c r="M70" s="67"/>
      <c r="N70" s="67"/>
      <c r="O70" s="67"/>
      <c r="P70" s="67"/>
      <c r="Q70" s="67"/>
      <c r="R70" s="67"/>
      <c r="S70" s="67"/>
      <c r="T70" s="67"/>
      <c r="U70" s="67"/>
      <c r="V70" s="67"/>
      <c r="W70" s="67"/>
      <c r="X70" s="67"/>
      <c r="Y70" s="67"/>
      <c r="Z70" s="67"/>
    </row>
    <row r="71" spans="1:26" ht="12" customHeight="1" x14ac:dyDescent="0.4">
      <c r="A71" s="67"/>
      <c r="B71" s="67"/>
      <c r="C71" s="67"/>
      <c r="D71" s="67"/>
      <c r="E71" s="67"/>
      <c r="F71" s="67"/>
      <c r="G71" s="67"/>
      <c r="H71" s="67"/>
      <c r="I71" s="67"/>
      <c r="J71" s="67"/>
      <c r="K71" s="67"/>
      <c r="L71" s="67"/>
      <c r="M71" s="67"/>
      <c r="N71" s="67"/>
      <c r="O71" s="67"/>
      <c r="P71" s="67"/>
      <c r="Q71" s="67"/>
      <c r="R71" s="67"/>
      <c r="S71" s="67"/>
      <c r="T71" s="67"/>
      <c r="U71" s="67"/>
      <c r="V71" s="67"/>
      <c r="W71" s="67"/>
      <c r="X71" s="67"/>
      <c r="Y71" s="67"/>
      <c r="Z71" s="67"/>
    </row>
    <row r="72" spans="1:26" ht="12" customHeight="1" x14ac:dyDescent="0.4">
      <c r="A72" s="67"/>
      <c r="B72" s="67"/>
      <c r="C72" s="67"/>
      <c r="D72" s="67"/>
      <c r="E72" s="67"/>
      <c r="F72" s="67"/>
      <c r="G72" s="67"/>
      <c r="H72" s="67"/>
      <c r="I72" s="67"/>
      <c r="J72" s="67"/>
      <c r="K72" s="67"/>
      <c r="L72" s="67"/>
      <c r="M72" s="67"/>
      <c r="N72" s="67"/>
      <c r="O72" s="67"/>
      <c r="P72" s="67"/>
      <c r="Q72" s="67"/>
      <c r="R72" s="67"/>
      <c r="S72" s="67"/>
      <c r="T72" s="67"/>
      <c r="U72" s="67"/>
      <c r="V72" s="67"/>
      <c r="W72" s="67"/>
      <c r="X72" s="67"/>
      <c r="Y72" s="67"/>
      <c r="Z72" s="67"/>
    </row>
    <row r="73" spans="1:26" ht="12" customHeight="1" x14ac:dyDescent="0.4">
      <c r="A73" s="67"/>
      <c r="B73" s="67"/>
      <c r="C73" s="67"/>
      <c r="D73" s="67"/>
      <c r="E73" s="67"/>
      <c r="F73" s="67"/>
      <c r="G73" s="67"/>
      <c r="H73" s="67"/>
      <c r="I73" s="67"/>
      <c r="J73" s="67"/>
      <c r="K73" s="67"/>
      <c r="L73" s="67"/>
      <c r="M73" s="67"/>
      <c r="N73" s="67"/>
      <c r="O73" s="67"/>
      <c r="P73" s="67"/>
      <c r="Q73" s="67"/>
      <c r="R73" s="67"/>
      <c r="S73" s="67"/>
      <c r="T73" s="67"/>
      <c r="U73" s="67"/>
      <c r="V73" s="67"/>
      <c r="W73" s="67"/>
      <c r="X73" s="67"/>
      <c r="Y73" s="67"/>
      <c r="Z73" s="67"/>
    </row>
    <row r="74" spans="1:26" ht="12" customHeight="1" x14ac:dyDescent="0.4">
      <c r="A74" s="67"/>
      <c r="B74" s="67"/>
      <c r="C74" s="67"/>
      <c r="D74" s="67"/>
      <c r="E74" s="67"/>
      <c r="F74" s="67"/>
      <c r="G74" s="67"/>
      <c r="H74" s="67"/>
      <c r="I74" s="67"/>
      <c r="J74" s="67"/>
      <c r="K74" s="67"/>
      <c r="L74" s="67"/>
      <c r="M74" s="67"/>
      <c r="N74" s="67"/>
      <c r="O74" s="67"/>
      <c r="P74" s="67"/>
      <c r="Q74" s="67"/>
      <c r="R74" s="67"/>
      <c r="S74" s="67"/>
      <c r="T74" s="67"/>
      <c r="U74" s="67"/>
      <c r="V74" s="67"/>
      <c r="W74" s="67"/>
      <c r="X74" s="67"/>
      <c r="Y74" s="67"/>
      <c r="Z74" s="67"/>
    </row>
    <row r="75" spans="1:26" ht="12" customHeight="1" x14ac:dyDescent="0.4">
      <c r="A75" s="67"/>
      <c r="B75" s="67"/>
      <c r="C75" s="67"/>
      <c r="D75" s="67"/>
      <c r="E75" s="67"/>
      <c r="F75" s="67"/>
      <c r="G75" s="67"/>
      <c r="H75" s="67"/>
      <c r="I75" s="67"/>
      <c r="J75" s="67"/>
      <c r="K75" s="67"/>
      <c r="L75" s="67"/>
      <c r="M75" s="67"/>
      <c r="N75" s="67"/>
      <c r="O75" s="67"/>
      <c r="P75" s="67"/>
      <c r="Q75" s="67"/>
      <c r="R75" s="67"/>
      <c r="S75" s="67"/>
      <c r="T75" s="67"/>
      <c r="U75" s="67"/>
      <c r="V75" s="67"/>
      <c r="W75" s="67"/>
      <c r="X75" s="67"/>
      <c r="Y75" s="67"/>
      <c r="Z75" s="67"/>
    </row>
    <row r="76" spans="1:26" ht="12" customHeight="1" x14ac:dyDescent="0.4">
      <c r="A76" s="67"/>
      <c r="B76" s="67"/>
      <c r="C76" s="67"/>
      <c r="D76" s="67"/>
      <c r="E76" s="67"/>
      <c r="F76" s="67"/>
      <c r="G76" s="67"/>
      <c r="H76" s="67"/>
      <c r="I76" s="67"/>
      <c r="J76" s="67"/>
      <c r="K76" s="67"/>
      <c r="L76" s="67"/>
      <c r="M76" s="67"/>
      <c r="N76" s="67"/>
      <c r="O76" s="67"/>
      <c r="P76" s="67"/>
      <c r="Q76" s="67"/>
      <c r="R76" s="67"/>
      <c r="S76" s="67"/>
      <c r="T76" s="67"/>
      <c r="U76" s="67"/>
      <c r="V76" s="67"/>
      <c r="W76" s="67"/>
      <c r="X76" s="67"/>
      <c r="Y76" s="67"/>
      <c r="Z76" s="67"/>
    </row>
    <row r="77" spans="1:26" ht="12" customHeight="1" x14ac:dyDescent="0.4">
      <c r="A77" s="67"/>
      <c r="B77" s="67"/>
      <c r="C77" s="67"/>
      <c r="D77" s="67"/>
      <c r="E77" s="67"/>
      <c r="F77" s="67"/>
      <c r="G77" s="67"/>
      <c r="H77" s="67"/>
      <c r="I77" s="67"/>
      <c r="J77" s="67"/>
      <c r="K77" s="67"/>
      <c r="L77" s="67"/>
      <c r="M77" s="67"/>
      <c r="N77" s="67"/>
      <c r="O77" s="67"/>
      <c r="P77" s="67"/>
      <c r="Q77" s="67"/>
      <c r="R77" s="67"/>
      <c r="S77" s="67"/>
      <c r="T77" s="67"/>
      <c r="U77" s="67"/>
      <c r="V77" s="67"/>
      <c r="W77" s="67"/>
      <c r="X77" s="67"/>
      <c r="Y77" s="67"/>
      <c r="Z77" s="67"/>
    </row>
    <row r="78" spans="1:26" ht="12" customHeight="1" x14ac:dyDescent="0.4">
      <c r="A78" s="67"/>
      <c r="B78" s="67"/>
      <c r="C78" s="67"/>
      <c r="D78" s="67"/>
      <c r="E78" s="67"/>
      <c r="F78" s="67"/>
      <c r="G78" s="67"/>
      <c r="H78" s="67"/>
      <c r="I78" s="67"/>
      <c r="J78" s="67"/>
      <c r="K78" s="67"/>
      <c r="L78" s="67"/>
      <c r="M78" s="67"/>
      <c r="N78" s="67"/>
      <c r="O78" s="67"/>
      <c r="P78" s="67"/>
      <c r="Q78" s="67"/>
      <c r="R78" s="67"/>
      <c r="S78" s="67"/>
      <c r="T78" s="67"/>
      <c r="U78" s="67"/>
      <c r="V78" s="67"/>
      <c r="W78" s="67"/>
      <c r="X78" s="67"/>
      <c r="Y78" s="67"/>
      <c r="Z78" s="67"/>
    </row>
    <row r="79" spans="1:26" ht="12" customHeight="1" x14ac:dyDescent="0.4">
      <c r="A79" s="67"/>
      <c r="B79" s="67"/>
      <c r="C79" s="67"/>
      <c r="D79" s="67"/>
      <c r="E79" s="67"/>
      <c r="F79" s="67"/>
      <c r="G79" s="67"/>
      <c r="H79" s="67"/>
      <c r="I79" s="67"/>
      <c r="J79" s="67"/>
      <c r="K79" s="67"/>
      <c r="L79" s="67"/>
      <c r="M79" s="67"/>
      <c r="N79" s="67"/>
      <c r="O79" s="67"/>
      <c r="P79" s="67"/>
      <c r="Q79" s="67"/>
      <c r="R79" s="67"/>
      <c r="S79" s="67"/>
      <c r="T79" s="67"/>
      <c r="U79" s="67"/>
      <c r="V79" s="67"/>
      <c r="W79" s="67"/>
      <c r="X79" s="67"/>
      <c r="Y79" s="67"/>
      <c r="Z79" s="67"/>
    </row>
    <row r="80" spans="1:26" ht="12" customHeight="1" x14ac:dyDescent="0.4">
      <c r="A80" s="67"/>
      <c r="B80" s="67"/>
      <c r="C80" s="67"/>
      <c r="D80" s="67"/>
      <c r="E80" s="67"/>
      <c r="F80" s="67"/>
      <c r="G80" s="67"/>
      <c r="H80" s="67"/>
      <c r="I80" s="67"/>
      <c r="J80" s="67"/>
      <c r="K80" s="67"/>
      <c r="L80" s="67"/>
      <c r="M80" s="67"/>
      <c r="N80" s="67"/>
      <c r="O80" s="67"/>
      <c r="P80" s="67"/>
      <c r="Q80" s="67"/>
      <c r="R80" s="67"/>
      <c r="S80" s="67"/>
      <c r="T80" s="67"/>
      <c r="U80" s="67"/>
      <c r="V80" s="67"/>
      <c r="W80" s="67"/>
      <c r="X80" s="67"/>
      <c r="Y80" s="67"/>
      <c r="Z80" s="67"/>
    </row>
    <row r="81" spans="1:26" ht="12" customHeight="1" x14ac:dyDescent="0.4">
      <c r="A81" s="67"/>
      <c r="B81" s="67"/>
      <c r="C81" s="67"/>
      <c r="D81" s="67"/>
      <c r="E81" s="67"/>
      <c r="F81" s="67"/>
      <c r="G81" s="67"/>
      <c r="H81" s="67"/>
      <c r="I81" s="67"/>
      <c r="J81" s="67"/>
      <c r="K81" s="67"/>
      <c r="L81" s="67"/>
      <c r="M81" s="67"/>
      <c r="N81" s="67"/>
      <c r="O81" s="67"/>
      <c r="P81" s="67"/>
      <c r="Q81" s="67"/>
      <c r="R81" s="67"/>
      <c r="S81" s="67"/>
      <c r="T81" s="67"/>
      <c r="U81" s="67"/>
      <c r="V81" s="67"/>
      <c r="W81" s="67"/>
      <c r="X81" s="67"/>
      <c r="Y81" s="67"/>
      <c r="Z81" s="67"/>
    </row>
    <row r="82" spans="1:26" ht="12" customHeight="1" x14ac:dyDescent="0.4">
      <c r="A82" s="67"/>
      <c r="B82" s="67"/>
      <c r="C82" s="67"/>
      <c r="D82" s="67"/>
      <c r="E82" s="67"/>
      <c r="F82" s="67"/>
      <c r="G82" s="67"/>
      <c r="H82" s="67"/>
      <c r="I82" s="67"/>
      <c r="J82" s="67"/>
      <c r="K82" s="67"/>
      <c r="L82" s="67"/>
      <c r="M82" s="67"/>
      <c r="N82" s="67"/>
      <c r="O82" s="67"/>
      <c r="P82" s="67"/>
      <c r="Q82" s="67"/>
      <c r="R82" s="67"/>
      <c r="S82" s="67"/>
      <c r="T82" s="67"/>
      <c r="U82" s="67"/>
      <c r="V82" s="67"/>
      <c r="W82" s="67"/>
      <c r="X82" s="67"/>
      <c r="Y82" s="67"/>
      <c r="Z82" s="67"/>
    </row>
    <row r="83" spans="1:26" ht="12" customHeight="1" x14ac:dyDescent="0.4">
      <c r="A83" s="67"/>
      <c r="B83" s="67"/>
      <c r="C83" s="67"/>
      <c r="D83" s="67"/>
      <c r="E83" s="67"/>
      <c r="F83" s="67"/>
      <c r="G83" s="67"/>
      <c r="H83" s="67"/>
      <c r="I83" s="67"/>
      <c r="J83" s="67"/>
      <c r="K83" s="67"/>
      <c r="L83" s="67"/>
      <c r="M83" s="67"/>
      <c r="N83" s="67"/>
      <c r="O83" s="67"/>
      <c r="P83" s="67"/>
      <c r="Q83" s="67"/>
      <c r="R83" s="67"/>
      <c r="S83" s="67"/>
      <c r="T83" s="67"/>
      <c r="U83" s="67"/>
      <c r="V83" s="67"/>
      <c r="W83" s="67"/>
      <c r="X83" s="67"/>
      <c r="Y83" s="67"/>
      <c r="Z83" s="67"/>
    </row>
    <row r="84" spans="1:26" ht="12" customHeight="1" x14ac:dyDescent="0.4">
      <c r="A84" s="67"/>
      <c r="B84" s="67"/>
      <c r="C84" s="67"/>
      <c r="D84" s="67"/>
      <c r="E84" s="67"/>
      <c r="F84" s="67"/>
      <c r="G84" s="67"/>
      <c r="H84" s="67"/>
      <c r="I84" s="67"/>
      <c r="J84" s="67"/>
      <c r="K84" s="67"/>
      <c r="L84" s="67"/>
      <c r="M84" s="67"/>
      <c r="N84" s="67"/>
      <c r="O84" s="67"/>
      <c r="P84" s="67"/>
      <c r="Q84" s="67"/>
      <c r="R84" s="67"/>
      <c r="S84" s="67"/>
      <c r="T84" s="67"/>
      <c r="U84" s="67"/>
      <c r="V84" s="67"/>
      <c r="W84" s="67"/>
      <c r="X84" s="67"/>
      <c r="Y84" s="67"/>
      <c r="Z84" s="67"/>
    </row>
    <row r="85" spans="1:26" ht="12" customHeight="1" x14ac:dyDescent="0.4">
      <c r="A85" s="67"/>
      <c r="B85" s="67"/>
      <c r="C85" s="67"/>
      <c r="D85" s="67"/>
      <c r="E85" s="67"/>
      <c r="F85" s="67"/>
      <c r="G85" s="67"/>
      <c r="H85" s="67"/>
      <c r="I85" s="67"/>
      <c r="J85" s="67"/>
      <c r="K85" s="67"/>
      <c r="L85" s="67"/>
      <c r="M85" s="67"/>
      <c r="N85" s="67"/>
      <c r="O85" s="67"/>
      <c r="P85" s="67"/>
      <c r="Q85" s="67"/>
      <c r="R85" s="67"/>
      <c r="S85" s="67"/>
      <c r="T85" s="67"/>
      <c r="U85" s="67"/>
      <c r="V85" s="67"/>
      <c r="W85" s="67"/>
      <c r="X85" s="67"/>
      <c r="Y85" s="67"/>
      <c r="Z85" s="67"/>
    </row>
    <row r="86" spans="1:26" ht="12" customHeight="1" x14ac:dyDescent="0.4">
      <c r="A86" s="67"/>
      <c r="B86" s="67"/>
      <c r="C86" s="67"/>
      <c r="D86" s="67"/>
      <c r="E86" s="67"/>
      <c r="F86" s="67"/>
      <c r="G86" s="67"/>
      <c r="H86" s="67"/>
      <c r="I86" s="67"/>
      <c r="J86" s="67"/>
      <c r="K86" s="67"/>
      <c r="L86" s="67"/>
      <c r="M86" s="67"/>
      <c r="N86" s="67"/>
      <c r="O86" s="67"/>
      <c r="P86" s="67"/>
      <c r="Q86" s="67"/>
      <c r="R86" s="67"/>
      <c r="S86" s="67"/>
      <c r="T86" s="67"/>
      <c r="U86" s="67"/>
      <c r="V86" s="67"/>
      <c r="W86" s="67"/>
      <c r="X86" s="67"/>
      <c r="Y86" s="67"/>
      <c r="Z86" s="67"/>
    </row>
    <row r="87" spans="1:26" ht="12" customHeight="1" x14ac:dyDescent="0.4">
      <c r="A87" s="67"/>
      <c r="B87" s="67"/>
      <c r="C87" s="67"/>
      <c r="D87" s="67"/>
      <c r="E87" s="67"/>
      <c r="F87" s="67"/>
      <c r="G87" s="67"/>
      <c r="H87" s="67"/>
      <c r="I87" s="67"/>
      <c r="J87" s="67"/>
      <c r="K87" s="67"/>
      <c r="L87" s="67"/>
      <c r="M87" s="67"/>
      <c r="N87" s="67"/>
      <c r="O87" s="67"/>
      <c r="P87" s="67"/>
      <c r="Q87" s="67"/>
      <c r="R87" s="67"/>
      <c r="S87" s="67"/>
      <c r="T87" s="67"/>
      <c r="U87" s="67"/>
      <c r="V87" s="67"/>
      <c r="W87" s="67"/>
      <c r="X87" s="67"/>
      <c r="Y87" s="67"/>
      <c r="Z87" s="67"/>
    </row>
    <row r="88" spans="1:26" ht="12" customHeight="1" x14ac:dyDescent="0.4">
      <c r="A88" s="67"/>
      <c r="B88" s="67"/>
      <c r="C88" s="67"/>
      <c r="D88" s="67"/>
      <c r="E88" s="67"/>
      <c r="F88" s="67"/>
      <c r="G88" s="67"/>
      <c r="H88" s="67"/>
      <c r="I88" s="67"/>
      <c r="J88" s="67"/>
      <c r="K88" s="67"/>
      <c r="L88" s="67"/>
      <c r="M88" s="67"/>
      <c r="N88" s="67"/>
      <c r="O88" s="67"/>
      <c r="P88" s="67"/>
      <c r="Q88" s="67"/>
      <c r="R88" s="67"/>
      <c r="S88" s="67"/>
      <c r="T88" s="67"/>
      <c r="U88" s="67"/>
      <c r="V88" s="67"/>
      <c r="W88" s="67"/>
      <c r="X88" s="67"/>
      <c r="Y88" s="67"/>
      <c r="Z88" s="67"/>
    </row>
    <row r="89" spans="1:26" ht="12" customHeight="1" x14ac:dyDescent="0.4">
      <c r="A89" s="67"/>
      <c r="B89" s="67"/>
      <c r="C89" s="67"/>
      <c r="D89" s="67"/>
      <c r="E89" s="67"/>
      <c r="F89" s="67"/>
      <c r="G89" s="67"/>
      <c r="H89" s="67"/>
      <c r="I89" s="67"/>
      <c r="J89" s="67"/>
      <c r="K89" s="67"/>
      <c r="L89" s="67"/>
      <c r="M89" s="67"/>
      <c r="N89" s="67"/>
      <c r="O89" s="67"/>
      <c r="P89" s="67"/>
      <c r="Q89" s="67"/>
      <c r="R89" s="67"/>
      <c r="S89" s="67"/>
      <c r="T89" s="67"/>
      <c r="U89" s="67"/>
      <c r="V89" s="67"/>
      <c r="W89" s="67"/>
      <c r="X89" s="67"/>
      <c r="Y89" s="67"/>
      <c r="Z89" s="67"/>
    </row>
    <row r="90" spans="1:26" ht="12" customHeight="1" x14ac:dyDescent="0.4">
      <c r="A90" s="67"/>
      <c r="B90" s="67"/>
      <c r="C90" s="67"/>
      <c r="D90" s="67"/>
      <c r="E90" s="67"/>
      <c r="F90" s="67"/>
      <c r="G90" s="67"/>
      <c r="H90" s="67"/>
      <c r="I90" s="67"/>
      <c r="J90" s="67"/>
      <c r="K90" s="67"/>
      <c r="L90" s="67"/>
      <c r="M90" s="67"/>
      <c r="N90" s="67"/>
      <c r="O90" s="67"/>
      <c r="P90" s="67"/>
      <c r="Q90" s="67"/>
      <c r="R90" s="67"/>
      <c r="S90" s="67"/>
      <c r="T90" s="67"/>
      <c r="U90" s="67"/>
      <c r="V90" s="67"/>
      <c r="W90" s="67"/>
      <c r="X90" s="67"/>
      <c r="Y90" s="67"/>
      <c r="Z90" s="67"/>
    </row>
    <row r="91" spans="1:26" ht="12" customHeight="1" x14ac:dyDescent="0.4">
      <c r="A91" s="67"/>
      <c r="B91" s="67"/>
      <c r="C91" s="67"/>
      <c r="D91" s="67"/>
      <c r="E91" s="67"/>
      <c r="F91" s="67"/>
      <c r="G91" s="67"/>
      <c r="H91" s="67"/>
      <c r="I91" s="67"/>
      <c r="J91" s="67"/>
      <c r="K91" s="67"/>
      <c r="L91" s="67"/>
      <c r="M91" s="67"/>
      <c r="N91" s="67"/>
      <c r="O91" s="67"/>
      <c r="P91" s="67"/>
      <c r="Q91" s="67"/>
      <c r="R91" s="67"/>
      <c r="S91" s="67"/>
      <c r="T91" s="67"/>
      <c r="U91" s="67"/>
      <c r="V91" s="67"/>
      <c r="W91" s="67"/>
      <c r="X91" s="67"/>
      <c r="Y91" s="67"/>
      <c r="Z91" s="67"/>
    </row>
    <row r="92" spans="1:26" ht="12" customHeight="1" x14ac:dyDescent="0.4">
      <c r="A92" s="67"/>
      <c r="B92" s="67"/>
      <c r="C92" s="67"/>
      <c r="D92" s="67"/>
      <c r="E92" s="67"/>
      <c r="F92" s="67"/>
      <c r="G92" s="67"/>
      <c r="H92" s="67"/>
      <c r="I92" s="67"/>
      <c r="J92" s="67"/>
      <c r="K92" s="67"/>
      <c r="L92" s="67"/>
      <c r="M92" s="67"/>
      <c r="N92" s="67"/>
      <c r="O92" s="67"/>
      <c r="P92" s="67"/>
      <c r="Q92" s="67"/>
      <c r="R92" s="67"/>
      <c r="S92" s="67"/>
      <c r="T92" s="67"/>
      <c r="U92" s="67"/>
      <c r="V92" s="67"/>
      <c r="W92" s="67"/>
      <c r="X92" s="67"/>
      <c r="Y92" s="67"/>
      <c r="Z92" s="67"/>
    </row>
    <row r="93" spans="1:26" ht="12" customHeight="1" x14ac:dyDescent="0.4">
      <c r="A93" s="67"/>
      <c r="B93" s="67"/>
      <c r="C93" s="67"/>
      <c r="D93" s="67"/>
      <c r="E93" s="67"/>
      <c r="F93" s="67"/>
      <c r="G93" s="67"/>
      <c r="H93" s="67"/>
      <c r="I93" s="67"/>
      <c r="J93" s="67"/>
      <c r="K93" s="67"/>
      <c r="L93" s="67"/>
      <c r="M93" s="67"/>
      <c r="N93" s="67"/>
      <c r="O93" s="67"/>
      <c r="P93" s="67"/>
      <c r="Q93" s="67"/>
      <c r="R93" s="67"/>
      <c r="S93" s="67"/>
      <c r="T93" s="67"/>
      <c r="U93" s="67"/>
      <c r="V93" s="67"/>
      <c r="W93" s="67"/>
      <c r="X93" s="67"/>
      <c r="Y93" s="67"/>
      <c r="Z93" s="67"/>
    </row>
    <row r="94" spans="1:26" ht="12" customHeight="1" x14ac:dyDescent="0.4">
      <c r="A94" s="67"/>
      <c r="B94" s="67"/>
      <c r="C94" s="67"/>
      <c r="D94" s="67"/>
      <c r="E94" s="67"/>
      <c r="F94" s="67"/>
      <c r="G94" s="67"/>
      <c r="H94" s="67"/>
      <c r="I94" s="67"/>
      <c r="J94" s="67"/>
      <c r="K94" s="67"/>
      <c r="L94" s="67"/>
      <c r="M94" s="67"/>
      <c r="N94" s="67"/>
      <c r="O94" s="67"/>
      <c r="P94" s="67"/>
      <c r="Q94" s="67"/>
      <c r="R94" s="67"/>
      <c r="S94" s="67"/>
      <c r="T94" s="67"/>
      <c r="U94" s="67"/>
      <c r="V94" s="67"/>
      <c r="W94" s="67"/>
      <c r="X94" s="67"/>
      <c r="Y94" s="67"/>
      <c r="Z94" s="67"/>
    </row>
    <row r="95" spans="1:26" ht="12" customHeight="1" x14ac:dyDescent="0.4">
      <c r="A95" s="67"/>
      <c r="B95" s="67"/>
      <c r="C95" s="67"/>
      <c r="D95" s="67"/>
      <c r="E95" s="67"/>
      <c r="F95" s="67"/>
      <c r="G95" s="67"/>
      <c r="H95" s="67"/>
      <c r="I95" s="67"/>
      <c r="J95" s="67"/>
      <c r="K95" s="67"/>
      <c r="L95" s="67"/>
      <c r="M95" s="67"/>
      <c r="N95" s="67"/>
      <c r="O95" s="67"/>
      <c r="P95" s="67"/>
      <c r="Q95" s="67"/>
      <c r="R95" s="67"/>
      <c r="S95" s="67"/>
      <c r="T95" s="67"/>
      <c r="U95" s="67"/>
      <c r="V95" s="67"/>
      <c r="W95" s="67"/>
      <c r="X95" s="67"/>
      <c r="Y95" s="67"/>
      <c r="Z95" s="67"/>
    </row>
    <row r="96" spans="1:26" ht="12" customHeight="1" x14ac:dyDescent="0.4">
      <c r="A96" s="67"/>
      <c r="B96" s="67"/>
      <c r="C96" s="67"/>
      <c r="D96" s="67"/>
      <c r="E96" s="67"/>
      <c r="F96" s="67"/>
      <c r="G96" s="67"/>
      <c r="H96" s="67"/>
      <c r="I96" s="67"/>
      <c r="J96" s="67"/>
      <c r="K96" s="67"/>
      <c r="L96" s="67"/>
      <c r="M96" s="67"/>
      <c r="N96" s="67"/>
      <c r="O96" s="67"/>
      <c r="P96" s="67"/>
      <c r="Q96" s="67"/>
      <c r="R96" s="67"/>
      <c r="S96" s="67"/>
      <c r="T96" s="67"/>
      <c r="U96" s="67"/>
      <c r="V96" s="67"/>
      <c r="W96" s="67"/>
      <c r="X96" s="67"/>
      <c r="Y96" s="67"/>
      <c r="Z96" s="67"/>
    </row>
    <row r="97" spans="1:26" ht="12" customHeight="1" x14ac:dyDescent="0.4">
      <c r="A97" s="67"/>
      <c r="B97" s="67"/>
      <c r="C97" s="67"/>
      <c r="D97" s="67"/>
      <c r="E97" s="67"/>
      <c r="F97" s="67"/>
      <c r="G97" s="67"/>
      <c r="H97" s="67"/>
      <c r="I97" s="67"/>
      <c r="J97" s="67"/>
      <c r="K97" s="67"/>
      <c r="L97" s="67"/>
      <c r="M97" s="67"/>
      <c r="N97" s="67"/>
      <c r="O97" s="67"/>
      <c r="P97" s="67"/>
      <c r="Q97" s="67"/>
      <c r="R97" s="67"/>
      <c r="S97" s="67"/>
      <c r="T97" s="67"/>
      <c r="U97" s="67"/>
      <c r="V97" s="67"/>
      <c r="W97" s="67"/>
      <c r="X97" s="67"/>
      <c r="Y97" s="67"/>
      <c r="Z97" s="67"/>
    </row>
    <row r="98" spans="1:26" ht="12" customHeight="1" x14ac:dyDescent="0.4">
      <c r="A98" s="67"/>
      <c r="B98" s="67"/>
      <c r="C98" s="67"/>
      <c r="D98" s="67"/>
      <c r="E98" s="67"/>
      <c r="F98" s="67"/>
      <c r="G98" s="67"/>
      <c r="H98" s="67"/>
      <c r="I98" s="67"/>
      <c r="J98" s="67"/>
      <c r="K98" s="67"/>
      <c r="L98" s="67"/>
      <c r="M98" s="67"/>
      <c r="N98" s="67"/>
      <c r="O98" s="67"/>
      <c r="P98" s="67"/>
      <c r="Q98" s="67"/>
      <c r="R98" s="67"/>
      <c r="S98" s="67"/>
      <c r="T98" s="67"/>
      <c r="U98" s="67"/>
      <c r="V98" s="67"/>
      <c r="W98" s="67"/>
      <c r="X98" s="67"/>
      <c r="Y98" s="67"/>
      <c r="Z98" s="67"/>
    </row>
    <row r="99" spans="1:26" ht="12" customHeight="1" x14ac:dyDescent="0.4">
      <c r="A99" s="67"/>
      <c r="B99" s="67"/>
      <c r="C99" s="67"/>
      <c r="D99" s="67"/>
      <c r="E99" s="67"/>
      <c r="F99" s="67"/>
      <c r="G99" s="67"/>
      <c r="H99" s="67"/>
      <c r="I99" s="67"/>
      <c r="J99" s="67"/>
      <c r="K99" s="67"/>
      <c r="L99" s="67"/>
      <c r="M99" s="67"/>
      <c r="N99" s="67"/>
      <c r="O99" s="67"/>
      <c r="P99" s="67"/>
      <c r="Q99" s="67"/>
      <c r="R99" s="67"/>
      <c r="S99" s="67"/>
      <c r="T99" s="67"/>
      <c r="U99" s="67"/>
      <c r="V99" s="67"/>
      <c r="W99" s="67"/>
      <c r="X99" s="67"/>
      <c r="Y99" s="67"/>
      <c r="Z99" s="67"/>
    </row>
    <row r="100" spans="1:26" ht="12" customHeight="1" x14ac:dyDescent="0.4">
      <c r="A100" s="67"/>
      <c r="B100" s="67"/>
      <c r="C100" s="67"/>
      <c r="D100" s="67"/>
      <c r="E100" s="67"/>
      <c r="F100" s="67"/>
      <c r="G100" s="67"/>
      <c r="H100" s="67"/>
      <c r="I100" s="67"/>
      <c r="J100" s="67"/>
      <c r="K100" s="67"/>
      <c r="L100" s="67"/>
      <c r="M100" s="67"/>
      <c r="N100" s="67"/>
      <c r="O100" s="67"/>
      <c r="P100" s="67"/>
      <c r="Q100" s="67"/>
      <c r="R100" s="67"/>
      <c r="S100" s="67"/>
      <c r="T100" s="67"/>
      <c r="U100" s="67"/>
      <c r="V100" s="67"/>
      <c r="W100" s="67"/>
      <c r="X100" s="67"/>
      <c r="Y100" s="67"/>
      <c r="Z100" s="67"/>
    </row>
    <row r="101" spans="1:26" ht="12" customHeight="1" x14ac:dyDescent="0.4">
      <c r="A101" s="67"/>
      <c r="B101" s="67"/>
      <c r="C101" s="67"/>
      <c r="D101" s="67"/>
      <c r="E101" s="67"/>
      <c r="F101" s="67"/>
      <c r="G101" s="67"/>
      <c r="H101" s="67"/>
      <c r="I101" s="67"/>
      <c r="J101" s="67"/>
      <c r="K101" s="67"/>
      <c r="L101" s="67"/>
      <c r="M101" s="67"/>
      <c r="N101" s="67"/>
      <c r="O101" s="67"/>
      <c r="P101" s="67"/>
      <c r="Q101" s="67"/>
      <c r="R101" s="67"/>
      <c r="S101" s="67"/>
      <c r="T101" s="67"/>
      <c r="U101" s="67"/>
      <c r="V101" s="67"/>
      <c r="W101" s="67"/>
      <c r="X101" s="67"/>
      <c r="Y101" s="67"/>
      <c r="Z101" s="67"/>
    </row>
    <row r="102" spans="1:26" ht="12" customHeight="1" x14ac:dyDescent="0.4">
      <c r="A102" s="67"/>
      <c r="B102" s="67"/>
      <c r="C102" s="67"/>
      <c r="D102" s="67"/>
      <c r="E102" s="67"/>
      <c r="F102" s="67"/>
      <c r="G102" s="67"/>
      <c r="H102" s="67"/>
      <c r="I102" s="67"/>
      <c r="J102" s="67"/>
      <c r="K102" s="67"/>
      <c r="L102" s="67"/>
      <c r="M102" s="67"/>
      <c r="N102" s="67"/>
      <c r="O102" s="67"/>
      <c r="P102" s="67"/>
      <c r="Q102" s="67"/>
      <c r="R102" s="67"/>
      <c r="S102" s="67"/>
      <c r="T102" s="67"/>
      <c r="U102" s="67"/>
      <c r="V102" s="67"/>
      <c r="W102" s="67"/>
      <c r="X102" s="67"/>
      <c r="Y102" s="67"/>
      <c r="Z102" s="67"/>
    </row>
    <row r="103" spans="1:26" ht="12" customHeight="1" x14ac:dyDescent="0.4">
      <c r="A103" s="67"/>
      <c r="B103" s="67"/>
      <c r="C103" s="67"/>
      <c r="D103" s="67"/>
      <c r="E103" s="67"/>
      <c r="F103" s="67"/>
      <c r="G103" s="67"/>
      <c r="H103" s="67"/>
      <c r="I103" s="67"/>
      <c r="J103" s="67"/>
      <c r="K103" s="67"/>
      <c r="L103" s="67"/>
      <c r="M103" s="67"/>
      <c r="N103" s="67"/>
      <c r="O103" s="67"/>
      <c r="P103" s="67"/>
      <c r="Q103" s="67"/>
      <c r="R103" s="67"/>
      <c r="S103" s="67"/>
      <c r="T103" s="67"/>
      <c r="U103" s="67"/>
      <c r="V103" s="67"/>
      <c r="W103" s="67"/>
      <c r="X103" s="67"/>
      <c r="Y103" s="67"/>
      <c r="Z103" s="67"/>
    </row>
    <row r="104" spans="1:26" ht="12" customHeight="1" x14ac:dyDescent="0.4">
      <c r="A104" s="67"/>
      <c r="B104" s="67"/>
      <c r="C104" s="67"/>
      <c r="D104" s="67"/>
      <c r="E104" s="67"/>
      <c r="F104" s="67"/>
      <c r="G104" s="67"/>
      <c r="H104" s="67"/>
      <c r="I104" s="67"/>
      <c r="J104" s="67"/>
      <c r="K104" s="67"/>
      <c r="L104" s="67"/>
      <c r="M104" s="67"/>
      <c r="N104" s="67"/>
      <c r="O104" s="67"/>
      <c r="P104" s="67"/>
      <c r="Q104" s="67"/>
      <c r="R104" s="67"/>
      <c r="S104" s="67"/>
      <c r="T104" s="67"/>
      <c r="U104" s="67"/>
      <c r="V104" s="67"/>
      <c r="W104" s="67"/>
      <c r="X104" s="67"/>
      <c r="Y104" s="67"/>
      <c r="Z104" s="67"/>
    </row>
    <row r="105" spans="1:26" ht="12" customHeight="1" x14ac:dyDescent="0.4">
      <c r="A105" s="67"/>
      <c r="B105" s="67"/>
      <c r="C105" s="67"/>
      <c r="D105" s="67"/>
      <c r="E105" s="67"/>
      <c r="F105" s="67"/>
      <c r="G105" s="67"/>
      <c r="H105" s="67"/>
      <c r="I105" s="67"/>
      <c r="J105" s="67"/>
      <c r="K105" s="67"/>
      <c r="L105" s="67"/>
      <c r="M105" s="67"/>
      <c r="N105" s="67"/>
      <c r="O105" s="67"/>
      <c r="P105" s="67"/>
      <c r="Q105" s="67"/>
      <c r="R105" s="67"/>
      <c r="S105" s="67"/>
      <c r="T105" s="67"/>
      <c r="U105" s="67"/>
      <c r="V105" s="67"/>
      <c r="W105" s="67"/>
      <c r="X105" s="67"/>
      <c r="Y105" s="67"/>
      <c r="Z105" s="67"/>
    </row>
    <row r="106" spans="1:26" ht="12" customHeight="1" x14ac:dyDescent="0.4">
      <c r="A106" s="67"/>
      <c r="B106" s="67"/>
      <c r="C106" s="67"/>
      <c r="D106" s="67"/>
      <c r="E106" s="67"/>
      <c r="F106" s="67"/>
      <c r="G106" s="67"/>
      <c r="H106" s="67"/>
      <c r="I106" s="67"/>
      <c r="J106" s="67"/>
      <c r="K106" s="67"/>
      <c r="L106" s="67"/>
      <c r="M106" s="67"/>
      <c r="N106" s="67"/>
      <c r="O106" s="67"/>
      <c r="P106" s="67"/>
      <c r="Q106" s="67"/>
      <c r="R106" s="67"/>
      <c r="S106" s="67"/>
      <c r="T106" s="67"/>
      <c r="U106" s="67"/>
      <c r="V106" s="67"/>
      <c r="W106" s="67"/>
      <c r="X106" s="67"/>
      <c r="Y106" s="67"/>
      <c r="Z106" s="67"/>
    </row>
    <row r="107" spans="1:26" ht="12" customHeight="1" x14ac:dyDescent="0.4">
      <c r="A107" s="67"/>
      <c r="B107" s="67"/>
      <c r="C107" s="67"/>
      <c r="D107" s="67"/>
      <c r="E107" s="67"/>
      <c r="F107" s="67"/>
      <c r="G107" s="67"/>
      <c r="H107" s="67"/>
      <c r="I107" s="67"/>
      <c r="J107" s="67"/>
      <c r="K107" s="67"/>
      <c r="L107" s="67"/>
      <c r="M107" s="67"/>
      <c r="N107" s="67"/>
      <c r="O107" s="67"/>
      <c r="P107" s="67"/>
      <c r="Q107" s="67"/>
      <c r="R107" s="67"/>
      <c r="S107" s="67"/>
      <c r="T107" s="67"/>
      <c r="U107" s="67"/>
      <c r="V107" s="67"/>
      <c r="W107" s="67"/>
      <c r="X107" s="67"/>
      <c r="Y107" s="67"/>
      <c r="Z107" s="67"/>
    </row>
    <row r="108" spans="1:26" ht="12" customHeight="1" x14ac:dyDescent="0.4">
      <c r="A108" s="67"/>
      <c r="B108" s="67"/>
      <c r="C108" s="67"/>
      <c r="D108" s="67"/>
      <c r="E108" s="67"/>
      <c r="F108" s="67"/>
      <c r="G108" s="67"/>
      <c r="H108" s="67"/>
      <c r="I108" s="67"/>
      <c r="J108" s="67"/>
      <c r="K108" s="67"/>
      <c r="L108" s="67"/>
      <c r="M108" s="67"/>
      <c r="N108" s="67"/>
      <c r="O108" s="67"/>
      <c r="P108" s="67"/>
      <c r="Q108" s="67"/>
      <c r="R108" s="67"/>
      <c r="S108" s="67"/>
      <c r="T108" s="67"/>
      <c r="U108" s="67"/>
      <c r="V108" s="67"/>
      <c r="W108" s="67"/>
      <c r="X108" s="67"/>
      <c r="Y108" s="67"/>
      <c r="Z108" s="67"/>
    </row>
    <row r="109" spans="1:26" ht="12" customHeight="1" x14ac:dyDescent="0.4">
      <c r="A109" s="67"/>
      <c r="B109" s="67"/>
      <c r="C109" s="67"/>
      <c r="D109" s="67"/>
      <c r="E109" s="67"/>
      <c r="F109" s="67"/>
      <c r="G109" s="67"/>
      <c r="H109" s="67"/>
      <c r="I109" s="67"/>
      <c r="J109" s="67"/>
      <c r="K109" s="67"/>
      <c r="L109" s="67"/>
      <c r="M109" s="67"/>
      <c r="N109" s="67"/>
      <c r="O109" s="67"/>
      <c r="P109" s="67"/>
      <c r="Q109" s="67"/>
      <c r="R109" s="67"/>
      <c r="S109" s="67"/>
      <c r="T109" s="67"/>
      <c r="U109" s="67"/>
      <c r="V109" s="67"/>
      <c r="W109" s="67"/>
      <c r="X109" s="67"/>
      <c r="Y109" s="67"/>
      <c r="Z109" s="67"/>
    </row>
    <row r="110" spans="1:26" ht="12" customHeight="1" x14ac:dyDescent="0.4">
      <c r="A110" s="67"/>
      <c r="B110" s="67"/>
      <c r="C110" s="67"/>
      <c r="D110" s="67"/>
      <c r="E110" s="67"/>
      <c r="F110" s="67"/>
      <c r="G110" s="67"/>
      <c r="H110" s="67"/>
      <c r="I110" s="67"/>
      <c r="J110" s="67"/>
      <c r="K110" s="67"/>
      <c r="L110" s="67"/>
      <c r="M110" s="67"/>
      <c r="N110" s="67"/>
      <c r="O110" s="67"/>
      <c r="P110" s="67"/>
      <c r="Q110" s="67"/>
      <c r="R110" s="67"/>
      <c r="S110" s="67"/>
      <c r="T110" s="67"/>
      <c r="U110" s="67"/>
      <c r="V110" s="67"/>
      <c r="W110" s="67"/>
      <c r="X110" s="67"/>
      <c r="Y110" s="67"/>
      <c r="Z110" s="67"/>
    </row>
    <row r="111" spans="1:26" ht="12" customHeight="1" x14ac:dyDescent="0.4">
      <c r="A111" s="67"/>
      <c r="B111" s="67"/>
      <c r="C111" s="67"/>
      <c r="D111" s="67"/>
      <c r="E111" s="67"/>
      <c r="F111" s="67"/>
      <c r="G111" s="67"/>
      <c r="H111" s="67"/>
      <c r="I111" s="67"/>
      <c r="J111" s="67"/>
      <c r="K111" s="67"/>
      <c r="L111" s="67"/>
      <c r="M111" s="67"/>
      <c r="N111" s="67"/>
      <c r="O111" s="67"/>
      <c r="P111" s="67"/>
      <c r="Q111" s="67"/>
      <c r="R111" s="67"/>
      <c r="S111" s="67"/>
      <c r="T111" s="67"/>
      <c r="U111" s="67"/>
      <c r="V111" s="67"/>
      <c r="W111" s="67"/>
      <c r="X111" s="67"/>
      <c r="Y111" s="67"/>
      <c r="Z111" s="67"/>
    </row>
    <row r="112" spans="1:26" ht="12" customHeight="1" x14ac:dyDescent="0.4">
      <c r="A112" s="67"/>
      <c r="B112" s="67"/>
      <c r="C112" s="67"/>
      <c r="D112" s="67"/>
      <c r="E112" s="67"/>
      <c r="F112" s="67"/>
      <c r="G112" s="67"/>
      <c r="H112" s="67"/>
      <c r="I112" s="67"/>
      <c r="J112" s="67"/>
      <c r="K112" s="67"/>
      <c r="L112" s="67"/>
      <c r="M112" s="67"/>
      <c r="N112" s="67"/>
      <c r="O112" s="67"/>
      <c r="P112" s="67"/>
      <c r="Q112" s="67"/>
      <c r="R112" s="67"/>
      <c r="S112" s="67"/>
      <c r="T112" s="67"/>
      <c r="U112" s="67"/>
      <c r="V112" s="67"/>
      <c r="W112" s="67"/>
      <c r="X112" s="67"/>
      <c r="Y112" s="67"/>
      <c r="Z112" s="67"/>
    </row>
    <row r="113" spans="1:26" ht="12" customHeight="1" x14ac:dyDescent="0.4">
      <c r="A113" s="67"/>
      <c r="B113" s="67"/>
      <c r="C113" s="67"/>
      <c r="D113" s="67"/>
      <c r="E113" s="67"/>
      <c r="F113" s="67"/>
      <c r="G113" s="67"/>
      <c r="H113" s="67"/>
      <c r="I113" s="67"/>
      <c r="J113" s="67"/>
      <c r="K113" s="67"/>
      <c r="L113" s="67"/>
      <c r="M113" s="67"/>
      <c r="N113" s="67"/>
      <c r="O113" s="67"/>
      <c r="P113" s="67"/>
      <c r="Q113" s="67"/>
      <c r="R113" s="67"/>
      <c r="S113" s="67"/>
      <c r="T113" s="67"/>
      <c r="U113" s="67"/>
      <c r="V113" s="67"/>
      <c r="W113" s="67"/>
      <c r="X113" s="67"/>
      <c r="Y113" s="67"/>
      <c r="Z113" s="67"/>
    </row>
    <row r="114" spans="1:26" ht="12" customHeight="1" x14ac:dyDescent="0.4">
      <c r="A114" s="67"/>
      <c r="B114" s="67"/>
      <c r="C114" s="67"/>
      <c r="D114" s="67"/>
      <c r="E114" s="67"/>
      <c r="F114" s="67"/>
      <c r="G114" s="67"/>
      <c r="H114" s="67"/>
      <c r="I114" s="67"/>
      <c r="J114" s="67"/>
      <c r="K114" s="67"/>
      <c r="L114" s="67"/>
      <c r="M114" s="67"/>
      <c r="N114" s="67"/>
      <c r="O114" s="67"/>
      <c r="P114" s="67"/>
      <c r="Q114" s="67"/>
      <c r="R114" s="67"/>
      <c r="S114" s="67"/>
      <c r="T114" s="67"/>
      <c r="U114" s="67"/>
      <c r="V114" s="67"/>
      <c r="W114" s="67"/>
      <c r="X114" s="67"/>
      <c r="Y114" s="67"/>
      <c r="Z114" s="67"/>
    </row>
    <row r="115" spans="1:26" ht="12" customHeight="1" x14ac:dyDescent="0.4">
      <c r="A115" s="67"/>
      <c r="B115" s="67"/>
      <c r="C115" s="67"/>
      <c r="D115" s="67"/>
      <c r="E115" s="67"/>
      <c r="F115" s="67"/>
      <c r="G115" s="67"/>
      <c r="H115" s="67"/>
      <c r="I115" s="67"/>
      <c r="J115" s="67"/>
      <c r="K115" s="67"/>
      <c r="L115" s="67"/>
      <c r="M115" s="67"/>
      <c r="N115" s="67"/>
      <c r="O115" s="67"/>
      <c r="P115" s="67"/>
      <c r="Q115" s="67"/>
      <c r="R115" s="67"/>
      <c r="S115" s="67"/>
      <c r="T115" s="67"/>
      <c r="U115" s="67"/>
      <c r="V115" s="67"/>
      <c r="W115" s="67"/>
      <c r="X115" s="67"/>
      <c r="Y115" s="67"/>
      <c r="Z115" s="67"/>
    </row>
    <row r="116" spans="1:26" ht="12" customHeight="1" x14ac:dyDescent="0.4">
      <c r="A116" s="67"/>
      <c r="B116" s="67"/>
      <c r="C116" s="67"/>
      <c r="D116" s="67"/>
      <c r="E116" s="67"/>
      <c r="F116" s="67"/>
      <c r="G116" s="67"/>
      <c r="H116" s="67"/>
      <c r="I116" s="67"/>
      <c r="J116" s="67"/>
      <c r="K116" s="67"/>
      <c r="L116" s="67"/>
      <c r="M116" s="67"/>
      <c r="N116" s="67"/>
      <c r="O116" s="67"/>
      <c r="P116" s="67"/>
      <c r="Q116" s="67"/>
      <c r="R116" s="67"/>
      <c r="S116" s="67"/>
      <c r="T116" s="67"/>
      <c r="U116" s="67"/>
      <c r="V116" s="67"/>
      <c r="W116" s="67"/>
      <c r="X116" s="67"/>
      <c r="Y116" s="67"/>
      <c r="Z116" s="67"/>
    </row>
    <row r="117" spans="1:26" ht="12" customHeight="1" x14ac:dyDescent="0.4">
      <c r="A117" s="67"/>
      <c r="B117" s="67"/>
      <c r="C117" s="67"/>
      <c r="D117" s="67"/>
      <c r="E117" s="67"/>
      <c r="F117" s="67"/>
      <c r="G117" s="67"/>
      <c r="H117" s="67"/>
      <c r="I117" s="67"/>
      <c r="J117" s="67"/>
      <c r="K117" s="67"/>
      <c r="L117" s="67"/>
      <c r="M117" s="67"/>
      <c r="N117" s="67"/>
      <c r="O117" s="67"/>
      <c r="P117" s="67"/>
      <c r="Q117" s="67"/>
      <c r="R117" s="67"/>
      <c r="S117" s="67"/>
      <c r="T117" s="67"/>
      <c r="U117" s="67"/>
      <c r="V117" s="67"/>
      <c r="W117" s="67"/>
      <c r="X117" s="67"/>
      <c r="Y117" s="67"/>
      <c r="Z117" s="67"/>
    </row>
    <row r="118" spans="1:26" ht="12" customHeight="1" x14ac:dyDescent="0.4">
      <c r="A118" s="67"/>
      <c r="B118" s="67"/>
      <c r="C118" s="67"/>
      <c r="D118" s="67"/>
      <c r="E118" s="67"/>
      <c r="F118" s="67"/>
      <c r="G118" s="67"/>
      <c r="H118" s="67"/>
      <c r="I118" s="67"/>
      <c r="J118" s="67"/>
      <c r="K118" s="67"/>
      <c r="L118" s="67"/>
      <c r="M118" s="67"/>
      <c r="N118" s="67"/>
      <c r="O118" s="67"/>
      <c r="P118" s="67"/>
      <c r="Q118" s="67"/>
      <c r="R118" s="67"/>
      <c r="S118" s="67"/>
      <c r="T118" s="67"/>
      <c r="U118" s="67"/>
      <c r="V118" s="67"/>
      <c r="W118" s="67"/>
      <c r="X118" s="67"/>
      <c r="Y118" s="67"/>
      <c r="Z118" s="67"/>
    </row>
    <row r="119" spans="1:26" ht="12" customHeight="1" x14ac:dyDescent="0.4">
      <c r="A119" s="67"/>
      <c r="B119" s="67"/>
      <c r="C119" s="67"/>
      <c r="D119" s="67"/>
      <c r="E119" s="67"/>
      <c r="F119" s="67"/>
      <c r="G119" s="67"/>
      <c r="H119" s="67"/>
      <c r="I119" s="67"/>
      <c r="J119" s="67"/>
      <c r="K119" s="67"/>
      <c r="L119" s="67"/>
      <c r="M119" s="67"/>
      <c r="N119" s="67"/>
      <c r="O119" s="67"/>
      <c r="P119" s="67"/>
      <c r="Q119" s="67"/>
      <c r="R119" s="67"/>
      <c r="S119" s="67"/>
      <c r="T119" s="67"/>
      <c r="U119" s="67"/>
      <c r="V119" s="67"/>
      <c r="W119" s="67"/>
      <c r="X119" s="67"/>
      <c r="Y119" s="67"/>
      <c r="Z119" s="67"/>
    </row>
    <row r="120" spans="1:26" ht="12" customHeight="1" x14ac:dyDescent="0.4">
      <c r="A120" s="67"/>
      <c r="B120" s="67"/>
      <c r="C120" s="67"/>
      <c r="D120" s="67"/>
      <c r="E120" s="67"/>
      <c r="F120" s="67"/>
      <c r="G120" s="67"/>
      <c r="H120" s="67"/>
      <c r="I120" s="67"/>
      <c r="J120" s="67"/>
      <c r="K120" s="67"/>
      <c r="L120" s="67"/>
      <c r="M120" s="67"/>
      <c r="N120" s="67"/>
      <c r="O120" s="67"/>
      <c r="P120" s="67"/>
      <c r="Q120" s="67"/>
      <c r="R120" s="67"/>
      <c r="S120" s="67"/>
      <c r="T120" s="67"/>
      <c r="U120" s="67"/>
      <c r="V120" s="67"/>
      <c r="W120" s="67"/>
      <c r="X120" s="67"/>
      <c r="Y120" s="67"/>
      <c r="Z120" s="67"/>
    </row>
    <row r="121" spans="1:26" ht="12" customHeight="1" x14ac:dyDescent="0.4">
      <c r="A121" s="67"/>
      <c r="B121" s="67"/>
      <c r="C121" s="67"/>
      <c r="D121" s="67"/>
      <c r="E121" s="67"/>
      <c r="F121" s="67"/>
      <c r="G121" s="67"/>
      <c r="H121" s="67"/>
      <c r="I121" s="67"/>
      <c r="J121" s="67"/>
      <c r="K121" s="67"/>
      <c r="L121" s="67"/>
      <c r="M121" s="67"/>
      <c r="N121" s="67"/>
      <c r="O121" s="67"/>
      <c r="P121" s="67"/>
      <c r="Q121" s="67"/>
      <c r="R121" s="67"/>
      <c r="S121" s="67"/>
      <c r="T121" s="67"/>
      <c r="U121" s="67"/>
      <c r="V121" s="67"/>
      <c r="W121" s="67"/>
      <c r="X121" s="67"/>
      <c r="Y121" s="67"/>
      <c r="Z121" s="67"/>
    </row>
    <row r="122" spans="1:26" ht="12" customHeight="1" x14ac:dyDescent="0.4">
      <c r="A122" s="67"/>
      <c r="B122" s="67"/>
      <c r="C122" s="67"/>
      <c r="D122" s="67"/>
      <c r="E122" s="67"/>
      <c r="F122" s="67"/>
      <c r="G122" s="67"/>
      <c r="H122" s="67"/>
      <c r="I122" s="67"/>
      <c r="J122" s="67"/>
      <c r="K122" s="67"/>
      <c r="L122" s="67"/>
      <c r="M122" s="67"/>
      <c r="N122" s="67"/>
      <c r="O122" s="67"/>
      <c r="P122" s="67"/>
      <c r="Q122" s="67"/>
      <c r="R122" s="67"/>
      <c r="S122" s="67"/>
      <c r="T122" s="67"/>
      <c r="U122" s="67"/>
      <c r="V122" s="67"/>
      <c r="W122" s="67"/>
      <c r="X122" s="67"/>
      <c r="Y122" s="67"/>
      <c r="Z122" s="67"/>
    </row>
    <row r="123" spans="1:26" ht="12" customHeight="1" x14ac:dyDescent="0.4">
      <c r="A123" s="67"/>
      <c r="B123" s="67"/>
      <c r="C123" s="67"/>
      <c r="D123" s="67"/>
      <c r="E123" s="67"/>
      <c r="F123" s="67"/>
      <c r="G123" s="67"/>
      <c r="H123" s="67"/>
      <c r="I123" s="67"/>
      <c r="J123" s="67"/>
      <c r="K123" s="67"/>
      <c r="L123" s="67"/>
      <c r="M123" s="67"/>
      <c r="N123" s="67"/>
      <c r="O123" s="67"/>
      <c r="P123" s="67"/>
      <c r="Q123" s="67"/>
      <c r="R123" s="67"/>
      <c r="S123" s="67"/>
      <c r="T123" s="67"/>
      <c r="U123" s="67"/>
      <c r="V123" s="67"/>
      <c r="W123" s="67"/>
      <c r="X123" s="67"/>
      <c r="Y123" s="67"/>
      <c r="Z123" s="67"/>
    </row>
    <row r="124" spans="1:26" ht="12" customHeight="1" x14ac:dyDescent="0.4">
      <c r="A124" s="67"/>
      <c r="B124" s="67"/>
      <c r="C124" s="67"/>
      <c r="D124" s="67"/>
      <c r="E124" s="67"/>
      <c r="F124" s="67"/>
      <c r="G124" s="67"/>
      <c r="H124" s="67"/>
      <c r="I124" s="67"/>
      <c r="J124" s="67"/>
      <c r="K124" s="67"/>
      <c r="L124" s="67"/>
      <c r="M124" s="67"/>
      <c r="N124" s="67"/>
      <c r="O124" s="67"/>
      <c r="P124" s="67"/>
      <c r="Q124" s="67"/>
      <c r="R124" s="67"/>
      <c r="S124" s="67"/>
      <c r="T124" s="67"/>
      <c r="U124" s="67"/>
      <c r="V124" s="67"/>
      <c r="W124" s="67"/>
      <c r="X124" s="67"/>
      <c r="Y124" s="67"/>
      <c r="Z124" s="67"/>
    </row>
    <row r="125" spans="1:26" ht="12" customHeight="1" x14ac:dyDescent="0.4">
      <c r="A125" s="67"/>
      <c r="B125" s="67"/>
      <c r="C125" s="67"/>
      <c r="D125" s="67"/>
      <c r="E125" s="67"/>
      <c r="F125" s="67"/>
      <c r="G125" s="67"/>
      <c r="H125" s="67"/>
      <c r="I125" s="67"/>
      <c r="J125" s="67"/>
      <c r="K125" s="67"/>
      <c r="L125" s="67"/>
      <c r="M125" s="67"/>
      <c r="N125" s="67"/>
      <c r="O125" s="67"/>
      <c r="P125" s="67"/>
      <c r="Q125" s="67"/>
      <c r="R125" s="67"/>
      <c r="S125" s="67"/>
      <c r="T125" s="67"/>
      <c r="U125" s="67"/>
      <c r="V125" s="67"/>
      <c r="W125" s="67"/>
      <c r="X125" s="67"/>
      <c r="Y125" s="67"/>
      <c r="Z125" s="67"/>
    </row>
    <row r="126" spans="1:26" ht="12" customHeight="1" x14ac:dyDescent="0.4">
      <c r="A126" s="67"/>
      <c r="B126" s="67"/>
      <c r="C126" s="67"/>
      <c r="D126" s="67"/>
      <c r="E126" s="67"/>
      <c r="F126" s="67"/>
      <c r="G126" s="67"/>
      <c r="H126" s="67"/>
      <c r="I126" s="67"/>
      <c r="J126" s="67"/>
      <c r="K126" s="67"/>
      <c r="L126" s="67"/>
      <c r="M126" s="67"/>
      <c r="N126" s="67"/>
      <c r="O126" s="67"/>
      <c r="P126" s="67"/>
      <c r="Q126" s="67"/>
      <c r="R126" s="67"/>
      <c r="S126" s="67"/>
      <c r="T126" s="67"/>
      <c r="U126" s="67"/>
      <c r="V126" s="67"/>
      <c r="W126" s="67"/>
      <c r="X126" s="67"/>
      <c r="Y126" s="67"/>
      <c r="Z126" s="67"/>
    </row>
    <row r="127" spans="1:26" ht="12" customHeight="1" x14ac:dyDescent="0.4">
      <c r="A127" s="67"/>
      <c r="B127" s="67"/>
      <c r="C127" s="67"/>
      <c r="D127" s="67"/>
      <c r="E127" s="67"/>
      <c r="F127" s="67"/>
      <c r="G127" s="67"/>
      <c r="H127" s="67"/>
      <c r="I127" s="67"/>
      <c r="J127" s="67"/>
      <c r="K127" s="67"/>
      <c r="L127" s="67"/>
      <c r="M127" s="67"/>
      <c r="N127" s="67"/>
      <c r="O127" s="67"/>
      <c r="P127" s="67"/>
      <c r="Q127" s="67"/>
      <c r="R127" s="67"/>
      <c r="S127" s="67"/>
      <c r="T127" s="67"/>
      <c r="U127" s="67"/>
      <c r="V127" s="67"/>
      <c r="W127" s="67"/>
      <c r="X127" s="67"/>
      <c r="Y127" s="67"/>
      <c r="Z127" s="67"/>
    </row>
    <row r="128" spans="1:26" ht="12" customHeight="1" x14ac:dyDescent="0.4">
      <c r="A128" s="67"/>
      <c r="B128" s="67"/>
      <c r="C128" s="67"/>
      <c r="D128" s="67"/>
      <c r="E128" s="67"/>
      <c r="F128" s="67"/>
      <c r="G128" s="67"/>
      <c r="H128" s="67"/>
      <c r="I128" s="67"/>
      <c r="J128" s="67"/>
      <c r="K128" s="67"/>
      <c r="L128" s="67"/>
      <c r="M128" s="67"/>
      <c r="N128" s="67"/>
      <c r="O128" s="67"/>
      <c r="P128" s="67"/>
      <c r="Q128" s="67"/>
      <c r="R128" s="67"/>
      <c r="S128" s="67"/>
      <c r="T128" s="67"/>
      <c r="U128" s="67"/>
      <c r="V128" s="67"/>
      <c r="W128" s="67"/>
      <c r="X128" s="67"/>
      <c r="Y128" s="67"/>
      <c r="Z128" s="67"/>
    </row>
    <row r="129" spans="1:26" ht="12" customHeight="1" x14ac:dyDescent="0.4">
      <c r="A129" s="67"/>
      <c r="B129" s="67"/>
      <c r="C129" s="67"/>
      <c r="D129" s="67"/>
      <c r="E129" s="67"/>
      <c r="F129" s="67"/>
      <c r="G129" s="67"/>
      <c r="H129" s="67"/>
      <c r="I129" s="67"/>
      <c r="J129" s="67"/>
      <c r="K129" s="67"/>
      <c r="L129" s="67"/>
      <c r="M129" s="67"/>
      <c r="N129" s="67"/>
      <c r="O129" s="67"/>
      <c r="P129" s="67"/>
      <c r="Q129" s="67"/>
      <c r="R129" s="67"/>
      <c r="S129" s="67"/>
      <c r="T129" s="67"/>
      <c r="U129" s="67"/>
      <c r="V129" s="67"/>
      <c r="W129" s="67"/>
      <c r="X129" s="67"/>
      <c r="Y129" s="67"/>
      <c r="Z129" s="67"/>
    </row>
    <row r="130" spans="1:26" ht="12" customHeight="1" x14ac:dyDescent="0.4">
      <c r="A130" s="67"/>
      <c r="B130" s="67"/>
      <c r="C130" s="67"/>
      <c r="D130" s="67"/>
      <c r="E130" s="67"/>
      <c r="F130" s="67"/>
      <c r="G130" s="67"/>
      <c r="H130" s="67"/>
      <c r="I130" s="67"/>
      <c r="J130" s="67"/>
      <c r="K130" s="67"/>
      <c r="L130" s="67"/>
      <c r="M130" s="67"/>
      <c r="N130" s="67"/>
      <c r="O130" s="67"/>
      <c r="P130" s="67"/>
      <c r="Q130" s="67"/>
      <c r="R130" s="67"/>
      <c r="S130" s="67"/>
      <c r="T130" s="67"/>
      <c r="U130" s="67"/>
      <c r="V130" s="67"/>
      <c r="W130" s="67"/>
      <c r="X130" s="67"/>
      <c r="Y130" s="67"/>
      <c r="Z130" s="67"/>
    </row>
    <row r="131" spans="1:26" ht="12" customHeight="1" x14ac:dyDescent="0.4">
      <c r="A131" s="67"/>
      <c r="B131" s="67"/>
      <c r="C131" s="67"/>
      <c r="D131" s="67"/>
      <c r="E131" s="67"/>
      <c r="F131" s="67"/>
      <c r="G131" s="67"/>
      <c r="H131" s="67"/>
      <c r="I131" s="67"/>
      <c r="J131" s="67"/>
      <c r="K131" s="67"/>
      <c r="L131" s="67"/>
      <c r="M131" s="67"/>
      <c r="N131" s="67"/>
      <c r="O131" s="67"/>
      <c r="P131" s="67"/>
      <c r="Q131" s="67"/>
      <c r="R131" s="67"/>
      <c r="S131" s="67"/>
      <c r="T131" s="67"/>
      <c r="U131" s="67"/>
      <c r="V131" s="67"/>
      <c r="W131" s="67"/>
      <c r="X131" s="67"/>
      <c r="Y131" s="67"/>
      <c r="Z131" s="67"/>
    </row>
    <row r="132" spans="1:26" ht="12" customHeight="1" x14ac:dyDescent="0.4">
      <c r="A132" s="67"/>
      <c r="B132" s="67"/>
      <c r="C132" s="67"/>
      <c r="D132" s="67"/>
      <c r="E132" s="67"/>
      <c r="F132" s="67"/>
      <c r="G132" s="67"/>
      <c r="H132" s="67"/>
      <c r="I132" s="67"/>
      <c r="J132" s="67"/>
      <c r="K132" s="67"/>
      <c r="L132" s="67"/>
      <c r="M132" s="67"/>
      <c r="N132" s="67"/>
      <c r="O132" s="67"/>
      <c r="P132" s="67"/>
      <c r="Q132" s="67"/>
      <c r="R132" s="67"/>
      <c r="S132" s="67"/>
      <c r="T132" s="67"/>
      <c r="U132" s="67"/>
      <c r="V132" s="67"/>
      <c r="W132" s="67"/>
      <c r="X132" s="67"/>
      <c r="Y132" s="67"/>
      <c r="Z132" s="67"/>
    </row>
    <row r="133" spans="1:26" ht="12" customHeight="1" x14ac:dyDescent="0.4">
      <c r="A133" s="67"/>
      <c r="B133" s="67"/>
      <c r="C133" s="67"/>
      <c r="D133" s="67"/>
      <c r="E133" s="67"/>
      <c r="F133" s="67"/>
      <c r="G133" s="67"/>
      <c r="H133" s="67"/>
      <c r="I133" s="67"/>
      <c r="J133" s="67"/>
      <c r="K133" s="67"/>
      <c r="L133" s="67"/>
      <c r="M133" s="67"/>
      <c r="N133" s="67"/>
      <c r="O133" s="67"/>
      <c r="P133" s="67"/>
      <c r="Q133" s="67"/>
      <c r="R133" s="67"/>
      <c r="S133" s="67"/>
      <c r="T133" s="67"/>
      <c r="U133" s="67"/>
      <c r="V133" s="67"/>
      <c r="W133" s="67"/>
      <c r="X133" s="67"/>
      <c r="Y133" s="67"/>
      <c r="Z133" s="67"/>
    </row>
    <row r="134" spans="1:26" ht="12" customHeight="1" x14ac:dyDescent="0.4">
      <c r="A134" s="67"/>
      <c r="B134" s="67"/>
      <c r="C134" s="67"/>
      <c r="D134" s="67"/>
      <c r="E134" s="67"/>
      <c r="F134" s="67"/>
      <c r="G134" s="67"/>
      <c r="H134" s="67"/>
      <c r="I134" s="67"/>
      <c r="J134" s="67"/>
      <c r="K134" s="67"/>
      <c r="L134" s="67"/>
      <c r="M134" s="67"/>
      <c r="N134" s="67"/>
      <c r="O134" s="67"/>
      <c r="P134" s="67"/>
      <c r="Q134" s="67"/>
      <c r="R134" s="67"/>
      <c r="S134" s="67"/>
      <c r="T134" s="67"/>
      <c r="U134" s="67"/>
      <c r="V134" s="67"/>
      <c r="W134" s="67"/>
      <c r="X134" s="67"/>
      <c r="Y134" s="67"/>
      <c r="Z134" s="67"/>
    </row>
    <row r="135" spans="1:26" ht="12" customHeight="1" x14ac:dyDescent="0.4">
      <c r="A135" s="67"/>
      <c r="B135" s="67"/>
      <c r="C135" s="67"/>
      <c r="D135" s="67"/>
      <c r="E135" s="67"/>
      <c r="F135" s="67"/>
      <c r="G135" s="67"/>
      <c r="H135" s="67"/>
      <c r="I135" s="67"/>
      <c r="J135" s="67"/>
      <c r="K135" s="67"/>
      <c r="L135" s="67"/>
      <c r="M135" s="67"/>
      <c r="N135" s="67"/>
      <c r="O135" s="67"/>
      <c r="P135" s="67"/>
      <c r="Q135" s="67"/>
      <c r="R135" s="67"/>
      <c r="S135" s="67"/>
      <c r="T135" s="67"/>
      <c r="U135" s="67"/>
      <c r="V135" s="67"/>
      <c r="W135" s="67"/>
      <c r="X135" s="67"/>
      <c r="Y135" s="67"/>
      <c r="Z135" s="67"/>
    </row>
    <row r="136" spans="1:26" ht="12" customHeight="1" x14ac:dyDescent="0.4">
      <c r="A136" s="67"/>
      <c r="B136" s="67"/>
      <c r="C136" s="67"/>
      <c r="D136" s="67"/>
      <c r="E136" s="67"/>
      <c r="F136" s="67"/>
      <c r="G136" s="67"/>
      <c r="H136" s="67"/>
      <c r="I136" s="67"/>
      <c r="J136" s="67"/>
      <c r="K136" s="67"/>
      <c r="L136" s="67"/>
      <c r="M136" s="67"/>
      <c r="N136" s="67"/>
      <c r="O136" s="67"/>
      <c r="P136" s="67"/>
      <c r="Q136" s="67"/>
      <c r="R136" s="67"/>
      <c r="S136" s="67"/>
      <c r="T136" s="67"/>
      <c r="U136" s="67"/>
      <c r="V136" s="67"/>
      <c r="W136" s="67"/>
      <c r="X136" s="67"/>
      <c r="Y136" s="67"/>
      <c r="Z136" s="67"/>
    </row>
    <row r="137" spans="1:26" ht="12" customHeight="1" x14ac:dyDescent="0.4">
      <c r="A137" s="67"/>
      <c r="B137" s="67"/>
      <c r="C137" s="67"/>
      <c r="D137" s="67"/>
      <c r="E137" s="67"/>
      <c r="F137" s="67"/>
      <c r="G137" s="67"/>
      <c r="H137" s="67"/>
      <c r="I137" s="67"/>
      <c r="J137" s="67"/>
      <c r="K137" s="67"/>
      <c r="L137" s="67"/>
      <c r="M137" s="67"/>
      <c r="N137" s="67"/>
      <c r="O137" s="67"/>
      <c r="P137" s="67"/>
      <c r="Q137" s="67"/>
      <c r="R137" s="67"/>
      <c r="S137" s="67"/>
      <c r="T137" s="67"/>
      <c r="U137" s="67"/>
      <c r="V137" s="67"/>
      <c r="W137" s="67"/>
      <c r="X137" s="67"/>
      <c r="Y137" s="67"/>
      <c r="Z137" s="67"/>
    </row>
    <row r="138" spans="1:26" ht="12" customHeight="1" x14ac:dyDescent="0.4">
      <c r="A138" s="67"/>
      <c r="B138" s="67"/>
      <c r="C138" s="67"/>
      <c r="D138" s="67"/>
      <c r="E138" s="67"/>
      <c r="F138" s="67"/>
      <c r="G138" s="67"/>
      <c r="H138" s="67"/>
      <c r="I138" s="67"/>
      <c r="J138" s="67"/>
      <c r="K138" s="67"/>
      <c r="L138" s="67"/>
      <c r="M138" s="67"/>
      <c r="N138" s="67"/>
      <c r="O138" s="67"/>
      <c r="P138" s="67"/>
      <c r="Q138" s="67"/>
      <c r="R138" s="67"/>
      <c r="S138" s="67"/>
      <c r="T138" s="67"/>
      <c r="U138" s="67"/>
      <c r="V138" s="67"/>
      <c r="W138" s="67"/>
      <c r="X138" s="67"/>
      <c r="Y138" s="67"/>
      <c r="Z138" s="67"/>
    </row>
    <row r="139" spans="1:26" ht="12" customHeight="1" x14ac:dyDescent="0.4">
      <c r="A139" s="67"/>
      <c r="B139" s="67"/>
      <c r="C139" s="67"/>
      <c r="D139" s="67"/>
      <c r="E139" s="67"/>
      <c r="F139" s="67"/>
      <c r="G139" s="67"/>
      <c r="H139" s="67"/>
      <c r="I139" s="67"/>
      <c r="J139" s="67"/>
      <c r="K139" s="67"/>
      <c r="L139" s="67"/>
      <c r="M139" s="67"/>
      <c r="N139" s="67"/>
      <c r="O139" s="67"/>
      <c r="P139" s="67"/>
      <c r="Q139" s="67"/>
      <c r="R139" s="67"/>
      <c r="S139" s="67"/>
      <c r="T139" s="67"/>
      <c r="U139" s="67"/>
      <c r="V139" s="67"/>
      <c r="W139" s="67"/>
      <c r="X139" s="67"/>
      <c r="Y139" s="67"/>
      <c r="Z139" s="67"/>
    </row>
    <row r="140" spans="1:26" ht="12" customHeight="1" x14ac:dyDescent="0.4">
      <c r="A140" s="67"/>
      <c r="B140" s="67"/>
      <c r="C140" s="67"/>
      <c r="D140" s="67"/>
      <c r="E140" s="67"/>
      <c r="F140" s="67"/>
      <c r="G140" s="67"/>
      <c r="H140" s="67"/>
      <c r="I140" s="67"/>
      <c r="J140" s="67"/>
      <c r="K140" s="67"/>
      <c r="L140" s="67"/>
      <c r="M140" s="67"/>
      <c r="N140" s="67"/>
      <c r="O140" s="67"/>
      <c r="P140" s="67"/>
      <c r="Q140" s="67"/>
      <c r="R140" s="67"/>
      <c r="S140" s="67"/>
      <c r="T140" s="67"/>
      <c r="U140" s="67"/>
      <c r="V140" s="67"/>
      <c r="W140" s="67"/>
      <c r="X140" s="67"/>
      <c r="Y140" s="67"/>
      <c r="Z140" s="67"/>
    </row>
    <row r="141" spans="1:26" ht="12" customHeight="1" x14ac:dyDescent="0.4">
      <c r="A141" s="67"/>
      <c r="B141" s="67"/>
      <c r="C141" s="67"/>
      <c r="D141" s="67"/>
      <c r="E141" s="67"/>
      <c r="F141" s="67"/>
      <c r="G141" s="67"/>
      <c r="H141" s="67"/>
      <c r="I141" s="67"/>
      <c r="J141" s="67"/>
      <c r="K141" s="67"/>
      <c r="L141" s="67"/>
      <c r="M141" s="67"/>
      <c r="N141" s="67"/>
      <c r="O141" s="67"/>
      <c r="P141" s="67"/>
      <c r="Q141" s="67"/>
      <c r="R141" s="67"/>
      <c r="S141" s="67"/>
      <c r="T141" s="67"/>
      <c r="U141" s="67"/>
      <c r="V141" s="67"/>
      <c r="W141" s="67"/>
      <c r="X141" s="67"/>
      <c r="Y141" s="67"/>
      <c r="Z141" s="67"/>
    </row>
    <row r="142" spans="1:26" ht="12" customHeight="1" x14ac:dyDescent="0.4">
      <c r="A142" s="67"/>
      <c r="B142" s="67"/>
      <c r="C142" s="67"/>
      <c r="D142" s="67"/>
      <c r="E142" s="67"/>
      <c r="F142" s="67"/>
      <c r="G142" s="67"/>
      <c r="H142" s="67"/>
      <c r="I142" s="67"/>
      <c r="J142" s="67"/>
      <c r="K142" s="67"/>
      <c r="L142" s="67"/>
      <c r="M142" s="67"/>
      <c r="N142" s="67"/>
      <c r="O142" s="67"/>
      <c r="P142" s="67"/>
      <c r="Q142" s="67"/>
      <c r="R142" s="67"/>
      <c r="S142" s="67"/>
      <c r="T142" s="67"/>
      <c r="U142" s="67"/>
      <c r="V142" s="67"/>
      <c r="W142" s="67"/>
      <c r="X142" s="67"/>
      <c r="Y142" s="67"/>
      <c r="Z142" s="67"/>
    </row>
    <row r="143" spans="1:26" ht="12" customHeight="1" x14ac:dyDescent="0.4">
      <c r="A143" s="67"/>
      <c r="B143" s="67"/>
      <c r="C143" s="67"/>
      <c r="D143" s="67"/>
      <c r="E143" s="67"/>
      <c r="F143" s="67"/>
      <c r="G143" s="67"/>
      <c r="H143" s="67"/>
      <c r="I143" s="67"/>
      <c r="J143" s="67"/>
      <c r="K143" s="67"/>
      <c r="L143" s="67"/>
      <c r="M143" s="67"/>
      <c r="N143" s="67"/>
      <c r="O143" s="67"/>
      <c r="P143" s="67"/>
      <c r="Q143" s="67"/>
      <c r="R143" s="67"/>
      <c r="S143" s="67"/>
      <c r="T143" s="67"/>
      <c r="U143" s="67"/>
      <c r="V143" s="67"/>
      <c r="W143" s="67"/>
      <c r="X143" s="67"/>
      <c r="Y143" s="67"/>
      <c r="Z143" s="67"/>
    </row>
    <row r="144" spans="1:26" ht="12" customHeight="1" x14ac:dyDescent="0.4">
      <c r="A144" s="67"/>
      <c r="B144" s="67"/>
      <c r="C144" s="67"/>
      <c r="D144" s="67"/>
      <c r="E144" s="67"/>
      <c r="F144" s="67"/>
      <c r="G144" s="67"/>
      <c r="H144" s="67"/>
      <c r="I144" s="67"/>
      <c r="J144" s="67"/>
      <c r="K144" s="67"/>
      <c r="L144" s="67"/>
      <c r="M144" s="67"/>
      <c r="N144" s="67"/>
      <c r="O144" s="67"/>
      <c r="P144" s="67"/>
      <c r="Q144" s="67"/>
      <c r="R144" s="67"/>
      <c r="S144" s="67"/>
      <c r="T144" s="67"/>
      <c r="U144" s="67"/>
      <c r="V144" s="67"/>
      <c r="W144" s="67"/>
      <c r="X144" s="67"/>
      <c r="Y144" s="67"/>
      <c r="Z144" s="67"/>
    </row>
    <row r="145" spans="1:26" ht="12" customHeight="1" x14ac:dyDescent="0.4">
      <c r="A145" s="67"/>
      <c r="B145" s="67"/>
      <c r="C145" s="67"/>
      <c r="D145" s="67"/>
      <c r="E145" s="67"/>
      <c r="F145" s="67"/>
      <c r="G145" s="67"/>
      <c r="H145" s="67"/>
      <c r="I145" s="67"/>
      <c r="J145" s="67"/>
      <c r="K145" s="67"/>
      <c r="L145" s="67"/>
      <c r="M145" s="67"/>
      <c r="N145" s="67"/>
      <c r="O145" s="67"/>
      <c r="P145" s="67"/>
      <c r="Q145" s="67"/>
      <c r="R145" s="67"/>
      <c r="S145" s="67"/>
      <c r="T145" s="67"/>
      <c r="U145" s="67"/>
      <c r="V145" s="67"/>
      <c r="W145" s="67"/>
      <c r="X145" s="67"/>
      <c r="Y145" s="67"/>
      <c r="Z145" s="67"/>
    </row>
    <row r="146" spans="1:26" ht="12" customHeight="1" x14ac:dyDescent="0.4">
      <c r="A146" s="67"/>
      <c r="B146" s="67"/>
      <c r="C146" s="67"/>
      <c r="D146" s="67"/>
      <c r="E146" s="67"/>
      <c r="F146" s="67"/>
      <c r="G146" s="67"/>
      <c r="H146" s="67"/>
      <c r="I146" s="67"/>
      <c r="J146" s="67"/>
      <c r="K146" s="67"/>
      <c r="L146" s="67"/>
      <c r="M146" s="67"/>
      <c r="N146" s="67"/>
      <c r="O146" s="67"/>
      <c r="P146" s="67"/>
      <c r="Q146" s="67"/>
      <c r="R146" s="67"/>
      <c r="S146" s="67"/>
      <c r="T146" s="67"/>
      <c r="U146" s="67"/>
      <c r="V146" s="67"/>
      <c r="W146" s="67"/>
      <c r="X146" s="67"/>
      <c r="Y146" s="67"/>
      <c r="Z146" s="67"/>
    </row>
    <row r="147" spans="1:26" ht="12" customHeight="1" x14ac:dyDescent="0.4">
      <c r="A147" s="67"/>
      <c r="B147" s="67"/>
      <c r="C147" s="67"/>
      <c r="D147" s="67"/>
      <c r="E147" s="67"/>
      <c r="F147" s="67"/>
      <c r="G147" s="67"/>
      <c r="H147" s="67"/>
      <c r="I147" s="67"/>
      <c r="J147" s="67"/>
      <c r="K147" s="67"/>
      <c r="L147" s="67"/>
      <c r="M147" s="67"/>
      <c r="N147" s="67"/>
      <c r="O147" s="67"/>
      <c r="P147" s="67"/>
      <c r="Q147" s="67"/>
      <c r="R147" s="67"/>
      <c r="S147" s="67"/>
      <c r="T147" s="67"/>
      <c r="U147" s="67"/>
      <c r="V147" s="67"/>
      <c r="W147" s="67"/>
      <c r="X147" s="67"/>
      <c r="Y147" s="67"/>
      <c r="Z147" s="67"/>
    </row>
    <row r="148" spans="1:26" ht="12" customHeight="1" x14ac:dyDescent="0.4">
      <c r="A148" s="67"/>
      <c r="B148" s="67"/>
      <c r="C148" s="67"/>
      <c r="D148" s="67"/>
      <c r="E148" s="67"/>
      <c r="F148" s="67"/>
      <c r="G148" s="67"/>
      <c r="H148" s="67"/>
      <c r="I148" s="67"/>
      <c r="J148" s="67"/>
      <c r="K148" s="67"/>
      <c r="L148" s="67"/>
      <c r="M148" s="67"/>
      <c r="N148" s="67"/>
      <c r="O148" s="67"/>
      <c r="P148" s="67"/>
      <c r="Q148" s="67"/>
      <c r="R148" s="67"/>
      <c r="S148" s="67"/>
      <c r="T148" s="67"/>
      <c r="U148" s="67"/>
      <c r="V148" s="67"/>
      <c r="W148" s="67"/>
      <c r="X148" s="67"/>
      <c r="Y148" s="67"/>
      <c r="Z148" s="67"/>
    </row>
    <row r="149" spans="1:26" ht="12" customHeight="1" x14ac:dyDescent="0.4">
      <c r="A149" s="67"/>
      <c r="B149" s="67"/>
      <c r="C149" s="67"/>
      <c r="D149" s="67"/>
      <c r="E149" s="67"/>
      <c r="F149" s="67"/>
      <c r="G149" s="67"/>
      <c r="H149" s="67"/>
      <c r="I149" s="67"/>
      <c r="J149" s="67"/>
      <c r="K149" s="67"/>
      <c r="L149" s="67"/>
      <c r="M149" s="67"/>
      <c r="N149" s="67"/>
      <c r="O149" s="67"/>
      <c r="P149" s="67"/>
      <c r="Q149" s="67"/>
      <c r="R149" s="67"/>
      <c r="S149" s="67"/>
      <c r="T149" s="67"/>
      <c r="U149" s="67"/>
      <c r="V149" s="67"/>
      <c r="W149" s="67"/>
      <c r="X149" s="67"/>
      <c r="Y149" s="67"/>
      <c r="Z149" s="67"/>
    </row>
    <row r="150" spans="1:26" ht="12" customHeight="1" x14ac:dyDescent="0.4">
      <c r="A150" s="67"/>
      <c r="B150" s="67"/>
      <c r="C150" s="67"/>
      <c r="D150" s="67"/>
      <c r="E150" s="67"/>
      <c r="F150" s="67"/>
      <c r="G150" s="67"/>
      <c r="H150" s="67"/>
      <c r="I150" s="67"/>
      <c r="J150" s="67"/>
      <c r="K150" s="67"/>
      <c r="L150" s="67"/>
      <c r="M150" s="67"/>
      <c r="N150" s="67"/>
      <c r="O150" s="67"/>
      <c r="P150" s="67"/>
      <c r="Q150" s="67"/>
      <c r="R150" s="67"/>
      <c r="S150" s="67"/>
      <c r="T150" s="67"/>
      <c r="U150" s="67"/>
      <c r="V150" s="67"/>
      <c r="W150" s="67"/>
      <c r="X150" s="67"/>
      <c r="Y150" s="67"/>
      <c r="Z150" s="67"/>
    </row>
    <row r="151" spans="1:26" ht="12" customHeight="1" x14ac:dyDescent="0.4">
      <c r="A151" s="67"/>
      <c r="B151" s="67"/>
      <c r="C151" s="67"/>
      <c r="D151" s="67"/>
      <c r="E151" s="67"/>
      <c r="F151" s="67"/>
      <c r="G151" s="67"/>
      <c r="H151" s="67"/>
      <c r="I151" s="67"/>
      <c r="J151" s="67"/>
      <c r="K151" s="67"/>
      <c r="L151" s="67"/>
      <c r="M151" s="67"/>
      <c r="N151" s="67"/>
      <c r="O151" s="67"/>
      <c r="P151" s="67"/>
      <c r="Q151" s="67"/>
      <c r="R151" s="67"/>
      <c r="S151" s="67"/>
      <c r="T151" s="67"/>
      <c r="U151" s="67"/>
      <c r="V151" s="67"/>
      <c r="W151" s="67"/>
      <c r="X151" s="67"/>
      <c r="Y151" s="67"/>
      <c r="Z151" s="67"/>
    </row>
    <row r="152" spans="1:26" ht="12" customHeight="1" x14ac:dyDescent="0.4">
      <c r="A152" s="67"/>
      <c r="B152" s="67"/>
      <c r="C152" s="67"/>
      <c r="D152" s="67"/>
      <c r="E152" s="67"/>
      <c r="F152" s="67"/>
      <c r="G152" s="67"/>
      <c r="H152" s="67"/>
      <c r="I152" s="67"/>
      <c r="J152" s="67"/>
      <c r="K152" s="67"/>
      <c r="L152" s="67"/>
      <c r="M152" s="67"/>
      <c r="N152" s="67"/>
      <c r="O152" s="67"/>
      <c r="P152" s="67"/>
      <c r="Q152" s="67"/>
      <c r="R152" s="67"/>
      <c r="S152" s="67"/>
      <c r="T152" s="67"/>
      <c r="U152" s="67"/>
      <c r="V152" s="67"/>
      <c r="W152" s="67"/>
      <c r="X152" s="67"/>
      <c r="Y152" s="67"/>
      <c r="Z152" s="67"/>
    </row>
    <row r="153" spans="1:26" ht="12" customHeight="1" x14ac:dyDescent="0.4">
      <c r="A153" s="67"/>
      <c r="B153" s="67"/>
      <c r="C153" s="67"/>
      <c r="D153" s="67"/>
      <c r="E153" s="67"/>
      <c r="F153" s="67"/>
      <c r="G153" s="67"/>
      <c r="H153" s="67"/>
      <c r="I153" s="67"/>
      <c r="J153" s="67"/>
      <c r="K153" s="67"/>
      <c r="L153" s="67"/>
      <c r="M153" s="67"/>
      <c r="N153" s="67"/>
      <c r="O153" s="67"/>
      <c r="P153" s="67"/>
      <c r="Q153" s="67"/>
      <c r="R153" s="67"/>
      <c r="S153" s="67"/>
      <c r="T153" s="67"/>
      <c r="U153" s="67"/>
      <c r="V153" s="67"/>
      <c r="W153" s="67"/>
      <c r="X153" s="67"/>
      <c r="Y153" s="67"/>
      <c r="Z153" s="67"/>
    </row>
    <row r="154" spans="1:26" ht="12" customHeight="1" x14ac:dyDescent="0.4">
      <c r="A154" s="67"/>
      <c r="B154" s="67"/>
      <c r="C154" s="67"/>
      <c r="D154" s="67"/>
      <c r="E154" s="67"/>
      <c r="F154" s="67"/>
      <c r="G154" s="67"/>
      <c r="H154" s="67"/>
      <c r="I154" s="67"/>
      <c r="J154" s="67"/>
      <c r="K154" s="67"/>
      <c r="L154" s="67"/>
      <c r="M154" s="67"/>
      <c r="N154" s="67"/>
      <c r="O154" s="67"/>
      <c r="P154" s="67"/>
      <c r="Q154" s="67"/>
      <c r="R154" s="67"/>
      <c r="S154" s="67"/>
      <c r="T154" s="67"/>
      <c r="U154" s="67"/>
      <c r="V154" s="67"/>
      <c r="W154" s="67"/>
      <c r="X154" s="67"/>
      <c r="Y154" s="67"/>
      <c r="Z154" s="67"/>
    </row>
    <row r="155" spans="1:26" ht="12" customHeight="1" x14ac:dyDescent="0.4">
      <c r="A155" s="67"/>
      <c r="B155" s="67"/>
      <c r="C155" s="67"/>
      <c r="D155" s="67"/>
      <c r="E155" s="67"/>
      <c r="F155" s="67"/>
      <c r="G155" s="67"/>
      <c r="H155" s="67"/>
      <c r="I155" s="67"/>
      <c r="J155" s="67"/>
      <c r="K155" s="67"/>
      <c r="L155" s="67"/>
      <c r="M155" s="67"/>
      <c r="N155" s="67"/>
      <c r="O155" s="67"/>
      <c r="P155" s="67"/>
      <c r="Q155" s="67"/>
      <c r="R155" s="67"/>
      <c r="S155" s="67"/>
      <c r="T155" s="67"/>
      <c r="U155" s="67"/>
      <c r="V155" s="67"/>
      <c r="W155" s="67"/>
      <c r="X155" s="67"/>
      <c r="Y155" s="67"/>
      <c r="Z155" s="67"/>
    </row>
    <row r="156" spans="1:26" ht="12" customHeight="1" x14ac:dyDescent="0.4">
      <c r="A156" s="67"/>
      <c r="B156" s="67"/>
      <c r="C156" s="67"/>
      <c r="D156" s="67"/>
      <c r="E156" s="67"/>
      <c r="F156" s="67"/>
      <c r="G156" s="67"/>
      <c r="H156" s="67"/>
      <c r="I156" s="67"/>
      <c r="J156" s="67"/>
      <c r="K156" s="67"/>
      <c r="L156" s="67"/>
      <c r="M156" s="67"/>
      <c r="N156" s="67"/>
      <c r="O156" s="67"/>
      <c r="P156" s="67"/>
      <c r="Q156" s="67"/>
      <c r="R156" s="67"/>
      <c r="S156" s="67"/>
      <c r="T156" s="67"/>
      <c r="U156" s="67"/>
      <c r="V156" s="67"/>
      <c r="W156" s="67"/>
      <c r="X156" s="67"/>
      <c r="Y156" s="67"/>
      <c r="Z156" s="67"/>
    </row>
    <row r="157" spans="1:26" ht="12" customHeight="1" x14ac:dyDescent="0.4">
      <c r="A157" s="67"/>
      <c r="B157" s="67"/>
      <c r="C157" s="67"/>
      <c r="D157" s="67"/>
      <c r="E157" s="67"/>
      <c r="F157" s="67"/>
      <c r="G157" s="67"/>
      <c r="H157" s="67"/>
      <c r="I157" s="67"/>
      <c r="J157" s="67"/>
      <c r="K157" s="67"/>
      <c r="L157" s="67"/>
      <c r="M157" s="67"/>
      <c r="N157" s="67"/>
      <c r="O157" s="67"/>
      <c r="P157" s="67"/>
      <c r="Q157" s="67"/>
      <c r="R157" s="67"/>
      <c r="S157" s="67"/>
      <c r="T157" s="67"/>
      <c r="U157" s="67"/>
      <c r="V157" s="67"/>
      <c r="W157" s="67"/>
      <c r="X157" s="67"/>
      <c r="Y157" s="67"/>
      <c r="Z157" s="67"/>
    </row>
    <row r="158" spans="1:26" ht="12" customHeight="1" x14ac:dyDescent="0.4">
      <c r="A158" s="67"/>
      <c r="B158" s="67"/>
      <c r="C158" s="67"/>
      <c r="D158" s="67"/>
      <c r="E158" s="67"/>
      <c r="F158" s="67"/>
      <c r="G158" s="67"/>
      <c r="H158" s="67"/>
      <c r="I158" s="67"/>
      <c r="J158" s="67"/>
      <c r="K158" s="67"/>
      <c r="L158" s="67"/>
      <c r="M158" s="67"/>
      <c r="N158" s="67"/>
      <c r="O158" s="67"/>
      <c r="P158" s="67"/>
      <c r="Q158" s="67"/>
      <c r="R158" s="67"/>
      <c r="S158" s="67"/>
      <c r="T158" s="67"/>
      <c r="U158" s="67"/>
      <c r="V158" s="67"/>
      <c r="W158" s="67"/>
      <c r="X158" s="67"/>
      <c r="Y158" s="67"/>
      <c r="Z158" s="67"/>
    </row>
    <row r="159" spans="1:26" ht="12" customHeight="1" x14ac:dyDescent="0.4">
      <c r="A159" s="67"/>
      <c r="B159" s="67"/>
      <c r="C159" s="67"/>
      <c r="D159" s="67"/>
      <c r="E159" s="67"/>
      <c r="F159" s="67"/>
      <c r="G159" s="67"/>
      <c r="H159" s="67"/>
      <c r="I159" s="67"/>
      <c r="J159" s="67"/>
      <c r="K159" s="67"/>
      <c r="L159" s="67"/>
      <c r="M159" s="67"/>
      <c r="N159" s="67"/>
      <c r="O159" s="67"/>
      <c r="P159" s="67"/>
      <c r="Q159" s="67"/>
      <c r="R159" s="67"/>
      <c r="S159" s="67"/>
      <c r="T159" s="67"/>
      <c r="U159" s="67"/>
      <c r="V159" s="67"/>
      <c r="W159" s="67"/>
      <c r="X159" s="67"/>
      <c r="Y159" s="67"/>
      <c r="Z159" s="67"/>
    </row>
    <row r="160" spans="1:26" ht="12" customHeight="1" x14ac:dyDescent="0.4">
      <c r="A160" s="67"/>
      <c r="B160" s="67"/>
      <c r="C160" s="67"/>
      <c r="D160" s="67"/>
      <c r="E160" s="67"/>
      <c r="F160" s="67"/>
      <c r="G160" s="67"/>
      <c r="H160" s="67"/>
      <c r="I160" s="67"/>
      <c r="J160" s="67"/>
      <c r="K160" s="67"/>
      <c r="L160" s="67"/>
      <c r="M160" s="67"/>
      <c r="N160" s="67"/>
      <c r="O160" s="67"/>
      <c r="P160" s="67"/>
      <c r="Q160" s="67"/>
      <c r="R160" s="67"/>
      <c r="S160" s="67"/>
      <c r="T160" s="67"/>
      <c r="U160" s="67"/>
      <c r="V160" s="67"/>
      <c r="W160" s="67"/>
      <c r="X160" s="67"/>
      <c r="Y160" s="67"/>
      <c r="Z160" s="67"/>
    </row>
    <row r="161" spans="1:26" ht="12" customHeight="1" x14ac:dyDescent="0.4">
      <c r="A161" s="67"/>
      <c r="B161" s="67"/>
      <c r="C161" s="67"/>
      <c r="D161" s="67"/>
      <c r="E161" s="67"/>
      <c r="F161" s="67"/>
      <c r="G161" s="67"/>
      <c r="H161" s="67"/>
      <c r="I161" s="67"/>
      <c r="J161" s="67"/>
      <c r="K161" s="67"/>
      <c r="L161" s="67"/>
      <c r="M161" s="67"/>
      <c r="N161" s="67"/>
      <c r="O161" s="67"/>
      <c r="P161" s="67"/>
      <c r="Q161" s="67"/>
      <c r="R161" s="67"/>
      <c r="S161" s="67"/>
      <c r="T161" s="67"/>
      <c r="U161" s="67"/>
      <c r="V161" s="67"/>
      <c r="W161" s="67"/>
      <c r="X161" s="67"/>
      <c r="Y161" s="67"/>
      <c r="Z161" s="67"/>
    </row>
    <row r="162" spans="1:26" ht="12" customHeight="1" x14ac:dyDescent="0.4">
      <c r="A162" s="67"/>
      <c r="B162" s="67"/>
      <c r="C162" s="67"/>
      <c r="D162" s="67"/>
      <c r="E162" s="67"/>
      <c r="F162" s="67"/>
      <c r="G162" s="67"/>
      <c r="H162" s="67"/>
      <c r="I162" s="67"/>
      <c r="J162" s="67"/>
      <c r="K162" s="67"/>
      <c r="L162" s="67"/>
      <c r="M162" s="67"/>
      <c r="N162" s="67"/>
      <c r="O162" s="67"/>
      <c r="P162" s="67"/>
      <c r="Q162" s="67"/>
      <c r="R162" s="67"/>
      <c r="S162" s="67"/>
      <c r="T162" s="67"/>
      <c r="U162" s="67"/>
      <c r="V162" s="67"/>
      <c r="W162" s="67"/>
      <c r="X162" s="67"/>
      <c r="Y162" s="67"/>
      <c r="Z162" s="67"/>
    </row>
    <row r="163" spans="1:26" ht="12" customHeight="1" x14ac:dyDescent="0.4">
      <c r="A163" s="67"/>
      <c r="B163" s="67"/>
      <c r="C163" s="67"/>
      <c r="D163" s="67"/>
      <c r="E163" s="67"/>
      <c r="F163" s="67"/>
      <c r="G163" s="67"/>
      <c r="H163" s="67"/>
      <c r="I163" s="67"/>
      <c r="J163" s="67"/>
      <c r="K163" s="67"/>
      <c r="L163" s="67"/>
      <c r="M163" s="67"/>
      <c r="N163" s="67"/>
      <c r="O163" s="67"/>
      <c r="P163" s="67"/>
      <c r="Q163" s="67"/>
      <c r="R163" s="67"/>
      <c r="S163" s="67"/>
      <c r="T163" s="67"/>
      <c r="U163" s="67"/>
      <c r="V163" s="67"/>
      <c r="W163" s="67"/>
      <c r="X163" s="67"/>
      <c r="Y163" s="67"/>
      <c r="Z163" s="67"/>
    </row>
    <row r="164" spans="1:26" ht="12" customHeight="1" x14ac:dyDescent="0.4">
      <c r="A164" s="67"/>
      <c r="B164" s="67"/>
      <c r="C164" s="67"/>
      <c r="D164" s="67"/>
      <c r="E164" s="67"/>
      <c r="F164" s="67"/>
      <c r="G164" s="67"/>
      <c r="H164" s="67"/>
      <c r="I164" s="67"/>
      <c r="J164" s="67"/>
      <c r="K164" s="67"/>
      <c r="L164" s="67"/>
      <c r="M164" s="67"/>
      <c r="N164" s="67"/>
      <c r="O164" s="67"/>
      <c r="P164" s="67"/>
      <c r="Q164" s="67"/>
      <c r="R164" s="67"/>
      <c r="S164" s="67"/>
      <c r="T164" s="67"/>
      <c r="U164" s="67"/>
      <c r="V164" s="67"/>
      <c r="W164" s="67"/>
      <c r="X164" s="67"/>
      <c r="Y164" s="67"/>
      <c r="Z164" s="67"/>
    </row>
    <row r="165" spans="1:26" ht="12" customHeight="1" x14ac:dyDescent="0.4">
      <c r="A165" s="67"/>
      <c r="B165" s="67"/>
      <c r="C165" s="67"/>
      <c r="D165" s="67"/>
      <c r="E165" s="67"/>
      <c r="F165" s="67"/>
      <c r="G165" s="67"/>
      <c r="H165" s="67"/>
      <c r="I165" s="67"/>
      <c r="J165" s="67"/>
      <c r="K165" s="67"/>
      <c r="L165" s="67"/>
      <c r="M165" s="67"/>
      <c r="N165" s="67"/>
      <c r="O165" s="67"/>
      <c r="P165" s="67"/>
      <c r="Q165" s="67"/>
      <c r="R165" s="67"/>
      <c r="S165" s="67"/>
      <c r="T165" s="67"/>
      <c r="U165" s="67"/>
      <c r="V165" s="67"/>
      <c r="W165" s="67"/>
      <c r="X165" s="67"/>
      <c r="Y165" s="67"/>
      <c r="Z165" s="67"/>
    </row>
    <row r="166" spans="1:26" ht="12" customHeight="1" x14ac:dyDescent="0.4">
      <c r="A166" s="67"/>
      <c r="B166" s="67"/>
      <c r="C166" s="67"/>
      <c r="D166" s="67"/>
      <c r="E166" s="67"/>
      <c r="F166" s="67"/>
      <c r="G166" s="67"/>
      <c r="H166" s="67"/>
      <c r="I166" s="67"/>
      <c r="J166" s="67"/>
      <c r="K166" s="67"/>
      <c r="L166" s="67"/>
      <c r="M166" s="67"/>
      <c r="N166" s="67"/>
      <c r="O166" s="67"/>
      <c r="P166" s="67"/>
      <c r="Q166" s="67"/>
      <c r="R166" s="67"/>
      <c r="S166" s="67"/>
      <c r="T166" s="67"/>
      <c r="U166" s="67"/>
      <c r="V166" s="67"/>
      <c r="W166" s="67"/>
      <c r="X166" s="67"/>
      <c r="Y166" s="67"/>
      <c r="Z166" s="67"/>
    </row>
    <row r="167" spans="1:26" ht="12" customHeight="1" x14ac:dyDescent="0.4">
      <c r="A167" s="67"/>
      <c r="B167" s="67"/>
      <c r="C167" s="67"/>
      <c r="D167" s="67"/>
      <c r="E167" s="67"/>
      <c r="F167" s="67"/>
      <c r="G167" s="67"/>
      <c r="H167" s="67"/>
      <c r="I167" s="67"/>
      <c r="J167" s="67"/>
      <c r="K167" s="67"/>
      <c r="L167" s="67"/>
      <c r="M167" s="67"/>
      <c r="N167" s="67"/>
      <c r="O167" s="67"/>
      <c r="P167" s="67"/>
      <c r="Q167" s="67"/>
      <c r="R167" s="67"/>
      <c r="S167" s="67"/>
      <c r="T167" s="67"/>
      <c r="U167" s="67"/>
      <c r="V167" s="67"/>
      <c r="W167" s="67"/>
      <c r="X167" s="67"/>
      <c r="Y167" s="67"/>
      <c r="Z167" s="67"/>
    </row>
    <row r="168" spans="1:26" ht="12" customHeight="1" x14ac:dyDescent="0.4">
      <c r="A168" s="67"/>
      <c r="B168" s="67"/>
      <c r="C168" s="67"/>
      <c r="D168" s="67"/>
      <c r="E168" s="67"/>
      <c r="F168" s="67"/>
      <c r="G168" s="67"/>
      <c r="H168" s="67"/>
      <c r="I168" s="67"/>
      <c r="J168" s="67"/>
      <c r="K168" s="67"/>
      <c r="L168" s="67"/>
      <c r="M168" s="67"/>
      <c r="N168" s="67"/>
      <c r="O168" s="67"/>
      <c r="P168" s="67"/>
      <c r="Q168" s="67"/>
      <c r="R168" s="67"/>
      <c r="S168" s="67"/>
      <c r="T168" s="67"/>
      <c r="U168" s="67"/>
      <c r="V168" s="67"/>
      <c r="W168" s="67"/>
      <c r="X168" s="67"/>
      <c r="Y168" s="67"/>
      <c r="Z168" s="67"/>
    </row>
    <row r="169" spans="1:26" ht="12" customHeight="1" x14ac:dyDescent="0.4">
      <c r="A169" s="67"/>
      <c r="B169" s="67"/>
      <c r="C169" s="67"/>
      <c r="D169" s="67"/>
      <c r="E169" s="67"/>
      <c r="F169" s="67"/>
      <c r="G169" s="67"/>
      <c r="H169" s="67"/>
      <c r="I169" s="67"/>
      <c r="J169" s="67"/>
      <c r="K169" s="67"/>
      <c r="L169" s="67"/>
      <c r="M169" s="67"/>
      <c r="N169" s="67"/>
      <c r="O169" s="67"/>
      <c r="P169" s="67"/>
      <c r="Q169" s="67"/>
      <c r="R169" s="67"/>
      <c r="S169" s="67"/>
      <c r="T169" s="67"/>
      <c r="U169" s="67"/>
      <c r="V169" s="67"/>
      <c r="W169" s="67"/>
      <c r="X169" s="67"/>
      <c r="Y169" s="67"/>
      <c r="Z169" s="67"/>
    </row>
    <row r="170" spans="1:26" ht="12" customHeight="1" x14ac:dyDescent="0.4">
      <c r="A170" s="67"/>
      <c r="B170" s="67"/>
      <c r="C170" s="67"/>
      <c r="D170" s="67"/>
      <c r="E170" s="67"/>
      <c r="F170" s="67"/>
      <c r="G170" s="67"/>
      <c r="H170" s="67"/>
      <c r="I170" s="67"/>
      <c r="J170" s="67"/>
      <c r="K170" s="67"/>
      <c r="L170" s="67"/>
      <c r="M170" s="67"/>
      <c r="N170" s="67"/>
      <c r="O170" s="67"/>
      <c r="P170" s="67"/>
      <c r="Q170" s="67"/>
      <c r="R170" s="67"/>
      <c r="S170" s="67"/>
      <c r="T170" s="67"/>
      <c r="U170" s="67"/>
      <c r="V170" s="67"/>
      <c r="W170" s="67"/>
      <c r="X170" s="67"/>
      <c r="Y170" s="67"/>
      <c r="Z170" s="67"/>
    </row>
    <row r="171" spans="1:26" ht="12" customHeight="1" x14ac:dyDescent="0.4">
      <c r="A171" s="67"/>
      <c r="B171" s="67"/>
      <c r="C171" s="67"/>
      <c r="D171" s="67"/>
      <c r="E171" s="67"/>
      <c r="F171" s="67"/>
      <c r="G171" s="67"/>
      <c r="H171" s="67"/>
      <c r="I171" s="67"/>
      <c r="J171" s="67"/>
      <c r="K171" s="67"/>
      <c r="L171" s="67"/>
      <c r="M171" s="67"/>
      <c r="N171" s="67"/>
      <c r="O171" s="67"/>
      <c r="P171" s="67"/>
      <c r="Q171" s="67"/>
      <c r="R171" s="67"/>
      <c r="S171" s="67"/>
      <c r="T171" s="67"/>
      <c r="U171" s="67"/>
      <c r="V171" s="67"/>
      <c r="W171" s="67"/>
      <c r="X171" s="67"/>
      <c r="Y171" s="67"/>
      <c r="Z171" s="67"/>
    </row>
    <row r="172" spans="1:26" ht="12" customHeight="1" x14ac:dyDescent="0.4">
      <c r="A172" s="67"/>
      <c r="B172" s="67"/>
      <c r="C172" s="67"/>
      <c r="D172" s="67"/>
      <c r="E172" s="67"/>
      <c r="F172" s="67"/>
      <c r="G172" s="67"/>
      <c r="H172" s="67"/>
      <c r="I172" s="67"/>
      <c r="J172" s="67"/>
      <c r="K172" s="67"/>
      <c r="L172" s="67"/>
      <c r="M172" s="67"/>
      <c r="N172" s="67"/>
      <c r="O172" s="67"/>
      <c r="P172" s="67"/>
      <c r="Q172" s="67"/>
      <c r="R172" s="67"/>
      <c r="S172" s="67"/>
      <c r="T172" s="67"/>
      <c r="U172" s="67"/>
      <c r="V172" s="67"/>
      <c r="W172" s="67"/>
      <c r="X172" s="67"/>
      <c r="Y172" s="67"/>
      <c r="Z172" s="67"/>
    </row>
    <row r="173" spans="1:26" ht="12" customHeight="1" x14ac:dyDescent="0.4">
      <c r="A173" s="67"/>
      <c r="B173" s="67"/>
      <c r="C173" s="67"/>
      <c r="D173" s="67"/>
      <c r="E173" s="67"/>
      <c r="F173" s="67"/>
      <c r="G173" s="67"/>
      <c r="H173" s="67"/>
      <c r="I173" s="67"/>
      <c r="J173" s="67"/>
      <c r="K173" s="67"/>
      <c r="L173" s="67"/>
      <c r="M173" s="67"/>
      <c r="N173" s="67"/>
      <c r="O173" s="67"/>
      <c r="P173" s="67"/>
      <c r="Q173" s="67"/>
      <c r="R173" s="67"/>
      <c r="S173" s="67"/>
      <c r="T173" s="67"/>
      <c r="U173" s="67"/>
      <c r="V173" s="67"/>
      <c r="W173" s="67"/>
      <c r="X173" s="67"/>
      <c r="Y173" s="67"/>
      <c r="Z173" s="67"/>
    </row>
    <row r="174" spans="1:26" ht="12" customHeight="1" x14ac:dyDescent="0.4">
      <c r="A174" s="67"/>
      <c r="B174" s="67"/>
      <c r="C174" s="67"/>
      <c r="D174" s="67"/>
      <c r="E174" s="67"/>
      <c r="F174" s="67"/>
      <c r="G174" s="67"/>
      <c r="H174" s="67"/>
      <c r="I174" s="67"/>
      <c r="J174" s="67"/>
      <c r="K174" s="67"/>
      <c r="L174" s="67"/>
      <c r="M174" s="67"/>
      <c r="N174" s="67"/>
      <c r="O174" s="67"/>
      <c r="P174" s="67"/>
      <c r="Q174" s="67"/>
      <c r="R174" s="67"/>
      <c r="S174" s="67"/>
      <c r="T174" s="67"/>
      <c r="U174" s="67"/>
      <c r="V174" s="67"/>
      <c r="W174" s="67"/>
      <c r="X174" s="67"/>
      <c r="Y174" s="67"/>
      <c r="Z174" s="67"/>
    </row>
    <row r="175" spans="1:26" ht="12" customHeight="1" x14ac:dyDescent="0.4">
      <c r="A175" s="67"/>
      <c r="B175" s="67"/>
      <c r="C175" s="67"/>
      <c r="D175" s="67"/>
      <c r="E175" s="67"/>
      <c r="F175" s="67"/>
      <c r="G175" s="67"/>
      <c r="H175" s="67"/>
      <c r="I175" s="67"/>
      <c r="J175" s="67"/>
      <c r="K175" s="67"/>
      <c r="L175" s="67"/>
      <c r="M175" s="67"/>
      <c r="N175" s="67"/>
      <c r="O175" s="67"/>
      <c r="P175" s="67"/>
      <c r="Q175" s="67"/>
      <c r="R175" s="67"/>
      <c r="S175" s="67"/>
      <c r="T175" s="67"/>
      <c r="U175" s="67"/>
      <c r="V175" s="67"/>
      <c r="W175" s="67"/>
      <c r="X175" s="67"/>
      <c r="Y175" s="67"/>
      <c r="Z175" s="67"/>
    </row>
    <row r="176" spans="1:26" ht="12" customHeight="1" x14ac:dyDescent="0.4">
      <c r="A176" s="67"/>
      <c r="B176" s="67"/>
      <c r="C176" s="67"/>
      <c r="D176" s="67"/>
      <c r="E176" s="67"/>
      <c r="F176" s="67"/>
      <c r="G176" s="67"/>
      <c r="H176" s="67"/>
      <c r="I176" s="67"/>
      <c r="J176" s="67"/>
      <c r="K176" s="67"/>
      <c r="L176" s="67"/>
      <c r="M176" s="67"/>
      <c r="N176" s="67"/>
      <c r="O176" s="67"/>
      <c r="P176" s="67"/>
      <c r="Q176" s="67"/>
      <c r="R176" s="67"/>
      <c r="S176" s="67"/>
      <c r="T176" s="67"/>
      <c r="U176" s="67"/>
      <c r="V176" s="67"/>
      <c r="W176" s="67"/>
      <c r="X176" s="67"/>
      <c r="Y176" s="67"/>
      <c r="Z176" s="67"/>
    </row>
    <row r="177" spans="1:26" ht="12" customHeight="1" x14ac:dyDescent="0.4">
      <c r="A177" s="67"/>
      <c r="B177" s="67"/>
      <c r="C177" s="67"/>
      <c r="D177" s="67"/>
      <c r="E177" s="67"/>
      <c r="F177" s="67"/>
      <c r="G177" s="67"/>
      <c r="H177" s="67"/>
      <c r="I177" s="67"/>
      <c r="J177" s="67"/>
      <c r="K177" s="67"/>
      <c r="L177" s="67"/>
      <c r="M177" s="67"/>
      <c r="N177" s="67"/>
      <c r="O177" s="67"/>
      <c r="P177" s="67"/>
      <c r="Q177" s="67"/>
      <c r="R177" s="67"/>
      <c r="S177" s="67"/>
      <c r="T177" s="67"/>
      <c r="U177" s="67"/>
      <c r="V177" s="67"/>
      <c r="W177" s="67"/>
      <c r="X177" s="67"/>
      <c r="Y177" s="67"/>
      <c r="Z177" s="67"/>
    </row>
    <row r="178" spans="1:26" ht="12" customHeight="1" x14ac:dyDescent="0.4">
      <c r="A178" s="67"/>
      <c r="B178" s="67"/>
      <c r="C178" s="67"/>
      <c r="D178" s="67"/>
      <c r="E178" s="67"/>
      <c r="F178" s="67"/>
      <c r="G178" s="67"/>
      <c r="H178" s="67"/>
      <c r="I178" s="67"/>
      <c r="J178" s="67"/>
      <c r="K178" s="67"/>
      <c r="L178" s="67"/>
      <c r="M178" s="67"/>
      <c r="N178" s="67"/>
      <c r="O178" s="67"/>
      <c r="P178" s="67"/>
      <c r="Q178" s="67"/>
      <c r="R178" s="67"/>
      <c r="S178" s="67"/>
      <c r="T178" s="67"/>
      <c r="U178" s="67"/>
      <c r="V178" s="67"/>
      <c r="W178" s="67"/>
      <c r="X178" s="67"/>
      <c r="Y178" s="67"/>
      <c r="Z178" s="67"/>
    </row>
    <row r="179" spans="1:26" ht="12" customHeight="1" x14ac:dyDescent="0.4">
      <c r="A179" s="67"/>
      <c r="B179" s="67"/>
      <c r="C179" s="67"/>
      <c r="D179" s="67"/>
      <c r="E179" s="67"/>
      <c r="F179" s="67"/>
      <c r="G179" s="67"/>
      <c r="H179" s="67"/>
      <c r="I179" s="67"/>
      <c r="J179" s="67"/>
      <c r="K179" s="67"/>
      <c r="L179" s="67"/>
      <c r="M179" s="67"/>
      <c r="N179" s="67"/>
      <c r="O179" s="67"/>
      <c r="P179" s="67"/>
      <c r="Q179" s="67"/>
      <c r="R179" s="67"/>
      <c r="S179" s="67"/>
      <c r="T179" s="67"/>
      <c r="U179" s="67"/>
      <c r="V179" s="67"/>
      <c r="W179" s="67"/>
      <c r="X179" s="67"/>
      <c r="Y179" s="67"/>
      <c r="Z179" s="67"/>
    </row>
    <row r="180" spans="1:26" ht="12" customHeight="1" x14ac:dyDescent="0.4">
      <c r="A180" s="67"/>
      <c r="B180" s="67"/>
      <c r="C180" s="67"/>
      <c r="D180" s="67"/>
      <c r="E180" s="67"/>
      <c r="F180" s="67"/>
      <c r="G180" s="67"/>
      <c r="H180" s="67"/>
      <c r="I180" s="67"/>
      <c r="J180" s="67"/>
      <c r="K180" s="67"/>
      <c r="L180" s="67"/>
      <c r="M180" s="67"/>
      <c r="N180" s="67"/>
      <c r="O180" s="67"/>
      <c r="P180" s="67"/>
      <c r="Q180" s="67"/>
      <c r="R180" s="67"/>
      <c r="S180" s="67"/>
      <c r="T180" s="67"/>
      <c r="U180" s="67"/>
      <c r="V180" s="67"/>
      <c r="W180" s="67"/>
      <c r="X180" s="67"/>
      <c r="Y180" s="67"/>
      <c r="Z180" s="67"/>
    </row>
    <row r="181" spans="1:26" ht="12" customHeight="1" x14ac:dyDescent="0.4">
      <c r="A181" s="67"/>
      <c r="B181" s="67"/>
      <c r="C181" s="67"/>
      <c r="D181" s="67"/>
      <c r="E181" s="67"/>
      <c r="F181" s="67"/>
      <c r="G181" s="67"/>
      <c r="H181" s="67"/>
      <c r="I181" s="67"/>
      <c r="J181" s="67"/>
      <c r="K181" s="67"/>
      <c r="L181" s="67"/>
      <c r="M181" s="67"/>
      <c r="N181" s="67"/>
      <c r="O181" s="67"/>
      <c r="P181" s="67"/>
      <c r="Q181" s="67"/>
      <c r="R181" s="67"/>
      <c r="S181" s="67"/>
      <c r="T181" s="67"/>
      <c r="U181" s="67"/>
      <c r="V181" s="67"/>
      <c r="W181" s="67"/>
      <c r="X181" s="67"/>
      <c r="Y181" s="67"/>
      <c r="Z181" s="67"/>
    </row>
    <row r="182" spans="1:26" ht="12" customHeight="1" x14ac:dyDescent="0.4">
      <c r="A182" s="67"/>
      <c r="B182" s="67"/>
      <c r="C182" s="67"/>
      <c r="D182" s="67"/>
      <c r="E182" s="67"/>
      <c r="F182" s="67"/>
      <c r="G182" s="67"/>
      <c r="H182" s="67"/>
      <c r="I182" s="67"/>
      <c r="J182" s="67"/>
      <c r="K182" s="67"/>
      <c r="L182" s="67"/>
      <c r="M182" s="67"/>
      <c r="N182" s="67"/>
      <c r="O182" s="67"/>
      <c r="P182" s="67"/>
      <c r="Q182" s="67"/>
      <c r="R182" s="67"/>
      <c r="S182" s="67"/>
      <c r="T182" s="67"/>
      <c r="U182" s="67"/>
      <c r="V182" s="67"/>
      <c r="W182" s="67"/>
      <c r="X182" s="67"/>
      <c r="Y182" s="67"/>
      <c r="Z182" s="67"/>
    </row>
    <row r="183" spans="1:26" ht="12" customHeight="1" x14ac:dyDescent="0.4">
      <c r="A183" s="67"/>
      <c r="B183" s="67"/>
      <c r="C183" s="67"/>
      <c r="D183" s="67"/>
      <c r="E183" s="67"/>
      <c r="F183" s="67"/>
      <c r="G183" s="67"/>
      <c r="H183" s="67"/>
      <c r="I183" s="67"/>
      <c r="J183" s="67"/>
      <c r="K183" s="67"/>
      <c r="L183" s="67"/>
      <c r="M183" s="67"/>
      <c r="N183" s="67"/>
      <c r="O183" s="67"/>
      <c r="P183" s="67"/>
      <c r="Q183" s="67"/>
      <c r="R183" s="67"/>
      <c r="S183" s="67"/>
      <c r="T183" s="67"/>
      <c r="U183" s="67"/>
      <c r="V183" s="67"/>
      <c r="W183" s="67"/>
      <c r="X183" s="67"/>
      <c r="Y183" s="67"/>
      <c r="Z183" s="67"/>
    </row>
    <row r="184" spans="1:26" ht="12" customHeight="1" x14ac:dyDescent="0.4">
      <c r="A184" s="67"/>
      <c r="B184" s="67"/>
      <c r="C184" s="67"/>
      <c r="D184" s="67"/>
      <c r="E184" s="67"/>
      <c r="F184" s="67"/>
      <c r="G184" s="67"/>
      <c r="H184" s="67"/>
      <c r="I184" s="67"/>
      <c r="J184" s="67"/>
      <c r="K184" s="67"/>
      <c r="L184" s="67"/>
      <c r="M184" s="67"/>
      <c r="N184" s="67"/>
      <c r="O184" s="67"/>
      <c r="P184" s="67"/>
      <c r="Q184" s="67"/>
      <c r="R184" s="67"/>
      <c r="S184" s="67"/>
      <c r="T184" s="67"/>
      <c r="U184" s="67"/>
      <c r="V184" s="67"/>
      <c r="W184" s="67"/>
      <c r="X184" s="67"/>
      <c r="Y184" s="67"/>
      <c r="Z184" s="67"/>
    </row>
    <row r="185" spans="1:26" ht="12" customHeight="1" x14ac:dyDescent="0.4">
      <c r="A185" s="67"/>
      <c r="B185" s="67"/>
      <c r="C185" s="67"/>
      <c r="D185" s="67"/>
      <c r="E185" s="67"/>
      <c r="F185" s="67"/>
      <c r="G185" s="67"/>
      <c r="H185" s="67"/>
      <c r="I185" s="67"/>
      <c r="J185" s="67"/>
      <c r="K185" s="67"/>
      <c r="L185" s="67"/>
      <c r="M185" s="67"/>
      <c r="N185" s="67"/>
      <c r="O185" s="67"/>
      <c r="P185" s="67"/>
      <c r="Q185" s="67"/>
      <c r="R185" s="67"/>
      <c r="S185" s="67"/>
      <c r="T185" s="67"/>
      <c r="U185" s="67"/>
      <c r="V185" s="67"/>
      <c r="W185" s="67"/>
      <c r="X185" s="67"/>
      <c r="Y185" s="67"/>
      <c r="Z185" s="67"/>
    </row>
    <row r="186" spans="1:26" ht="12" customHeight="1" x14ac:dyDescent="0.4">
      <c r="A186" s="67"/>
      <c r="B186" s="67"/>
      <c r="C186" s="67"/>
      <c r="D186" s="67"/>
      <c r="E186" s="67"/>
      <c r="F186" s="67"/>
      <c r="G186" s="67"/>
      <c r="H186" s="67"/>
      <c r="I186" s="67"/>
      <c r="J186" s="67"/>
      <c r="K186" s="67"/>
      <c r="L186" s="67"/>
      <c r="M186" s="67"/>
      <c r="N186" s="67"/>
      <c r="O186" s="67"/>
      <c r="P186" s="67"/>
      <c r="Q186" s="67"/>
      <c r="R186" s="67"/>
      <c r="S186" s="67"/>
      <c r="T186" s="67"/>
      <c r="U186" s="67"/>
      <c r="V186" s="67"/>
      <c r="W186" s="67"/>
      <c r="X186" s="67"/>
      <c r="Y186" s="67"/>
      <c r="Z186" s="67"/>
    </row>
    <row r="187" spans="1:26" ht="12" customHeight="1" x14ac:dyDescent="0.4">
      <c r="A187" s="67"/>
      <c r="B187" s="67"/>
      <c r="C187" s="67"/>
      <c r="D187" s="67"/>
      <c r="E187" s="67"/>
      <c r="F187" s="67"/>
      <c r="G187" s="67"/>
      <c r="H187" s="67"/>
      <c r="I187" s="67"/>
      <c r="J187" s="67"/>
      <c r="K187" s="67"/>
      <c r="L187" s="67"/>
      <c r="M187" s="67"/>
      <c r="N187" s="67"/>
      <c r="O187" s="67"/>
      <c r="P187" s="67"/>
      <c r="Q187" s="67"/>
      <c r="R187" s="67"/>
      <c r="S187" s="67"/>
      <c r="T187" s="67"/>
      <c r="U187" s="67"/>
      <c r="V187" s="67"/>
      <c r="W187" s="67"/>
      <c r="X187" s="67"/>
      <c r="Y187" s="67"/>
      <c r="Z187" s="67"/>
    </row>
    <row r="188" spans="1:26" ht="12" customHeight="1" x14ac:dyDescent="0.4">
      <c r="A188" s="67"/>
      <c r="B188" s="67"/>
      <c r="C188" s="67"/>
      <c r="D188" s="67"/>
      <c r="E188" s="67"/>
      <c r="F188" s="67"/>
      <c r="G188" s="67"/>
      <c r="H188" s="67"/>
      <c r="I188" s="67"/>
      <c r="J188" s="67"/>
      <c r="K188" s="67"/>
      <c r="L188" s="67"/>
      <c r="M188" s="67"/>
      <c r="N188" s="67"/>
      <c r="O188" s="67"/>
      <c r="P188" s="67"/>
      <c r="Q188" s="67"/>
      <c r="R188" s="67"/>
      <c r="S188" s="67"/>
      <c r="T188" s="67"/>
      <c r="U188" s="67"/>
      <c r="V188" s="67"/>
      <c r="W188" s="67"/>
      <c r="X188" s="67"/>
      <c r="Y188" s="67"/>
      <c r="Z188" s="67"/>
    </row>
    <row r="189" spans="1:26" ht="12" customHeight="1" x14ac:dyDescent="0.4">
      <c r="A189" s="67"/>
      <c r="B189" s="67"/>
      <c r="C189" s="67"/>
      <c r="D189" s="67"/>
      <c r="E189" s="67"/>
      <c r="F189" s="67"/>
      <c r="G189" s="67"/>
      <c r="H189" s="67"/>
      <c r="I189" s="67"/>
      <c r="J189" s="67"/>
      <c r="K189" s="67"/>
      <c r="L189" s="67"/>
      <c r="M189" s="67"/>
      <c r="N189" s="67"/>
      <c r="O189" s="67"/>
      <c r="P189" s="67"/>
      <c r="Q189" s="67"/>
      <c r="R189" s="67"/>
      <c r="S189" s="67"/>
      <c r="T189" s="67"/>
      <c r="U189" s="67"/>
      <c r="V189" s="67"/>
      <c r="W189" s="67"/>
      <c r="X189" s="67"/>
      <c r="Y189" s="67"/>
      <c r="Z189" s="67"/>
    </row>
    <row r="190" spans="1:26" ht="12" customHeight="1" x14ac:dyDescent="0.4">
      <c r="A190" s="67"/>
      <c r="B190" s="67"/>
      <c r="C190" s="67"/>
      <c r="D190" s="67"/>
      <c r="E190" s="67"/>
      <c r="F190" s="67"/>
      <c r="G190" s="67"/>
      <c r="H190" s="67"/>
      <c r="I190" s="67"/>
      <c r="J190" s="67"/>
      <c r="K190" s="67"/>
      <c r="L190" s="67"/>
      <c r="M190" s="67"/>
      <c r="N190" s="67"/>
      <c r="O190" s="67"/>
      <c r="P190" s="67"/>
      <c r="Q190" s="67"/>
      <c r="R190" s="67"/>
      <c r="S190" s="67"/>
      <c r="T190" s="67"/>
      <c r="U190" s="67"/>
      <c r="V190" s="67"/>
      <c r="W190" s="67"/>
      <c r="X190" s="67"/>
      <c r="Y190" s="67"/>
      <c r="Z190" s="67"/>
    </row>
    <row r="191" spans="1:26" ht="12" customHeight="1" x14ac:dyDescent="0.4">
      <c r="A191" s="67"/>
      <c r="B191" s="67"/>
      <c r="C191" s="67"/>
      <c r="D191" s="67"/>
      <c r="E191" s="67"/>
      <c r="F191" s="67"/>
      <c r="G191" s="67"/>
      <c r="H191" s="67"/>
      <c r="I191" s="67"/>
      <c r="J191" s="67"/>
      <c r="K191" s="67"/>
      <c r="L191" s="67"/>
      <c r="M191" s="67"/>
      <c r="N191" s="67"/>
      <c r="O191" s="67"/>
      <c r="P191" s="67"/>
      <c r="Q191" s="67"/>
      <c r="R191" s="67"/>
      <c r="S191" s="67"/>
      <c r="T191" s="67"/>
      <c r="U191" s="67"/>
      <c r="V191" s="67"/>
      <c r="W191" s="67"/>
      <c r="X191" s="67"/>
      <c r="Y191" s="67"/>
      <c r="Z191" s="67"/>
    </row>
    <row r="192" spans="1:26" ht="12" customHeight="1" x14ac:dyDescent="0.4">
      <c r="A192" s="67"/>
      <c r="B192" s="67"/>
      <c r="C192" s="67"/>
      <c r="D192" s="67"/>
      <c r="E192" s="67"/>
      <c r="F192" s="67"/>
      <c r="G192" s="67"/>
      <c r="H192" s="67"/>
      <c r="I192" s="67"/>
      <c r="J192" s="67"/>
      <c r="K192" s="67"/>
      <c r="L192" s="67"/>
      <c r="M192" s="67"/>
      <c r="N192" s="67"/>
      <c r="O192" s="67"/>
      <c r="P192" s="67"/>
      <c r="Q192" s="67"/>
      <c r="R192" s="67"/>
      <c r="S192" s="67"/>
      <c r="T192" s="67"/>
      <c r="U192" s="67"/>
      <c r="V192" s="67"/>
      <c r="W192" s="67"/>
      <c r="X192" s="67"/>
      <c r="Y192" s="67"/>
      <c r="Z192" s="67"/>
    </row>
    <row r="193" spans="1:26" ht="12" customHeight="1" x14ac:dyDescent="0.4">
      <c r="A193" s="67"/>
      <c r="B193" s="67"/>
      <c r="C193" s="67"/>
      <c r="D193" s="67"/>
      <c r="E193" s="67"/>
      <c r="F193" s="67"/>
      <c r="G193" s="67"/>
      <c r="H193" s="67"/>
      <c r="I193" s="67"/>
      <c r="J193" s="67"/>
      <c r="K193" s="67"/>
      <c r="L193" s="67"/>
      <c r="M193" s="67"/>
      <c r="N193" s="67"/>
      <c r="O193" s="67"/>
      <c r="P193" s="67"/>
      <c r="Q193" s="67"/>
      <c r="R193" s="67"/>
      <c r="S193" s="67"/>
      <c r="T193" s="67"/>
      <c r="U193" s="67"/>
      <c r="V193" s="67"/>
      <c r="W193" s="67"/>
      <c r="X193" s="67"/>
      <c r="Y193" s="67"/>
      <c r="Z193" s="67"/>
    </row>
    <row r="194" spans="1:26" ht="12" customHeight="1" x14ac:dyDescent="0.4">
      <c r="A194" s="67"/>
      <c r="B194" s="67"/>
      <c r="C194" s="67"/>
      <c r="D194" s="67"/>
      <c r="E194" s="67"/>
      <c r="F194" s="67"/>
      <c r="G194" s="67"/>
      <c r="H194" s="67"/>
      <c r="I194" s="67"/>
      <c r="J194" s="67"/>
      <c r="K194" s="67"/>
      <c r="L194" s="67"/>
      <c r="M194" s="67"/>
      <c r="N194" s="67"/>
      <c r="O194" s="67"/>
      <c r="P194" s="67"/>
      <c r="Q194" s="67"/>
      <c r="R194" s="67"/>
      <c r="S194" s="67"/>
      <c r="T194" s="67"/>
      <c r="U194" s="67"/>
      <c r="V194" s="67"/>
      <c r="W194" s="67"/>
      <c r="X194" s="67"/>
      <c r="Y194" s="67"/>
      <c r="Z194" s="67"/>
    </row>
    <row r="195" spans="1:26" ht="12" customHeight="1" x14ac:dyDescent="0.4">
      <c r="A195" s="67"/>
      <c r="B195" s="67"/>
      <c r="C195" s="67"/>
      <c r="D195" s="67"/>
      <c r="E195" s="67"/>
      <c r="F195" s="67"/>
      <c r="G195" s="67"/>
      <c r="H195" s="67"/>
      <c r="I195" s="67"/>
      <c r="J195" s="67"/>
      <c r="K195" s="67"/>
      <c r="L195" s="67"/>
      <c r="M195" s="67"/>
      <c r="N195" s="67"/>
      <c r="O195" s="67"/>
      <c r="P195" s="67"/>
      <c r="Q195" s="67"/>
      <c r="R195" s="67"/>
      <c r="S195" s="67"/>
      <c r="T195" s="67"/>
      <c r="U195" s="67"/>
      <c r="V195" s="67"/>
      <c r="W195" s="67"/>
      <c r="X195" s="67"/>
      <c r="Y195" s="67"/>
      <c r="Z195" s="67"/>
    </row>
    <row r="196" spans="1:26" ht="12" customHeight="1" x14ac:dyDescent="0.4">
      <c r="A196" s="67"/>
      <c r="B196" s="67"/>
      <c r="C196" s="67"/>
      <c r="D196" s="67"/>
      <c r="E196" s="67"/>
      <c r="F196" s="67"/>
      <c r="G196" s="67"/>
      <c r="H196" s="67"/>
      <c r="I196" s="67"/>
      <c r="J196" s="67"/>
      <c r="K196" s="67"/>
      <c r="L196" s="67"/>
      <c r="M196" s="67"/>
      <c r="N196" s="67"/>
      <c r="O196" s="67"/>
      <c r="P196" s="67"/>
      <c r="Q196" s="67"/>
      <c r="R196" s="67"/>
      <c r="S196" s="67"/>
      <c r="T196" s="67"/>
      <c r="U196" s="67"/>
      <c r="V196" s="67"/>
      <c r="W196" s="67"/>
      <c r="X196" s="67"/>
      <c r="Y196" s="67"/>
      <c r="Z196" s="67"/>
    </row>
    <row r="197" spans="1:26" ht="12" customHeight="1" x14ac:dyDescent="0.4">
      <c r="A197" s="67"/>
      <c r="B197" s="67"/>
      <c r="C197" s="67"/>
      <c r="D197" s="67"/>
      <c r="E197" s="67"/>
      <c r="F197" s="67"/>
      <c r="G197" s="67"/>
      <c r="H197" s="67"/>
      <c r="I197" s="67"/>
      <c r="J197" s="67"/>
      <c r="K197" s="67"/>
      <c r="L197" s="67"/>
      <c r="M197" s="67"/>
      <c r="N197" s="67"/>
      <c r="O197" s="67"/>
      <c r="P197" s="67"/>
      <c r="Q197" s="67"/>
      <c r="R197" s="67"/>
      <c r="S197" s="67"/>
      <c r="T197" s="67"/>
      <c r="U197" s="67"/>
      <c r="V197" s="67"/>
      <c r="W197" s="67"/>
      <c r="X197" s="67"/>
      <c r="Y197" s="67"/>
      <c r="Z197" s="67"/>
    </row>
    <row r="198" spans="1:26" ht="12" customHeight="1" x14ac:dyDescent="0.4">
      <c r="A198" s="67"/>
      <c r="B198" s="67"/>
      <c r="C198" s="67"/>
      <c r="D198" s="67"/>
      <c r="E198" s="67"/>
      <c r="F198" s="67"/>
      <c r="G198" s="67"/>
      <c r="H198" s="67"/>
      <c r="I198" s="67"/>
      <c r="J198" s="67"/>
      <c r="K198" s="67"/>
      <c r="L198" s="67"/>
      <c r="M198" s="67"/>
      <c r="N198" s="67"/>
      <c r="O198" s="67"/>
      <c r="P198" s="67"/>
      <c r="Q198" s="67"/>
      <c r="R198" s="67"/>
      <c r="S198" s="67"/>
      <c r="T198" s="67"/>
      <c r="U198" s="67"/>
      <c r="V198" s="67"/>
      <c r="W198" s="67"/>
      <c r="X198" s="67"/>
      <c r="Y198" s="67"/>
      <c r="Z198" s="67"/>
    </row>
    <row r="199" spans="1:26" ht="12" customHeight="1" x14ac:dyDescent="0.4">
      <c r="A199" s="67"/>
      <c r="B199" s="67"/>
      <c r="C199" s="67"/>
      <c r="D199" s="67"/>
      <c r="E199" s="67"/>
      <c r="F199" s="67"/>
      <c r="G199" s="67"/>
      <c r="H199" s="67"/>
      <c r="I199" s="67"/>
      <c r="J199" s="67"/>
      <c r="K199" s="67"/>
      <c r="L199" s="67"/>
      <c r="M199" s="67"/>
      <c r="N199" s="67"/>
      <c r="O199" s="67"/>
      <c r="P199" s="67"/>
      <c r="Q199" s="67"/>
      <c r="R199" s="67"/>
      <c r="S199" s="67"/>
      <c r="T199" s="67"/>
      <c r="U199" s="67"/>
      <c r="V199" s="67"/>
      <c r="W199" s="67"/>
      <c r="X199" s="67"/>
      <c r="Y199" s="67"/>
      <c r="Z199" s="67"/>
    </row>
    <row r="200" spans="1:26" ht="12" customHeight="1" x14ac:dyDescent="0.4">
      <c r="A200" s="67"/>
      <c r="B200" s="67"/>
      <c r="C200" s="67"/>
      <c r="D200" s="67"/>
      <c r="E200" s="67"/>
      <c r="F200" s="67"/>
      <c r="G200" s="67"/>
      <c r="H200" s="67"/>
      <c r="I200" s="67"/>
      <c r="J200" s="67"/>
      <c r="K200" s="67"/>
      <c r="L200" s="67"/>
      <c r="M200" s="67"/>
      <c r="N200" s="67"/>
      <c r="O200" s="67"/>
      <c r="P200" s="67"/>
      <c r="Q200" s="67"/>
      <c r="R200" s="67"/>
      <c r="S200" s="67"/>
      <c r="T200" s="67"/>
      <c r="U200" s="67"/>
      <c r="V200" s="67"/>
      <c r="W200" s="67"/>
      <c r="X200" s="67"/>
      <c r="Y200" s="67"/>
      <c r="Z200" s="67"/>
    </row>
    <row r="201" spans="1:26" ht="12" customHeight="1" x14ac:dyDescent="0.4">
      <c r="A201" s="67"/>
      <c r="B201" s="67"/>
      <c r="C201" s="67"/>
      <c r="D201" s="67"/>
      <c r="E201" s="67"/>
      <c r="F201" s="67"/>
      <c r="G201" s="67"/>
      <c r="H201" s="67"/>
      <c r="I201" s="67"/>
      <c r="J201" s="67"/>
      <c r="K201" s="67"/>
      <c r="L201" s="67"/>
      <c r="M201" s="67"/>
      <c r="N201" s="67"/>
      <c r="O201" s="67"/>
      <c r="P201" s="67"/>
      <c r="Q201" s="67"/>
      <c r="R201" s="67"/>
      <c r="S201" s="67"/>
      <c r="T201" s="67"/>
      <c r="U201" s="67"/>
      <c r="V201" s="67"/>
      <c r="W201" s="67"/>
      <c r="X201" s="67"/>
      <c r="Y201" s="67"/>
      <c r="Z201" s="67"/>
    </row>
    <row r="202" spans="1:26" ht="12" customHeight="1" x14ac:dyDescent="0.4">
      <c r="A202" s="67"/>
      <c r="B202" s="67"/>
      <c r="C202" s="67"/>
      <c r="D202" s="67"/>
      <c r="E202" s="67"/>
      <c r="F202" s="67"/>
      <c r="G202" s="67"/>
      <c r="H202" s="67"/>
      <c r="I202" s="67"/>
      <c r="J202" s="67"/>
      <c r="K202" s="67"/>
      <c r="L202" s="67"/>
      <c r="M202" s="67"/>
      <c r="N202" s="67"/>
      <c r="O202" s="67"/>
      <c r="P202" s="67"/>
      <c r="Q202" s="67"/>
      <c r="R202" s="67"/>
      <c r="S202" s="67"/>
      <c r="T202" s="67"/>
      <c r="U202" s="67"/>
      <c r="V202" s="67"/>
      <c r="W202" s="67"/>
      <c r="X202" s="67"/>
      <c r="Y202" s="67"/>
      <c r="Z202" s="67"/>
    </row>
    <row r="203" spans="1:26" ht="12" customHeight="1" x14ac:dyDescent="0.4">
      <c r="A203" s="67"/>
      <c r="B203" s="67"/>
      <c r="C203" s="67"/>
      <c r="D203" s="67"/>
      <c r="E203" s="67"/>
      <c r="F203" s="67"/>
      <c r="G203" s="67"/>
      <c r="H203" s="67"/>
      <c r="I203" s="67"/>
      <c r="J203" s="67"/>
      <c r="K203" s="67"/>
      <c r="L203" s="67"/>
      <c r="M203" s="67"/>
      <c r="N203" s="67"/>
      <c r="O203" s="67"/>
      <c r="P203" s="67"/>
      <c r="Q203" s="67"/>
      <c r="R203" s="67"/>
      <c r="S203" s="67"/>
      <c r="T203" s="67"/>
      <c r="U203" s="67"/>
      <c r="V203" s="67"/>
      <c r="W203" s="67"/>
      <c r="X203" s="67"/>
      <c r="Y203" s="67"/>
      <c r="Z203" s="67"/>
    </row>
    <row r="204" spans="1:26" ht="12" customHeight="1" x14ac:dyDescent="0.4">
      <c r="A204" s="67"/>
      <c r="B204" s="67"/>
      <c r="C204" s="67"/>
      <c r="D204" s="67"/>
      <c r="E204" s="67"/>
      <c r="F204" s="67"/>
      <c r="G204" s="67"/>
      <c r="H204" s="67"/>
      <c r="I204" s="67"/>
      <c r="J204" s="67"/>
      <c r="K204" s="67"/>
      <c r="L204" s="67"/>
      <c r="M204" s="67"/>
      <c r="N204" s="67"/>
      <c r="O204" s="67"/>
      <c r="P204" s="67"/>
      <c r="Q204" s="67"/>
      <c r="R204" s="67"/>
      <c r="S204" s="67"/>
      <c r="T204" s="67"/>
      <c r="U204" s="67"/>
      <c r="V204" s="67"/>
      <c r="W204" s="67"/>
      <c r="X204" s="67"/>
      <c r="Y204" s="67"/>
      <c r="Z204" s="67"/>
    </row>
    <row r="205" spans="1:26" ht="12" customHeight="1" x14ac:dyDescent="0.4">
      <c r="A205" s="67"/>
      <c r="B205" s="67"/>
      <c r="C205" s="67"/>
      <c r="D205" s="67"/>
      <c r="E205" s="67"/>
      <c r="F205" s="67"/>
      <c r="G205" s="67"/>
      <c r="H205" s="67"/>
      <c r="I205" s="67"/>
      <c r="J205" s="67"/>
      <c r="K205" s="67"/>
      <c r="L205" s="67"/>
      <c r="M205" s="67"/>
      <c r="N205" s="67"/>
      <c r="O205" s="67"/>
      <c r="P205" s="67"/>
      <c r="Q205" s="67"/>
      <c r="R205" s="67"/>
      <c r="S205" s="67"/>
      <c r="T205" s="67"/>
      <c r="U205" s="67"/>
      <c r="V205" s="67"/>
      <c r="W205" s="67"/>
      <c r="X205" s="67"/>
      <c r="Y205" s="67"/>
      <c r="Z205" s="67"/>
    </row>
    <row r="206" spans="1:26" ht="12" customHeight="1" x14ac:dyDescent="0.4">
      <c r="A206" s="67"/>
      <c r="B206" s="67"/>
      <c r="C206" s="67"/>
      <c r="D206" s="67"/>
      <c r="E206" s="67"/>
      <c r="F206" s="67"/>
      <c r="G206" s="67"/>
      <c r="H206" s="67"/>
      <c r="I206" s="67"/>
      <c r="J206" s="67"/>
      <c r="K206" s="67"/>
      <c r="L206" s="67"/>
      <c r="M206" s="67"/>
      <c r="N206" s="67"/>
      <c r="O206" s="67"/>
      <c r="P206" s="67"/>
      <c r="Q206" s="67"/>
      <c r="R206" s="67"/>
      <c r="S206" s="67"/>
      <c r="T206" s="67"/>
      <c r="U206" s="67"/>
      <c r="V206" s="67"/>
      <c r="W206" s="67"/>
      <c r="X206" s="67"/>
      <c r="Y206" s="67"/>
      <c r="Z206" s="67"/>
    </row>
    <row r="207" spans="1:26" ht="12" customHeight="1" x14ac:dyDescent="0.4">
      <c r="A207" s="67"/>
      <c r="B207" s="67"/>
      <c r="C207" s="67"/>
      <c r="D207" s="67"/>
      <c r="E207" s="67"/>
      <c r="F207" s="67"/>
      <c r="G207" s="67"/>
      <c r="H207" s="67"/>
      <c r="I207" s="67"/>
      <c r="J207" s="67"/>
      <c r="K207" s="67"/>
      <c r="L207" s="67"/>
      <c r="M207" s="67"/>
      <c r="N207" s="67"/>
      <c r="O207" s="67"/>
      <c r="P207" s="67"/>
      <c r="Q207" s="67"/>
      <c r="R207" s="67"/>
      <c r="S207" s="67"/>
      <c r="T207" s="67"/>
      <c r="U207" s="67"/>
      <c r="V207" s="67"/>
      <c r="W207" s="67"/>
      <c r="X207" s="67"/>
      <c r="Y207" s="67"/>
      <c r="Z207" s="67"/>
    </row>
    <row r="208" spans="1:26" ht="12" customHeight="1" x14ac:dyDescent="0.4">
      <c r="A208" s="67"/>
      <c r="B208" s="67"/>
      <c r="C208" s="67"/>
      <c r="D208" s="67"/>
      <c r="E208" s="67"/>
      <c r="F208" s="67"/>
      <c r="G208" s="67"/>
      <c r="H208" s="67"/>
      <c r="I208" s="67"/>
      <c r="J208" s="67"/>
      <c r="K208" s="67"/>
      <c r="L208" s="67"/>
      <c r="M208" s="67"/>
      <c r="N208" s="67"/>
      <c r="O208" s="67"/>
      <c r="P208" s="67"/>
      <c r="Q208" s="67"/>
      <c r="R208" s="67"/>
      <c r="S208" s="67"/>
      <c r="T208" s="67"/>
      <c r="U208" s="67"/>
      <c r="V208" s="67"/>
      <c r="W208" s="67"/>
      <c r="X208" s="67"/>
      <c r="Y208" s="67"/>
      <c r="Z208" s="67"/>
    </row>
    <row r="209" spans="1:26" ht="12" customHeight="1" x14ac:dyDescent="0.4">
      <c r="A209" s="67"/>
      <c r="B209" s="67"/>
      <c r="C209" s="67"/>
      <c r="D209" s="67"/>
      <c r="E209" s="67"/>
      <c r="F209" s="67"/>
      <c r="G209" s="67"/>
      <c r="H209" s="67"/>
      <c r="I209" s="67"/>
      <c r="J209" s="67"/>
      <c r="K209" s="67"/>
      <c r="L209" s="67"/>
      <c r="M209" s="67"/>
      <c r="N209" s="67"/>
      <c r="O209" s="67"/>
      <c r="P209" s="67"/>
      <c r="Q209" s="67"/>
      <c r="R209" s="67"/>
      <c r="S209" s="67"/>
      <c r="T209" s="67"/>
      <c r="U209" s="67"/>
      <c r="V209" s="67"/>
      <c r="W209" s="67"/>
      <c r="X209" s="67"/>
      <c r="Y209" s="67"/>
      <c r="Z209" s="67"/>
    </row>
    <row r="210" spans="1:26" ht="12" customHeight="1" x14ac:dyDescent="0.4">
      <c r="A210" s="67"/>
      <c r="B210" s="67"/>
      <c r="C210" s="67"/>
      <c r="D210" s="67"/>
      <c r="E210" s="67"/>
      <c r="F210" s="67"/>
      <c r="G210" s="67"/>
      <c r="H210" s="67"/>
      <c r="I210" s="67"/>
      <c r="J210" s="67"/>
      <c r="K210" s="67"/>
      <c r="L210" s="67"/>
      <c r="M210" s="67"/>
      <c r="N210" s="67"/>
      <c r="O210" s="67"/>
      <c r="P210" s="67"/>
      <c r="Q210" s="67"/>
      <c r="R210" s="67"/>
      <c r="S210" s="67"/>
      <c r="T210" s="67"/>
      <c r="U210" s="67"/>
      <c r="V210" s="67"/>
      <c r="W210" s="67"/>
      <c r="X210" s="67"/>
      <c r="Y210" s="67"/>
      <c r="Z210" s="67"/>
    </row>
    <row r="211" spans="1:26" ht="12" customHeight="1" x14ac:dyDescent="0.4">
      <c r="A211" s="67"/>
      <c r="B211" s="67"/>
      <c r="C211" s="67"/>
      <c r="D211" s="67"/>
      <c r="E211" s="67"/>
      <c r="F211" s="67"/>
      <c r="G211" s="67"/>
      <c r="H211" s="67"/>
      <c r="I211" s="67"/>
      <c r="J211" s="67"/>
      <c r="K211" s="67"/>
      <c r="L211" s="67"/>
      <c r="M211" s="67"/>
      <c r="N211" s="67"/>
      <c r="O211" s="67"/>
      <c r="P211" s="67"/>
      <c r="Q211" s="67"/>
      <c r="R211" s="67"/>
      <c r="S211" s="67"/>
      <c r="T211" s="67"/>
      <c r="U211" s="67"/>
      <c r="V211" s="67"/>
      <c r="W211" s="67"/>
      <c r="X211" s="67"/>
      <c r="Y211" s="67"/>
      <c r="Z211" s="67"/>
    </row>
    <row r="212" spans="1:26" ht="12" customHeight="1" x14ac:dyDescent="0.4">
      <c r="A212" s="67"/>
      <c r="B212" s="67"/>
      <c r="C212" s="67"/>
      <c r="D212" s="67"/>
      <c r="E212" s="67"/>
      <c r="F212" s="67"/>
      <c r="G212" s="67"/>
      <c r="H212" s="67"/>
      <c r="I212" s="67"/>
      <c r="J212" s="67"/>
      <c r="K212" s="67"/>
      <c r="L212" s="67"/>
      <c r="M212" s="67"/>
      <c r="N212" s="67"/>
      <c r="O212" s="67"/>
      <c r="P212" s="67"/>
      <c r="Q212" s="67"/>
      <c r="R212" s="67"/>
      <c r="S212" s="67"/>
      <c r="T212" s="67"/>
      <c r="U212" s="67"/>
      <c r="V212" s="67"/>
      <c r="W212" s="67"/>
      <c r="X212" s="67"/>
      <c r="Y212" s="67"/>
      <c r="Z212" s="67"/>
    </row>
    <row r="213" spans="1:26" ht="12" customHeight="1" x14ac:dyDescent="0.4">
      <c r="A213" s="67"/>
      <c r="B213" s="67"/>
      <c r="C213" s="67"/>
      <c r="D213" s="67"/>
      <c r="E213" s="67"/>
      <c r="F213" s="67"/>
      <c r="G213" s="67"/>
      <c r="H213" s="67"/>
      <c r="I213" s="67"/>
      <c r="J213" s="67"/>
      <c r="K213" s="67"/>
      <c r="L213" s="67"/>
      <c r="M213" s="67"/>
      <c r="N213" s="67"/>
      <c r="O213" s="67"/>
      <c r="P213" s="67"/>
      <c r="Q213" s="67"/>
      <c r="R213" s="67"/>
      <c r="S213" s="67"/>
      <c r="T213" s="67"/>
      <c r="U213" s="67"/>
      <c r="V213" s="67"/>
      <c r="W213" s="67"/>
      <c r="X213" s="67"/>
      <c r="Y213" s="67"/>
      <c r="Z213" s="67"/>
    </row>
    <row r="214" spans="1:26" ht="15.75" customHeight="1" x14ac:dyDescent="0.4">
      <c r="A214" s="80"/>
      <c r="B214" s="80"/>
      <c r="C214" s="80"/>
      <c r="D214" s="80"/>
      <c r="E214" s="80"/>
      <c r="F214" s="80"/>
      <c r="G214" s="80"/>
      <c r="H214" s="80"/>
      <c r="I214" s="80"/>
      <c r="J214" s="80"/>
      <c r="K214" s="80"/>
      <c r="L214" s="80"/>
      <c r="M214" s="80"/>
      <c r="N214" s="80"/>
      <c r="O214" s="80"/>
      <c r="P214" s="80"/>
      <c r="Q214" s="80"/>
      <c r="R214" s="80"/>
      <c r="S214" s="80"/>
      <c r="T214" s="80"/>
      <c r="U214" s="80"/>
      <c r="V214" s="80"/>
      <c r="W214" s="80"/>
      <c r="X214" s="80"/>
      <c r="Y214" s="80"/>
      <c r="Z214" s="80"/>
    </row>
    <row r="215" spans="1:26" ht="15.75" customHeight="1" x14ac:dyDescent="0.4"/>
    <row r="216" spans="1:26" ht="15.75" customHeight="1" x14ac:dyDescent="0.4"/>
    <row r="217" spans="1:26" ht="15.75" customHeight="1" x14ac:dyDescent="0.4"/>
    <row r="218" spans="1:26" ht="15.75" customHeight="1" x14ac:dyDescent="0.4"/>
    <row r="219" spans="1:26" ht="15.75" customHeight="1" x14ac:dyDescent="0.4"/>
    <row r="220" spans="1:26" ht="15.75" customHeight="1" x14ac:dyDescent="0.4"/>
    <row r="221" spans="1:26" ht="15.75" customHeight="1" x14ac:dyDescent="0.4"/>
    <row r="222" spans="1:26" ht="15.75" customHeight="1" x14ac:dyDescent="0.4"/>
    <row r="223" spans="1:26" ht="15.75" customHeight="1" x14ac:dyDescent="0.4"/>
    <row r="224" spans="1:26" ht="15.75" customHeight="1" x14ac:dyDescent="0.4"/>
    <row r="225" ht="15.75" customHeight="1" x14ac:dyDescent="0.4"/>
    <row r="226" ht="15.75" customHeight="1" x14ac:dyDescent="0.4"/>
    <row r="227" ht="15.75" customHeight="1" x14ac:dyDescent="0.4"/>
    <row r="228" ht="15.75" customHeight="1" x14ac:dyDescent="0.4"/>
    <row r="229" ht="15.75" customHeight="1" x14ac:dyDescent="0.4"/>
    <row r="230" ht="15.75" customHeight="1" x14ac:dyDescent="0.4"/>
    <row r="231" ht="15.75" customHeight="1" x14ac:dyDescent="0.4"/>
    <row r="232" ht="15.75" customHeight="1" x14ac:dyDescent="0.4"/>
    <row r="233" ht="15.75" customHeight="1" x14ac:dyDescent="0.4"/>
    <row r="234" ht="15.75" customHeight="1" x14ac:dyDescent="0.4"/>
    <row r="235" ht="15.75" customHeight="1" x14ac:dyDescent="0.4"/>
    <row r="236" ht="15.75" customHeight="1" x14ac:dyDescent="0.4"/>
    <row r="237" ht="15.75" customHeight="1" x14ac:dyDescent="0.4"/>
    <row r="238" ht="15.75" customHeight="1" x14ac:dyDescent="0.4"/>
    <row r="239" ht="15.75" customHeight="1" x14ac:dyDescent="0.4"/>
    <row r="240" ht="15.75" customHeight="1" x14ac:dyDescent="0.4"/>
    <row r="241" ht="15.75" customHeight="1" x14ac:dyDescent="0.4"/>
    <row r="242" ht="15.75" customHeight="1" x14ac:dyDescent="0.4"/>
    <row r="243" ht="15.75" customHeight="1" x14ac:dyDescent="0.4"/>
    <row r="244" ht="15.75" customHeight="1" x14ac:dyDescent="0.4"/>
    <row r="245" ht="15.75" customHeight="1" x14ac:dyDescent="0.4"/>
    <row r="246" ht="15.75" customHeight="1" x14ac:dyDescent="0.4"/>
    <row r="247" ht="15.75" customHeight="1" x14ac:dyDescent="0.4"/>
    <row r="248" ht="15.75" customHeight="1" x14ac:dyDescent="0.4"/>
    <row r="249" ht="15.75" customHeight="1" x14ac:dyDescent="0.4"/>
    <row r="250" ht="15.75" customHeight="1" x14ac:dyDescent="0.4"/>
    <row r="251" ht="15.75" customHeight="1" x14ac:dyDescent="0.4"/>
    <row r="252" ht="15.75" customHeight="1" x14ac:dyDescent="0.4"/>
    <row r="253" ht="15.75" customHeight="1" x14ac:dyDescent="0.4"/>
    <row r="254" ht="15.75" customHeight="1" x14ac:dyDescent="0.4"/>
    <row r="255" ht="15.75" customHeight="1" x14ac:dyDescent="0.4"/>
    <row r="256" ht="15.75" customHeight="1" x14ac:dyDescent="0.4"/>
    <row r="257" ht="15.75" customHeight="1" x14ac:dyDescent="0.4"/>
    <row r="258" ht="15.75" customHeight="1" x14ac:dyDescent="0.4"/>
    <row r="259" ht="15.75" customHeight="1" x14ac:dyDescent="0.4"/>
    <row r="260" ht="15.75" customHeight="1" x14ac:dyDescent="0.4"/>
    <row r="261" ht="15.75" customHeight="1" x14ac:dyDescent="0.4"/>
    <row r="262" ht="15.75" customHeight="1" x14ac:dyDescent="0.4"/>
    <row r="263" ht="15.75" customHeight="1" x14ac:dyDescent="0.4"/>
    <row r="264" ht="15.75" customHeight="1" x14ac:dyDescent="0.4"/>
    <row r="265" ht="15.75" customHeight="1" x14ac:dyDescent="0.4"/>
    <row r="266" ht="15.75" customHeight="1" x14ac:dyDescent="0.4"/>
    <row r="267" ht="15.75" customHeight="1" x14ac:dyDescent="0.4"/>
    <row r="268" ht="15.75" customHeight="1" x14ac:dyDescent="0.4"/>
    <row r="269" ht="15.75" customHeight="1" x14ac:dyDescent="0.4"/>
    <row r="270" ht="15.75" customHeight="1" x14ac:dyDescent="0.4"/>
    <row r="271" ht="15.75" customHeight="1" x14ac:dyDescent="0.4"/>
    <row r="272" ht="15.75" customHeight="1" x14ac:dyDescent="0.4"/>
    <row r="273" ht="15.75" customHeight="1" x14ac:dyDescent="0.4"/>
    <row r="274" ht="15.75" customHeight="1" x14ac:dyDescent="0.4"/>
    <row r="275" ht="15.75" customHeight="1" x14ac:dyDescent="0.4"/>
    <row r="276" ht="15.75" customHeight="1" x14ac:dyDescent="0.4"/>
    <row r="277" ht="15.75" customHeight="1" x14ac:dyDescent="0.4"/>
    <row r="278" ht="15.75" customHeight="1" x14ac:dyDescent="0.4"/>
    <row r="279" ht="15.75" customHeight="1" x14ac:dyDescent="0.4"/>
    <row r="280" ht="15.75" customHeight="1" x14ac:dyDescent="0.4"/>
    <row r="281" ht="15.75" customHeight="1" x14ac:dyDescent="0.4"/>
    <row r="282" ht="15.75" customHeight="1" x14ac:dyDescent="0.4"/>
    <row r="283" ht="15.75" customHeight="1" x14ac:dyDescent="0.4"/>
    <row r="284" ht="15.75" customHeight="1" x14ac:dyDescent="0.4"/>
    <row r="285" ht="15.75" customHeight="1" x14ac:dyDescent="0.4"/>
    <row r="286" ht="15.75" customHeight="1" x14ac:dyDescent="0.4"/>
    <row r="287" ht="15.75" customHeight="1" x14ac:dyDescent="0.4"/>
    <row r="288" ht="15.75" customHeight="1" x14ac:dyDescent="0.4"/>
    <row r="289" ht="15.75" customHeight="1" x14ac:dyDescent="0.4"/>
    <row r="290" ht="15.75" customHeight="1" x14ac:dyDescent="0.4"/>
    <row r="291" ht="15.75" customHeight="1" x14ac:dyDescent="0.4"/>
    <row r="292" ht="15.75" customHeight="1" x14ac:dyDescent="0.4"/>
    <row r="293" ht="15.75" customHeight="1" x14ac:dyDescent="0.4"/>
    <row r="294" ht="15.75" customHeight="1" x14ac:dyDescent="0.4"/>
    <row r="295" ht="15.75" customHeight="1" x14ac:dyDescent="0.4"/>
    <row r="296" ht="15.75" customHeight="1" x14ac:dyDescent="0.4"/>
    <row r="297" ht="15.75" customHeight="1" x14ac:dyDescent="0.4"/>
    <row r="298" ht="15.75" customHeight="1" x14ac:dyDescent="0.4"/>
    <row r="299" ht="15.75" customHeight="1" x14ac:dyDescent="0.4"/>
    <row r="300" ht="15.75" customHeight="1" x14ac:dyDescent="0.4"/>
    <row r="301" ht="15.75" customHeight="1" x14ac:dyDescent="0.4"/>
    <row r="302" ht="15.75" customHeight="1" x14ac:dyDescent="0.4"/>
    <row r="303" ht="15.75" customHeight="1" x14ac:dyDescent="0.4"/>
    <row r="304" ht="15.75" customHeight="1" x14ac:dyDescent="0.4"/>
    <row r="305" ht="15.75" customHeight="1" x14ac:dyDescent="0.4"/>
    <row r="306" ht="15.75" customHeight="1" x14ac:dyDescent="0.4"/>
    <row r="307" ht="15.75" customHeight="1" x14ac:dyDescent="0.4"/>
    <row r="308" ht="15.75" customHeight="1" x14ac:dyDescent="0.4"/>
    <row r="309" ht="15.75" customHeight="1" x14ac:dyDescent="0.4"/>
    <row r="310" ht="15.75" customHeight="1" x14ac:dyDescent="0.4"/>
    <row r="311" ht="15.75" customHeight="1" x14ac:dyDescent="0.4"/>
    <row r="312" ht="15.75" customHeight="1" x14ac:dyDescent="0.4"/>
    <row r="313" ht="15.75" customHeight="1" x14ac:dyDescent="0.4"/>
    <row r="314" ht="15.75" customHeight="1" x14ac:dyDescent="0.4"/>
    <row r="315" ht="15.75" customHeight="1" x14ac:dyDescent="0.4"/>
    <row r="316" ht="15.75" customHeight="1" x14ac:dyDescent="0.4"/>
    <row r="317" ht="15.75" customHeight="1" x14ac:dyDescent="0.4"/>
    <row r="318" ht="15.75" customHeight="1" x14ac:dyDescent="0.4"/>
    <row r="319" ht="15.75" customHeight="1" x14ac:dyDescent="0.4"/>
    <row r="320" ht="15.75" customHeight="1" x14ac:dyDescent="0.4"/>
    <row r="321" ht="15.75" customHeight="1" x14ac:dyDescent="0.4"/>
    <row r="322" ht="15.75" customHeight="1" x14ac:dyDescent="0.4"/>
    <row r="323" ht="15.75" customHeight="1" x14ac:dyDescent="0.4"/>
    <row r="324" ht="15.75" customHeight="1" x14ac:dyDescent="0.4"/>
    <row r="325" ht="15.75" customHeight="1" x14ac:dyDescent="0.4"/>
    <row r="326" ht="15.75" customHeight="1" x14ac:dyDescent="0.4"/>
    <row r="327" ht="15.75" customHeight="1" x14ac:dyDescent="0.4"/>
    <row r="328" ht="15.75" customHeight="1" x14ac:dyDescent="0.4"/>
    <row r="329" ht="15.75" customHeight="1" x14ac:dyDescent="0.4"/>
    <row r="330" ht="15.75" customHeight="1" x14ac:dyDescent="0.4"/>
    <row r="331" ht="15.75" customHeight="1" x14ac:dyDescent="0.4"/>
    <row r="332" ht="15.75" customHeight="1" x14ac:dyDescent="0.4"/>
    <row r="333" ht="15.75" customHeight="1" x14ac:dyDescent="0.4"/>
    <row r="334" ht="15.75" customHeight="1" x14ac:dyDescent="0.4"/>
    <row r="335" ht="15.75" customHeight="1" x14ac:dyDescent="0.4"/>
    <row r="336" ht="15.75" customHeight="1" x14ac:dyDescent="0.4"/>
    <row r="337" ht="15.75" customHeight="1" x14ac:dyDescent="0.4"/>
    <row r="338" ht="15.75" customHeight="1" x14ac:dyDescent="0.4"/>
    <row r="339" ht="15.75" customHeight="1" x14ac:dyDescent="0.4"/>
    <row r="340" ht="15.75" customHeight="1" x14ac:dyDescent="0.4"/>
    <row r="341" ht="15.75" customHeight="1" x14ac:dyDescent="0.4"/>
    <row r="342" ht="15.75" customHeight="1" x14ac:dyDescent="0.4"/>
    <row r="343" ht="15.75" customHeight="1" x14ac:dyDescent="0.4"/>
    <row r="344" ht="15.75" customHeight="1" x14ac:dyDescent="0.4"/>
    <row r="345" ht="15.75" customHeight="1" x14ac:dyDescent="0.4"/>
    <row r="346" ht="15.75" customHeight="1" x14ac:dyDescent="0.4"/>
    <row r="347" ht="15.75" customHeight="1" x14ac:dyDescent="0.4"/>
    <row r="348" ht="15.75" customHeight="1" x14ac:dyDescent="0.4"/>
    <row r="349" ht="15.75" customHeight="1" x14ac:dyDescent="0.4"/>
    <row r="350" ht="15.75" customHeight="1" x14ac:dyDescent="0.4"/>
    <row r="351" ht="15.75" customHeight="1" x14ac:dyDescent="0.4"/>
    <row r="352" ht="15.75" customHeight="1" x14ac:dyDescent="0.4"/>
    <row r="353" ht="15.75" customHeight="1" x14ac:dyDescent="0.4"/>
    <row r="354" ht="15.75" customHeight="1" x14ac:dyDescent="0.4"/>
    <row r="355" ht="15.75" customHeight="1" x14ac:dyDescent="0.4"/>
    <row r="356" ht="15.75" customHeight="1" x14ac:dyDescent="0.4"/>
    <row r="357" ht="15.75" customHeight="1" x14ac:dyDescent="0.4"/>
    <row r="358" ht="15.75" customHeight="1" x14ac:dyDescent="0.4"/>
    <row r="359" ht="15.75" customHeight="1" x14ac:dyDescent="0.4"/>
    <row r="360" ht="15.75" customHeight="1" x14ac:dyDescent="0.4"/>
    <row r="361" ht="15.75" customHeight="1" x14ac:dyDescent="0.4"/>
    <row r="362" ht="15.75" customHeight="1" x14ac:dyDescent="0.4"/>
    <row r="363" ht="15.75" customHeight="1" x14ac:dyDescent="0.4"/>
    <row r="364" ht="15.75" customHeight="1" x14ac:dyDescent="0.4"/>
    <row r="365" ht="15.75" customHeight="1" x14ac:dyDescent="0.4"/>
    <row r="366" ht="15.75" customHeight="1" x14ac:dyDescent="0.4"/>
    <row r="367" ht="15.75" customHeight="1" x14ac:dyDescent="0.4"/>
    <row r="368" ht="15.75" customHeight="1" x14ac:dyDescent="0.4"/>
    <row r="369" ht="15.75" customHeight="1" x14ac:dyDescent="0.4"/>
    <row r="370" ht="15.75" customHeight="1" x14ac:dyDescent="0.4"/>
    <row r="371" ht="15.75" customHeight="1" x14ac:dyDescent="0.4"/>
    <row r="372" ht="15.75" customHeight="1" x14ac:dyDescent="0.4"/>
    <row r="373" ht="15.75" customHeight="1" x14ac:dyDescent="0.4"/>
    <row r="374" ht="15.75" customHeight="1" x14ac:dyDescent="0.4"/>
    <row r="375" ht="15.75" customHeight="1" x14ac:dyDescent="0.4"/>
    <row r="376" ht="15.75" customHeight="1" x14ac:dyDescent="0.4"/>
    <row r="377" ht="15.75" customHeight="1" x14ac:dyDescent="0.4"/>
    <row r="378" ht="15.75" customHeight="1" x14ac:dyDescent="0.4"/>
    <row r="379" ht="15.75" customHeight="1" x14ac:dyDescent="0.4"/>
    <row r="380" ht="15.75" customHeight="1" x14ac:dyDescent="0.4"/>
    <row r="381" ht="15.75" customHeight="1" x14ac:dyDescent="0.4"/>
    <row r="382" ht="15.75" customHeight="1" x14ac:dyDescent="0.4"/>
    <row r="383" ht="15.75" customHeight="1" x14ac:dyDescent="0.4"/>
    <row r="384" ht="15.75" customHeight="1" x14ac:dyDescent="0.4"/>
    <row r="385" ht="15.75" customHeight="1" x14ac:dyDescent="0.4"/>
    <row r="386" ht="15.75" customHeight="1" x14ac:dyDescent="0.4"/>
    <row r="387" ht="15.75" customHeight="1" x14ac:dyDescent="0.4"/>
    <row r="388" ht="15.75" customHeight="1" x14ac:dyDescent="0.4"/>
    <row r="389" ht="15.75" customHeight="1" x14ac:dyDescent="0.4"/>
    <row r="390" ht="15.75" customHeight="1" x14ac:dyDescent="0.4"/>
    <row r="391" ht="15.75" customHeight="1" x14ac:dyDescent="0.4"/>
    <row r="392" ht="15.75" customHeight="1" x14ac:dyDescent="0.4"/>
    <row r="393" ht="15.75" customHeight="1" x14ac:dyDescent="0.4"/>
    <row r="394" ht="15.75" customHeight="1" x14ac:dyDescent="0.4"/>
    <row r="395" ht="15.75" customHeight="1" x14ac:dyDescent="0.4"/>
    <row r="396" ht="15.75" customHeight="1" x14ac:dyDescent="0.4"/>
    <row r="397" ht="15.75" customHeight="1" x14ac:dyDescent="0.4"/>
    <row r="398" ht="15.75" customHeight="1" x14ac:dyDescent="0.4"/>
    <row r="399" ht="15.75" customHeight="1" x14ac:dyDescent="0.4"/>
    <row r="400" ht="15.75" customHeight="1" x14ac:dyDescent="0.4"/>
    <row r="401" ht="15.75" customHeight="1" x14ac:dyDescent="0.4"/>
    <row r="402" ht="15.75" customHeight="1" x14ac:dyDescent="0.4"/>
    <row r="403" ht="15.75" customHeight="1" x14ac:dyDescent="0.4"/>
    <row r="404" ht="15.75" customHeight="1" x14ac:dyDescent="0.4"/>
    <row r="405" ht="15.75" customHeight="1" x14ac:dyDescent="0.4"/>
    <row r="406" ht="15.75" customHeight="1" x14ac:dyDescent="0.4"/>
    <row r="407" ht="15.75" customHeight="1" x14ac:dyDescent="0.4"/>
    <row r="408" ht="15.75" customHeight="1" x14ac:dyDescent="0.4"/>
    <row r="409" ht="15.75" customHeight="1" x14ac:dyDescent="0.4"/>
    <row r="410" ht="15.75" customHeight="1" x14ac:dyDescent="0.4"/>
    <row r="411" ht="15.75" customHeight="1" x14ac:dyDescent="0.4"/>
    <row r="412" ht="15.75" customHeight="1" x14ac:dyDescent="0.4"/>
    <row r="413" ht="15.75" customHeight="1" x14ac:dyDescent="0.4"/>
    <row r="414" ht="15.75" customHeight="1" x14ac:dyDescent="0.4"/>
    <row r="415" ht="15.75" customHeight="1" x14ac:dyDescent="0.4"/>
    <row r="416" ht="15.75" customHeight="1" x14ac:dyDescent="0.4"/>
    <row r="417" ht="15.75" customHeight="1" x14ac:dyDescent="0.4"/>
    <row r="418" ht="15.75" customHeight="1" x14ac:dyDescent="0.4"/>
    <row r="419" ht="15.75" customHeight="1" x14ac:dyDescent="0.4"/>
    <row r="420" ht="15.75" customHeight="1" x14ac:dyDescent="0.4"/>
    <row r="421" ht="15.75" customHeight="1" x14ac:dyDescent="0.4"/>
    <row r="422" ht="15.75" customHeight="1" x14ac:dyDescent="0.4"/>
    <row r="423" ht="15.75" customHeight="1" x14ac:dyDescent="0.4"/>
    <row r="424" ht="15.75" customHeight="1" x14ac:dyDescent="0.4"/>
    <row r="425" ht="15.75" customHeight="1" x14ac:dyDescent="0.4"/>
    <row r="426" ht="15.75" customHeight="1" x14ac:dyDescent="0.4"/>
    <row r="427" ht="15.75" customHeight="1" x14ac:dyDescent="0.4"/>
    <row r="428" ht="15.75" customHeight="1" x14ac:dyDescent="0.4"/>
    <row r="429" ht="15.75" customHeight="1" x14ac:dyDescent="0.4"/>
    <row r="430" ht="15.75" customHeight="1" x14ac:dyDescent="0.4"/>
    <row r="431" ht="15.75" customHeight="1" x14ac:dyDescent="0.4"/>
    <row r="432" ht="15.75" customHeight="1" x14ac:dyDescent="0.4"/>
    <row r="433" ht="15.75" customHeight="1" x14ac:dyDescent="0.4"/>
    <row r="434" ht="15.75" customHeight="1" x14ac:dyDescent="0.4"/>
    <row r="435" ht="15.75" customHeight="1" x14ac:dyDescent="0.4"/>
    <row r="436" ht="15.75" customHeight="1" x14ac:dyDescent="0.4"/>
    <row r="437" ht="15.75" customHeight="1" x14ac:dyDescent="0.4"/>
    <row r="438" ht="15.75" customHeight="1" x14ac:dyDescent="0.4"/>
    <row r="439" ht="15.75" customHeight="1" x14ac:dyDescent="0.4"/>
    <row r="440" ht="15.75" customHeight="1" x14ac:dyDescent="0.4"/>
    <row r="441" ht="15.75" customHeight="1" x14ac:dyDescent="0.4"/>
    <row r="442" ht="15.75" customHeight="1" x14ac:dyDescent="0.4"/>
    <row r="443" ht="15.75" customHeight="1" x14ac:dyDescent="0.4"/>
    <row r="444" ht="15.75" customHeight="1" x14ac:dyDescent="0.4"/>
    <row r="445" ht="15.75" customHeight="1" x14ac:dyDescent="0.4"/>
    <row r="446" ht="15.75" customHeight="1" x14ac:dyDescent="0.4"/>
    <row r="447" ht="15.75" customHeight="1" x14ac:dyDescent="0.4"/>
    <row r="448" ht="15.75" customHeight="1" x14ac:dyDescent="0.4"/>
    <row r="449" ht="15.75" customHeight="1" x14ac:dyDescent="0.4"/>
    <row r="450" ht="15.75" customHeight="1" x14ac:dyDescent="0.4"/>
    <row r="451" ht="15.75" customHeight="1" x14ac:dyDescent="0.4"/>
    <row r="452" ht="15.75" customHeight="1" x14ac:dyDescent="0.4"/>
    <row r="453" ht="15.75" customHeight="1" x14ac:dyDescent="0.4"/>
    <row r="454" ht="15.75" customHeight="1" x14ac:dyDescent="0.4"/>
    <row r="455" ht="15.75" customHeight="1" x14ac:dyDescent="0.4"/>
    <row r="456" ht="15.75" customHeight="1" x14ac:dyDescent="0.4"/>
    <row r="457" ht="15.75" customHeight="1" x14ac:dyDescent="0.4"/>
    <row r="458" ht="15.75" customHeight="1" x14ac:dyDescent="0.4"/>
    <row r="459" ht="15.75" customHeight="1" x14ac:dyDescent="0.4"/>
    <row r="460" ht="15.75" customHeight="1" x14ac:dyDescent="0.4"/>
    <row r="461" ht="15.75" customHeight="1" x14ac:dyDescent="0.4"/>
    <row r="462" ht="15.75" customHeight="1" x14ac:dyDescent="0.4"/>
    <row r="463" ht="15.75" customHeight="1" x14ac:dyDescent="0.4"/>
    <row r="464" ht="15.75" customHeight="1" x14ac:dyDescent="0.4"/>
    <row r="465" ht="15.75" customHeight="1" x14ac:dyDescent="0.4"/>
    <row r="466" ht="15.75" customHeight="1" x14ac:dyDescent="0.4"/>
    <row r="467" ht="15.75" customHeight="1" x14ac:dyDescent="0.4"/>
    <row r="468" ht="15.75" customHeight="1" x14ac:dyDescent="0.4"/>
    <row r="469" ht="15.75" customHeight="1" x14ac:dyDescent="0.4"/>
    <row r="470" ht="15.75" customHeight="1" x14ac:dyDescent="0.4"/>
    <row r="471" ht="15.75" customHeight="1" x14ac:dyDescent="0.4"/>
    <row r="472" ht="15.75" customHeight="1" x14ac:dyDescent="0.4"/>
    <row r="473" ht="15.75" customHeight="1" x14ac:dyDescent="0.4"/>
    <row r="474" ht="15.75" customHeight="1" x14ac:dyDescent="0.4"/>
    <row r="475" ht="15.75" customHeight="1" x14ac:dyDescent="0.4"/>
    <row r="476" ht="15.75" customHeight="1" x14ac:dyDescent="0.4"/>
    <row r="477" ht="15.75" customHeight="1" x14ac:dyDescent="0.4"/>
    <row r="478" ht="15.75" customHeight="1" x14ac:dyDescent="0.4"/>
    <row r="479" ht="15.75" customHeight="1" x14ac:dyDescent="0.4"/>
    <row r="480" ht="15.75" customHeight="1" x14ac:dyDescent="0.4"/>
    <row r="481" ht="15.75" customHeight="1" x14ac:dyDescent="0.4"/>
    <row r="482" ht="15.75" customHeight="1" x14ac:dyDescent="0.4"/>
    <row r="483" ht="15.75" customHeight="1" x14ac:dyDescent="0.4"/>
    <row r="484" ht="15.75" customHeight="1" x14ac:dyDescent="0.4"/>
    <row r="485" ht="15.75" customHeight="1" x14ac:dyDescent="0.4"/>
    <row r="486" ht="15.75" customHeight="1" x14ac:dyDescent="0.4"/>
    <row r="487" ht="15.75" customHeight="1" x14ac:dyDescent="0.4"/>
    <row r="488" ht="15.75" customHeight="1" x14ac:dyDescent="0.4"/>
    <row r="489" ht="15.75" customHeight="1" x14ac:dyDescent="0.4"/>
    <row r="490" ht="15.75" customHeight="1" x14ac:dyDescent="0.4"/>
    <row r="491" ht="15.75" customHeight="1" x14ac:dyDescent="0.4"/>
    <row r="492" ht="15.75" customHeight="1" x14ac:dyDescent="0.4"/>
    <row r="493" ht="15.75" customHeight="1" x14ac:dyDescent="0.4"/>
    <row r="494" ht="15.75" customHeight="1" x14ac:dyDescent="0.4"/>
    <row r="495" ht="15.75" customHeight="1" x14ac:dyDescent="0.4"/>
    <row r="496" ht="15.75" customHeight="1" x14ac:dyDescent="0.4"/>
    <row r="497" ht="15.75" customHeight="1" x14ac:dyDescent="0.4"/>
    <row r="498" ht="15.75" customHeight="1" x14ac:dyDescent="0.4"/>
    <row r="499" ht="15.75" customHeight="1" x14ac:dyDescent="0.4"/>
    <row r="500" ht="15.75" customHeight="1" x14ac:dyDescent="0.4"/>
    <row r="501" ht="15.75" customHeight="1" x14ac:dyDescent="0.4"/>
    <row r="502" ht="15.75" customHeight="1" x14ac:dyDescent="0.4"/>
    <row r="503" ht="15.75" customHeight="1" x14ac:dyDescent="0.4"/>
    <row r="504" ht="15.75" customHeight="1" x14ac:dyDescent="0.4"/>
    <row r="505" ht="15.75" customHeight="1" x14ac:dyDescent="0.4"/>
    <row r="506" ht="15.75" customHeight="1" x14ac:dyDescent="0.4"/>
    <row r="507" ht="15.75" customHeight="1" x14ac:dyDescent="0.4"/>
    <row r="508" ht="15.75" customHeight="1" x14ac:dyDescent="0.4"/>
    <row r="509" ht="15.75" customHeight="1" x14ac:dyDescent="0.4"/>
    <row r="510" ht="15.75" customHeight="1" x14ac:dyDescent="0.4"/>
    <row r="511" ht="15.75" customHeight="1" x14ac:dyDescent="0.4"/>
    <row r="512" ht="15.75" customHeight="1" x14ac:dyDescent="0.4"/>
    <row r="513" ht="15.75" customHeight="1" x14ac:dyDescent="0.4"/>
    <row r="514" ht="15.75" customHeight="1" x14ac:dyDescent="0.4"/>
    <row r="515" ht="15.75" customHeight="1" x14ac:dyDescent="0.4"/>
    <row r="516" ht="15.75" customHeight="1" x14ac:dyDescent="0.4"/>
    <row r="517" ht="15.75" customHeight="1" x14ac:dyDescent="0.4"/>
    <row r="518" ht="15.75" customHeight="1" x14ac:dyDescent="0.4"/>
    <row r="519" ht="15.75" customHeight="1" x14ac:dyDescent="0.4"/>
    <row r="520" ht="15.75" customHeight="1" x14ac:dyDescent="0.4"/>
    <row r="521" ht="15.75" customHeight="1" x14ac:dyDescent="0.4"/>
    <row r="522" ht="15.75" customHeight="1" x14ac:dyDescent="0.4"/>
    <row r="523" ht="15.75" customHeight="1" x14ac:dyDescent="0.4"/>
    <row r="524" ht="15.75" customHeight="1" x14ac:dyDescent="0.4"/>
    <row r="525" ht="15.75" customHeight="1" x14ac:dyDescent="0.4"/>
    <row r="526" ht="15.75" customHeight="1" x14ac:dyDescent="0.4"/>
    <row r="527" ht="15.75" customHeight="1" x14ac:dyDescent="0.4"/>
    <row r="528" ht="15.75" customHeight="1" x14ac:dyDescent="0.4"/>
    <row r="529" ht="15.75" customHeight="1" x14ac:dyDescent="0.4"/>
    <row r="530" ht="15.75" customHeight="1" x14ac:dyDescent="0.4"/>
    <row r="531" ht="15.75" customHeight="1" x14ac:dyDescent="0.4"/>
    <row r="532" ht="15.75" customHeight="1" x14ac:dyDescent="0.4"/>
    <row r="533" ht="15.75" customHeight="1" x14ac:dyDescent="0.4"/>
    <row r="534" ht="15.75" customHeight="1" x14ac:dyDescent="0.4"/>
    <row r="535" ht="15.75" customHeight="1" x14ac:dyDescent="0.4"/>
    <row r="536" ht="15.75" customHeight="1" x14ac:dyDescent="0.4"/>
    <row r="537" ht="15.75" customHeight="1" x14ac:dyDescent="0.4"/>
    <row r="538" ht="15.75" customHeight="1" x14ac:dyDescent="0.4"/>
    <row r="539" ht="15.75" customHeight="1" x14ac:dyDescent="0.4"/>
    <row r="540" ht="15.75" customHeight="1" x14ac:dyDescent="0.4"/>
    <row r="541" ht="15.75" customHeight="1" x14ac:dyDescent="0.4"/>
    <row r="542" ht="15.75" customHeight="1" x14ac:dyDescent="0.4"/>
    <row r="543" ht="15.75" customHeight="1" x14ac:dyDescent="0.4"/>
    <row r="544" ht="15.75" customHeight="1" x14ac:dyDescent="0.4"/>
    <row r="545" ht="15.75" customHeight="1" x14ac:dyDescent="0.4"/>
    <row r="546" ht="15.75" customHeight="1" x14ac:dyDescent="0.4"/>
    <row r="547" ht="15.75" customHeight="1" x14ac:dyDescent="0.4"/>
    <row r="548" ht="15.75" customHeight="1" x14ac:dyDescent="0.4"/>
    <row r="549" ht="15.75" customHeight="1" x14ac:dyDescent="0.4"/>
    <row r="550" ht="15.75" customHeight="1" x14ac:dyDescent="0.4"/>
    <row r="551" ht="15.75" customHeight="1" x14ac:dyDescent="0.4"/>
    <row r="552" ht="15.75" customHeight="1" x14ac:dyDescent="0.4"/>
    <row r="553" ht="15.75" customHeight="1" x14ac:dyDescent="0.4"/>
    <row r="554" ht="15.75" customHeight="1" x14ac:dyDescent="0.4"/>
    <row r="555" ht="15.75" customHeight="1" x14ac:dyDescent="0.4"/>
    <row r="556" ht="15.75" customHeight="1" x14ac:dyDescent="0.4"/>
    <row r="557" ht="15.75" customHeight="1" x14ac:dyDescent="0.4"/>
    <row r="558" ht="15.75" customHeight="1" x14ac:dyDescent="0.4"/>
    <row r="559" ht="15.75" customHeight="1" x14ac:dyDescent="0.4"/>
    <row r="560" ht="15.75" customHeight="1" x14ac:dyDescent="0.4"/>
    <row r="561" ht="15.75" customHeight="1" x14ac:dyDescent="0.4"/>
    <row r="562" ht="15.75" customHeight="1" x14ac:dyDescent="0.4"/>
    <row r="563" ht="15.75" customHeight="1" x14ac:dyDescent="0.4"/>
    <row r="564" ht="15.75" customHeight="1" x14ac:dyDescent="0.4"/>
    <row r="565" ht="15.75" customHeight="1" x14ac:dyDescent="0.4"/>
    <row r="566" ht="15.75" customHeight="1" x14ac:dyDescent="0.4"/>
    <row r="567" ht="15.75" customHeight="1" x14ac:dyDescent="0.4"/>
    <row r="568" ht="15.75" customHeight="1" x14ac:dyDescent="0.4"/>
    <row r="569" ht="15.75" customHeight="1" x14ac:dyDescent="0.4"/>
    <row r="570" ht="15.75" customHeight="1" x14ac:dyDescent="0.4"/>
    <row r="571" ht="15.75" customHeight="1" x14ac:dyDescent="0.4"/>
    <row r="572" ht="15.75" customHeight="1" x14ac:dyDescent="0.4"/>
    <row r="573" ht="15.75" customHeight="1" x14ac:dyDescent="0.4"/>
    <row r="574" ht="15.75" customHeight="1" x14ac:dyDescent="0.4"/>
    <row r="575" ht="15.75" customHeight="1" x14ac:dyDescent="0.4"/>
    <row r="576" ht="15.75" customHeight="1" x14ac:dyDescent="0.4"/>
    <row r="577" ht="15.75" customHeight="1" x14ac:dyDescent="0.4"/>
    <row r="578" ht="15.75" customHeight="1" x14ac:dyDescent="0.4"/>
    <row r="579" ht="15.75" customHeight="1" x14ac:dyDescent="0.4"/>
    <row r="580" ht="15.75" customHeight="1" x14ac:dyDescent="0.4"/>
    <row r="581" ht="15.75" customHeight="1" x14ac:dyDescent="0.4"/>
    <row r="582" ht="15.75" customHeight="1" x14ac:dyDescent="0.4"/>
    <row r="583" ht="15.75" customHeight="1" x14ac:dyDescent="0.4"/>
    <row r="584" ht="15.75" customHeight="1" x14ac:dyDescent="0.4"/>
    <row r="585" ht="15.75" customHeight="1" x14ac:dyDescent="0.4"/>
    <row r="586" ht="15.75" customHeight="1" x14ac:dyDescent="0.4"/>
    <row r="587" ht="15.75" customHeight="1" x14ac:dyDescent="0.4"/>
    <row r="588" ht="15.75" customHeight="1" x14ac:dyDescent="0.4"/>
    <row r="589" ht="15.75" customHeight="1" x14ac:dyDescent="0.4"/>
    <row r="590" ht="15.75" customHeight="1" x14ac:dyDescent="0.4"/>
    <row r="591" ht="15.75" customHeight="1" x14ac:dyDescent="0.4"/>
    <row r="592" ht="15.75" customHeight="1" x14ac:dyDescent="0.4"/>
    <row r="593" ht="15.75" customHeight="1" x14ac:dyDescent="0.4"/>
    <row r="594" ht="15.75" customHeight="1" x14ac:dyDescent="0.4"/>
    <row r="595" ht="15.75" customHeight="1" x14ac:dyDescent="0.4"/>
    <row r="596" ht="15.75" customHeight="1" x14ac:dyDescent="0.4"/>
    <row r="597" ht="15.75" customHeight="1" x14ac:dyDescent="0.4"/>
    <row r="598" ht="15.75" customHeight="1" x14ac:dyDescent="0.4"/>
    <row r="599" ht="15.75" customHeight="1" x14ac:dyDescent="0.4"/>
    <row r="600" ht="15.75" customHeight="1" x14ac:dyDescent="0.4"/>
    <row r="601" ht="15.75" customHeight="1" x14ac:dyDescent="0.4"/>
    <row r="602" ht="15.75" customHeight="1" x14ac:dyDescent="0.4"/>
    <row r="603" ht="15.75" customHeight="1" x14ac:dyDescent="0.4"/>
    <row r="604" ht="15.75" customHeight="1" x14ac:dyDescent="0.4"/>
    <row r="605" ht="15.75" customHeight="1" x14ac:dyDescent="0.4"/>
    <row r="606" ht="15.75" customHeight="1" x14ac:dyDescent="0.4"/>
    <row r="607" ht="15.75" customHeight="1" x14ac:dyDescent="0.4"/>
    <row r="608" ht="15.75" customHeight="1" x14ac:dyDescent="0.4"/>
    <row r="609" ht="15.75" customHeight="1" x14ac:dyDescent="0.4"/>
    <row r="610" ht="15.75" customHeight="1" x14ac:dyDescent="0.4"/>
    <row r="611" ht="15.75" customHeight="1" x14ac:dyDescent="0.4"/>
    <row r="612" ht="15.75" customHeight="1" x14ac:dyDescent="0.4"/>
    <row r="613" ht="15.75" customHeight="1" x14ac:dyDescent="0.4"/>
    <row r="614" ht="15.75" customHeight="1" x14ac:dyDescent="0.4"/>
    <row r="615" ht="15.75" customHeight="1" x14ac:dyDescent="0.4"/>
    <row r="616" ht="15.75" customHeight="1" x14ac:dyDescent="0.4"/>
    <row r="617" ht="15.75" customHeight="1" x14ac:dyDescent="0.4"/>
    <row r="618" ht="15.75" customHeight="1" x14ac:dyDescent="0.4"/>
    <row r="619" ht="15.75" customHeight="1" x14ac:dyDescent="0.4"/>
    <row r="620" ht="15.75" customHeight="1" x14ac:dyDescent="0.4"/>
    <row r="621" ht="15.75" customHeight="1" x14ac:dyDescent="0.4"/>
    <row r="622" ht="15.75" customHeight="1" x14ac:dyDescent="0.4"/>
    <row r="623" ht="15.75" customHeight="1" x14ac:dyDescent="0.4"/>
    <row r="624" ht="15.75" customHeight="1" x14ac:dyDescent="0.4"/>
    <row r="625" ht="15.75" customHeight="1" x14ac:dyDescent="0.4"/>
    <row r="626" ht="15.75" customHeight="1" x14ac:dyDescent="0.4"/>
    <row r="627" ht="15.75" customHeight="1" x14ac:dyDescent="0.4"/>
    <row r="628" ht="15.75" customHeight="1" x14ac:dyDescent="0.4"/>
    <row r="629" ht="15.75" customHeight="1" x14ac:dyDescent="0.4"/>
    <row r="630" ht="15.75" customHeight="1" x14ac:dyDescent="0.4"/>
    <row r="631" ht="15.75" customHeight="1" x14ac:dyDescent="0.4"/>
    <row r="632" ht="15.75" customHeight="1" x14ac:dyDescent="0.4"/>
    <row r="633" ht="15.75" customHeight="1" x14ac:dyDescent="0.4"/>
    <row r="634" ht="15.75" customHeight="1" x14ac:dyDescent="0.4"/>
    <row r="635" ht="15.75" customHeight="1" x14ac:dyDescent="0.4"/>
    <row r="636" ht="15.75" customHeight="1" x14ac:dyDescent="0.4"/>
    <row r="637" ht="15.75" customHeight="1" x14ac:dyDescent="0.4"/>
    <row r="638" ht="15.75" customHeight="1" x14ac:dyDescent="0.4"/>
    <row r="639" ht="15.75" customHeight="1" x14ac:dyDescent="0.4"/>
    <row r="640" ht="15.75" customHeight="1" x14ac:dyDescent="0.4"/>
    <row r="641" ht="15.75" customHeight="1" x14ac:dyDescent="0.4"/>
    <row r="642" ht="15.75" customHeight="1" x14ac:dyDescent="0.4"/>
    <row r="643" ht="15.75" customHeight="1" x14ac:dyDescent="0.4"/>
    <row r="644" ht="15.75" customHeight="1" x14ac:dyDescent="0.4"/>
    <row r="645" ht="15.75" customHeight="1" x14ac:dyDescent="0.4"/>
    <row r="646" ht="15.75" customHeight="1" x14ac:dyDescent="0.4"/>
    <row r="647" ht="15.75" customHeight="1" x14ac:dyDescent="0.4"/>
    <row r="648" ht="15.75" customHeight="1" x14ac:dyDescent="0.4"/>
    <row r="649" ht="15.75" customHeight="1" x14ac:dyDescent="0.4"/>
    <row r="650" ht="15.75" customHeight="1" x14ac:dyDescent="0.4"/>
    <row r="651" ht="15.75" customHeight="1" x14ac:dyDescent="0.4"/>
    <row r="652" ht="15.75" customHeight="1" x14ac:dyDescent="0.4"/>
    <row r="653" ht="15.75" customHeight="1" x14ac:dyDescent="0.4"/>
    <row r="654" ht="15.75" customHeight="1" x14ac:dyDescent="0.4"/>
    <row r="655" ht="15.75" customHeight="1" x14ac:dyDescent="0.4"/>
    <row r="656" ht="15.75" customHeight="1" x14ac:dyDescent="0.4"/>
    <row r="657" ht="15.75" customHeight="1" x14ac:dyDescent="0.4"/>
    <row r="658" ht="15.75" customHeight="1" x14ac:dyDescent="0.4"/>
    <row r="659" ht="15.75" customHeight="1" x14ac:dyDescent="0.4"/>
    <row r="660" ht="15.75" customHeight="1" x14ac:dyDescent="0.4"/>
    <row r="661" ht="15.75" customHeight="1" x14ac:dyDescent="0.4"/>
    <row r="662" ht="15.75" customHeight="1" x14ac:dyDescent="0.4"/>
    <row r="663" ht="15.75" customHeight="1" x14ac:dyDescent="0.4"/>
    <row r="664" ht="15.75" customHeight="1" x14ac:dyDescent="0.4"/>
    <row r="665" ht="15.75" customHeight="1" x14ac:dyDescent="0.4"/>
    <row r="666" ht="15.75" customHeight="1" x14ac:dyDescent="0.4"/>
    <row r="667" ht="15.75" customHeight="1" x14ac:dyDescent="0.4"/>
    <row r="668" ht="15.75" customHeight="1" x14ac:dyDescent="0.4"/>
    <row r="669" ht="15.75" customHeight="1" x14ac:dyDescent="0.4"/>
    <row r="670" ht="15.75" customHeight="1" x14ac:dyDescent="0.4"/>
    <row r="671" ht="15.75" customHeight="1" x14ac:dyDescent="0.4"/>
    <row r="672" ht="15.75" customHeight="1" x14ac:dyDescent="0.4"/>
    <row r="673" ht="15.75" customHeight="1" x14ac:dyDescent="0.4"/>
    <row r="674" ht="15.75" customHeight="1" x14ac:dyDescent="0.4"/>
    <row r="675" ht="15.75" customHeight="1" x14ac:dyDescent="0.4"/>
    <row r="676" ht="15.75" customHeight="1" x14ac:dyDescent="0.4"/>
    <row r="677" ht="15.75" customHeight="1" x14ac:dyDescent="0.4"/>
    <row r="678" ht="15.75" customHeight="1" x14ac:dyDescent="0.4"/>
    <row r="679" ht="15.75" customHeight="1" x14ac:dyDescent="0.4"/>
    <row r="680" ht="15.75" customHeight="1" x14ac:dyDescent="0.4"/>
    <row r="681" ht="15.75" customHeight="1" x14ac:dyDescent="0.4"/>
    <row r="682" ht="15.75" customHeight="1" x14ac:dyDescent="0.4"/>
    <row r="683" ht="15.75" customHeight="1" x14ac:dyDescent="0.4"/>
    <row r="684" ht="15.75" customHeight="1" x14ac:dyDescent="0.4"/>
    <row r="685" ht="15.75" customHeight="1" x14ac:dyDescent="0.4"/>
    <row r="686" ht="15.75" customHeight="1" x14ac:dyDescent="0.4"/>
    <row r="687" ht="15.75" customHeight="1" x14ac:dyDescent="0.4"/>
    <row r="688" ht="15.75" customHeight="1" x14ac:dyDescent="0.4"/>
    <row r="689" ht="15.75" customHeight="1" x14ac:dyDescent="0.4"/>
    <row r="690" ht="15.75" customHeight="1" x14ac:dyDescent="0.4"/>
    <row r="691" ht="15.75" customHeight="1" x14ac:dyDescent="0.4"/>
    <row r="692" ht="15.75" customHeight="1" x14ac:dyDescent="0.4"/>
    <row r="693" ht="15.75" customHeight="1" x14ac:dyDescent="0.4"/>
    <row r="694" ht="15.75" customHeight="1" x14ac:dyDescent="0.4"/>
    <row r="695" ht="15.75" customHeight="1" x14ac:dyDescent="0.4"/>
    <row r="696" ht="15.75" customHeight="1" x14ac:dyDescent="0.4"/>
    <row r="697" ht="15.75" customHeight="1" x14ac:dyDescent="0.4"/>
    <row r="698" ht="15.75" customHeight="1" x14ac:dyDescent="0.4"/>
    <row r="699" ht="15.75" customHeight="1" x14ac:dyDescent="0.4"/>
    <row r="700" ht="15.75" customHeight="1" x14ac:dyDescent="0.4"/>
    <row r="701" ht="15.75" customHeight="1" x14ac:dyDescent="0.4"/>
    <row r="702" ht="15.75" customHeight="1" x14ac:dyDescent="0.4"/>
    <row r="703" ht="15.75" customHeight="1" x14ac:dyDescent="0.4"/>
    <row r="704" ht="15.75" customHeight="1" x14ac:dyDescent="0.4"/>
    <row r="705" ht="15.75" customHeight="1" x14ac:dyDescent="0.4"/>
    <row r="706" ht="15.75" customHeight="1" x14ac:dyDescent="0.4"/>
    <row r="707" ht="15.75" customHeight="1" x14ac:dyDescent="0.4"/>
    <row r="708" ht="15.75" customHeight="1" x14ac:dyDescent="0.4"/>
    <row r="709" ht="15.75" customHeight="1" x14ac:dyDescent="0.4"/>
    <row r="710" ht="15.75" customHeight="1" x14ac:dyDescent="0.4"/>
    <row r="711" ht="15.75" customHeight="1" x14ac:dyDescent="0.4"/>
    <row r="712" ht="15.75" customHeight="1" x14ac:dyDescent="0.4"/>
    <row r="713" ht="15.75" customHeight="1" x14ac:dyDescent="0.4"/>
    <row r="714" ht="15.75" customHeight="1" x14ac:dyDescent="0.4"/>
    <row r="715" ht="15.75" customHeight="1" x14ac:dyDescent="0.4"/>
    <row r="716" ht="15.75" customHeight="1" x14ac:dyDescent="0.4"/>
    <row r="717" ht="15.75" customHeight="1" x14ac:dyDescent="0.4"/>
    <row r="718" ht="15.75" customHeight="1" x14ac:dyDescent="0.4"/>
    <row r="719" ht="15.75" customHeight="1" x14ac:dyDescent="0.4"/>
    <row r="720" ht="15.75" customHeight="1" x14ac:dyDescent="0.4"/>
    <row r="721" ht="15.75" customHeight="1" x14ac:dyDescent="0.4"/>
    <row r="722" ht="15.75" customHeight="1" x14ac:dyDescent="0.4"/>
    <row r="723" ht="15.75" customHeight="1" x14ac:dyDescent="0.4"/>
    <row r="724" ht="15.75" customHeight="1" x14ac:dyDescent="0.4"/>
    <row r="725" ht="15.75" customHeight="1" x14ac:dyDescent="0.4"/>
    <row r="726" ht="15.75" customHeight="1" x14ac:dyDescent="0.4"/>
    <row r="727" ht="15.75" customHeight="1" x14ac:dyDescent="0.4"/>
    <row r="728" ht="15.75" customHeight="1" x14ac:dyDescent="0.4"/>
    <row r="729" ht="15.75" customHeight="1" x14ac:dyDescent="0.4"/>
    <row r="730" ht="15.75" customHeight="1" x14ac:dyDescent="0.4"/>
    <row r="731" ht="15.75" customHeight="1" x14ac:dyDescent="0.4"/>
    <row r="732" ht="15.75" customHeight="1" x14ac:dyDescent="0.4"/>
    <row r="733" ht="15.75" customHeight="1" x14ac:dyDescent="0.4"/>
    <row r="734" ht="15.75" customHeight="1" x14ac:dyDescent="0.4"/>
    <row r="735" ht="15.75" customHeight="1" x14ac:dyDescent="0.4"/>
    <row r="736" ht="15.75" customHeight="1" x14ac:dyDescent="0.4"/>
    <row r="737" ht="15.75" customHeight="1" x14ac:dyDescent="0.4"/>
    <row r="738" ht="15.75" customHeight="1" x14ac:dyDescent="0.4"/>
    <row r="739" ht="15.75" customHeight="1" x14ac:dyDescent="0.4"/>
    <row r="740" ht="15.75" customHeight="1" x14ac:dyDescent="0.4"/>
    <row r="741" ht="15.75" customHeight="1" x14ac:dyDescent="0.4"/>
    <row r="742" ht="15.75" customHeight="1" x14ac:dyDescent="0.4"/>
    <row r="743" ht="15.75" customHeight="1" x14ac:dyDescent="0.4"/>
    <row r="744" ht="15.75" customHeight="1" x14ac:dyDescent="0.4"/>
    <row r="745" ht="15.75" customHeight="1" x14ac:dyDescent="0.4"/>
    <row r="746" ht="15.75" customHeight="1" x14ac:dyDescent="0.4"/>
    <row r="747" ht="15.75" customHeight="1" x14ac:dyDescent="0.4"/>
    <row r="748" ht="15.75" customHeight="1" x14ac:dyDescent="0.4"/>
    <row r="749" ht="15.75" customHeight="1" x14ac:dyDescent="0.4"/>
    <row r="750" ht="15.75" customHeight="1" x14ac:dyDescent="0.4"/>
    <row r="751" ht="15.75" customHeight="1" x14ac:dyDescent="0.4"/>
    <row r="752" ht="15.75" customHeight="1" x14ac:dyDescent="0.4"/>
    <row r="753" ht="15.75" customHeight="1" x14ac:dyDescent="0.4"/>
    <row r="754" ht="15.75" customHeight="1" x14ac:dyDescent="0.4"/>
    <row r="755" ht="15.75" customHeight="1" x14ac:dyDescent="0.4"/>
    <row r="756" ht="15.75" customHeight="1" x14ac:dyDescent="0.4"/>
    <row r="757" ht="15.75" customHeight="1" x14ac:dyDescent="0.4"/>
    <row r="758" ht="15.75" customHeight="1" x14ac:dyDescent="0.4"/>
    <row r="759" ht="15.75" customHeight="1" x14ac:dyDescent="0.4"/>
    <row r="760" ht="15.75" customHeight="1" x14ac:dyDescent="0.4"/>
    <row r="761" ht="15.75" customHeight="1" x14ac:dyDescent="0.4"/>
    <row r="762" ht="15.75" customHeight="1" x14ac:dyDescent="0.4"/>
    <row r="763" ht="15.75" customHeight="1" x14ac:dyDescent="0.4"/>
    <row r="764" ht="15.75" customHeight="1" x14ac:dyDescent="0.4"/>
    <row r="765" ht="15.75" customHeight="1" x14ac:dyDescent="0.4"/>
    <row r="766" ht="15.75" customHeight="1" x14ac:dyDescent="0.4"/>
    <row r="767" ht="15.75" customHeight="1" x14ac:dyDescent="0.4"/>
    <row r="768" ht="15.75" customHeight="1" x14ac:dyDescent="0.4"/>
    <row r="769" ht="15.75" customHeight="1" x14ac:dyDescent="0.4"/>
    <row r="770" ht="15.75" customHeight="1" x14ac:dyDescent="0.4"/>
    <row r="771" ht="15.75" customHeight="1" x14ac:dyDescent="0.4"/>
    <row r="772" ht="15.75" customHeight="1" x14ac:dyDescent="0.4"/>
    <row r="773" ht="15.75" customHeight="1" x14ac:dyDescent="0.4"/>
    <row r="774" ht="15.75" customHeight="1" x14ac:dyDescent="0.4"/>
    <row r="775" ht="15.75" customHeight="1" x14ac:dyDescent="0.4"/>
    <row r="776" ht="15.75" customHeight="1" x14ac:dyDescent="0.4"/>
    <row r="777" ht="15.75" customHeight="1" x14ac:dyDescent="0.4"/>
    <row r="778" ht="15.75" customHeight="1" x14ac:dyDescent="0.4"/>
    <row r="779" ht="15.75" customHeight="1" x14ac:dyDescent="0.4"/>
    <row r="780" ht="15.75" customHeight="1" x14ac:dyDescent="0.4"/>
    <row r="781" ht="15.75" customHeight="1" x14ac:dyDescent="0.4"/>
    <row r="782" ht="15.75" customHeight="1" x14ac:dyDescent="0.4"/>
    <row r="783" ht="15.75" customHeight="1" x14ac:dyDescent="0.4"/>
    <row r="784" ht="15.75" customHeight="1" x14ac:dyDescent="0.4"/>
    <row r="785" ht="15.75" customHeight="1" x14ac:dyDescent="0.4"/>
    <row r="786" ht="15.75" customHeight="1" x14ac:dyDescent="0.4"/>
    <row r="787" ht="15.75" customHeight="1" x14ac:dyDescent="0.4"/>
    <row r="788" ht="15.75" customHeight="1" x14ac:dyDescent="0.4"/>
    <row r="789" ht="15.75" customHeight="1" x14ac:dyDescent="0.4"/>
    <row r="790" ht="15.75" customHeight="1" x14ac:dyDescent="0.4"/>
    <row r="791" ht="15.75" customHeight="1" x14ac:dyDescent="0.4"/>
    <row r="792" ht="15.75" customHeight="1" x14ac:dyDescent="0.4"/>
    <row r="793" ht="15.75" customHeight="1" x14ac:dyDescent="0.4"/>
    <row r="794" ht="15.75" customHeight="1" x14ac:dyDescent="0.4"/>
    <row r="795" ht="15.75" customHeight="1" x14ac:dyDescent="0.4"/>
    <row r="796" ht="15.75" customHeight="1" x14ac:dyDescent="0.4"/>
    <row r="797" ht="15.75" customHeight="1" x14ac:dyDescent="0.4"/>
    <row r="798" ht="15.75" customHeight="1" x14ac:dyDescent="0.4"/>
    <row r="799" ht="15.75" customHeight="1" x14ac:dyDescent="0.4"/>
    <row r="800" ht="15.75" customHeight="1" x14ac:dyDescent="0.4"/>
    <row r="801" ht="15.75" customHeight="1" x14ac:dyDescent="0.4"/>
    <row r="802" ht="15.75" customHeight="1" x14ac:dyDescent="0.4"/>
    <row r="803" ht="15.75" customHeight="1" x14ac:dyDescent="0.4"/>
    <row r="804" ht="15.75" customHeight="1" x14ac:dyDescent="0.4"/>
    <row r="805" ht="15.75" customHeight="1" x14ac:dyDescent="0.4"/>
    <row r="806" ht="15.75" customHeight="1" x14ac:dyDescent="0.4"/>
    <row r="807" ht="15.75" customHeight="1" x14ac:dyDescent="0.4"/>
    <row r="808" ht="15.75" customHeight="1" x14ac:dyDescent="0.4"/>
    <row r="809" ht="15.75" customHeight="1" x14ac:dyDescent="0.4"/>
    <row r="810" ht="15.75" customHeight="1" x14ac:dyDescent="0.4"/>
    <row r="811" ht="15.75" customHeight="1" x14ac:dyDescent="0.4"/>
    <row r="812" ht="15.75" customHeight="1" x14ac:dyDescent="0.4"/>
    <row r="813" ht="15.75" customHeight="1" x14ac:dyDescent="0.4"/>
    <row r="814" ht="15.75" customHeight="1" x14ac:dyDescent="0.4"/>
    <row r="815" ht="15.75" customHeight="1" x14ac:dyDescent="0.4"/>
    <row r="816" ht="15.75" customHeight="1" x14ac:dyDescent="0.4"/>
    <row r="817" ht="15.75" customHeight="1" x14ac:dyDescent="0.4"/>
    <row r="818" ht="15.75" customHeight="1" x14ac:dyDescent="0.4"/>
    <row r="819" ht="15.75" customHeight="1" x14ac:dyDescent="0.4"/>
    <row r="820" ht="15.75" customHeight="1" x14ac:dyDescent="0.4"/>
    <row r="821" ht="15.75" customHeight="1" x14ac:dyDescent="0.4"/>
    <row r="822" ht="15.75" customHeight="1" x14ac:dyDescent="0.4"/>
    <row r="823" ht="15.75" customHeight="1" x14ac:dyDescent="0.4"/>
    <row r="824" ht="15.75" customHeight="1" x14ac:dyDescent="0.4"/>
    <row r="825" ht="15.75" customHeight="1" x14ac:dyDescent="0.4"/>
    <row r="826" ht="15.75" customHeight="1" x14ac:dyDescent="0.4"/>
    <row r="827" ht="15.75" customHeight="1" x14ac:dyDescent="0.4"/>
    <row r="828" ht="15.75" customHeight="1" x14ac:dyDescent="0.4"/>
    <row r="829" ht="15.75" customHeight="1" x14ac:dyDescent="0.4"/>
    <row r="830" ht="15.75" customHeight="1" x14ac:dyDescent="0.4"/>
    <row r="831" ht="15.75" customHeight="1" x14ac:dyDescent="0.4"/>
    <row r="832" ht="15.75" customHeight="1" x14ac:dyDescent="0.4"/>
    <row r="833" ht="15.75" customHeight="1" x14ac:dyDescent="0.4"/>
    <row r="834" ht="15.75" customHeight="1" x14ac:dyDescent="0.4"/>
    <row r="835" ht="15.75" customHeight="1" x14ac:dyDescent="0.4"/>
    <row r="836" ht="15.75" customHeight="1" x14ac:dyDescent="0.4"/>
    <row r="837" ht="15.75" customHeight="1" x14ac:dyDescent="0.4"/>
    <row r="838" ht="15.75" customHeight="1" x14ac:dyDescent="0.4"/>
    <row r="839" ht="15.75" customHeight="1" x14ac:dyDescent="0.4"/>
    <row r="840" ht="15.75" customHeight="1" x14ac:dyDescent="0.4"/>
    <row r="841" ht="15.75" customHeight="1" x14ac:dyDescent="0.4"/>
    <row r="842" ht="15.75" customHeight="1" x14ac:dyDescent="0.4"/>
    <row r="843" ht="15.75" customHeight="1" x14ac:dyDescent="0.4"/>
    <row r="844" ht="15.75" customHeight="1" x14ac:dyDescent="0.4"/>
    <row r="845" ht="15.75" customHeight="1" x14ac:dyDescent="0.4"/>
    <row r="846" ht="15.75" customHeight="1" x14ac:dyDescent="0.4"/>
    <row r="847" ht="15.75" customHeight="1" x14ac:dyDescent="0.4"/>
    <row r="848" ht="15.75" customHeight="1" x14ac:dyDescent="0.4"/>
    <row r="849" ht="15.75" customHeight="1" x14ac:dyDescent="0.4"/>
    <row r="850" ht="15.75" customHeight="1" x14ac:dyDescent="0.4"/>
    <row r="851" ht="15.75" customHeight="1" x14ac:dyDescent="0.4"/>
    <row r="852" ht="15.75" customHeight="1" x14ac:dyDescent="0.4"/>
    <row r="853" ht="15.75" customHeight="1" x14ac:dyDescent="0.4"/>
    <row r="854" ht="15.75" customHeight="1" x14ac:dyDescent="0.4"/>
    <row r="855" ht="15.75" customHeight="1" x14ac:dyDescent="0.4"/>
    <row r="856" ht="15.75" customHeight="1" x14ac:dyDescent="0.4"/>
    <row r="857" ht="15.75" customHeight="1" x14ac:dyDescent="0.4"/>
    <row r="858" ht="15.75" customHeight="1" x14ac:dyDescent="0.4"/>
    <row r="859" ht="15.75" customHeight="1" x14ac:dyDescent="0.4"/>
    <row r="860" ht="15.75" customHeight="1" x14ac:dyDescent="0.4"/>
    <row r="861" ht="15.75" customHeight="1" x14ac:dyDescent="0.4"/>
    <row r="862" ht="15.75" customHeight="1" x14ac:dyDescent="0.4"/>
    <row r="863" ht="15.75" customHeight="1" x14ac:dyDescent="0.4"/>
    <row r="864" ht="15.75" customHeight="1" x14ac:dyDescent="0.4"/>
    <row r="865" ht="15.75" customHeight="1" x14ac:dyDescent="0.4"/>
    <row r="866" ht="15.75" customHeight="1" x14ac:dyDescent="0.4"/>
    <row r="867" ht="15.75" customHeight="1" x14ac:dyDescent="0.4"/>
    <row r="868" ht="15.75" customHeight="1" x14ac:dyDescent="0.4"/>
    <row r="869" ht="15.75" customHeight="1" x14ac:dyDescent="0.4"/>
    <row r="870" ht="15.75" customHeight="1" x14ac:dyDescent="0.4"/>
    <row r="871" ht="15.75" customHeight="1" x14ac:dyDescent="0.4"/>
    <row r="872" ht="15.75" customHeight="1" x14ac:dyDescent="0.4"/>
    <row r="873" ht="15.75" customHeight="1" x14ac:dyDescent="0.4"/>
    <row r="874" ht="15.75" customHeight="1" x14ac:dyDescent="0.4"/>
    <row r="875" ht="15.75" customHeight="1" x14ac:dyDescent="0.4"/>
    <row r="876" ht="15.75" customHeight="1" x14ac:dyDescent="0.4"/>
    <row r="877" ht="15.75" customHeight="1" x14ac:dyDescent="0.4"/>
    <row r="878" ht="15.75" customHeight="1" x14ac:dyDescent="0.4"/>
    <row r="879" ht="15.75" customHeight="1" x14ac:dyDescent="0.4"/>
    <row r="880" ht="15.75" customHeight="1" x14ac:dyDescent="0.4"/>
    <row r="881" ht="15.75" customHeight="1" x14ac:dyDescent="0.4"/>
    <row r="882" ht="15.75" customHeight="1" x14ac:dyDescent="0.4"/>
    <row r="883" ht="15.75" customHeight="1" x14ac:dyDescent="0.4"/>
    <row r="884" ht="15.75" customHeight="1" x14ac:dyDescent="0.4"/>
    <row r="885" ht="15.75" customHeight="1" x14ac:dyDescent="0.4"/>
    <row r="886" ht="15.75" customHeight="1" x14ac:dyDescent="0.4"/>
    <row r="887" ht="15.75" customHeight="1" x14ac:dyDescent="0.4"/>
    <row r="888" ht="15.75" customHeight="1" x14ac:dyDescent="0.4"/>
    <row r="889" ht="15.75" customHeight="1" x14ac:dyDescent="0.4"/>
    <row r="890" ht="15.75" customHeight="1" x14ac:dyDescent="0.4"/>
    <row r="891" ht="15.75" customHeight="1" x14ac:dyDescent="0.4"/>
    <row r="892" ht="15.75" customHeight="1" x14ac:dyDescent="0.4"/>
    <row r="893" ht="15.75" customHeight="1" x14ac:dyDescent="0.4"/>
    <row r="894" ht="15.75" customHeight="1" x14ac:dyDescent="0.4"/>
    <row r="895" ht="15.75" customHeight="1" x14ac:dyDescent="0.4"/>
    <row r="896" ht="15.75" customHeight="1" x14ac:dyDescent="0.4"/>
    <row r="897" ht="15.75" customHeight="1" x14ac:dyDescent="0.4"/>
    <row r="898" ht="15.75" customHeight="1" x14ac:dyDescent="0.4"/>
    <row r="899" ht="15.75" customHeight="1" x14ac:dyDescent="0.4"/>
    <row r="900" ht="15.75" customHeight="1" x14ac:dyDescent="0.4"/>
    <row r="901" ht="15.75" customHeight="1" x14ac:dyDescent="0.4"/>
    <row r="902" ht="15.75" customHeight="1" x14ac:dyDescent="0.4"/>
    <row r="903" ht="15.75" customHeight="1" x14ac:dyDescent="0.4"/>
    <row r="904" ht="15.75" customHeight="1" x14ac:dyDescent="0.4"/>
    <row r="905" ht="15.75" customHeight="1" x14ac:dyDescent="0.4"/>
    <row r="906" ht="15.75" customHeight="1" x14ac:dyDescent="0.4"/>
    <row r="907" ht="15.75" customHeight="1" x14ac:dyDescent="0.4"/>
    <row r="908" ht="15.75" customHeight="1" x14ac:dyDescent="0.4"/>
    <row r="909" ht="15.75" customHeight="1" x14ac:dyDescent="0.4"/>
    <row r="910" ht="15.75" customHeight="1" x14ac:dyDescent="0.4"/>
    <row r="911" ht="15.75" customHeight="1" x14ac:dyDescent="0.4"/>
    <row r="912" ht="15.75" customHeight="1" x14ac:dyDescent="0.4"/>
    <row r="913" ht="15.75" customHeight="1" x14ac:dyDescent="0.4"/>
    <row r="914" ht="15.75" customHeight="1" x14ac:dyDescent="0.4"/>
    <row r="915" ht="15.75" customHeight="1" x14ac:dyDescent="0.4"/>
    <row r="916" ht="15.75" customHeight="1" x14ac:dyDescent="0.4"/>
    <row r="917" ht="15.75" customHeight="1" x14ac:dyDescent="0.4"/>
    <row r="918" ht="15.75" customHeight="1" x14ac:dyDescent="0.4"/>
    <row r="919" ht="15.75" customHeight="1" x14ac:dyDescent="0.4"/>
    <row r="920" ht="15.75" customHeight="1" x14ac:dyDescent="0.4"/>
    <row r="921" ht="15.75" customHeight="1" x14ac:dyDescent="0.4"/>
    <row r="922" ht="15.75" customHeight="1" x14ac:dyDescent="0.4"/>
    <row r="923" ht="15.75" customHeight="1" x14ac:dyDescent="0.4"/>
    <row r="924" ht="15.75" customHeight="1" x14ac:dyDescent="0.4"/>
    <row r="925" ht="15.75" customHeight="1" x14ac:dyDescent="0.4"/>
    <row r="926" ht="15.75" customHeight="1" x14ac:dyDescent="0.4"/>
    <row r="927" ht="15.75" customHeight="1" x14ac:dyDescent="0.4"/>
    <row r="928" ht="15.75" customHeight="1" x14ac:dyDescent="0.4"/>
    <row r="929" ht="15.75" customHeight="1" x14ac:dyDescent="0.4"/>
    <row r="930" ht="15.75" customHeight="1" x14ac:dyDescent="0.4"/>
    <row r="931" ht="15.75" customHeight="1" x14ac:dyDescent="0.4"/>
    <row r="932" ht="15.75" customHeight="1" x14ac:dyDescent="0.4"/>
    <row r="933" ht="15.75" customHeight="1" x14ac:dyDescent="0.4"/>
    <row r="934" ht="15.75" customHeight="1" x14ac:dyDescent="0.4"/>
    <row r="935" ht="15.75" customHeight="1" x14ac:dyDescent="0.4"/>
    <row r="936" ht="15.75" customHeight="1" x14ac:dyDescent="0.4"/>
    <row r="937" ht="15.75" customHeight="1" x14ac:dyDescent="0.4"/>
    <row r="938" ht="15.75" customHeight="1" x14ac:dyDescent="0.4"/>
    <row r="939" ht="15.75" customHeight="1" x14ac:dyDescent="0.4"/>
    <row r="940" ht="15.75" customHeight="1" x14ac:dyDescent="0.4"/>
    <row r="941" ht="15.75" customHeight="1" x14ac:dyDescent="0.4"/>
    <row r="942" ht="15.75" customHeight="1" x14ac:dyDescent="0.4"/>
    <row r="943" ht="15.75" customHeight="1" x14ac:dyDescent="0.4"/>
    <row r="944" ht="15.75" customHeight="1" x14ac:dyDescent="0.4"/>
    <row r="945" ht="15.75" customHeight="1" x14ac:dyDescent="0.4"/>
    <row r="946" ht="15.75" customHeight="1" x14ac:dyDescent="0.4"/>
    <row r="947" ht="15.75" customHeight="1" x14ac:dyDescent="0.4"/>
    <row r="948" ht="15.75" customHeight="1" x14ac:dyDescent="0.4"/>
    <row r="949" ht="15.75" customHeight="1" x14ac:dyDescent="0.4"/>
    <row r="950" ht="15.75" customHeight="1" x14ac:dyDescent="0.4"/>
    <row r="951" ht="15.75" customHeight="1" x14ac:dyDescent="0.4"/>
    <row r="952" ht="15.75" customHeight="1" x14ac:dyDescent="0.4"/>
    <row r="953" ht="15.75" customHeight="1" x14ac:dyDescent="0.4"/>
    <row r="954" ht="15.75" customHeight="1" x14ac:dyDescent="0.4"/>
    <row r="955" ht="15.75" customHeight="1" x14ac:dyDescent="0.4"/>
    <row r="956" ht="15.75" customHeight="1" x14ac:dyDescent="0.4"/>
    <row r="957" ht="15.75" customHeight="1" x14ac:dyDescent="0.4"/>
    <row r="958" ht="15.75" customHeight="1" x14ac:dyDescent="0.4"/>
    <row r="959" ht="15.75" customHeight="1" x14ac:dyDescent="0.4"/>
    <row r="960" ht="15.75" customHeight="1" x14ac:dyDescent="0.4"/>
    <row r="961" ht="15.75" customHeight="1" x14ac:dyDescent="0.4"/>
    <row r="962" ht="15.75" customHeight="1" x14ac:dyDescent="0.4"/>
    <row r="963" ht="15.75" customHeight="1" x14ac:dyDescent="0.4"/>
    <row r="964" ht="15.75" customHeight="1" x14ac:dyDescent="0.4"/>
    <row r="965" ht="15.75" customHeight="1" x14ac:dyDescent="0.4"/>
    <row r="966" ht="15.75" customHeight="1" x14ac:dyDescent="0.4"/>
    <row r="967" ht="15.75" customHeight="1" x14ac:dyDescent="0.4"/>
    <row r="968" ht="15.75" customHeight="1" x14ac:dyDescent="0.4"/>
    <row r="969" ht="15.75" customHeight="1" x14ac:dyDescent="0.4"/>
    <row r="970" ht="15.75" customHeight="1" x14ac:dyDescent="0.4"/>
    <row r="971" ht="15.75" customHeight="1" x14ac:dyDescent="0.4"/>
    <row r="972" ht="15.75" customHeight="1" x14ac:dyDescent="0.4"/>
    <row r="973" ht="15.75" customHeight="1" x14ac:dyDescent="0.4"/>
    <row r="974" ht="15.75" customHeight="1" x14ac:dyDescent="0.4"/>
    <row r="975" ht="15.75" customHeight="1" x14ac:dyDescent="0.4"/>
    <row r="976" ht="15.75" customHeight="1" x14ac:dyDescent="0.4"/>
    <row r="977" ht="15.75" customHeight="1" x14ac:dyDescent="0.4"/>
    <row r="978" ht="15.75" customHeight="1" x14ac:dyDescent="0.4"/>
    <row r="979" ht="15.75" customHeight="1" x14ac:dyDescent="0.4"/>
    <row r="980" ht="15.75" customHeight="1" x14ac:dyDescent="0.4"/>
    <row r="981" ht="15.75" customHeight="1" x14ac:dyDescent="0.4"/>
    <row r="982" ht="15.75" customHeight="1" x14ac:dyDescent="0.4"/>
    <row r="983" ht="15.75" customHeight="1" x14ac:dyDescent="0.4"/>
    <row r="984" ht="15.75" customHeight="1" x14ac:dyDescent="0.4"/>
    <row r="985" ht="15.75" customHeight="1" x14ac:dyDescent="0.4"/>
    <row r="986" ht="15.75" customHeight="1" x14ac:dyDescent="0.4"/>
    <row r="987" ht="15.75" customHeight="1" x14ac:dyDescent="0.4"/>
    <row r="988" ht="15.75" customHeight="1" x14ac:dyDescent="0.4"/>
    <row r="989" ht="15.75" customHeight="1" x14ac:dyDescent="0.4"/>
    <row r="990" ht="15.75" customHeight="1" x14ac:dyDescent="0.4"/>
  </sheetData>
  <mergeCells count="3">
    <mergeCell ref="A1:S1"/>
    <mergeCell ref="A2:S2"/>
    <mergeCell ref="C4:S4"/>
  </mergeCells>
  <pageMargins left="0.7" right="0.7" top="0.75" bottom="0.75" header="0" footer="0"/>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Z1000"/>
  <sheetViews>
    <sheetView showGridLines="0" workbookViewId="0">
      <selection activeCell="A4" sqref="A4"/>
    </sheetView>
  </sheetViews>
  <sheetFormatPr defaultColWidth="14.453125" defaultRowHeight="15" customHeight="1" x14ac:dyDescent="0.4"/>
  <cols>
    <col min="1" max="1" width="21.453125" customWidth="1"/>
    <col min="2" max="18" width="5.453125" customWidth="1"/>
    <col min="19" max="19" width="6" customWidth="1"/>
    <col min="20" max="26" width="8" customWidth="1"/>
  </cols>
  <sheetData>
    <row r="1" spans="1:26" ht="14.25" customHeight="1" x14ac:dyDescent="0.4">
      <c r="A1" s="660" t="str">
        <f>Key!A1</f>
        <v>University of California San Diego: Survey of Pedestrian and Vehicular Traffic, Winter 2023</v>
      </c>
      <c r="B1" s="659"/>
      <c r="C1" s="659"/>
      <c r="D1" s="659"/>
      <c r="E1" s="659"/>
      <c r="F1" s="659"/>
      <c r="G1" s="659"/>
      <c r="H1" s="659"/>
      <c r="I1" s="659"/>
      <c r="J1" s="659"/>
      <c r="K1" s="659"/>
      <c r="L1" s="659"/>
      <c r="M1" s="659"/>
      <c r="N1" s="659"/>
      <c r="O1" s="659"/>
      <c r="P1" s="659"/>
      <c r="Q1" s="659"/>
      <c r="R1" s="659"/>
      <c r="S1" s="659"/>
      <c r="T1" s="67"/>
      <c r="U1" s="67"/>
      <c r="V1" s="67"/>
      <c r="W1" s="67"/>
      <c r="X1" s="67"/>
      <c r="Y1" s="67"/>
      <c r="Z1" s="67"/>
    </row>
    <row r="2" spans="1:26" ht="14.25" customHeight="1" x14ac:dyDescent="0.4">
      <c r="A2" s="660" t="s">
        <v>251</v>
      </c>
      <c r="B2" s="659"/>
      <c r="C2" s="659"/>
      <c r="D2" s="659"/>
      <c r="E2" s="659"/>
      <c r="F2" s="659"/>
      <c r="G2" s="659"/>
      <c r="H2" s="659"/>
      <c r="I2" s="659"/>
      <c r="J2" s="659"/>
      <c r="K2" s="659"/>
      <c r="L2" s="659"/>
      <c r="M2" s="659"/>
      <c r="N2" s="659"/>
      <c r="O2" s="659"/>
      <c r="P2" s="659"/>
      <c r="Q2" s="659"/>
      <c r="R2" s="659"/>
      <c r="S2" s="659"/>
      <c r="T2" s="67"/>
      <c r="U2" s="67"/>
      <c r="V2" s="67"/>
      <c r="W2" s="67"/>
      <c r="X2" s="67"/>
      <c r="Y2" s="67"/>
      <c r="Z2" s="67"/>
    </row>
    <row r="3" spans="1:26" ht="12" customHeight="1" x14ac:dyDescent="0.4">
      <c r="A3" s="67"/>
      <c r="B3" s="67"/>
      <c r="C3" s="67"/>
      <c r="D3" s="67"/>
      <c r="E3" s="67"/>
      <c r="F3" s="67"/>
      <c r="G3" s="67"/>
      <c r="H3" s="67"/>
      <c r="I3" s="67"/>
      <c r="J3" s="67"/>
      <c r="K3" s="67"/>
      <c r="L3" s="67"/>
      <c r="M3" s="67"/>
      <c r="N3" s="67"/>
      <c r="O3" s="67"/>
      <c r="P3" s="67"/>
      <c r="Q3" s="67"/>
      <c r="R3" s="67"/>
      <c r="S3" s="67"/>
      <c r="T3" s="67"/>
      <c r="U3" s="67"/>
      <c r="V3" s="67"/>
      <c r="W3" s="67"/>
      <c r="X3" s="67"/>
      <c r="Y3" s="67"/>
      <c r="Z3" s="67"/>
    </row>
    <row r="4" spans="1:26" ht="12" customHeight="1" x14ac:dyDescent="0.4">
      <c r="A4" s="383" t="s">
        <v>82</v>
      </c>
      <c r="B4" s="383" t="s">
        <v>71</v>
      </c>
      <c r="C4" s="667" t="s">
        <v>252</v>
      </c>
      <c r="D4" s="668"/>
      <c r="E4" s="668"/>
      <c r="F4" s="668"/>
      <c r="G4" s="668"/>
      <c r="H4" s="668"/>
      <c r="I4" s="668"/>
      <c r="J4" s="668"/>
      <c r="K4" s="668"/>
      <c r="L4" s="668"/>
      <c r="M4" s="668"/>
      <c r="N4" s="668"/>
      <c r="O4" s="668"/>
      <c r="P4" s="668"/>
      <c r="Q4" s="668"/>
      <c r="R4" s="668"/>
      <c r="S4" s="669"/>
      <c r="T4" s="67"/>
      <c r="U4" s="67"/>
      <c r="V4" s="67"/>
      <c r="W4" s="67"/>
      <c r="X4" s="67"/>
      <c r="Y4" s="67"/>
      <c r="Z4" s="67"/>
    </row>
    <row r="5" spans="1:26" ht="12" customHeight="1" x14ac:dyDescent="0.4">
      <c r="A5" s="385"/>
      <c r="B5" s="385"/>
      <c r="C5" s="387" t="s">
        <v>159</v>
      </c>
      <c r="D5" s="387" t="s">
        <v>160</v>
      </c>
      <c r="E5" s="387" t="s">
        <v>161</v>
      </c>
      <c r="F5" s="387" t="s">
        <v>162</v>
      </c>
      <c r="G5" s="387" t="s">
        <v>163</v>
      </c>
      <c r="H5" s="387" t="s">
        <v>164</v>
      </c>
      <c r="I5" s="387" t="s">
        <v>165</v>
      </c>
      <c r="J5" s="387" t="s">
        <v>166</v>
      </c>
      <c r="K5" s="387" t="s">
        <v>167</v>
      </c>
      <c r="L5" s="387" t="s">
        <v>168</v>
      </c>
      <c r="M5" s="387" t="s">
        <v>169</v>
      </c>
      <c r="N5" s="387" t="s">
        <v>170</v>
      </c>
      <c r="O5" s="387" t="s">
        <v>171</v>
      </c>
      <c r="P5" s="387" t="s">
        <v>172</v>
      </c>
      <c r="Q5" s="387" t="s">
        <v>173</v>
      </c>
      <c r="R5" s="387" t="s">
        <v>174</v>
      </c>
      <c r="S5" s="385" t="s">
        <v>175</v>
      </c>
      <c r="T5" s="67"/>
      <c r="U5" s="67"/>
      <c r="V5" s="67"/>
      <c r="W5" s="67"/>
      <c r="X5" s="67"/>
      <c r="Y5" s="67"/>
      <c r="Z5" s="67"/>
    </row>
    <row r="6" spans="1:26" ht="12" customHeight="1" x14ac:dyDescent="0.4">
      <c r="A6" s="385"/>
      <c r="B6" s="385"/>
      <c r="C6" s="387" t="s">
        <v>176</v>
      </c>
      <c r="D6" s="387" t="s">
        <v>176</v>
      </c>
      <c r="E6" s="387" t="s">
        <v>176</v>
      </c>
      <c r="F6" s="387" t="s">
        <v>176</v>
      </c>
      <c r="G6" s="387" t="s">
        <v>176</v>
      </c>
      <c r="H6" s="387" t="s">
        <v>176</v>
      </c>
      <c r="I6" s="387" t="s">
        <v>176</v>
      </c>
      <c r="J6" s="387" t="s">
        <v>176</v>
      </c>
      <c r="K6" s="387" t="s">
        <v>176</v>
      </c>
      <c r="L6" s="387" t="s">
        <v>176</v>
      </c>
      <c r="M6" s="387" t="s">
        <v>176</v>
      </c>
      <c r="N6" s="387" t="s">
        <v>176</v>
      </c>
      <c r="O6" s="387" t="s">
        <v>176</v>
      </c>
      <c r="P6" s="387" t="s">
        <v>176</v>
      </c>
      <c r="Q6" s="387" t="s">
        <v>176</v>
      </c>
      <c r="R6" s="387" t="s">
        <v>176</v>
      </c>
      <c r="S6" s="385"/>
      <c r="T6" s="67"/>
      <c r="U6" s="67"/>
      <c r="V6" s="67"/>
      <c r="W6" s="67"/>
      <c r="X6" s="67"/>
      <c r="Y6" s="67"/>
      <c r="Z6" s="67"/>
    </row>
    <row r="7" spans="1:26" ht="12" customHeight="1" x14ac:dyDescent="0.4">
      <c r="A7" s="388"/>
      <c r="B7" s="388"/>
      <c r="C7" s="69" t="s">
        <v>160</v>
      </c>
      <c r="D7" s="69" t="s">
        <v>161</v>
      </c>
      <c r="E7" s="69" t="s">
        <v>162</v>
      </c>
      <c r="F7" s="69" t="s">
        <v>163</v>
      </c>
      <c r="G7" s="69" t="s">
        <v>164</v>
      </c>
      <c r="H7" s="69" t="s">
        <v>165</v>
      </c>
      <c r="I7" s="69" t="s">
        <v>166</v>
      </c>
      <c r="J7" s="69" t="s">
        <v>167</v>
      </c>
      <c r="K7" s="69" t="s">
        <v>168</v>
      </c>
      <c r="L7" s="69" t="s">
        <v>169</v>
      </c>
      <c r="M7" s="69" t="s">
        <v>170</v>
      </c>
      <c r="N7" s="69" t="s">
        <v>171</v>
      </c>
      <c r="O7" s="69" t="s">
        <v>172</v>
      </c>
      <c r="P7" s="69" t="s">
        <v>173</v>
      </c>
      <c r="Q7" s="69" t="s">
        <v>174</v>
      </c>
      <c r="R7" s="69" t="s">
        <v>177</v>
      </c>
      <c r="S7" s="388"/>
      <c r="T7" s="67"/>
      <c r="U7" s="67"/>
      <c r="V7" s="67"/>
      <c r="W7" s="67"/>
      <c r="X7" s="67"/>
      <c r="Y7" s="67"/>
      <c r="Z7" s="67"/>
    </row>
    <row r="8" spans="1:26" ht="12" customHeight="1" x14ac:dyDescent="0.4">
      <c r="A8" s="108" t="s">
        <v>231</v>
      </c>
      <c r="B8" s="108">
        <v>30</v>
      </c>
      <c r="C8" s="173">
        <f>SUM('By Bus Stop Departing'!D9,'By Bus Stop Departing'!D17,'By Bus Stop Departing'!D25,'By Bus Stop Departing'!D33,'By Bus Stop Departing'!D41,'By Bus Stop Departing'!D49,'By Bus Stop Departing'!D57,'By Bus Stop Departing'!D65,'By Bus Stop Departing'!D73,'By Bus Stop Departing'!D81,'By Bus Stop Departing'!D89,'By Bus Stop Departing'!D97,'By Bus Stop Departing'!D105,'By Bus Stop Departing'!D113,'By Bus Stop Departing'!D121,'By Bus Stop Departing'!D129,'By Bus Stop Departing'!D137,'By Bus Stop Departing'!D145,'By Bus Stop Departing'!D154,'By Bus Stop Departing'!D162)</f>
        <v>2</v>
      </c>
      <c r="D8" s="173">
        <f>SUM('By Bus Stop Departing'!E9,'By Bus Stop Departing'!E17,'By Bus Stop Departing'!E25,'By Bus Stop Departing'!E33,'By Bus Stop Departing'!E41,'By Bus Stop Departing'!E49,'By Bus Stop Departing'!E57,'By Bus Stop Departing'!E65,'By Bus Stop Departing'!E73,'By Bus Stop Departing'!E81,'By Bus Stop Departing'!E89,'By Bus Stop Departing'!E97,'By Bus Stop Departing'!E105,'By Bus Stop Departing'!E113,'By Bus Stop Departing'!E121,'By Bus Stop Departing'!E129,'By Bus Stop Departing'!E137,'By Bus Stop Departing'!E145,'By Bus Stop Departing'!E154,'By Bus Stop Departing'!E162)</f>
        <v>3</v>
      </c>
      <c r="E8" s="173">
        <f>SUM('By Bus Stop Departing'!F9,'By Bus Stop Departing'!F17,'By Bus Stop Departing'!F25,'By Bus Stop Departing'!F33,'By Bus Stop Departing'!F41,'By Bus Stop Departing'!F49,'By Bus Stop Departing'!F57,'By Bus Stop Departing'!F65,'By Bus Stop Departing'!F73,'By Bus Stop Departing'!F81,'By Bus Stop Departing'!F89,'By Bus Stop Departing'!F97,'By Bus Stop Departing'!F105,'By Bus Stop Departing'!F113,'By Bus Stop Departing'!F121,'By Bus Stop Departing'!F129,'By Bus Stop Departing'!F137,'By Bus Stop Departing'!F145,'By Bus Stop Departing'!F154,'By Bus Stop Departing'!F162)</f>
        <v>12</v>
      </c>
      <c r="F8" s="173">
        <f>SUM('By Bus Stop Departing'!G9,'By Bus Stop Departing'!G17,'By Bus Stop Departing'!G25,'By Bus Stop Departing'!G33,'By Bus Stop Departing'!G41,'By Bus Stop Departing'!G49,'By Bus Stop Departing'!G57,'By Bus Stop Departing'!G65,'By Bus Stop Departing'!G73,'By Bus Stop Departing'!G81,'By Bus Stop Departing'!G89,'By Bus Stop Departing'!G97,'By Bus Stop Departing'!G105,'By Bus Stop Departing'!G113,'By Bus Stop Departing'!G121,'By Bus Stop Departing'!G129,'By Bus Stop Departing'!G137,'By Bus Stop Departing'!G145,'By Bus Stop Departing'!G154,'By Bus Stop Departing'!G162)</f>
        <v>26</v>
      </c>
      <c r="G8" s="173">
        <f>SUM('By Bus Stop Departing'!H9,'By Bus Stop Departing'!H17,'By Bus Stop Departing'!H25,'By Bus Stop Departing'!H33,'By Bus Stop Departing'!H41,'By Bus Stop Departing'!H49,'By Bus Stop Departing'!H57,'By Bus Stop Departing'!H65,'By Bus Stop Departing'!H73,'By Bus Stop Departing'!H81,'By Bus Stop Departing'!H89,'By Bus Stop Departing'!H97,'By Bus Stop Departing'!H105,'By Bus Stop Departing'!H113,'By Bus Stop Departing'!H121,'By Bus Stop Departing'!H129,'By Bus Stop Departing'!H137,'By Bus Stop Departing'!H145,'By Bus Stop Departing'!H154,'By Bus Stop Departing'!H162)</f>
        <v>17</v>
      </c>
      <c r="H8" s="173">
        <f>SUM('By Bus Stop Departing'!I9,'By Bus Stop Departing'!I17,'By Bus Stop Departing'!I25,'By Bus Stop Departing'!I33,'By Bus Stop Departing'!I41,'By Bus Stop Departing'!I49,'By Bus Stop Departing'!I57,'By Bus Stop Departing'!I65,'By Bus Stop Departing'!I73,'By Bus Stop Departing'!I81,'By Bus Stop Departing'!I89,'By Bus Stop Departing'!I97,'By Bus Stop Departing'!I105,'By Bus Stop Departing'!I113,'By Bus Stop Departing'!I121,'By Bus Stop Departing'!I129,'By Bus Stop Departing'!I137,'By Bus Stop Departing'!I145,'By Bus Stop Departing'!I154,'By Bus Stop Departing'!I162)</f>
        <v>33</v>
      </c>
      <c r="I8" s="173">
        <f>SUM('By Bus Stop Departing'!J9,'By Bus Stop Departing'!J17,'By Bus Stop Departing'!J25,'By Bus Stop Departing'!J33,'By Bus Stop Departing'!J41,'By Bus Stop Departing'!J49,'By Bus Stop Departing'!J57,'By Bus Stop Departing'!J65,'By Bus Stop Departing'!J73,'By Bus Stop Departing'!J81,'By Bus Stop Departing'!J89,'By Bus Stop Departing'!J97,'By Bus Stop Departing'!J105,'By Bus Stop Departing'!J113,'By Bus Stop Departing'!J121,'By Bus Stop Departing'!J129,'By Bus Stop Departing'!J137,'By Bus Stop Departing'!J145,'By Bus Stop Departing'!J154,'By Bus Stop Departing'!J162)</f>
        <v>41</v>
      </c>
      <c r="J8" s="173">
        <f>SUM('By Bus Stop Departing'!K9,'By Bus Stop Departing'!K17,'By Bus Stop Departing'!K25,'By Bus Stop Departing'!K33,'By Bus Stop Departing'!K41,'By Bus Stop Departing'!K49,'By Bus Stop Departing'!K57,'By Bus Stop Departing'!K65,'By Bus Stop Departing'!K73,'By Bus Stop Departing'!K81,'By Bus Stop Departing'!K89,'By Bus Stop Departing'!K97,'By Bus Stop Departing'!K105,'By Bus Stop Departing'!K113,'By Bus Stop Departing'!K121,'By Bus Stop Departing'!K129,'By Bus Stop Departing'!K137,'By Bus Stop Departing'!K145,'By Bus Stop Departing'!K154,'By Bus Stop Departing'!K162)</f>
        <v>43</v>
      </c>
      <c r="K8" s="173">
        <f>SUM('By Bus Stop Departing'!L9,'By Bus Stop Departing'!L17,'By Bus Stop Departing'!L25,'By Bus Stop Departing'!L33,'By Bus Stop Departing'!L41,'By Bus Stop Departing'!L49,'By Bus Stop Departing'!L57,'By Bus Stop Departing'!L65,'By Bus Stop Departing'!L73,'By Bus Stop Departing'!L81,'By Bus Stop Departing'!L89,'By Bus Stop Departing'!L97,'By Bus Stop Departing'!L105,'By Bus Stop Departing'!L113,'By Bus Stop Departing'!L121,'By Bus Stop Departing'!L129,'By Bus Stop Departing'!L137,'By Bus Stop Departing'!L145,'By Bus Stop Departing'!L154,'By Bus Stop Departing'!L162)</f>
        <v>40</v>
      </c>
      <c r="L8" s="173">
        <f>SUM('By Bus Stop Departing'!M9,'By Bus Stop Departing'!M17,'By Bus Stop Departing'!M25,'By Bus Stop Departing'!M33,'By Bus Stop Departing'!M41,'By Bus Stop Departing'!M49,'By Bus Stop Departing'!M57,'By Bus Stop Departing'!M65,'By Bus Stop Departing'!M73,'By Bus Stop Departing'!M81,'By Bus Stop Departing'!M89,'By Bus Stop Departing'!M97,'By Bus Stop Departing'!M105,'By Bus Stop Departing'!M113,'By Bus Stop Departing'!M121,'By Bus Stop Departing'!M129,'By Bus Stop Departing'!M137,'By Bus Stop Departing'!M145,'By Bus Stop Departing'!M154,'By Bus Stop Departing'!M162)</f>
        <v>60</v>
      </c>
      <c r="M8" s="173">
        <f>SUM('By Bus Stop Departing'!N9,'By Bus Stop Departing'!N17,'By Bus Stop Departing'!N25,'By Bus Stop Departing'!N33,'By Bus Stop Departing'!N41,'By Bus Stop Departing'!N49,'By Bus Stop Departing'!N57,'By Bus Stop Departing'!N65,'By Bus Stop Departing'!N73,'By Bus Stop Departing'!N81,'By Bus Stop Departing'!N89,'By Bus Stop Departing'!N97,'By Bus Stop Departing'!N105,'By Bus Stop Departing'!N113,'By Bus Stop Departing'!N121,'By Bus Stop Departing'!N129,'By Bus Stop Departing'!N137,'By Bus Stop Departing'!N145,'By Bus Stop Departing'!N154,'By Bus Stop Departing'!N162)</f>
        <v>54</v>
      </c>
      <c r="N8" s="173">
        <f>SUM('By Bus Stop Departing'!O9,'By Bus Stop Departing'!O17,'By Bus Stop Departing'!O25,'By Bus Stop Departing'!O33,'By Bus Stop Departing'!O41,'By Bus Stop Departing'!O49,'By Bus Stop Departing'!O57,'By Bus Stop Departing'!O65,'By Bus Stop Departing'!O73,'By Bus Stop Departing'!O81,'By Bus Stop Departing'!O89,'By Bus Stop Departing'!O97,'By Bus Stop Departing'!O105,'By Bus Stop Departing'!O113,'By Bus Stop Departing'!O121,'By Bus Stop Departing'!O129,'By Bus Stop Departing'!O137,'By Bus Stop Departing'!O145,'By Bus Stop Departing'!O154,'By Bus Stop Departing'!O162)</f>
        <v>73</v>
      </c>
      <c r="O8" s="173">
        <f>SUM('By Bus Stop Departing'!P9,'By Bus Stop Departing'!P17,'By Bus Stop Departing'!P25,'By Bus Stop Departing'!P33,'By Bus Stop Departing'!P41,'By Bus Stop Departing'!P49,'By Bus Stop Departing'!P57,'By Bus Stop Departing'!P65,'By Bus Stop Departing'!P73,'By Bus Stop Departing'!P81,'By Bus Stop Departing'!P89,'By Bus Stop Departing'!P97,'By Bus Stop Departing'!P105,'By Bus Stop Departing'!P113,'By Bus Stop Departing'!P121,'By Bus Stop Departing'!P129,'By Bus Stop Departing'!P137,'By Bus Stop Departing'!P145,'By Bus Stop Departing'!P154,'By Bus Stop Departing'!P162)</f>
        <v>37</v>
      </c>
      <c r="P8" s="173">
        <f>SUM('By Bus Stop Departing'!Q9,'By Bus Stop Departing'!Q17,'By Bus Stop Departing'!Q25,'By Bus Stop Departing'!Q33,'By Bus Stop Departing'!Q41,'By Bus Stop Departing'!Q49,'By Bus Stop Departing'!Q57,'By Bus Stop Departing'!Q65,'By Bus Stop Departing'!Q73,'By Bus Stop Departing'!Q81,'By Bus Stop Departing'!Q89,'By Bus Stop Departing'!Q97,'By Bus Stop Departing'!Q105,'By Bus Stop Departing'!Q113,'By Bus Stop Departing'!Q121,'By Bus Stop Departing'!Q129,'By Bus Stop Departing'!Q137,'By Bus Stop Departing'!Q145,'By Bus Stop Departing'!Q154,'By Bus Stop Departing'!Q162)</f>
        <v>36</v>
      </c>
      <c r="Q8" s="173">
        <f>SUM('By Bus Stop Departing'!R9,'By Bus Stop Departing'!R17,'By Bus Stop Departing'!R25,'By Bus Stop Departing'!R33,'By Bus Stop Departing'!R41,'By Bus Stop Departing'!R49,'By Bus Stop Departing'!R57,'By Bus Stop Departing'!R65,'By Bus Stop Departing'!R73,'By Bus Stop Departing'!R81,'By Bus Stop Departing'!R89,'By Bus Stop Departing'!R97,'By Bus Stop Departing'!R105,'By Bus Stop Departing'!R113,'By Bus Stop Departing'!R121,'By Bus Stop Departing'!R129,'By Bus Stop Departing'!R137,'By Bus Stop Departing'!R145,'By Bus Stop Departing'!R154,'By Bus Stop Departing'!R162)</f>
        <v>12</v>
      </c>
      <c r="R8" s="174">
        <f>SUM('By Bus Stop Departing'!S9,'By Bus Stop Departing'!S17,'By Bus Stop Departing'!S25,'By Bus Stop Departing'!S33,'By Bus Stop Departing'!S41,'By Bus Stop Departing'!S49,'By Bus Stop Departing'!S57,'By Bus Stop Departing'!S65,'By Bus Stop Departing'!S73,'By Bus Stop Departing'!S81,'By Bus Stop Departing'!S89,'By Bus Stop Departing'!S97,'By Bus Stop Departing'!S105,'By Bus Stop Departing'!S113,'By Bus Stop Departing'!S121,'By Bus Stop Departing'!S129,'By Bus Stop Departing'!S137,'By Bus Stop Departing'!S145,'By Bus Stop Departing'!S154,'By Bus Stop Departing'!S162)</f>
        <v>8</v>
      </c>
      <c r="S8" s="175">
        <f t="shared" ref="S8:S16" si="0">SUM(C8:R8)</f>
        <v>497</v>
      </c>
      <c r="T8" s="67"/>
      <c r="U8" s="67"/>
      <c r="V8" s="67"/>
      <c r="W8" s="67"/>
      <c r="X8" s="67"/>
      <c r="Y8" s="67"/>
      <c r="Z8" s="67"/>
    </row>
    <row r="9" spans="1:26" ht="12" customHeight="1" x14ac:dyDescent="0.4">
      <c r="A9" s="376"/>
      <c r="B9" s="376">
        <v>41</v>
      </c>
      <c r="C9" s="70">
        <f>SUM('By Bus Stop Departing'!D10,'By Bus Stop Departing'!D18,'By Bus Stop Departing'!D26,'By Bus Stop Departing'!D34,'By Bus Stop Departing'!D42,'By Bus Stop Departing'!D50,'By Bus Stop Departing'!D58,'By Bus Stop Departing'!D66,'By Bus Stop Departing'!D74,'By Bus Stop Departing'!D82,'By Bus Stop Departing'!D90,'By Bus Stop Departing'!D98,'By Bus Stop Departing'!D106,'By Bus Stop Departing'!D114,'By Bus Stop Departing'!D122,'By Bus Stop Departing'!D130,'By Bus Stop Departing'!D138,'By Bus Stop Departing'!D146,'By Bus Stop Departing'!D155,'By Bus Stop Departing'!D163)</f>
        <v>0</v>
      </c>
      <c r="D9" s="70">
        <f>SUM('By Bus Stop Departing'!E10,'By Bus Stop Departing'!E18,'By Bus Stop Departing'!E26,'By Bus Stop Departing'!E34,'By Bus Stop Departing'!E42,'By Bus Stop Departing'!E50,'By Bus Stop Departing'!E58,'By Bus Stop Departing'!E66,'By Bus Stop Departing'!E74,'By Bus Stop Departing'!E82,'By Bus Stop Departing'!E90,'By Bus Stop Departing'!E98,'By Bus Stop Departing'!E106,'By Bus Stop Departing'!E114,'By Bus Stop Departing'!E122,'By Bus Stop Departing'!E130,'By Bus Stop Departing'!E138,'By Bus Stop Departing'!E146,'By Bus Stop Departing'!E155,'By Bus Stop Departing'!E163)</f>
        <v>3</v>
      </c>
      <c r="E9" s="70">
        <f>SUM('By Bus Stop Departing'!F10,'By Bus Stop Departing'!F18,'By Bus Stop Departing'!F26,'By Bus Stop Departing'!F34,'By Bus Stop Departing'!F42,'By Bus Stop Departing'!F50,'By Bus Stop Departing'!F58,'By Bus Stop Departing'!F66,'By Bus Stop Departing'!F74,'By Bus Stop Departing'!F82,'By Bus Stop Departing'!F90,'By Bus Stop Departing'!F98,'By Bus Stop Departing'!F106,'By Bus Stop Departing'!F114,'By Bus Stop Departing'!F122,'By Bus Stop Departing'!F130,'By Bus Stop Departing'!F138,'By Bus Stop Departing'!F146,'By Bus Stop Departing'!F155,'By Bus Stop Departing'!F163)</f>
        <v>9</v>
      </c>
      <c r="F9" s="70">
        <f>SUM('By Bus Stop Departing'!G10,'By Bus Stop Departing'!G18,'By Bus Stop Departing'!G26,'By Bus Stop Departing'!G34,'By Bus Stop Departing'!G42,'By Bus Stop Departing'!G50,'By Bus Stop Departing'!G58,'By Bus Stop Departing'!G66,'By Bus Stop Departing'!G74,'By Bus Stop Departing'!G82,'By Bus Stop Departing'!G90,'By Bus Stop Departing'!G98,'By Bus Stop Departing'!G106,'By Bus Stop Departing'!G114,'By Bus Stop Departing'!G122,'By Bus Stop Departing'!G130,'By Bus Stop Departing'!G138,'By Bus Stop Departing'!G146,'By Bus Stop Departing'!G155,'By Bus Stop Departing'!G163)</f>
        <v>7</v>
      </c>
      <c r="G9" s="70">
        <f>SUM('By Bus Stop Departing'!H10,'By Bus Stop Departing'!H18,'By Bus Stop Departing'!H26,'By Bus Stop Departing'!H34,'By Bus Stop Departing'!H42,'By Bus Stop Departing'!H50,'By Bus Stop Departing'!H58,'By Bus Stop Departing'!H66,'By Bus Stop Departing'!H74,'By Bus Stop Departing'!H82,'By Bus Stop Departing'!H90,'By Bus Stop Departing'!H98,'By Bus Stop Departing'!H106,'By Bus Stop Departing'!H114,'By Bus Stop Departing'!H122,'By Bus Stop Departing'!H130,'By Bus Stop Departing'!H138,'By Bus Stop Departing'!H146,'By Bus Stop Departing'!H155,'By Bus Stop Departing'!H163)</f>
        <v>17</v>
      </c>
      <c r="H9" s="70">
        <f>SUM('By Bus Stop Departing'!I10,'By Bus Stop Departing'!I18,'By Bus Stop Departing'!I26,'By Bus Stop Departing'!I34,'By Bus Stop Departing'!I42,'By Bus Stop Departing'!I50,'By Bus Stop Departing'!I58,'By Bus Stop Departing'!I66,'By Bus Stop Departing'!I74,'By Bus Stop Departing'!I82,'By Bus Stop Departing'!I90,'By Bus Stop Departing'!I98,'By Bus Stop Departing'!I106,'By Bus Stop Departing'!I114,'By Bus Stop Departing'!I122,'By Bus Stop Departing'!I130,'By Bus Stop Departing'!I138,'By Bus Stop Departing'!I146,'By Bus Stop Departing'!I155,'By Bus Stop Departing'!I163)</f>
        <v>24</v>
      </c>
      <c r="I9" s="70">
        <f>SUM('By Bus Stop Departing'!J10,'By Bus Stop Departing'!J18,'By Bus Stop Departing'!J26,'By Bus Stop Departing'!J34,'By Bus Stop Departing'!J42,'By Bus Stop Departing'!J50,'By Bus Stop Departing'!J58,'By Bus Stop Departing'!J66,'By Bus Stop Departing'!J74,'By Bus Stop Departing'!J82,'By Bus Stop Departing'!J90,'By Bus Stop Departing'!J98,'By Bus Stop Departing'!J106,'By Bus Stop Departing'!J114,'By Bus Stop Departing'!J122,'By Bus Stop Departing'!J130,'By Bus Stop Departing'!J138,'By Bus Stop Departing'!J146,'By Bus Stop Departing'!J155,'By Bus Stop Departing'!J163)</f>
        <v>37</v>
      </c>
      <c r="J9" s="70">
        <f>SUM('By Bus Stop Departing'!K10,'By Bus Stop Departing'!K18,'By Bus Stop Departing'!K26,'By Bus Stop Departing'!K34,'By Bus Stop Departing'!K42,'By Bus Stop Departing'!K50,'By Bus Stop Departing'!K58,'By Bus Stop Departing'!K66,'By Bus Stop Departing'!K74,'By Bus Stop Departing'!K82,'By Bus Stop Departing'!K90,'By Bus Stop Departing'!K98,'By Bus Stop Departing'!K106,'By Bus Stop Departing'!K114,'By Bus Stop Departing'!K122,'By Bus Stop Departing'!K130,'By Bus Stop Departing'!K138,'By Bus Stop Departing'!K146,'By Bus Stop Departing'!K155,'By Bus Stop Departing'!K163)</f>
        <v>57</v>
      </c>
      <c r="K9" s="70">
        <f>SUM('By Bus Stop Departing'!L10,'By Bus Stop Departing'!L18,'By Bus Stop Departing'!L26,'By Bus Stop Departing'!L34,'By Bus Stop Departing'!L42,'By Bus Stop Departing'!L50,'By Bus Stop Departing'!L58,'By Bus Stop Departing'!L66,'By Bus Stop Departing'!L74,'By Bus Stop Departing'!L82,'By Bus Stop Departing'!L90,'By Bus Stop Departing'!L98,'By Bus Stop Departing'!L106,'By Bus Stop Departing'!L114,'By Bus Stop Departing'!L122,'By Bus Stop Departing'!L130,'By Bus Stop Departing'!L138,'By Bus Stop Departing'!L146,'By Bus Stop Departing'!L155,'By Bus Stop Departing'!L163)</f>
        <v>42</v>
      </c>
      <c r="L9" s="70">
        <f>SUM('By Bus Stop Departing'!M10,'By Bus Stop Departing'!M18,'By Bus Stop Departing'!M26,'By Bus Stop Departing'!M34,'By Bus Stop Departing'!M42,'By Bus Stop Departing'!M50,'By Bus Stop Departing'!M58,'By Bus Stop Departing'!M66,'By Bus Stop Departing'!M74,'By Bus Stop Departing'!M82,'By Bus Stop Departing'!M90,'By Bus Stop Departing'!M98,'By Bus Stop Departing'!M106,'By Bus Stop Departing'!M114,'By Bus Stop Departing'!M122,'By Bus Stop Departing'!M130,'By Bus Stop Departing'!M138,'By Bus Stop Departing'!M146,'By Bus Stop Departing'!M155,'By Bus Stop Departing'!M163)</f>
        <v>78</v>
      </c>
      <c r="M9" s="70">
        <f>SUM('By Bus Stop Departing'!N10,'By Bus Stop Departing'!N18,'By Bus Stop Departing'!N26,'By Bus Stop Departing'!N34,'By Bus Stop Departing'!N42,'By Bus Stop Departing'!N50,'By Bus Stop Departing'!N58,'By Bus Stop Departing'!N66,'By Bus Stop Departing'!N74,'By Bus Stop Departing'!N82,'By Bus Stop Departing'!N90,'By Bus Stop Departing'!N98,'By Bus Stop Departing'!N106,'By Bus Stop Departing'!N114,'By Bus Stop Departing'!N122,'By Bus Stop Departing'!N130,'By Bus Stop Departing'!N138,'By Bus Stop Departing'!N146,'By Bus Stop Departing'!N155,'By Bus Stop Departing'!N163)</f>
        <v>51</v>
      </c>
      <c r="N9" s="70">
        <f>SUM('By Bus Stop Departing'!O10,'By Bus Stop Departing'!O18,'By Bus Stop Departing'!O26,'By Bus Stop Departing'!O34,'By Bus Stop Departing'!O42,'By Bus Stop Departing'!O50,'By Bus Stop Departing'!O58,'By Bus Stop Departing'!O66,'By Bus Stop Departing'!O74,'By Bus Stop Departing'!O82,'By Bus Stop Departing'!O90,'By Bus Stop Departing'!O98,'By Bus Stop Departing'!O106,'By Bus Stop Departing'!O114,'By Bus Stop Departing'!O122,'By Bus Stop Departing'!O130,'By Bus Stop Departing'!O138,'By Bus Stop Departing'!O146,'By Bus Stop Departing'!O155,'By Bus Stop Departing'!O163)</f>
        <v>72</v>
      </c>
      <c r="O9" s="70">
        <f>SUM('By Bus Stop Departing'!P10,'By Bus Stop Departing'!P18,'By Bus Stop Departing'!P26,'By Bus Stop Departing'!P34,'By Bus Stop Departing'!P42,'By Bus Stop Departing'!P50,'By Bus Stop Departing'!P58,'By Bus Stop Departing'!P66,'By Bus Stop Departing'!P74,'By Bus Stop Departing'!P82,'By Bus Stop Departing'!P90,'By Bus Stop Departing'!P98,'By Bus Stop Departing'!P106,'By Bus Stop Departing'!P114,'By Bus Stop Departing'!P122,'By Bus Stop Departing'!P130,'By Bus Stop Departing'!P138,'By Bus Stop Departing'!P146,'By Bus Stop Departing'!P155,'By Bus Stop Departing'!P163)</f>
        <v>44</v>
      </c>
      <c r="P9" s="70">
        <f>SUM('By Bus Stop Departing'!Q10,'By Bus Stop Departing'!Q18,'By Bus Stop Departing'!Q26,'By Bus Stop Departing'!Q34,'By Bus Stop Departing'!Q42,'By Bus Stop Departing'!Q50,'By Bus Stop Departing'!Q58,'By Bus Stop Departing'!Q66,'By Bus Stop Departing'!Q74,'By Bus Stop Departing'!Q82,'By Bus Stop Departing'!Q90,'By Bus Stop Departing'!Q98,'By Bus Stop Departing'!Q106,'By Bus Stop Departing'!Q114,'By Bus Stop Departing'!Q122,'By Bus Stop Departing'!Q130,'By Bus Stop Departing'!Q138,'By Bus Stop Departing'!Q146,'By Bus Stop Departing'!Q155,'By Bus Stop Departing'!Q163)</f>
        <v>44</v>
      </c>
      <c r="Q9" s="70">
        <f>SUM('By Bus Stop Departing'!R10,'By Bus Stop Departing'!R18,'By Bus Stop Departing'!R26,'By Bus Stop Departing'!R34,'By Bus Stop Departing'!R42,'By Bus Stop Departing'!R50,'By Bus Stop Departing'!R58,'By Bus Stop Departing'!R66,'By Bus Stop Departing'!R74,'By Bus Stop Departing'!R82,'By Bus Stop Departing'!R90,'By Bus Stop Departing'!R98,'By Bus Stop Departing'!R106,'By Bus Stop Departing'!R114,'By Bus Stop Departing'!R122,'By Bus Stop Departing'!R130,'By Bus Stop Departing'!R138,'By Bus Stop Departing'!R146,'By Bus Stop Departing'!R155,'By Bus Stop Departing'!R163)</f>
        <v>21</v>
      </c>
      <c r="R9" s="176">
        <f>SUM('By Bus Stop Departing'!S10,'By Bus Stop Departing'!S18,'By Bus Stop Departing'!S26,'By Bus Stop Departing'!S34,'By Bus Stop Departing'!S42,'By Bus Stop Departing'!S50,'By Bus Stop Departing'!S58,'By Bus Stop Departing'!S66,'By Bus Stop Departing'!S74,'By Bus Stop Departing'!S82,'By Bus Stop Departing'!S90,'By Bus Stop Departing'!S98,'By Bus Stop Departing'!S106,'By Bus Stop Departing'!S114,'By Bus Stop Departing'!S122,'By Bus Stop Departing'!S130,'By Bus Stop Departing'!S138,'By Bus Stop Departing'!S146,'By Bus Stop Departing'!S155,'By Bus Stop Departing'!S163)</f>
        <v>9</v>
      </c>
      <c r="S9" s="396">
        <f t="shared" si="0"/>
        <v>515</v>
      </c>
      <c r="T9" s="67"/>
      <c r="U9" s="67"/>
      <c r="V9" s="67"/>
      <c r="W9" s="67"/>
      <c r="X9" s="67"/>
      <c r="Y9" s="67"/>
      <c r="Z9" s="67"/>
    </row>
    <row r="10" spans="1:26" ht="12" customHeight="1" x14ac:dyDescent="0.4">
      <c r="A10" s="376"/>
      <c r="B10" s="376">
        <v>101</v>
      </c>
      <c r="C10" s="70">
        <f>SUM('By Bus Stop Departing'!D11,'By Bus Stop Departing'!D19,'By Bus Stop Departing'!D27,'By Bus Stop Departing'!D35,'By Bus Stop Departing'!D43,'By Bus Stop Departing'!D51,'By Bus Stop Departing'!D59,'By Bus Stop Departing'!D67,'By Bus Stop Departing'!D75,'By Bus Stop Departing'!D83,'By Bus Stop Departing'!D91,'By Bus Stop Departing'!D99,'By Bus Stop Departing'!D107,'By Bus Stop Departing'!D115,'By Bus Stop Departing'!D123,'By Bus Stop Departing'!D131,'By Bus Stop Departing'!D139,'By Bus Stop Departing'!D147,'By Bus Stop Departing'!D156,'By Bus Stop Departing'!D164)</f>
        <v>13</v>
      </c>
      <c r="D10" s="70">
        <f>SUM('By Bus Stop Departing'!E11,'By Bus Stop Departing'!E19,'By Bus Stop Departing'!E27,'By Bus Stop Departing'!E35,'By Bus Stop Departing'!E43,'By Bus Stop Departing'!E51,'By Bus Stop Departing'!E59,'By Bus Stop Departing'!E67,'By Bus Stop Departing'!E75,'By Bus Stop Departing'!E83,'By Bus Stop Departing'!E91,'By Bus Stop Departing'!E99,'By Bus Stop Departing'!E107,'By Bus Stop Departing'!E115,'By Bus Stop Departing'!E123,'By Bus Stop Departing'!E131,'By Bus Stop Departing'!E139,'By Bus Stop Departing'!E147,'By Bus Stop Departing'!E156,'By Bus Stop Departing'!E164)</f>
        <v>5</v>
      </c>
      <c r="E10" s="70">
        <f>SUM('By Bus Stop Departing'!F11,'By Bus Stop Departing'!F19,'By Bus Stop Departing'!F27,'By Bus Stop Departing'!F35,'By Bus Stop Departing'!F43,'By Bus Stop Departing'!F51,'By Bus Stop Departing'!F59,'By Bus Stop Departing'!F67,'By Bus Stop Departing'!F75,'By Bus Stop Departing'!F83,'By Bus Stop Departing'!F91,'By Bus Stop Departing'!F99,'By Bus Stop Departing'!F107,'By Bus Stop Departing'!F115,'By Bus Stop Departing'!F123,'By Bus Stop Departing'!F131,'By Bus Stop Departing'!F139,'By Bus Stop Departing'!F147,'By Bus Stop Departing'!F156,'By Bus Stop Departing'!F164)</f>
        <v>8</v>
      </c>
      <c r="F10" s="70">
        <f>SUM('By Bus Stop Departing'!G11,'By Bus Stop Departing'!G19,'By Bus Stop Departing'!G27,'By Bus Stop Departing'!G35,'By Bus Stop Departing'!G43,'By Bus Stop Departing'!G51,'By Bus Stop Departing'!G59,'By Bus Stop Departing'!G67,'By Bus Stop Departing'!G75,'By Bus Stop Departing'!G83,'By Bus Stop Departing'!G91,'By Bus Stop Departing'!G99,'By Bus Stop Departing'!G107,'By Bus Stop Departing'!G115,'By Bus Stop Departing'!G123,'By Bus Stop Departing'!G131,'By Bus Stop Departing'!G139,'By Bus Stop Departing'!G147,'By Bus Stop Departing'!G156,'By Bus Stop Departing'!G164)</f>
        <v>7</v>
      </c>
      <c r="G10" s="70">
        <f>SUM('By Bus Stop Departing'!H11,'By Bus Stop Departing'!H19,'By Bus Stop Departing'!H27,'By Bus Stop Departing'!H35,'By Bus Stop Departing'!H43,'By Bus Stop Departing'!H51,'By Bus Stop Departing'!H59,'By Bus Stop Departing'!H67,'By Bus Stop Departing'!H75,'By Bus Stop Departing'!H83,'By Bus Stop Departing'!H91,'By Bus Stop Departing'!H99,'By Bus Stop Departing'!H107,'By Bus Stop Departing'!H115,'By Bus Stop Departing'!H123,'By Bus Stop Departing'!H131,'By Bus Stop Departing'!H139,'By Bus Stop Departing'!H147,'By Bus Stop Departing'!H156,'By Bus Stop Departing'!H164)</f>
        <v>12</v>
      </c>
      <c r="H10" s="70">
        <f>SUM('By Bus Stop Departing'!I11,'By Bus Stop Departing'!I19,'By Bus Stop Departing'!I27,'By Bus Stop Departing'!I35,'By Bus Stop Departing'!I43,'By Bus Stop Departing'!I51,'By Bus Stop Departing'!I59,'By Bus Stop Departing'!I67,'By Bus Stop Departing'!I75,'By Bus Stop Departing'!I83,'By Bus Stop Departing'!I91,'By Bus Stop Departing'!I99,'By Bus Stop Departing'!I107,'By Bus Stop Departing'!I115,'By Bus Stop Departing'!I123,'By Bus Stop Departing'!I131,'By Bus Stop Departing'!I139,'By Bus Stop Departing'!I147,'By Bus Stop Departing'!I156,'By Bus Stop Departing'!I164)</f>
        <v>17</v>
      </c>
      <c r="I10" s="70">
        <f>SUM('By Bus Stop Departing'!J11,'By Bus Stop Departing'!J19,'By Bus Stop Departing'!J27,'By Bus Stop Departing'!J35,'By Bus Stop Departing'!J43,'By Bus Stop Departing'!J51,'By Bus Stop Departing'!J59,'By Bus Stop Departing'!J67,'By Bus Stop Departing'!J75,'By Bus Stop Departing'!J83,'By Bus Stop Departing'!J91,'By Bus Stop Departing'!J99,'By Bus Stop Departing'!J107,'By Bus Stop Departing'!J115,'By Bus Stop Departing'!J123,'By Bus Stop Departing'!J131,'By Bus Stop Departing'!J139,'By Bus Stop Departing'!J147,'By Bus Stop Departing'!J156,'By Bus Stop Departing'!J164)</f>
        <v>16</v>
      </c>
      <c r="J10" s="70">
        <f>SUM('By Bus Stop Departing'!K11,'By Bus Stop Departing'!K19,'By Bus Stop Departing'!K27,'By Bus Stop Departing'!K35,'By Bus Stop Departing'!K43,'By Bus Stop Departing'!K51,'By Bus Stop Departing'!K59,'By Bus Stop Departing'!K67,'By Bus Stop Departing'!K75,'By Bus Stop Departing'!K83,'By Bus Stop Departing'!K91,'By Bus Stop Departing'!K99,'By Bus Stop Departing'!K107,'By Bus Stop Departing'!K115,'By Bus Stop Departing'!K123,'By Bus Stop Departing'!K131,'By Bus Stop Departing'!K139,'By Bus Stop Departing'!K147,'By Bus Stop Departing'!K156,'By Bus Stop Departing'!K164)</f>
        <v>23</v>
      </c>
      <c r="K10" s="70">
        <f>SUM('By Bus Stop Departing'!L11,'By Bus Stop Departing'!L19,'By Bus Stop Departing'!L27,'By Bus Stop Departing'!L35,'By Bus Stop Departing'!L43,'By Bus Stop Departing'!L51,'By Bus Stop Departing'!L59,'By Bus Stop Departing'!L67,'By Bus Stop Departing'!L75,'By Bus Stop Departing'!L83,'By Bus Stop Departing'!L91,'By Bus Stop Departing'!L99,'By Bus Stop Departing'!L107,'By Bus Stop Departing'!L115,'By Bus Stop Departing'!L123,'By Bus Stop Departing'!L131,'By Bus Stop Departing'!L139,'By Bus Stop Departing'!L147,'By Bus Stop Departing'!L156,'By Bus Stop Departing'!L164)</f>
        <v>23</v>
      </c>
      <c r="L10" s="70">
        <f>SUM('By Bus Stop Departing'!M11,'By Bus Stop Departing'!M19,'By Bus Stop Departing'!M27,'By Bus Stop Departing'!M35,'By Bus Stop Departing'!M43,'By Bus Stop Departing'!M51,'By Bus Stop Departing'!M59,'By Bus Stop Departing'!M67,'By Bus Stop Departing'!M75,'By Bus Stop Departing'!M83,'By Bus Stop Departing'!M91,'By Bus Stop Departing'!M99,'By Bus Stop Departing'!M107,'By Bus Stop Departing'!M115,'By Bus Stop Departing'!M123,'By Bus Stop Departing'!M131,'By Bus Stop Departing'!M139,'By Bus Stop Departing'!M147,'By Bus Stop Departing'!M156,'By Bus Stop Departing'!M164)</f>
        <v>50</v>
      </c>
      <c r="M10" s="70">
        <f>SUM('By Bus Stop Departing'!N11,'By Bus Stop Departing'!N19,'By Bus Stop Departing'!N27,'By Bus Stop Departing'!N35,'By Bus Stop Departing'!N43,'By Bus Stop Departing'!N51,'By Bus Stop Departing'!N59,'By Bus Stop Departing'!N67,'By Bus Stop Departing'!N75,'By Bus Stop Departing'!N83,'By Bus Stop Departing'!N91,'By Bus Stop Departing'!N99,'By Bus Stop Departing'!N107,'By Bus Stop Departing'!N115,'By Bus Stop Departing'!N123,'By Bus Stop Departing'!N131,'By Bus Stop Departing'!N139,'By Bus Stop Departing'!N147,'By Bus Stop Departing'!N156,'By Bus Stop Departing'!N164)</f>
        <v>31</v>
      </c>
      <c r="N10" s="70">
        <f>SUM('By Bus Stop Departing'!O11,'By Bus Stop Departing'!O19,'By Bus Stop Departing'!O27,'By Bus Stop Departing'!O35,'By Bus Stop Departing'!O43,'By Bus Stop Departing'!O51,'By Bus Stop Departing'!O59,'By Bus Stop Departing'!O67,'By Bus Stop Departing'!O75,'By Bus Stop Departing'!O83,'By Bus Stop Departing'!O91,'By Bus Stop Departing'!O99,'By Bus Stop Departing'!O107,'By Bus Stop Departing'!O115,'By Bus Stop Departing'!O123,'By Bus Stop Departing'!O131,'By Bus Stop Departing'!O139,'By Bus Stop Departing'!O147,'By Bus Stop Departing'!O156,'By Bus Stop Departing'!O164)</f>
        <v>32</v>
      </c>
      <c r="O10" s="70">
        <f>SUM('By Bus Stop Departing'!P11,'By Bus Stop Departing'!P19,'By Bus Stop Departing'!P27,'By Bus Stop Departing'!P35,'By Bus Stop Departing'!P43,'By Bus Stop Departing'!P51,'By Bus Stop Departing'!P59,'By Bus Stop Departing'!P67,'By Bus Stop Departing'!P75,'By Bus Stop Departing'!P83,'By Bus Stop Departing'!P91,'By Bus Stop Departing'!P99,'By Bus Stop Departing'!P107,'By Bus Stop Departing'!P115,'By Bus Stop Departing'!P123,'By Bus Stop Departing'!P131,'By Bus Stop Departing'!P139,'By Bus Stop Departing'!P147,'By Bus Stop Departing'!P156,'By Bus Stop Departing'!P164)</f>
        <v>38</v>
      </c>
      <c r="P10" s="70">
        <f>SUM('By Bus Stop Departing'!Q11,'By Bus Stop Departing'!Q19,'By Bus Stop Departing'!Q27,'By Bus Stop Departing'!Q35,'By Bus Stop Departing'!Q43,'By Bus Stop Departing'!Q51,'By Bus Stop Departing'!Q59,'By Bus Stop Departing'!Q67,'By Bus Stop Departing'!Q75,'By Bus Stop Departing'!Q83,'By Bus Stop Departing'!Q91,'By Bus Stop Departing'!Q99,'By Bus Stop Departing'!Q107,'By Bus Stop Departing'!Q115,'By Bus Stop Departing'!Q123,'By Bus Stop Departing'!Q131,'By Bus Stop Departing'!Q139,'By Bus Stop Departing'!Q147,'By Bus Stop Departing'!Q156,'By Bus Stop Departing'!Q164)</f>
        <v>17</v>
      </c>
      <c r="Q10" s="70">
        <f>SUM('By Bus Stop Departing'!R11,'By Bus Stop Departing'!R19,'By Bus Stop Departing'!R27,'By Bus Stop Departing'!R35,'By Bus Stop Departing'!R43,'By Bus Stop Departing'!R51,'By Bus Stop Departing'!R59,'By Bus Stop Departing'!R67,'By Bus Stop Departing'!R75,'By Bus Stop Departing'!R83,'By Bus Stop Departing'!R91,'By Bus Stop Departing'!R99,'By Bus Stop Departing'!R107,'By Bus Stop Departing'!R115,'By Bus Stop Departing'!R123,'By Bus Stop Departing'!R131,'By Bus Stop Departing'!R139,'By Bus Stop Departing'!R147,'By Bus Stop Departing'!R156,'By Bus Stop Departing'!R164)</f>
        <v>9</v>
      </c>
      <c r="R10" s="70">
        <f>SUM('By Bus Stop Departing'!S11,'By Bus Stop Departing'!S19,'By Bus Stop Departing'!S27,'By Bus Stop Departing'!S35,'By Bus Stop Departing'!S43,'By Bus Stop Departing'!S51,'By Bus Stop Departing'!S59,'By Bus Stop Departing'!S67,'By Bus Stop Departing'!S75,'By Bus Stop Departing'!S83,'By Bus Stop Departing'!S91,'By Bus Stop Departing'!S99,'By Bus Stop Departing'!S107,'By Bus Stop Departing'!S115,'By Bus Stop Departing'!S123,'By Bus Stop Departing'!S131,'By Bus Stop Departing'!S139,'By Bus Stop Departing'!S147,'By Bus Stop Departing'!S156,'By Bus Stop Departing'!S164)</f>
        <v>16</v>
      </c>
      <c r="S10" s="396">
        <f t="shared" si="0"/>
        <v>317</v>
      </c>
      <c r="T10" s="67"/>
      <c r="U10" s="67"/>
      <c r="V10" s="67"/>
      <c r="W10" s="67"/>
      <c r="X10" s="67"/>
      <c r="Y10" s="67"/>
      <c r="Z10" s="67"/>
    </row>
    <row r="11" spans="1:26" ht="12" customHeight="1" x14ac:dyDescent="0.4">
      <c r="A11" s="376"/>
      <c r="B11" s="376">
        <v>150</v>
      </c>
      <c r="C11" s="70">
        <f>SUM('By Bus Stop Departing'!D12,'By Bus Stop Departing'!D20,'By Bus Stop Departing'!D28,'By Bus Stop Departing'!D36,'By Bus Stop Departing'!D44,'By Bus Stop Departing'!D52,'By Bus Stop Departing'!D60,'By Bus Stop Departing'!D68,'By Bus Stop Departing'!D76,'By Bus Stop Departing'!D84,'By Bus Stop Departing'!D92,'By Bus Stop Departing'!D100,'By Bus Stop Departing'!D108,'By Bus Stop Departing'!D116,'By Bus Stop Departing'!D124,'By Bus Stop Departing'!D132,'By Bus Stop Departing'!D140,'By Bus Stop Departing'!D148,'By Bus Stop Departing'!D157,'By Bus Stop Departing'!D165)</f>
        <v>0</v>
      </c>
      <c r="D11" s="70">
        <f>SUM('By Bus Stop Departing'!E12,'By Bus Stop Departing'!E20,'By Bus Stop Departing'!E28,'By Bus Stop Departing'!E36,'By Bus Stop Departing'!E44,'By Bus Stop Departing'!E52,'By Bus Stop Departing'!E60,'By Bus Stop Departing'!E68,'By Bus Stop Departing'!E76,'By Bus Stop Departing'!E84,'By Bus Stop Departing'!E92,'By Bus Stop Departing'!E100,'By Bus Stop Departing'!E108,'By Bus Stop Departing'!E116,'By Bus Stop Departing'!E124,'By Bus Stop Departing'!E132,'By Bus Stop Departing'!E140,'By Bus Stop Departing'!E148,'By Bus Stop Departing'!E157,'By Bus Stop Departing'!E165)</f>
        <v>0</v>
      </c>
      <c r="E11" s="70">
        <f>SUM('By Bus Stop Departing'!F12,'By Bus Stop Departing'!F20,'By Bus Stop Departing'!F28,'By Bus Stop Departing'!F36,'By Bus Stop Departing'!F44,'By Bus Stop Departing'!F52,'By Bus Stop Departing'!F60,'By Bus Stop Departing'!F68,'By Bus Stop Departing'!F76,'By Bus Stop Departing'!F84,'By Bus Stop Departing'!F92,'By Bus Stop Departing'!F100,'By Bus Stop Departing'!F108,'By Bus Stop Departing'!F116,'By Bus Stop Departing'!F124,'By Bus Stop Departing'!F132,'By Bus Stop Departing'!F140,'By Bus Stop Departing'!F148,'By Bus Stop Departing'!F157,'By Bus Stop Departing'!F165)</f>
        <v>0</v>
      </c>
      <c r="F11" s="70">
        <f>SUM('By Bus Stop Departing'!G12,'By Bus Stop Departing'!G20,'By Bus Stop Departing'!G28,'By Bus Stop Departing'!G36,'By Bus Stop Departing'!G44,'By Bus Stop Departing'!G52,'By Bus Stop Departing'!G60,'By Bus Stop Departing'!G68,'By Bus Stop Departing'!G76,'By Bus Stop Departing'!G84,'By Bus Stop Departing'!G92,'By Bus Stop Departing'!G100,'By Bus Stop Departing'!G108,'By Bus Stop Departing'!G116,'By Bus Stop Departing'!G124,'By Bus Stop Departing'!G132,'By Bus Stop Departing'!G140,'By Bus Stop Departing'!G148,'By Bus Stop Departing'!G157,'By Bus Stop Departing'!G165)</f>
        <v>0</v>
      </c>
      <c r="G11" s="70">
        <f>SUM('By Bus Stop Departing'!H12,'By Bus Stop Departing'!H20,'By Bus Stop Departing'!H28,'By Bus Stop Departing'!H36,'By Bus Stop Departing'!H44,'By Bus Stop Departing'!H52,'By Bus Stop Departing'!H60,'By Bus Stop Departing'!H68,'By Bus Stop Departing'!H76,'By Bus Stop Departing'!H84,'By Bus Stop Departing'!H92,'By Bus Stop Departing'!H100,'By Bus Stop Departing'!H108,'By Bus Stop Departing'!H116,'By Bus Stop Departing'!H124,'By Bus Stop Departing'!H132,'By Bus Stop Departing'!H140,'By Bus Stop Departing'!H148,'By Bus Stop Departing'!H157,'By Bus Stop Departing'!H165)</f>
        <v>0</v>
      </c>
      <c r="H11" s="70">
        <f>SUM('By Bus Stop Departing'!I12,'By Bus Stop Departing'!I20,'By Bus Stop Departing'!I28,'By Bus Stop Departing'!I36,'By Bus Stop Departing'!I44,'By Bus Stop Departing'!I52,'By Bus Stop Departing'!I60,'By Bus Stop Departing'!I68,'By Bus Stop Departing'!I76,'By Bus Stop Departing'!I84,'By Bus Stop Departing'!I92,'By Bus Stop Departing'!I100,'By Bus Stop Departing'!I108,'By Bus Stop Departing'!I116,'By Bus Stop Departing'!I124,'By Bus Stop Departing'!I132,'By Bus Stop Departing'!I140,'By Bus Stop Departing'!I148,'By Bus Stop Departing'!I157,'By Bus Stop Departing'!I165)</f>
        <v>0</v>
      </c>
      <c r="I11" s="70">
        <f>SUM('By Bus Stop Departing'!J12,'By Bus Stop Departing'!J20,'By Bus Stop Departing'!J28,'By Bus Stop Departing'!J36,'By Bus Stop Departing'!J44,'By Bus Stop Departing'!J52,'By Bus Stop Departing'!J60,'By Bus Stop Departing'!J68,'By Bus Stop Departing'!J76,'By Bus Stop Departing'!J84,'By Bus Stop Departing'!J92,'By Bus Stop Departing'!J100,'By Bus Stop Departing'!J108,'By Bus Stop Departing'!J116,'By Bus Stop Departing'!J124,'By Bus Stop Departing'!J132,'By Bus Stop Departing'!J140,'By Bus Stop Departing'!J148,'By Bus Stop Departing'!J157,'By Bus Stop Departing'!J165)</f>
        <v>0</v>
      </c>
      <c r="J11" s="70">
        <f>SUM('By Bus Stop Departing'!K12,'By Bus Stop Departing'!K20,'By Bus Stop Departing'!K28,'By Bus Stop Departing'!K36,'By Bus Stop Departing'!K44,'By Bus Stop Departing'!K52,'By Bus Stop Departing'!K60,'By Bus Stop Departing'!K68,'By Bus Stop Departing'!K76,'By Bus Stop Departing'!K84,'By Bus Stop Departing'!K92,'By Bus Stop Departing'!K100,'By Bus Stop Departing'!K108,'By Bus Stop Departing'!K116,'By Bus Stop Departing'!K124,'By Bus Stop Departing'!K132,'By Bus Stop Departing'!K140,'By Bus Stop Departing'!K148,'By Bus Stop Departing'!K157,'By Bus Stop Departing'!K165)</f>
        <v>0</v>
      </c>
      <c r="K11" s="70">
        <f>SUM('By Bus Stop Departing'!L12,'By Bus Stop Departing'!L20,'By Bus Stop Departing'!L28,'By Bus Stop Departing'!L36,'By Bus Stop Departing'!L44,'By Bus Stop Departing'!L52,'By Bus Stop Departing'!L60,'By Bus Stop Departing'!L68,'By Bus Stop Departing'!L76,'By Bus Stop Departing'!L84,'By Bus Stop Departing'!L92,'By Bus Stop Departing'!L100,'By Bus Stop Departing'!L108,'By Bus Stop Departing'!L116,'By Bus Stop Departing'!L124,'By Bus Stop Departing'!L132,'By Bus Stop Departing'!L140,'By Bus Stop Departing'!L148,'By Bus Stop Departing'!L157,'By Bus Stop Departing'!L165)</f>
        <v>0</v>
      </c>
      <c r="L11" s="70">
        <f>SUM('By Bus Stop Departing'!M12,'By Bus Stop Departing'!M20,'By Bus Stop Departing'!M28,'By Bus Stop Departing'!M36,'By Bus Stop Departing'!M44,'By Bus Stop Departing'!M52,'By Bus Stop Departing'!M60,'By Bus Stop Departing'!M68,'By Bus Stop Departing'!M76,'By Bus Stop Departing'!M84,'By Bus Stop Departing'!M92,'By Bus Stop Departing'!M100,'By Bus Stop Departing'!M108,'By Bus Stop Departing'!M116,'By Bus Stop Departing'!M124,'By Bus Stop Departing'!M132,'By Bus Stop Departing'!M140,'By Bus Stop Departing'!M148,'By Bus Stop Departing'!M157,'By Bus Stop Departing'!M165)</f>
        <v>0</v>
      </c>
      <c r="M11" s="70">
        <f>SUM('By Bus Stop Departing'!N12,'By Bus Stop Departing'!N20,'By Bus Stop Departing'!N28,'By Bus Stop Departing'!N36,'By Bus Stop Departing'!N44,'By Bus Stop Departing'!N52,'By Bus Stop Departing'!N60,'By Bus Stop Departing'!N68,'By Bus Stop Departing'!N76,'By Bus Stop Departing'!N84,'By Bus Stop Departing'!N92,'By Bus Stop Departing'!N100,'By Bus Stop Departing'!N108,'By Bus Stop Departing'!N116,'By Bus Stop Departing'!N124,'By Bus Stop Departing'!N132,'By Bus Stop Departing'!N140,'By Bus Stop Departing'!N148,'By Bus Stop Departing'!N157,'By Bus Stop Departing'!N165)</f>
        <v>0</v>
      </c>
      <c r="N11" s="70">
        <f>SUM('By Bus Stop Departing'!O12,'By Bus Stop Departing'!O20,'By Bus Stop Departing'!O28,'By Bus Stop Departing'!O36,'By Bus Stop Departing'!O44,'By Bus Stop Departing'!O52,'By Bus Stop Departing'!O60,'By Bus Stop Departing'!O68,'By Bus Stop Departing'!O76,'By Bus Stop Departing'!O84,'By Bus Stop Departing'!O92,'By Bus Stop Departing'!O100,'By Bus Stop Departing'!O108,'By Bus Stop Departing'!O116,'By Bus Stop Departing'!O124,'By Bus Stop Departing'!O132,'By Bus Stop Departing'!O140,'By Bus Stop Departing'!O148,'By Bus Stop Departing'!O157,'By Bus Stop Departing'!O165)</f>
        <v>0</v>
      </c>
      <c r="O11" s="70">
        <f>SUM('By Bus Stop Departing'!P12,'By Bus Stop Departing'!P20,'By Bus Stop Departing'!P28,'By Bus Stop Departing'!P36,'By Bus Stop Departing'!P44,'By Bus Stop Departing'!P52,'By Bus Stop Departing'!P60,'By Bus Stop Departing'!P68,'By Bus Stop Departing'!P76,'By Bus Stop Departing'!P84,'By Bus Stop Departing'!P92,'By Bus Stop Departing'!P100,'By Bus Stop Departing'!P108,'By Bus Stop Departing'!P116,'By Bus Stop Departing'!P124,'By Bus Stop Departing'!P132,'By Bus Stop Departing'!P140,'By Bus Stop Departing'!P148,'By Bus Stop Departing'!P157,'By Bus Stop Departing'!P165)</f>
        <v>0</v>
      </c>
      <c r="P11" s="70">
        <f>SUM('By Bus Stop Departing'!Q12,'By Bus Stop Departing'!Q20,'By Bus Stop Departing'!Q28,'By Bus Stop Departing'!Q36,'By Bus Stop Departing'!Q44,'By Bus Stop Departing'!Q52,'By Bus Stop Departing'!Q60,'By Bus Stop Departing'!Q68,'By Bus Stop Departing'!Q76,'By Bus Stop Departing'!Q84,'By Bus Stop Departing'!Q92,'By Bus Stop Departing'!Q100,'By Bus Stop Departing'!Q108,'By Bus Stop Departing'!Q116,'By Bus Stop Departing'!Q124,'By Bus Stop Departing'!Q132,'By Bus Stop Departing'!Q140,'By Bus Stop Departing'!Q148,'By Bus Stop Departing'!Q157,'By Bus Stop Departing'!Q165)</f>
        <v>0</v>
      </c>
      <c r="Q11" s="70">
        <f>SUM('By Bus Stop Departing'!R12,'By Bus Stop Departing'!R20,'By Bus Stop Departing'!R28,'By Bus Stop Departing'!R36,'By Bus Stop Departing'!R44,'By Bus Stop Departing'!R52,'By Bus Stop Departing'!R60,'By Bus Stop Departing'!R68,'By Bus Stop Departing'!R76,'By Bus Stop Departing'!R84,'By Bus Stop Departing'!R92,'By Bus Stop Departing'!R100,'By Bus Stop Departing'!R108,'By Bus Stop Departing'!R116,'By Bus Stop Departing'!R124,'By Bus Stop Departing'!R132,'By Bus Stop Departing'!R140,'By Bus Stop Departing'!R148,'By Bus Stop Departing'!R157,'By Bus Stop Departing'!R165)</f>
        <v>0</v>
      </c>
      <c r="R11" s="70">
        <f>SUM('By Bus Stop Departing'!S12,'By Bus Stop Departing'!S20,'By Bus Stop Departing'!S28,'By Bus Stop Departing'!S36,'By Bus Stop Departing'!S44,'By Bus Stop Departing'!S52,'By Bus Stop Departing'!S60,'By Bus Stop Departing'!S68,'By Bus Stop Departing'!S76,'By Bus Stop Departing'!S84,'By Bus Stop Departing'!S92,'By Bus Stop Departing'!S100,'By Bus Stop Departing'!S108,'By Bus Stop Departing'!S116,'By Bus Stop Departing'!S124,'By Bus Stop Departing'!S132,'By Bus Stop Departing'!S140,'By Bus Stop Departing'!S148,'By Bus Stop Departing'!S157,'By Bus Stop Departing'!S165)</f>
        <v>0</v>
      </c>
      <c r="S11" s="396">
        <f t="shared" si="0"/>
        <v>0</v>
      </c>
      <c r="T11" s="67"/>
      <c r="U11" s="67"/>
      <c r="V11" s="67"/>
      <c r="W11" s="67"/>
      <c r="X11" s="67"/>
      <c r="Y11" s="67"/>
      <c r="Z11" s="67"/>
    </row>
    <row r="12" spans="1:26" ht="12" customHeight="1" x14ac:dyDescent="0.4">
      <c r="A12" s="376"/>
      <c r="B12" s="376">
        <v>201</v>
      </c>
      <c r="C12" s="70">
        <f>SUM('By Bus Stop Departing'!D13,'By Bus Stop Departing'!D21,'By Bus Stop Departing'!D29,'By Bus Stop Departing'!D37,'By Bus Stop Departing'!D45,'By Bus Stop Departing'!D53,'By Bus Stop Departing'!D61,'By Bus Stop Departing'!D69,'By Bus Stop Departing'!D77,'By Bus Stop Departing'!D85,'By Bus Stop Departing'!D93,'By Bus Stop Departing'!D101,'By Bus Stop Departing'!D109,'By Bus Stop Departing'!D117,'By Bus Stop Departing'!D125,'By Bus Stop Departing'!D133,'By Bus Stop Departing'!D141,'By Bus Stop Departing'!D151,'By Bus Stop Departing'!D159,'By Bus Stop Departing'!D166)</f>
        <v>2</v>
      </c>
      <c r="D12" s="70">
        <f>SUM('By Bus Stop Departing'!E13,'By Bus Stop Departing'!E21,'By Bus Stop Departing'!E29,'By Bus Stop Departing'!E37,'By Bus Stop Departing'!E45,'By Bus Stop Departing'!E53,'By Bus Stop Departing'!E61,'By Bus Stop Departing'!E69,'By Bus Stop Departing'!E77,'By Bus Stop Departing'!E85,'By Bus Stop Departing'!E93,'By Bus Stop Departing'!E101,'By Bus Stop Departing'!E109,'By Bus Stop Departing'!E117,'By Bus Stop Departing'!E125,'By Bus Stop Departing'!E133,'By Bus Stop Departing'!E141,'By Bus Stop Departing'!E151,'By Bus Stop Departing'!E159,'By Bus Stop Departing'!E166)</f>
        <v>3</v>
      </c>
      <c r="E12" s="70">
        <f>SUM('By Bus Stop Departing'!F13,'By Bus Stop Departing'!F21,'By Bus Stop Departing'!F29,'By Bus Stop Departing'!F37,'By Bus Stop Departing'!F45,'By Bus Stop Departing'!F53,'By Bus Stop Departing'!F61,'By Bus Stop Departing'!F69,'By Bus Stop Departing'!F77,'By Bus Stop Departing'!F85,'By Bus Stop Departing'!F93,'By Bus Stop Departing'!F101,'By Bus Stop Departing'!F109,'By Bus Stop Departing'!F117,'By Bus Stop Departing'!F125,'By Bus Stop Departing'!F133,'By Bus Stop Departing'!F141,'By Bus Stop Departing'!F151,'By Bus Stop Departing'!F159,'By Bus Stop Departing'!F166)</f>
        <v>22</v>
      </c>
      <c r="F12" s="70">
        <f>SUM('By Bus Stop Departing'!G13,'By Bus Stop Departing'!G21,'By Bus Stop Departing'!G29,'By Bus Stop Departing'!G37,'By Bus Stop Departing'!G45,'By Bus Stop Departing'!G53,'By Bus Stop Departing'!G61,'By Bus Stop Departing'!G69,'By Bus Stop Departing'!G77,'By Bus Stop Departing'!G85,'By Bus Stop Departing'!G93,'By Bus Stop Departing'!G101,'By Bus Stop Departing'!G109,'By Bus Stop Departing'!G117,'By Bus Stop Departing'!G125,'By Bus Stop Departing'!G133,'By Bus Stop Departing'!G141,'By Bus Stop Departing'!G151,'By Bus Stop Departing'!G159,'By Bus Stop Departing'!G166)</f>
        <v>47</v>
      </c>
      <c r="G12" s="70">
        <f>SUM('By Bus Stop Departing'!H13,'By Bus Stop Departing'!H21,'By Bus Stop Departing'!H29,'By Bus Stop Departing'!H37,'By Bus Stop Departing'!H45,'By Bus Stop Departing'!H53,'By Bus Stop Departing'!H61,'By Bus Stop Departing'!H69,'By Bus Stop Departing'!H77,'By Bus Stop Departing'!H85,'By Bus Stop Departing'!H93,'By Bus Stop Departing'!H101,'By Bus Stop Departing'!H109,'By Bus Stop Departing'!H117,'By Bus Stop Departing'!H125,'By Bus Stop Departing'!H133,'By Bus Stop Departing'!H141,'By Bus Stop Departing'!H151,'By Bus Stop Departing'!H159,'By Bus Stop Departing'!H166)</f>
        <v>54</v>
      </c>
      <c r="H12" s="70">
        <f>SUM('By Bus Stop Departing'!I13,'By Bus Stop Departing'!I21,'By Bus Stop Departing'!I29,'By Bus Stop Departing'!I37,'By Bus Stop Departing'!I45,'By Bus Stop Departing'!I53,'By Bus Stop Departing'!I61,'By Bus Stop Departing'!I69,'By Bus Stop Departing'!I77,'By Bus Stop Departing'!I85,'By Bus Stop Departing'!I93,'By Bus Stop Departing'!I101,'By Bus Stop Departing'!I109,'By Bus Stop Departing'!I117,'By Bus Stop Departing'!I125,'By Bus Stop Departing'!I133,'By Bus Stop Departing'!I141,'By Bus Stop Departing'!I151,'By Bus Stop Departing'!I159,'By Bus Stop Departing'!I166)</f>
        <v>135</v>
      </c>
      <c r="I12" s="70">
        <f>SUM('By Bus Stop Departing'!J13,'By Bus Stop Departing'!J21,'By Bus Stop Departing'!J29,'By Bus Stop Departing'!J37,'By Bus Stop Departing'!J45,'By Bus Stop Departing'!J53,'By Bus Stop Departing'!J61,'By Bus Stop Departing'!J69,'By Bus Stop Departing'!J77,'By Bus Stop Departing'!J85,'By Bus Stop Departing'!J93,'By Bus Stop Departing'!J101,'By Bus Stop Departing'!J109,'By Bus Stop Departing'!J117,'By Bus Stop Departing'!J125,'By Bus Stop Departing'!J133,'By Bus Stop Departing'!J141,'By Bus Stop Departing'!J151,'By Bus Stop Departing'!J159,'By Bus Stop Departing'!J166)</f>
        <v>211</v>
      </c>
      <c r="J12" s="70">
        <f>SUM('By Bus Stop Departing'!K13,'By Bus Stop Departing'!K21,'By Bus Stop Departing'!K29,'By Bus Stop Departing'!K37,'By Bus Stop Departing'!K45,'By Bus Stop Departing'!K53,'By Bus Stop Departing'!K61,'By Bus Stop Departing'!K69,'By Bus Stop Departing'!K77,'By Bus Stop Departing'!K85,'By Bus Stop Departing'!K93,'By Bus Stop Departing'!K101,'By Bus Stop Departing'!K109,'By Bus Stop Departing'!K117,'By Bus Stop Departing'!K125,'By Bus Stop Departing'!K133,'By Bus Stop Departing'!K141,'By Bus Stop Departing'!K151,'By Bus Stop Departing'!K159,'By Bus Stop Departing'!K166)</f>
        <v>169</v>
      </c>
      <c r="K12" s="70">
        <f>SUM('By Bus Stop Departing'!L13,'By Bus Stop Departing'!L21,'By Bus Stop Departing'!L29,'By Bus Stop Departing'!L37,'By Bus Stop Departing'!L45,'By Bus Stop Departing'!L53,'By Bus Stop Departing'!L61,'By Bus Stop Departing'!L69,'By Bus Stop Departing'!L77,'By Bus Stop Departing'!L85,'By Bus Stop Departing'!L93,'By Bus Stop Departing'!L101,'By Bus Stop Departing'!L109,'By Bus Stop Departing'!L117,'By Bus Stop Departing'!L125,'By Bus Stop Departing'!L133,'By Bus Stop Departing'!L141,'By Bus Stop Departing'!L151,'By Bus Stop Departing'!L159,'By Bus Stop Departing'!L166)</f>
        <v>215</v>
      </c>
      <c r="L12" s="70">
        <f>SUM('By Bus Stop Departing'!M13,'By Bus Stop Departing'!M21,'By Bus Stop Departing'!M29,'By Bus Stop Departing'!M37,'By Bus Stop Departing'!M45,'By Bus Stop Departing'!M53,'By Bus Stop Departing'!M61,'By Bus Stop Departing'!M69,'By Bus Stop Departing'!M77,'By Bus Stop Departing'!M85,'By Bus Stop Departing'!M93,'By Bus Stop Departing'!M101,'By Bus Stop Departing'!M109,'By Bus Stop Departing'!M117,'By Bus Stop Departing'!M125,'By Bus Stop Departing'!M133,'By Bus Stop Departing'!M141,'By Bus Stop Departing'!M151,'By Bus Stop Departing'!M159,'By Bus Stop Departing'!M166)</f>
        <v>365</v>
      </c>
      <c r="M12" s="70">
        <f>SUM('By Bus Stop Departing'!N13,'By Bus Stop Departing'!N21,'By Bus Stop Departing'!N29,'By Bus Stop Departing'!N37,'By Bus Stop Departing'!N45,'By Bus Stop Departing'!N53,'By Bus Stop Departing'!N61,'By Bus Stop Departing'!N69,'By Bus Stop Departing'!N77,'By Bus Stop Departing'!N85,'By Bus Stop Departing'!N93,'By Bus Stop Departing'!N101,'By Bus Stop Departing'!N109,'By Bus Stop Departing'!N117,'By Bus Stop Departing'!N125,'By Bus Stop Departing'!N133,'By Bus Stop Departing'!N141,'By Bus Stop Departing'!N151,'By Bus Stop Departing'!N159,'By Bus Stop Departing'!N166)</f>
        <v>307</v>
      </c>
      <c r="N12" s="70">
        <f>SUM('By Bus Stop Departing'!O13,'By Bus Stop Departing'!O21,'By Bus Stop Departing'!O29,'By Bus Stop Departing'!O37,'By Bus Stop Departing'!O45,'By Bus Stop Departing'!O53,'By Bus Stop Departing'!O61,'By Bus Stop Departing'!O69,'By Bus Stop Departing'!O77,'By Bus Stop Departing'!O85,'By Bus Stop Departing'!O93,'By Bus Stop Departing'!O101,'By Bus Stop Departing'!O109,'By Bus Stop Departing'!O117,'By Bus Stop Departing'!O125,'By Bus Stop Departing'!O133,'By Bus Stop Departing'!O141,'By Bus Stop Departing'!O151,'By Bus Stop Departing'!O159,'By Bus Stop Departing'!O166)</f>
        <v>385</v>
      </c>
      <c r="O12" s="70">
        <f>SUM('By Bus Stop Departing'!P13,'By Bus Stop Departing'!P21,'By Bus Stop Departing'!P29,'By Bus Stop Departing'!P37,'By Bus Stop Departing'!P45,'By Bus Stop Departing'!P53,'By Bus Stop Departing'!P61,'By Bus Stop Departing'!P69,'By Bus Stop Departing'!P77,'By Bus Stop Departing'!P85,'By Bus Stop Departing'!P93,'By Bus Stop Departing'!P101,'By Bus Stop Departing'!P109,'By Bus Stop Departing'!P117,'By Bus Stop Departing'!P125,'By Bus Stop Departing'!P133,'By Bus Stop Departing'!P141,'By Bus Stop Departing'!P151,'By Bus Stop Departing'!P159,'By Bus Stop Departing'!P166)</f>
        <v>526</v>
      </c>
      <c r="P12" s="70">
        <f>SUM('By Bus Stop Departing'!Q13,'By Bus Stop Departing'!Q21,'By Bus Stop Departing'!Q29,'By Bus Stop Departing'!Q37,'By Bus Stop Departing'!Q45,'By Bus Stop Departing'!Q53,'By Bus Stop Departing'!Q61,'By Bus Stop Departing'!Q69,'By Bus Stop Departing'!Q77,'By Bus Stop Departing'!Q85,'By Bus Stop Departing'!Q93,'By Bus Stop Departing'!Q101,'By Bus Stop Departing'!Q109,'By Bus Stop Departing'!Q117,'By Bus Stop Departing'!Q125,'By Bus Stop Departing'!Q133,'By Bus Stop Departing'!Q141,'By Bus Stop Departing'!Q151,'By Bus Stop Departing'!Q159,'By Bus Stop Departing'!Q166)</f>
        <v>246</v>
      </c>
      <c r="Q12" s="70">
        <f>SUM('By Bus Stop Departing'!R13,'By Bus Stop Departing'!R21,'By Bus Stop Departing'!R29,'By Bus Stop Departing'!R37,'By Bus Stop Departing'!R45,'By Bus Stop Departing'!R53,'By Bus Stop Departing'!R61,'By Bus Stop Departing'!R69,'By Bus Stop Departing'!R77,'By Bus Stop Departing'!R85,'By Bus Stop Departing'!R93,'By Bus Stop Departing'!R101,'By Bus Stop Departing'!R109,'By Bus Stop Departing'!R117,'By Bus Stop Departing'!R125,'By Bus Stop Departing'!R133,'By Bus Stop Departing'!R141,'By Bus Stop Departing'!R151,'By Bus Stop Departing'!R159,'By Bus Stop Departing'!R166)</f>
        <v>206</v>
      </c>
      <c r="R12" s="70">
        <f>SUM('By Bus Stop Departing'!S13,'By Bus Stop Departing'!S21,'By Bus Stop Departing'!S29,'By Bus Stop Departing'!S37,'By Bus Stop Departing'!S45,'By Bus Stop Departing'!S53,'By Bus Stop Departing'!S61,'By Bus Stop Departing'!S69,'By Bus Stop Departing'!S77,'By Bus Stop Departing'!S85,'By Bus Stop Departing'!S93,'By Bus Stop Departing'!S101,'By Bus Stop Departing'!S109,'By Bus Stop Departing'!S117,'By Bus Stop Departing'!S125,'By Bus Stop Departing'!S133,'By Bus Stop Departing'!S141,'By Bus Stop Departing'!S151,'By Bus Stop Departing'!S159,'By Bus Stop Departing'!S166)</f>
        <v>146</v>
      </c>
      <c r="S12" s="396">
        <f t="shared" si="0"/>
        <v>3039</v>
      </c>
      <c r="T12" s="67"/>
      <c r="U12" s="67"/>
      <c r="V12" s="67"/>
      <c r="W12" s="67"/>
      <c r="X12" s="67"/>
      <c r="Y12" s="67"/>
      <c r="Z12" s="67"/>
    </row>
    <row r="13" spans="1:26" ht="12" customHeight="1" x14ac:dyDescent="0.4">
      <c r="A13" s="376"/>
      <c r="B13" s="376">
        <v>202</v>
      </c>
      <c r="C13" s="70">
        <f>SUM('By Bus Stop Departing'!D14,'By Bus Stop Departing'!D22,'By Bus Stop Departing'!D30,'By Bus Stop Departing'!D38,'By Bus Stop Departing'!D46,'By Bus Stop Departing'!D54,'By Bus Stop Departing'!D62,'By Bus Stop Departing'!D70,'By Bus Stop Departing'!D78,'By Bus Stop Departing'!D86,'By Bus Stop Departing'!D94,'By Bus Stop Departing'!D102,'By Bus Stop Departing'!D110,'By Bus Stop Departing'!D118,'By Bus Stop Departing'!D126,'By Bus Stop Departing'!D134,'By Bus Stop Departing'!D142,'By Bus Stop Departing'!D149,'By Bus Stop Departing'!D158,'By Bus Stop Departing'!D167)</f>
        <v>0</v>
      </c>
      <c r="D13" s="70">
        <f>SUM('By Bus Stop Departing'!E14,'By Bus Stop Departing'!E22,'By Bus Stop Departing'!E30,'By Bus Stop Departing'!E38,'By Bus Stop Departing'!E46,'By Bus Stop Departing'!E54,'By Bus Stop Departing'!E62,'By Bus Stop Departing'!E70,'By Bus Stop Departing'!E78,'By Bus Stop Departing'!E86,'By Bus Stop Departing'!E94,'By Bus Stop Departing'!E102,'By Bus Stop Departing'!E110,'By Bus Stop Departing'!E118,'By Bus Stop Departing'!E126,'By Bus Stop Departing'!E134,'By Bus Stop Departing'!E142,'By Bus Stop Departing'!E149,'By Bus Stop Departing'!E158,'By Bus Stop Departing'!E167)</f>
        <v>2</v>
      </c>
      <c r="E13" s="70">
        <f>SUM('By Bus Stop Departing'!F14,'By Bus Stop Departing'!F22,'By Bus Stop Departing'!F30,'By Bus Stop Departing'!F38,'By Bus Stop Departing'!F46,'By Bus Stop Departing'!F54,'By Bus Stop Departing'!F62,'By Bus Stop Departing'!F70,'By Bus Stop Departing'!F78,'By Bus Stop Departing'!F86,'By Bus Stop Departing'!F94,'By Bus Stop Departing'!F102,'By Bus Stop Departing'!F110,'By Bus Stop Departing'!F118,'By Bus Stop Departing'!F126,'By Bus Stop Departing'!F134,'By Bus Stop Departing'!F142,'By Bus Stop Departing'!F149,'By Bus Stop Departing'!F158,'By Bus Stop Departing'!F167)</f>
        <v>2</v>
      </c>
      <c r="F13" s="70">
        <f>SUM('By Bus Stop Departing'!G14,'By Bus Stop Departing'!G22,'By Bus Stop Departing'!G30,'By Bus Stop Departing'!G38,'By Bus Stop Departing'!G46,'By Bus Stop Departing'!G54,'By Bus Stop Departing'!G62,'By Bus Stop Departing'!G70,'By Bus Stop Departing'!G78,'By Bus Stop Departing'!G86,'By Bus Stop Departing'!G94,'By Bus Stop Departing'!G102,'By Bus Stop Departing'!G110,'By Bus Stop Departing'!G118,'By Bus Stop Departing'!G126,'By Bus Stop Departing'!G134,'By Bus Stop Departing'!G142,'By Bus Stop Departing'!G149,'By Bus Stop Departing'!G158,'By Bus Stop Departing'!G167)</f>
        <v>11</v>
      </c>
      <c r="G13" s="70">
        <f>SUM('By Bus Stop Departing'!H14,'By Bus Stop Departing'!H22,'By Bus Stop Departing'!H30,'By Bus Stop Departing'!H38,'By Bus Stop Departing'!H46,'By Bus Stop Departing'!H54,'By Bus Stop Departing'!H62,'By Bus Stop Departing'!H70,'By Bus Stop Departing'!H78,'By Bus Stop Departing'!H86,'By Bus Stop Departing'!H94,'By Bus Stop Departing'!H102,'By Bus Stop Departing'!H110,'By Bus Stop Departing'!H118,'By Bus Stop Departing'!H126,'By Bus Stop Departing'!H134,'By Bus Stop Departing'!H142,'By Bus Stop Departing'!H149,'By Bus Stop Departing'!H158,'By Bus Stop Departing'!H167)</f>
        <v>18</v>
      </c>
      <c r="H13" s="70">
        <f>SUM('By Bus Stop Departing'!I14,'By Bus Stop Departing'!I22,'By Bus Stop Departing'!I30,'By Bus Stop Departing'!I38,'By Bus Stop Departing'!I46,'By Bus Stop Departing'!I54,'By Bus Stop Departing'!I62,'By Bus Stop Departing'!I70,'By Bus Stop Departing'!I78,'By Bus Stop Departing'!I86,'By Bus Stop Departing'!I94,'By Bus Stop Departing'!I102,'By Bus Stop Departing'!I110,'By Bus Stop Departing'!I118,'By Bus Stop Departing'!I126,'By Bus Stop Departing'!I134,'By Bus Stop Departing'!I142,'By Bus Stop Departing'!I149,'By Bus Stop Departing'!I158,'By Bus Stop Departing'!I167)</f>
        <v>41</v>
      </c>
      <c r="I13" s="70">
        <f>SUM('By Bus Stop Departing'!J14,'By Bus Stop Departing'!J22,'By Bus Stop Departing'!J30,'By Bus Stop Departing'!J38,'By Bus Stop Departing'!J46,'By Bus Stop Departing'!J54,'By Bus Stop Departing'!J62,'By Bus Stop Departing'!J70,'By Bus Stop Departing'!J78,'By Bus Stop Departing'!J86,'By Bus Stop Departing'!J94,'By Bus Stop Departing'!J102,'By Bus Stop Departing'!J110,'By Bus Stop Departing'!J118,'By Bus Stop Departing'!J126,'By Bus Stop Departing'!J134,'By Bus Stop Departing'!J142,'By Bus Stop Departing'!J149,'By Bus Stop Departing'!J158,'By Bus Stop Departing'!J167)</f>
        <v>42</v>
      </c>
      <c r="J13" s="70">
        <f>SUM('By Bus Stop Departing'!K14,'By Bus Stop Departing'!K22,'By Bus Stop Departing'!K30,'By Bus Stop Departing'!K38,'By Bus Stop Departing'!K46,'By Bus Stop Departing'!K54,'By Bus Stop Departing'!K62,'By Bus Stop Departing'!K70,'By Bus Stop Departing'!K78,'By Bus Stop Departing'!K86,'By Bus Stop Departing'!K94,'By Bus Stop Departing'!K102,'By Bus Stop Departing'!K110,'By Bus Stop Departing'!K118,'By Bus Stop Departing'!K126,'By Bus Stop Departing'!K134,'By Bus Stop Departing'!K142,'By Bus Stop Departing'!K149,'By Bus Stop Departing'!K158,'By Bus Stop Departing'!K167)</f>
        <v>58</v>
      </c>
      <c r="K13" s="70">
        <f>SUM('By Bus Stop Departing'!L14,'By Bus Stop Departing'!L22,'By Bus Stop Departing'!L30,'By Bus Stop Departing'!L38,'By Bus Stop Departing'!L46,'By Bus Stop Departing'!L54,'By Bus Stop Departing'!L62,'By Bus Stop Departing'!L70,'By Bus Stop Departing'!L78,'By Bus Stop Departing'!L86,'By Bus Stop Departing'!L94,'By Bus Stop Departing'!L102,'By Bus Stop Departing'!L110,'By Bus Stop Departing'!L118,'By Bus Stop Departing'!L126,'By Bus Stop Departing'!L134,'By Bus Stop Departing'!L142,'By Bus Stop Departing'!L149,'By Bus Stop Departing'!L158,'By Bus Stop Departing'!L167)</f>
        <v>50</v>
      </c>
      <c r="L13" s="70">
        <f>SUM('By Bus Stop Departing'!M14,'By Bus Stop Departing'!M22,'By Bus Stop Departing'!M30,'By Bus Stop Departing'!M38,'By Bus Stop Departing'!M46,'By Bus Stop Departing'!M54,'By Bus Stop Departing'!M62,'By Bus Stop Departing'!M70,'By Bus Stop Departing'!M78,'By Bus Stop Departing'!M86,'By Bus Stop Departing'!M94,'By Bus Stop Departing'!M102,'By Bus Stop Departing'!M110,'By Bus Stop Departing'!M118,'By Bus Stop Departing'!M126,'By Bus Stop Departing'!M134,'By Bus Stop Departing'!M142,'By Bus Stop Departing'!M149,'By Bus Stop Departing'!M158,'By Bus Stop Departing'!M167)</f>
        <v>87</v>
      </c>
      <c r="M13" s="70">
        <f>SUM('By Bus Stop Departing'!N14,'By Bus Stop Departing'!N22,'By Bus Stop Departing'!N30,'By Bus Stop Departing'!N38,'By Bus Stop Departing'!N46,'By Bus Stop Departing'!N54,'By Bus Stop Departing'!N62,'By Bus Stop Departing'!N70,'By Bus Stop Departing'!N78,'By Bus Stop Departing'!N86,'By Bus Stop Departing'!N94,'By Bus Stop Departing'!N102,'By Bus Stop Departing'!N110,'By Bus Stop Departing'!N118,'By Bus Stop Departing'!N126,'By Bus Stop Departing'!N134,'By Bus Stop Departing'!N142,'By Bus Stop Departing'!N149,'By Bus Stop Departing'!N158,'By Bus Stop Departing'!N167)</f>
        <v>71</v>
      </c>
      <c r="N13" s="70">
        <f>SUM('By Bus Stop Departing'!O14,'By Bus Stop Departing'!O22,'By Bus Stop Departing'!O30,'By Bus Stop Departing'!O38,'By Bus Stop Departing'!O46,'By Bus Stop Departing'!O54,'By Bus Stop Departing'!O62,'By Bus Stop Departing'!O70,'By Bus Stop Departing'!O78,'By Bus Stop Departing'!O86,'By Bus Stop Departing'!O94,'By Bus Stop Departing'!O102,'By Bus Stop Departing'!O110,'By Bus Stop Departing'!O118,'By Bus Stop Departing'!O126,'By Bus Stop Departing'!O134,'By Bus Stop Departing'!O142,'By Bus Stop Departing'!O149,'By Bus Stop Departing'!O158,'By Bus Stop Departing'!O167)</f>
        <v>118</v>
      </c>
      <c r="O13" s="70">
        <f>SUM('By Bus Stop Departing'!P14,'By Bus Stop Departing'!P22,'By Bus Stop Departing'!P30,'By Bus Stop Departing'!P38,'By Bus Stop Departing'!P46,'By Bus Stop Departing'!P54,'By Bus Stop Departing'!P62,'By Bus Stop Departing'!P70,'By Bus Stop Departing'!P78,'By Bus Stop Departing'!P86,'By Bus Stop Departing'!P94,'By Bus Stop Departing'!P102,'By Bus Stop Departing'!P110,'By Bus Stop Departing'!P118,'By Bus Stop Departing'!P126,'By Bus Stop Departing'!P134,'By Bus Stop Departing'!P142,'By Bus Stop Departing'!P149,'By Bus Stop Departing'!P158,'By Bus Stop Departing'!P167)</f>
        <v>109</v>
      </c>
      <c r="P13" s="70">
        <f>SUM('By Bus Stop Departing'!Q14,'By Bus Stop Departing'!Q22,'By Bus Stop Departing'!Q30,'By Bus Stop Departing'!Q38,'By Bus Stop Departing'!Q46,'By Bus Stop Departing'!Q54,'By Bus Stop Departing'!Q62,'By Bus Stop Departing'!Q70,'By Bus Stop Departing'!Q78,'By Bus Stop Departing'!Q86,'By Bus Stop Departing'!Q94,'By Bus Stop Departing'!Q102,'By Bus Stop Departing'!Q110,'By Bus Stop Departing'!Q118,'By Bus Stop Departing'!Q126,'By Bus Stop Departing'!Q134,'By Bus Stop Departing'!Q142,'By Bus Stop Departing'!Q149,'By Bus Stop Departing'!Q158,'By Bus Stop Departing'!Q167)</f>
        <v>78</v>
      </c>
      <c r="Q13" s="70">
        <f>SUM('By Bus Stop Departing'!R14,'By Bus Stop Departing'!R22,'By Bus Stop Departing'!R30,'By Bus Stop Departing'!R38,'By Bus Stop Departing'!R46,'By Bus Stop Departing'!R54,'By Bus Stop Departing'!R62,'By Bus Stop Departing'!R70,'By Bus Stop Departing'!R78,'By Bus Stop Departing'!R86,'By Bus Stop Departing'!R94,'By Bus Stop Departing'!R102,'By Bus Stop Departing'!R110,'By Bus Stop Departing'!R118,'By Bus Stop Departing'!R126,'By Bus Stop Departing'!R134,'By Bus Stop Departing'!R142,'By Bus Stop Departing'!R149,'By Bus Stop Departing'!R158,'By Bus Stop Departing'!R167)</f>
        <v>34</v>
      </c>
      <c r="R13" s="70">
        <f>SUM('By Bus Stop Departing'!S14,'By Bus Stop Departing'!S22,'By Bus Stop Departing'!S30,'By Bus Stop Departing'!S38,'By Bus Stop Departing'!S46,'By Bus Stop Departing'!S54,'By Bus Stop Departing'!S62,'By Bus Stop Departing'!S70,'By Bus Stop Departing'!S78,'By Bus Stop Departing'!S86,'By Bus Stop Departing'!S94,'By Bus Stop Departing'!S102,'By Bus Stop Departing'!S110,'By Bus Stop Departing'!S118,'By Bus Stop Departing'!S126,'By Bus Stop Departing'!S134,'By Bus Stop Departing'!S142,'By Bus Stop Departing'!S149,'By Bus Stop Departing'!S158,'By Bus Stop Departing'!S167)</f>
        <v>49</v>
      </c>
      <c r="S13" s="396">
        <f t="shared" si="0"/>
        <v>770</v>
      </c>
      <c r="T13" s="67"/>
      <c r="U13" s="67"/>
      <c r="V13" s="67"/>
      <c r="W13" s="67"/>
      <c r="X13" s="67"/>
      <c r="Y13" s="67"/>
      <c r="Z13" s="67"/>
    </row>
    <row r="14" spans="1:26" ht="12" customHeight="1" x14ac:dyDescent="0.4">
      <c r="A14" s="376"/>
      <c r="B14" s="376">
        <v>237</v>
      </c>
      <c r="C14" s="70">
        <f>SUM('By Bus Stop Departing'!D15,'By Bus Stop Departing'!D23,'By Bus Stop Departing'!D31,'By Bus Stop Departing'!D39,'By Bus Stop Departing'!D47,'By Bus Stop Departing'!D55,'By Bus Stop Departing'!D63,'By Bus Stop Departing'!D71,'By Bus Stop Departing'!D79,'By Bus Stop Departing'!D87,'By Bus Stop Departing'!D95,'By Bus Stop Departing'!D103,'By Bus Stop Departing'!D111,'By Bus Stop Departing'!D119,'By Bus Stop Departing'!D127,'By Bus Stop Departing'!D135,'By Bus Stop Departing'!D143,'By Bus Stop Departing'!D150,'By Bus Stop Departing'!D160,'By Bus Stop Departing'!D168)</f>
        <v>0</v>
      </c>
      <c r="D14" s="70">
        <f>SUM('By Bus Stop Departing'!E15,'By Bus Stop Departing'!E23,'By Bus Stop Departing'!E31,'By Bus Stop Departing'!E39,'By Bus Stop Departing'!E47,'By Bus Stop Departing'!E55,'By Bus Stop Departing'!E63,'By Bus Stop Departing'!E71,'By Bus Stop Departing'!E79,'By Bus Stop Departing'!E87,'By Bus Stop Departing'!E95,'By Bus Stop Departing'!E103,'By Bus Stop Departing'!E111,'By Bus Stop Departing'!E119,'By Bus Stop Departing'!E127,'By Bus Stop Departing'!E135,'By Bus Stop Departing'!E143,'By Bus Stop Departing'!E150,'By Bus Stop Departing'!E160,'By Bus Stop Departing'!E168)</f>
        <v>0</v>
      </c>
      <c r="E14" s="70">
        <f>SUM('By Bus Stop Departing'!F15,'By Bus Stop Departing'!F23,'By Bus Stop Departing'!F31,'By Bus Stop Departing'!F39,'By Bus Stop Departing'!F47,'By Bus Stop Departing'!F55,'By Bus Stop Departing'!F63,'By Bus Stop Departing'!F71,'By Bus Stop Departing'!F79,'By Bus Stop Departing'!F87,'By Bus Stop Departing'!F95,'By Bus Stop Departing'!F103,'By Bus Stop Departing'!F111,'By Bus Stop Departing'!F119,'By Bus Stop Departing'!F127,'By Bus Stop Departing'!F135,'By Bus Stop Departing'!F143,'By Bus Stop Departing'!F150,'By Bus Stop Departing'!F160,'By Bus Stop Departing'!F168)</f>
        <v>1</v>
      </c>
      <c r="F14" s="70">
        <f>SUM('By Bus Stop Departing'!G15,'By Bus Stop Departing'!G23,'By Bus Stop Departing'!G31,'By Bus Stop Departing'!G39,'By Bus Stop Departing'!G47,'By Bus Stop Departing'!G55,'By Bus Stop Departing'!G63,'By Bus Stop Departing'!G71,'By Bus Stop Departing'!G79,'By Bus Stop Departing'!G87,'By Bus Stop Departing'!G95,'By Bus Stop Departing'!G103,'By Bus Stop Departing'!G111,'By Bus Stop Departing'!G119,'By Bus Stop Departing'!G127,'By Bus Stop Departing'!G135,'By Bus Stop Departing'!G143,'By Bus Stop Departing'!G150,'By Bus Stop Departing'!G160,'By Bus Stop Departing'!G168)</f>
        <v>2</v>
      </c>
      <c r="G14" s="70">
        <f>SUM('By Bus Stop Departing'!H15,'By Bus Stop Departing'!H23,'By Bus Stop Departing'!H31,'By Bus Stop Departing'!H39,'By Bus Stop Departing'!H47,'By Bus Stop Departing'!H55,'By Bus Stop Departing'!H63,'By Bus Stop Departing'!H71,'By Bus Stop Departing'!H79,'By Bus Stop Departing'!H87,'By Bus Stop Departing'!H95,'By Bus Stop Departing'!H103,'By Bus Stop Departing'!H111,'By Bus Stop Departing'!H119,'By Bus Stop Departing'!H127,'By Bus Stop Departing'!H135,'By Bus Stop Departing'!H143,'By Bus Stop Departing'!H150,'By Bus Stop Departing'!H160,'By Bus Stop Departing'!H168)</f>
        <v>0</v>
      </c>
      <c r="H14" s="70">
        <f>SUM('By Bus Stop Departing'!I15,'By Bus Stop Departing'!I23,'By Bus Stop Departing'!I31,'By Bus Stop Departing'!I39,'By Bus Stop Departing'!I47,'By Bus Stop Departing'!I55,'By Bus Stop Departing'!I63,'By Bus Stop Departing'!I71,'By Bus Stop Departing'!I79,'By Bus Stop Departing'!I87,'By Bus Stop Departing'!I95,'By Bus Stop Departing'!I103,'By Bus Stop Departing'!I111,'By Bus Stop Departing'!I119,'By Bus Stop Departing'!I127,'By Bus Stop Departing'!I135,'By Bus Stop Departing'!I143,'By Bus Stop Departing'!I150,'By Bus Stop Departing'!I160,'By Bus Stop Departing'!I168)</f>
        <v>0</v>
      </c>
      <c r="I14" s="70">
        <f>SUM('By Bus Stop Departing'!J15,'By Bus Stop Departing'!J23,'By Bus Stop Departing'!J31,'By Bus Stop Departing'!J39,'By Bus Stop Departing'!J47,'By Bus Stop Departing'!J55,'By Bus Stop Departing'!J63,'By Bus Stop Departing'!J71,'By Bus Stop Departing'!J79,'By Bus Stop Departing'!J87,'By Bus Stop Departing'!J95,'By Bus Stop Departing'!J103,'By Bus Stop Departing'!J111,'By Bus Stop Departing'!J119,'By Bus Stop Departing'!J127,'By Bus Stop Departing'!J135,'By Bus Stop Departing'!J143,'By Bus Stop Departing'!J150,'By Bus Stop Departing'!J160,'By Bus Stop Departing'!J168)</f>
        <v>1</v>
      </c>
      <c r="J14" s="70">
        <f>SUM('By Bus Stop Departing'!K15,'By Bus Stop Departing'!K23,'By Bus Stop Departing'!K31,'By Bus Stop Departing'!K39,'By Bus Stop Departing'!K47,'By Bus Stop Departing'!K55,'By Bus Stop Departing'!K63,'By Bus Stop Departing'!K71,'By Bus Stop Departing'!K79,'By Bus Stop Departing'!K87,'By Bus Stop Departing'!K95,'By Bus Stop Departing'!K103,'By Bus Stop Departing'!K111,'By Bus Stop Departing'!K119,'By Bus Stop Departing'!K127,'By Bus Stop Departing'!K135,'By Bus Stop Departing'!K143,'By Bus Stop Departing'!K150,'By Bus Stop Departing'!K160,'By Bus Stop Departing'!K168)</f>
        <v>3</v>
      </c>
      <c r="K14" s="70">
        <f>SUM('By Bus Stop Departing'!L15,'By Bus Stop Departing'!L23,'By Bus Stop Departing'!L31,'By Bus Stop Departing'!L39,'By Bus Stop Departing'!L47,'By Bus Stop Departing'!L55,'By Bus Stop Departing'!L63,'By Bus Stop Departing'!L71,'By Bus Stop Departing'!L79,'By Bus Stop Departing'!L87,'By Bus Stop Departing'!L95,'By Bus Stop Departing'!L103,'By Bus Stop Departing'!L111,'By Bus Stop Departing'!L119,'By Bus Stop Departing'!L127,'By Bus Stop Departing'!L135,'By Bus Stop Departing'!L143,'By Bus Stop Departing'!L150,'By Bus Stop Departing'!L160,'By Bus Stop Departing'!L168)</f>
        <v>19</v>
      </c>
      <c r="L14" s="70">
        <f>SUM('By Bus Stop Departing'!M15,'By Bus Stop Departing'!M23,'By Bus Stop Departing'!M31,'By Bus Stop Departing'!M39,'By Bus Stop Departing'!M47,'By Bus Stop Departing'!M55,'By Bus Stop Departing'!M63,'By Bus Stop Departing'!M71,'By Bus Stop Departing'!M79,'By Bus Stop Departing'!M87,'By Bus Stop Departing'!M95,'By Bus Stop Departing'!M103,'By Bus Stop Departing'!M111,'By Bus Stop Departing'!M119,'By Bus Stop Departing'!M127,'By Bus Stop Departing'!M135,'By Bus Stop Departing'!M143,'By Bus Stop Departing'!M150,'By Bus Stop Departing'!M160,'By Bus Stop Departing'!M168)</f>
        <v>33</v>
      </c>
      <c r="M14" s="70">
        <f>SUM('By Bus Stop Departing'!N15,'By Bus Stop Departing'!N23,'By Bus Stop Departing'!N31,'By Bus Stop Departing'!N39,'By Bus Stop Departing'!N47,'By Bus Stop Departing'!N55,'By Bus Stop Departing'!N63,'By Bus Stop Departing'!N71,'By Bus Stop Departing'!N79,'By Bus Stop Departing'!N87,'By Bus Stop Departing'!N95,'By Bus Stop Departing'!N103,'By Bus Stop Departing'!N111,'By Bus Stop Departing'!N119,'By Bus Stop Departing'!N127,'By Bus Stop Departing'!N135,'By Bus Stop Departing'!N143,'By Bus Stop Departing'!N150,'By Bus Stop Departing'!N160,'By Bus Stop Departing'!N168)</f>
        <v>19</v>
      </c>
      <c r="N14" s="70">
        <f>SUM('By Bus Stop Departing'!O15,'By Bus Stop Departing'!O23,'By Bus Stop Departing'!O31,'By Bus Stop Departing'!O39,'By Bus Stop Departing'!O47,'By Bus Stop Departing'!O55,'By Bus Stop Departing'!O63,'By Bus Stop Departing'!O71,'By Bus Stop Departing'!O79,'By Bus Stop Departing'!O87,'By Bus Stop Departing'!O95,'By Bus Stop Departing'!O103,'By Bus Stop Departing'!O111,'By Bus Stop Departing'!O119,'By Bus Stop Departing'!O127,'By Bus Stop Departing'!O135,'By Bus Stop Departing'!O143,'By Bus Stop Departing'!O150,'By Bus Stop Departing'!O160,'By Bus Stop Departing'!O168)</f>
        <v>34</v>
      </c>
      <c r="O14" s="70">
        <f>SUM('By Bus Stop Departing'!P15,'By Bus Stop Departing'!P23,'By Bus Stop Departing'!P31,'By Bus Stop Departing'!P39,'By Bus Stop Departing'!P47,'By Bus Stop Departing'!P55,'By Bus Stop Departing'!P63,'By Bus Stop Departing'!P71,'By Bus Stop Departing'!P79,'By Bus Stop Departing'!P87,'By Bus Stop Departing'!P95,'By Bus Stop Departing'!P103,'By Bus Stop Departing'!P111,'By Bus Stop Departing'!P119,'By Bus Stop Departing'!P127,'By Bus Stop Departing'!P135,'By Bus Stop Departing'!P143,'By Bus Stop Departing'!P150,'By Bus Stop Departing'!P160,'By Bus Stop Departing'!P168)</f>
        <v>26</v>
      </c>
      <c r="P14" s="70">
        <f>SUM('By Bus Stop Departing'!Q15,'By Bus Stop Departing'!Q23,'By Bus Stop Departing'!Q31,'By Bus Stop Departing'!Q39,'By Bus Stop Departing'!Q47,'By Bus Stop Departing'!Q55,'By Bus Stop Departing'!Q63,'By Bus Stop Departing'!Q71,'By Bus Stop Departing'!Q79,'By Bus Stop Departing'!Q87,'By Bus Stop Departing'!Q95,'By Bus Stop Departing'!Q103,'By Bus Stop Departing'!Q111,'By Bus Stop Departing'!Q119,'By Bus Stop Departing'!Q127,'By Bus Stop Departing'!Q135,'By Bus Stop Departing'!Q143,'By Bus Stop Departing'!Q150,'By Bus Stop Departing'!Q160,'By Bus Stop Departing'!Q168)</f>
        <v>19</v>
      </c>
      <c r="Q14" s="70">
        <f>SUM('By Bus Stop Departing'!R15,'By Bus Stop Departing'!R23,'By Bus Stop Departing'!R31,'By Bus Stop Departing'!R39,'By Bus Stop Departing'!R47,'By Bus Stop Departing'!R55,'By Bus Stop Departing'!R63,'By Bus Stop Departing'!R71,'By Bus Stop Departing'!R79,'By Bus Stop Departing'!R87,'By Bus Stop Departing'!R95,'By Bus Stop Departing'!R103,'By Bus Stop Departing'!R111,'By Bus Stop Departing'!R119,'By Bus Stop Departing'!R127,'By Bus Stop Departing'!R135,'By Bus Stop Departing'!R143,'By Bus Stop Departing'!R150,'By Bus Stop Departing'!R160,'By Bus Stop Departing'!R168)</f>
        <v>0</v>
      </c>
      <c r="R14" s="70">
        <f>SUM('By Bus Stop Departing'!S15,'By Bus Stop Departing'!S23,'By Bus Stop Departing'!S31,'By Bus Stop Departing'!S39,'By Bus Stop Departing'!S47,'By Bus Stop Departing'!S55,'By Bus Stop Departing'!S63,'By Bus Stop Departing'!S71,'By Bus Stop Departing'!S79,'By Bus Stop Departing'!S87,'By Bus Stop Departing'!S95,'By Bus Stop Departing'!S103,'By Bus Stop Departing'!S111,'By Bus Stop Departing'!S119,'By Bus Stop Departing'!S127,'By Bus Stop Departing'!S135,'By Bus Stop Departing'!S143,'By Bus Stop Departing'!S150,'By Bus Stop Departing'!S160,'By Bus Stop Departing'!S168)</f>
        <v>0</v>
      </c>
      <c r="S14" s="396">
        <f t="shared" si="0"/>
        <v>157</v>
      </c>
      <c r="T14" s="67"/>
      <c r="U14" s="67"/>
      <c r="V14" s="67"/>
      <c r="W14" s="67"/>
      <c r="X14" s="67"/>
      <c r="Y14" s="67"/>
      <c r="Z14" s="67"/>
    </row>
    <row r="15" spans="1:26" ht="12" customHeight="1" x14ac:dyDescent="0.4">
      <c r="A15" s="109"/>
      <c r="B15" s="177" t="s">
        <v>175</v>
      </c>
      <c r="C15" s="171">
        <f t="shared" ref="C15:R15" si="1">SUM(C8:C14)</f>
        <v>17</v>
      </c>
      <c r="D15" s="171">
        <f t="shared" si="1"/>
        <v>16</v>
      </c>
      <c r="E15" s="171">
        <f t="shared" si="1"/>
        <v>54</v>
      </c>
      <c r="F15" s="171">
        <f t="shared" si="1"/>
        <v>100</v>
      </c>
      <c r="G15" s="171">
        <f t="shared" si="1"/>
        <v>118</v>
      </c>
      <c r="H15" s="171">
        <f t="shared" si="1"/>
        <v>250</v>
      </c>
      <c r="I15" s="171">
        <f t="shared" si="1"/>
        <v>348</v>
      </c>
      <c r="J15" s="171">
        <f t="shared" si="1"/>
        <v>353</v>
      </c>
      <c r="K15" s="171">
        <f t="shared" si="1"/>
        <v>389</v>
      </c>
      <c r="L15" s="171">
        <f t="shared" si="1"/>
        <v>673</v>
      </c>
      <c r="M15" s="171">
        <f t="shared" si="1"/>
        <v>533</v>
      </c>
      <c r="N15" s="171">
        <f t="shared" si="1"/>
        <v>714</v>
      </c>
      <c r="O15" s="171">
        <f t="shared" si="1"/>
        <v>780</v>
      </c>
      <c r="P15" s="171">
        <f t="shared" si="1"/>
        <v>440</v>
      </c>
      <c r="Q15" s="171">
        <f t="shared" si="1"/>
        <v>282</v>
      </c>
      <c r="R15" s="171">
        <f t="shared" si="1"/>
        <v>228</v>
      </c>
      <c r="S15" s="172">
        <f t="shared" si="0"/>
        <v>5295</v>
      </c>
      <c r="T15" s="67"/>
      <c r="U15" s="67"/>
      <c r="V15" s="67"/>
      <c r="W15" s="67"/>
      <c r="X15" s="67"/>
      <c r="Y15" s="67"/>
      <c r="Z15" s="67"/>
    </row>
    <row r="16" spans="1:26" ht="12" customHeight="1" x14ac:dyDescent="0.4">
      <c r="A16" s="108" t="s">
        <v>230</v>
      </c>
      <c r="B16" s="108">
        <v>3</v>
      </c>
      <c r="C16" s="77">
        <f>SUM('By Bus Stop Departing'!D170)</f>
        <v>3</v>
      </c>
      <c r="D16" s="77">
        <f>SUM('By Bus Stop Departing'!E170)</f>
        <v>6</v>
      </c>
      <c r="E16" s="77">
        <f>SUM('By Bus Stop Departing'!F170)</f>
        <v>3</v>
      </c>
      <c r="F16" s="77">
        <f>SUM('By Bus Stop Departing'!G170)</f>
        <v>12</v>
      </c>
      <c r="G16" s="77">
        <f>SUM('By Bus Stop Departing'!H170)</f>
        <v>7</v>
      </c>
      <c r="H16" s="77">
        <f>SUM('By Bus Stop Departing'!I170)</f>
        <v>12</v>
      </c>
      <c r="I16" s="77">
        <f>SUM('By Bus Stop Departing'!J170)</f>
        <v>9</v>
      </c>
      <c r="J16" s="77">
        <f>SUM('By Bus Stop Departing'!K170)</f>
        <v>2</v>
      </c>
      <c r="K16" s="77">
        <f>SUM('By Bus Stop Departing'!L170)</f>
        <v>12</v>
      </c>
      <c r="L16" s="77">
        <f>SUM('By Bus Stop Departing'!M170)</f>
        <v>13</v>
      </c>
      <c r="M16" s="77">
        <f>SUM('By Bus Stop Departing'!N170)</f>
        <v>7</v>
      </c>
      <c r="N16" s="77">
        <f>SUM('By Bus Stop Departing'!O170)</f>
        <v>8</v>
      </c>
      <c r="O16" s="77">
        <f>SUM('By Bus Stop Departing'!P170)</f>
        <v>5</v>
      </c>
      <c r="P16" s="77">
        <f>SUM('By Bus Stop Departing'!Q170)</f>
        <v>1</v>
      </c>
      <c r="Q16" s="77">
        <f>SUM('By Bus Stop Departing'!R170)</f>
        <v>4</v>
      </c>
      <c r="R16" s="77">
        <f>SUM('By Bus Stop Departing'!S170)</f>
        <v>2</v>
      </c>
      <c r="S16" s="108">
        <f t="shared" si="0"/>
        <v>106</v>
      </c>
      <c r="T16" s="67"/>
      <c r="U16" s="67"/>
      <c r="V16" s="67"/>
      <c r="W16" s="67"/>
      <c r="X16" s="67"/>
      <c r="Y16" s="67"/>
      <c r="Z16" s="67"/>
    </row>
    <row r="17" spans="1:26" ht="12" customHeight="1" x14ac:dyDescent="0.4">
      <c r="A17" s="376"/>
      <c r="B17" s="376"/>
      <c r="C17" s="67"/>
      <c r="D17" s="67"/>
      <c r="E17" s="67"/>
      <c r="F17" s="67"/>
      <c r="G17" s="67"/>
      <c r="H17" s="67"/>
      <c r="I17" s="67"/>
      <c r="J17" s="67"/>
      <c r="K17" s="67"/>
      <c r="L17" s="67"/>
      <c r="M17" s="67"/>
      <c r="N17" s="67"/>
      <c r="O17" s="67"/>
      <c r="P17" s="67"/>
      <c r="Q17" s="67"/>
      <c r="R17" s="67"/>
      <c r="S17" s="376"/>
      <c r="T17" s="67"/>
      <c r="U17" s="67"/>
      <c r="V17" s="67"/>
      <c r="W17" s="67"/>
      <c r="X17" s="67"/>
      <c r="Y17" s="67"/>
      <c r="Z17" s="67"/>
    </row>
    <row r="18" spans="1:26" ht="12" customHeight="1" x14ac:dyDescent="0.4">
      <c r="A18" s="376"/>
      <c r="B18" s="376"/>
      <c r="C18" s="67"/>
      <c r="D18" s="67"/>
      <c r="E18" s="67"/>
      <c r="F18" s="67"/>
      <c r="G18" s="67"/>
      <c r="H18" s="67"/>
      <c r="I18" s="67"/>
      <c r="J18" s="67"/>
      <c r="K18" s="67"/>
      <c r="L18" s="67"/>
      <c r="M18" s="67"/>
      <c r="N18" s="67"/>
      <c r="O18" s="67"/>
      <c r="P18" s="67"/>
      <c r="Q18" s="67"/>
      <c r="R18" s="67"/>
      <c r="S18" s="376"/>
      <c r="T18" s="67"/>
      <c r="U18" s="67"/>
      <c r="V18" s="67"/>
      <c r="W18" s="67"/>
      <c r="X18" s="67"/>
      <c r="Y18" s="67"/>
      <c r="Z18" s="67"/>
    </row>
    <row r="19" spans="1:26" ht="12" customHeight="1" x14ac:dyDescent="0.4">
      <c r="A19" s="376"/>
      <c r="B19" s="376"/>
      <c r="C19" s="67"/>
      <c r="D19" s="67"/>
      <c r="E19" s="67"/>
      <c r="F19" s="67"/>
      <c r="G19" s="67"/>
      <c r="H19" s="67"/>
      <c r="I19" s="67"/>
      <c r="J19" s="67"/>
      <c r="K19" s="67"/>
      <c r="L19" s="67"/>
      <c r="M19" s="67"/>
      <c r="N19" s="67"/>
      <c r="O19" s="67"/>
      <c r="P19" s="67"/>
      <c r="Q19" s="67"/>
      <c r="R19" s="67"/>
      <c r="S19" s="376"/>
      <c r="T19" s="67"/>
      <c r="U19" s="67"/>
      <c r="V19" s="67"/>
      <c r="W19" s="67"/>
      <c r="X19" s="67"/>
      <c r="Y19" s="67"/>
      <c r="Z19" s="67"/>
    </row>
    <row r="20" spans="1:26" ht="12" customHeight="1" x14ac:dyDescent="0.4">
      <c r="A20" s="376"/>
      <c r="B20" s="376"/>
      <c r="C20" s="67"/>
      <c r="D20" s="67"/>
      <c r="E20" s="67"/>
      <c r="F20" s="67"/>
      <c r="G20" s="67"/>
      <c r="H20" s="67"/>
      <c r="I20" s="67"/>
      <c r="J20" s="67"/>
      <c r="K20" s="67"/>
      <c r="L20" s="67"/>
      <c r="M20" s="67"/>
      <c r="N20" s="67"/>
      <c r="O20" s="67"/>
      <c r="P20" s="67"/>
      <c r="Q20" s="67"/>
      <c r="R20" s="67"/>
      <c r="S20" s="376"/>
      <c r="T20" s="67"/>
      <c r="U20" s="67"/>
      <c r="V20" s="67"/>
      <c r="W20" s="67"/>
      <c r="X20" s="67"/>
      <c r="Y20" s="67"/>
      <c r="Z20" s="67"/>
    </row>
    <row r="21" spans="1:26" ht="12" customHeight="1" x14ac:dyDescent="0.4">
      <c r="A21" s="376"/>
      <c r="B21" s="376"/>
      <c r="C21" s="67"/>
      <c r="D21" s="67"/>
      <c r="E21" s="67"/>
      <c r="F21" s="67"/>
      <c r="G21" s="67"/>
      <c r="H21" s="67"/>
      <c r="I21" s="67"/>
      <c r="J21" s="67"/>
      <c r="K21" s="67"/>
      <c r="L21" s="67"/>
      <c r="M21" s="67"/>
      <c r="N21" s="67"/>
      <c r="O21" s="67"/>
      <c r="P21" s="67"/>
      <c r="Q21" s="67"/>
      <c r="R21" s="67"/>
      <c r="S21" s="376"/>
      <c r="T21" s="67"/>
      <c r="U21" s="67"/>
      <c r="V21" s="67"/>
      <c r="W21" s="67"/>
      <c r="X21" s="67"/>
      <c r="Y21" s="67"/>
      <c r="Z21" s="67"/>
    </row>
    <row r="22" spans="1:26" ht="12" customHeight="1" x14ac:dyDescent="0.4">
      <c r="A22" s="376"/>
      <c r="B22" s="376"/>
      <c r="C22" s="67"/>
      <c r="D22" s="67"/>
      <c r="E22" s="67"/>
      <c r="F22" s="67"/>
      <c r="G22" s="67"/>
      <c r="H22" s="67"/>
      <c r="I22" s="67"/>
      <c r="J22" s="67"/>
      <c r="K22" s="67"/>
      <c r="L22" s="67"/>
      <c r="M22" s="67"/>
      <c r="N22" s="67"/>
      <c r="O22" s="67"/>
      <c r="P22" s="67"/>
      <c r="Q22" s="67"/>
      <c r="R22" s="67"/>
      <c r="S22" s="376"/>
      <c r="T22" s="67"/>
      <c r="U22" s="67"/>
      <c r="V22" s="67"/>
      <c r="W22" s="67"/>
      <c r="X22" s="67"/>
      <c r="Y22" s="67"/>
      <c r="Z22" s="67"/>
    </row>
    <row r="23" spans="1:26" ht="12" customHeight="1" x14ac:dyDescent="0.4">
      <c r="A23" s="109"/>
      <c r="B23" s="177" t="s">
        <v>175</v>
      </c>
      <c r="C23" s="178">
        <f t="shared" ref="C23:R23" si="2">SUM(C16:C22)</f>
        <v>3</v>
      </c>
      <c r="D23" s="178">
        <f t="shared" si="2"/>
        <v>6</v>
      </c>
      <c r="E23" s="178">
        <f t="shared" si="2"/>
        <v>3</v>
      </c>
      <c r="F23" s="178">
        <f t="shared" si="2"/>
        <v>12</v>
      </c>
      <c r="G23" s="178">
        <f t="shared" si="2"/>
        <v>7</v>
      </c>
      <c r="H23" s="178">
        <f t="shared" si="2"/>
        <v>12</v>
      </c>
      <c r="I23" s="178">
        <f t="shared" si="2"/>
        <v>9</v>
      </c>
      <c r="J23" s="178">
        <f t="shared" si="2"/>
        <v>2</v>
      </c>
      <c r="K23" s="178">
        <f t="shared" si="2"/>
        <v>12</v>
      </c>
      <c r="L23" s="178">
        <f t="shared" si="2"/>
        <v>13</v>
      </c>
      <c r="M23" s="178">
        <f t="shared" si="2"/>
        <v>7</v>
      </c>
      <c r="N23" s="178">
        <f t="shared" si="2"/>
        <v>8</v>
      </c>
      <c r="O23" s="178">
        <f t="shared" si="2"/>
        <v>5</v>
      </c>
      <c r="P23" s="178">
        <f t="shared" si="2"/>
        <v>1</v>
      </c>
      <c r="Q23" s="178">
        <f t="shared" si="2"/>
        <v>4</v>
      </c>
      <c r="R23" s="178">
        <f t="shared" si="2"/>
        <v>2</v>
      </c>
      <c r="S23" s="177">
        <f>SUM(C23:R23)</f>
        <v>106</v>
      </c>
      <c r="T23" s="67"/>
      <c r="U23" s="67"/>
      <c r="V23" s="67"/>
      <c r="W23" s="67"/>
      <c r="X23" s="67"/>
      <c r="Y23" s="67"/>
      <c r="Z23" s="67"/>
    </row>
    <row r="24" spans="1:26" ht="12" customHeight="1" x14ac:dyDescent="0.4">
      <c r="A24" s="67"/>
      <c r="B24" s="67"/>
      <c r="C24" s="67"/>
      <c r="D24" s="67"/>
      <c r="E24" s="67"/>
      <c r="F24" s="67"/>
      <c r="G24" s="67"/>
      <c r="H24" s="67"/>
      <c r="I24" s="67"/>
      <c r="J24" s="67"/>
      <c r="K24" s="67"/>
      <c r="L24" s="67"/>
      <c r="M24" s="67"/>
      <c r="N24" s="67"/>
      <c r="O24" s="67"/>
      <c r="P24" s="67"/>
      <c r="Q24" s="67"/>
      <c r="R24" s="67"/>
      <c r="S24" s="67"/>
      <c r="T24" s="67"/>
      <c r="U24" s="67"/>
      <c r="V24" s="67"/>
      <c r="W24" s="67"/>
      <c r="X24" s="67"/>
      <c r="Y24" s="67"/>
      <c r="Z24" s="67"/>
    </row>
    <row r="25" spans="1:26" ht="12" customHeight="1" x14ac:dyDescent="0.4">
      <c r="A25" s="67"/>
      <c r="B25" s="67"/>
      <c r="C25" s="67"/>
      <c r="D25" s="67"/>
      <c r="E25" s="67"/>
      <c r="F25" s="67"/>
      <c r="G25" s="67"/>
      <c r="H25" s="67"/>
      <c r="I25" s="67"/>
      <c r="J25" s="67"/>
      <c r="K25" s="67"/>
      <c r="L25" s="67"/>
      <c r="M25" s="67"/>
      <c r="N25" s="67"/>
      <c r="O25" s="67"/>
      <c r="P25" s="67"/>
      <c r="Q25" s="67"/>
      <c r="R25" s="67"/>
      <c r="S25" s="67"/>
      <c r="T25" s="67"/>
      <c r="U25" s="67"/>
      <c r="V25" s="67"/>
      <c r="W25" s="67"/>
      <c r="X25" s="67"/>
      <c r="Y25" s="67"/>
      <c r="Z25" s="67"/>
    </row>
    <row r="26" spans="1:26" ht="12" customHeight="1" x14ac:dyDescent="0.4">
      <c r="A26" s="67"/>
      <c r="B26" s="67"/>
      <c r="C26" s="67"/>
      <c r="D26" s="67"/>
      <c r="E26" s="67"/>
      <c r="F26" s="67"/>
      <c r="G26" s="67"/>
      <c r="H26" s="67"/>
      <c r="I26" s="67"/>
      <c r="J26" s="67"/>
      <c r="K26" s="67"/>
      <c r="L26" s="67"/>
      <c r="M26" s="67"/>
      <c r="N26" s="67"/>
      <c r="O26" s="67"/>
      <c r="P26" s="67"/>
      <c r="Q26" s="67"/>
      <c r="R26" s="67"/>
      <c r="S26" s="67"/>
      <c r="T26" s="67"/>
      <c r="U26" s="67"/>
      <c r="V26" s="67"/>
      <c r="W26" s="67"/>
      <c r="X26" s="67"/>
      <c r="Y26" s="67"/>
      <c r="Z26" s="67"/>
    </row>
    <row r="27" spans="1:26" ht="12" customHeight="1" x14ac:dyDescent="0.4">
      <c r="A27" s="67"/>
      <c r="B27" s="67"/>
      <c r="C27" s="67"/>
      <c r="D27" s="67"/>
      <c r="E27" s="67"/>
      <c r="F27" s="67"/>
      <c r="G27" s="67"/>
      <c r="H27" s="67"/>
      <c r="I27" s="67"/>
      <c r="J27" s="67"/>
      <c r="K27" s="67"/>
      <c r="L27" s="67"/>
      <c r="M27" s="67"/>
      <c r="N27" s="67"/>
      <c r="O27" s="67"/>
      <c r="P27" s="67"/>
      <c r="Q27" s="67"/>
      <c r="R27" s="67"/>
      <c r="S27" s="67"/>
      <c r="T27" s="67"/>
      <c r="U27" s="67"/>
      <c r="V27" s="67"/>
      <c r="W27" s="67"/>
      <c r="X27" s="67"/>
      <c r="Y27" s="67"/>
      <c r="Z27" s="67"/>
    </row>
    <row r="28" spans="1:26" ht="12" customHeight="1" x14ac:dyDescent="0.4">
      <c r="A28" s="67"/>
      <c r="B28" s="67"/>
      <c r="C28" s="67"/>
      <c r="D28" s="67"/>
      <c r="E28" s="67"/>
      <c r="F28" s="67"/>
      <c r="G28" s="67"/>
      <c r="H28" s="67"/>
      <c r="I28" s="67"/>
      <c r="J28" s="67"/>
      <c r="K28" s="67"/>
      <c r="L28" s="67"/>
      <c r="M28" s="67"/>
      <c r="N28" s="67"/>
      <c r="O28" s="67"/>
      <c r="P28" s="67"/>
      <c r="Q28" s="67"/>
      <c r="R28" s="67"/>
      <c r="S28" s="67"/>
      <c r="T28" s="67"/>
      <c r="U28" s="67"/>
      <c r="V28" s="67"/>
      <c r="W28" s="67"/>
      <c r="X28" s="67"/>
      <c r="Y28" s="67"/>
      <c r="Z28" s="67"/>
    </row>
    <row r="29" spans="1:26" ht="12" customHeight="1" x14ac:dyDescent="0.4">
      <c r="A29" s="67"/>
      <c r="B29" s="67"/>
      <c r="C29" s="67"/>
      <c r="D29" s="67"/>
      <c r="E29" s="67"/>
      <c r="F29" s="67"/>
      <c r="G29" s="67"/>
      <c r="H29" s="67"/>
      <c r="I29" s="67"/>
      <c r="J29" s="67"/>
      <c r="K29" s="67"/>
      <c r="L29" s="67"/>
      <c r="M29" s="67"/>
      <c r="N29" s="67"/>
      <c r="O29" s="67"/>
      <c r="P29" s="67"/>
      <c r="Q29" s="67"/>
      <c r="R29" s="67"/>
      <c r="S29" s="67"/>
      <c r="T29" s="67"/>
      <c r="U29" s="67"/>
      <c r="V29" s="67"/>
      <c r="W29" s="67"/>
      <c r="X29" s="67"/>
      <c r="Y29" s="67"/>
      <c r="Z29" s="67"/>
    </row>
    <row r="30" spans="1:26" ht="12" customHeight="1" x14ac:dyDescent="0.4">
      <c r="A30" s="67"/>
      <c r="B30" s="67"/>
      <c r="C30" s="67"/>
      <c r="D30" s="67"/>
      <c r="E30" s="67"/>
      <c r="F30" s="67"/>
      <c r="G30" s="67"/>
      <c r="H30" s="67"/>
      <c r="I30" s="67"/>
      <c r="J30" s="67"/>
      <c r="K30" s="67"/>
      <c r="L30" s="67"/>
      <c r="M30" s="67"/>
      <c r="N30" s="67"/>
      <c r="O30" s="67"/>
      <c r="P30" s="67"/>
      <c r="Q30" s="67"/>
      <c r="R30" s="67"/>
      <c r="S30" s="67"/>
      <c r="T30" s="67"/>
      <c r="U30" s="67"/>
      <c r="V30" s="67"/>
      <c r="W30" s="67"/>
      <c r="X30" s="67"/>
      <c r="Y30" s="67"/>
      <c r="Z30" s="67"/>
    </row>
    <row r="31" spans="1:26" ht="12" customHeight="1" x14ac:dyDescent="0.4">
      <c r="A31" s="67"/>
      <c r="B31" s="67"/>
      <c r="C31" s="67"/>
      <c r="D31" s="67"/>
      <c r="E31" s="67"/>
      <c r="F31" s="67"/>
      <c r="G31" s="67"/>
      <c r="H31" s="67"/>
      <c r="I31" s="67"/>
      <c r="J31" s="67"/>
      <c r="K31" s="67"/>
      <c r="L31" s="67"/>
      <c r="M31" s="67"/>
      <c r="N31" s="67"/>
      <c r="O31" s="67"/>
      <c r="P31" s="67"/>
      <c r="Q31" s="67"/>
      <c r="R31" s="67"/>
      <c r="S31" s="67"/>
      <c r="T31" s="67"/>
      <c r="U31" s="67"/>
      <c r="V31" s="67"/>
      <c r="W31" s="67"/>
      <c r="X31" s="67"/>
      <c r="Y31" s="67"/>
      <c r="Z31" s="67"/>
    </row>
    <row r="32" spans="1:26" ht="12" customHeight="1" x14ac:dyDescent="0.4">
      <c r="A32" s="67"/>
      <c r="B32" s="67"/>
      <c r="C32" s="67"/>
      <c r="D32" s="67"/>
      <c r="E32" s="67"/>
      <c r="F32" s="67"/>
      <c r="G32" s="67"/>
      <c r="H32" s="67"/>
      <c r="I32" s="67"/>
      <c r="J32" s="67"/>
      <c r="K32" s="67"/>
      <c r="L32" s="67"/>
      <c r="M32" s="67"/>
      <c r="N32" s="67"/>
      <c r="O32" s="67"/>
      <c r="P32" s="67"/>
      <c r="Q32" s="67"/>
      <c r="R32" s="67"/>
      <c r="S32" s="67"/>
      <c r="T32" s="67"/>
      <c r="U32" s="67"/>
      <c r="V32" s="67"/>
      <c r="W32" s="67"/>
      <c r="X32" s="67"/>
      <c r="Y32" s="67"/>
      <c r="Z32" s="67"/>
    </row>
    <row r="33" spans="1:26" ht="12" customHeight="1" x14ac:dyDescent="0.4">
      <c r="A33" s="67"/>
      <c r="B33" s="67"/>
      <c r="C33" s="67"/>
      <c r="D33" s="67"/>
      <c r="E33" s="67"/>
      <c r="F33" s="67"/>
      <c r="G33" s="67"/>
      <c r="H33" s="67"/>
      <c r="I33" s="67"/>
      <c r="J33" s="67"/>
      <c r="K33" s="67"/>
      <c r="L33" s="67"/>
      <c r="M33" s="67"/>
      <c r="N33" s="67"/>
      <c r="O33" s="67"/>
      <c r="P33" s="67"/>
      <c r="Q33" s="67"/>
      <c r="R33" s="67"/>
      <c r="S33" s="67"/>
      <c r="T33" s="67"/>
      <c r="U33" s="67"/>
      <c r="V33" s="67"/>
      <c r="W33" s="67"/>
      <c r="X33" s="67"/>
      <c r="Y33" s="67"/>
      <c r="Z33" s="67"/>
    </row>
    <row r="34" spans="1:26" ht="12" customHeight="1" x14ac:dyDescent="0.4">
      <c r="A34" s="67"/>
      <c r="B34" s="67"/>
      <c r="C34" s="67"/>
      <c r="D34" s="67"/>
      <c r="E34" s="67"/>
      <c r="F34" s="67"/>
      <c r="G34" s="67"/>
      <c r="H34" s="67"/>
      <c r="I34" s="67"/>
      <c r="J34" s="67"/>
      <c r="K34" s="67"/>
      <c r="L34" s="67"/>
      <c r="M34" s="67"/>
      <c r="N34" s="67"/>
      <c r="O34" s="67"/>
      <c r="P34" s="67"/>
      <c r="Q34" s="67"/>
      <c r="R34" s="67"/>
      <c r="S34" s="67"/>
      <c r="T34" s="67"/>
      <c r="U34" s="67"/>
      <c r="V34" s="67"/>
      <c r="W34" s="67"/>
      <c r="X34" s="67"/>
      <c r="Y34" s="67"/>
      <c r="Z34" s="67"/>
    </row>
    <row r="35" spans="1:26" ht="12" customHeight="1" x14ac:dyDescent="0.4">
      <c r="A35" s="67"/>
      <c r="B35" s="67"/>
      <c r="C35" s="67"/>
      <c r="D35" s="67"/>
      <c r="E35" s="67"/>
      <c r="F35" s="67"/>
      <c r="G35" s="67"/>
      <c r="H35" s="67"/>
      <c r="I35" s="67"/>
      <c r="J35" s="67"/>
      <c r="K35" s="67"/>
      <c r="L35" s="67"/>
      <c r="M35" s="67"/>
      <c r="N35" s="67"/>
      <c r="O35" s="67"/>
      <c r="P35" s="67"/>
      <c r="Q35" s="67"/>
      <c r="R35" s="67"/>
      <c r="S35" s="67"/>
      <c r="T35" s="67"/>
      <c r="U35" s="67"/>
      <c r="V35" s="67"/>
      <c r="W35" s="67"/>
      <c r="X35" s="67"/>
      <c r="Y35" s="67"/>
      <c r="Z35" s="67"/>
    </row>
    <row r="36" spans="1:26" ht="12" customHeight="1" x14ac:dyDescent="0.4">
      <c r="A36" s="67"/>
      <c r="B36" s="67"/>
      <c r="C36" s="67"/>
      <c r="D36" s="67"/>
      <c r="E36" s="67"/>
      <c r="F36" s="67"/>
      <c r="G36" s="67"/>
      <c r="H36" s="67"/>
      <c r="I36" s="67"/>
      <c r="J36" s="67"/>
      <c r="K36" s="67"/>
      <c r="L36" s="67"/>
      <c r="M36" s="67"/>
      <c r="N36" s="67"/>
      <c r="O36" s="67"/>
      <c r="P36" s="67"/>
      <c r="Q36" s="67"/>
      <c r="R36" s="67"/>
      <c r="S36" s="67"/>
      <c r="T36" s="67"/>
      <c r="U36" s="67"/>
      <c r="V36" s="67"/>
      <c r="W36" s="67"/>
      <c r="X36" s="67"/>
      <c r="Y36" s="67"/>
      <c r="Z36" s="67"/>
    </row>
    <row r="37" spans="1:26" ht="12" customHeight="1" x14ac:dyDescent="0.4">
      <c r="A37" s="67"/>
      <c r="B37" s="67"/>
      <c r="C37" s="67"/>
      <c r="D37" s="67"/>
      <c r="E37" s="67"/>
      <c r="F37" s="67"/>
      <c r="G37" s="67"/>
      <c r="H37" s="67"/>
      <c r="I37" s="67"/>
      <c r="J37" s="67"/>
      <c r="K37" s="67"/>
      <c r="L37" s="67"/>
      <c r="M37" s="67"/>
      <c r="N37" s="67"/>
      <c r="O37" s="67"/>
      <c r="P37" s="67"/>
      <c r="Q37" s="67"/>
      <c r="R37" s="67"/>
      <c r="S37" s="67"/>
      <c r="T37" s="67"/>
      <c r="U37" s="67"/>
      <c r="V37" s="67"/>
      <c r="W37" s="67"/>
      <c r="X37" s="67"/>
      <c r="Y37" s="67"/>
      <c r="Z37" s="67"/>
    </row>
    <row r="38" spans="1:26" ht="12" customHeight="1" x14ac:dyDescent="0.4">
      <c r="A38" s="67"/>
      <c r="B38" s="67"/>
      <c r="C38" s="67"/>
      <c r="D38" s="67"/>
      <c r="E38" s="67"/>
      <c r="F38" s="67"/>
      <c r="G38" s="67"/>
      <c r="H38" s="67"/>
      <c r="I38" s="67"/>
      <c r="J38" s="67"/>
      <c r="K38" s="67"/>
      <c r="L38" s="67"/>
      <c r="M38" s="67"/>
      <c r="N38" s="67"/>
      <c r="O38" s="67"/>
      <c r="P38" s="67"/>
      <c r="Q38" s="67"/>
      <c r="R38" s="67"/>
      <c r="S38" s="67"/>
      <c r="T38" s="67"/>
      <c r="U38" s="67"/>
      <c r="V38" s="67"/>
      <c r="W38" s="67"/>
      <c r="X38" s="67"/>
      <c r="Y38" s="67"/>
      <c r="Z38" s="67"/>
    </row>
    <row r="39" spans="1:26" ht="12" customHeight="1" x14ac:dyDescent="0.4">
      <c r="A39" s="67"/>
      <c r="B39" s="67"/>
      <c r="C39" s="67"/>
      <c r="D39" s="67"/>
      <c r="E39" s="67"/>
      <c r="F39" s="67"/>
      <c r="G39" s="67"/>
      <c r="H39" s="67"/>
      <c r="I39" s="67"/>
      <c r="J39" s="67"/>
      <c r="K39" s="67"/>
      <c r="L39" s="67"/>
      <c r="M39" s="67"/>
      <c r="N39" s="67"/>
      <c r="O39" s="67"/>
      <c r="P39" s="67"/>
      <c r="Q39" s="67"/>
      <c r="R39" s="67"/>
      <c r="S39" s="67"/>
      <c r="T39" s="67"/>
      <c r="U39" s="67"/>
      <c r="V39" s="67"/>
      <c r="W39" s="67"/>
      <c r="X39" s="67"/>
      <c r="Y39" s="67"/>
      <c r="Z39" s="67"/>
    </row>
    <row r="40" spans="1:26" ht="12" customHeight="1" x14ac:dyDescent="0.4">
      <c r="A40" s="67"/>
      <c r="B40" s="67"/>
      <c r="C40" s="67"/>
      <c r="D40" s="67"/>
      <c r="E40" s="67"/>
      <c r="F40" s="67"/>
      <c r="G40" s="67"/>
      <c r="H40" s="67"/>
      <c r="I40" s="67"/>
      <c r="J40" s="67"/>
      <c r="K40" s="67"/>
      <c r="L40" s="67"/>
      <c r="M40" s="67"/>
      <c r="N40" s="67"/>
      <c r="O40" s="67"/>
      <c r="P40" s="67"/>
      <c r="Q40" s="67"/>
      <c r="R40" s="67"/>
      <c r="S40" s="67"/>
      <c r="T40" s="67"/>
      <c r="U40" s="67"/>
      <c r="V40" s="67"/>
      <c r="W40" s="67"/>
      <c r="X40" s="67"/>
      <c r="Y40" s="67"/>
      <c r="Z40" s="67"/>
    </row>
    <row r="41" spans="1:26" ht="12" customHeight="1" x14ac:dyDescent="0.4">
      <c r="A41" s="67"/>
      <c r="B41" s="67"/>
      <c r="C41" s="67"/>
      <c r="D41" s="67"/>
      <c r="E41" s="67"/>
      <c r="F41" s="67"/>
      <c r="G41" s="67"/>
      <c r="H41" s="67"/>
      <c r="I41" s="67"/>
      <c r="J41" s="67"/>
      <c r="K41" s="67"/>
      <c r="L41" s="67"/>
      <c r="M41" s="67"/>
      <c r="N41" s="67"/>
      <c r="O41" s="67"/>
      <c r="P41" s="67"/>
      <c r="Q41" s="67"/>
      <c r="R41" s="67"/>
      <c r="S41" s="67"/>
      <c r="T41" s="67"/>
      <c r="U41" s="67"/>
      <c r="V41" s="67"/>
      <c r="W41" s="67"/>
      <c r="X41" s="67"/>
      <c r="Y41" s="67"/>
      <c r="Z41" s="67"/>
    </row>
    <row r="42" spans="1:26" ht="12" customHeight="1" x14ac:dyDescent="0.4">
      <c r="A42" s="67"/>
      <c r="B42" s="67"/>
      <c r="C42" s="67"/>
      <c r="D42" s="67"/>
      <c r="E42" s="67"/>
      <c r="F42" s="67"/>
      <c r="G42" s="67"/>
      <c r="H42" s="67"/>
      <c r="I42" s="67"/>
      <c r="J42" s="67"/>
      <c r="K42" s="67"/>
      <c r="L42" s="67"/>
      <c r="M42" s="67"/>
      <c r="N42" s="67"/>
      <c r="O42" s="67"/>
      <c r="P42" s="67"/>
      <c r="Q42" s="67"/>
      <c r="R42" s="67"/>
      <c r="S42" s="67"/>
      <c r="T42" s="67"/>
      <c r="U42" s="67"/>
      <c r="V42" s="67"/>
      <c r="W42" s="67"/>
      <c r="X42" s="67"/>
      <c r="Y42" s="67"/>
      <c r="Z42" s="67"/>
    </row>
    <row r="43" spans="1:26" ht="12" customHeight="1" x14ac:dyDescent="0.4">
      <c r="A43" s="67"/>
      <c r="B43" s="67"/>
      <c r="C43" s="67"/>
      <c r="D43" s="67"/>
      <c r="E43" s="67"/>
      <c r="F43" s="67"/>
      <c r="G43" s="67"/>
      <c r="H43" s="67"/>
      <c r="I43" s="67"/>
      <c r="J43" s="67"/>
      <c r="K43" s="67"/>
      <c r="L43" s="67"/>
      <c r="M43" s="67"/>
      <c r="N43" s="67"/>
      <c r="O43" s="67"/>
      <c r="P43" s="67"/>
      <c r="Q43" s="67"/>
      <c r="R43" s="67"/>
      <c r="S43" s="67"/>
      <c r="T43" s="67"/>
      <c r="U43" s="67"/>
      <c r="V43" s="67"/>
      <c r="W43" s="67"/>
      <c r="X43" s="67"/>
      <c r="Y43" s="67"/>
      <c r="Z43" s="67"/>
    </row>
    <row r="44" spans="1:26" ht="12" customHeight="1" x14ac:dyDescent="0.4">
      <c r="A44" s="67"/>
      <c r="B44" s="67"/>
      <c r="C44" s="67"/>
      <c r="D44" s="67"/>
      <c r="E44" s="67"/>
      <c r="F44" s="67"/>
      <c r="G44" s="67"/>
      <c r="H44" s="67"/>
      <c r="I44" s="67"/>
      <c r="J44" s="67"/>
      <c r="K44" s="67"/>
      <c r="L44" s="67"/>
      <c r="M44" s="67"/>
      <c r="N44" s="67"/>
      <c r="O44" s="67"/>
      <c r="P44" s="67"/>
      <c r="Q44" s="67"/>
      <c r="R44" s="67"/>
      <c r="S44" s="67"/>
      <c r="T44" s="67"/>
      <c r="U44" s="67"/>
      <c r="V44" s="67"/>
      <c r="W44" s="67"/>
      <c r="X44" s="67"/>
      <c r="Y44" s="67"/>
      <c r="Z44" s="67"/>
    </row>
    <row r="45" spans="1:26" ht="12" customHeight="1" x14ac:dyDescent="0.4">
      <c r="A45" s="67"/>
      <c r="B45" s="67"/>
      <c r="C45" s="67"/>
      <c r="D45" s="67"/>
      <c r="E45" s="67"/>
      <c r="F45" s="67"/>
      <c r="G45" s="67"/>
      <c r="H45" s="67"/>
      <c r="I45" s="67"/>
      <c r="J45" s="67"/>
      <c r="K45" s="67"/>
      <c r="L45" s="67"/>
      <c r="M45" s="67"/>
      <c r="N45" s="67"/>
      <c r="O45" s="67"/>
      <c r="P45" s="67"/>
      <c r="Q45" s="67"/>
      <c r="R45" s="67"/>
      <c r="S45" s="67"/>
      <c r="T45" s="67"/>
      <c r="U45" s="67"/>
      <c r="V45" s="67"/>
      <c r="W45" s="67"/>
      <c r="X45" s="67"/>
      <c r="Y45" s="67"/>
      <c r="Z45" s="67"/>
    </row>
    <row r="46" spans="1:26" ht="12" customHeight="1" x14ac:dyDescent="0.4">
      <c r="A46" s="67"/>
      <c r="B46" s="67"/>
      <c r="C46" s="67"/>
      <c r="D46" s="67"/>
      <c r="E46" s="67"/>
      <c r="F46" s="67"/>
      <c r="G46" s="67"/>
      <c r="H46" s="67"/>
      <c r="I46" s="67"/>
      <c r="J46" s="67"/>
      <c r="K46" s="67"/>
      <c r="L46" s="67"/>
      <c r="M46" s="67"/>
      <c r="N46" s="67"/>
      <c r="O46" s="67"/>
      <c r="P46" s="67"/>
      <c r="Q46" s="67"/>
      <c r="R46" s="67"/>
      <c r="S46" s="67"/>
      <c r="T46" s="67"/>
      <c r="U46" s="67"/>
      <c r="V46" s="67"/>
      <c r="W46" s="67"/>
      <c r="X46" s="67"/>
      <c r="Y46" s="67"/>
      <c r="Z46" s="67"/>
    </row>
    <row r="47" spans="1:26" ht="12" customHeight="1" x14ac:dyDescent="0.4">
      <c r="A47" s="67"/>
      <c r="B47" s="67"/>
      <c r="C47" s="67"/>
      <c r="D47" s="67"/>
      <c r="E47" s="67"/>
      <c r="F47" s="67"/>
      <c r="G47" s="67"/>
      <c r="H47" s="67"/>
      <c r="I47" s="67"/>
      <c r="J47" s="67"/>
      <c r="K47" s="67"/>
      <c r="L47" s="67"/>
      <c r="M47" s="67"/>
      <c r="N47" s="67"/>
      <c r="O47" s="67"/>
      <c r="P47" s="67"/>
      <c r="Q47" s="67"/>
      <c r="R47" s="67"/>
      <c r="S47" s="67"/>
      <c r="T47" s="67"/>
      <c r="U47" s="67"/>
      <c r="V47" s="67"/>
      <c r="W47" s="67"/>
      <c r="X47" s="67"/>
      <c r="Y47" s="67"/>
      <c r="Z47" s="67"/>
    </row>
    <row r="48" spans="1:26" ht="12" customHeight="1" x14ac:dyDescent="0.4">
      <c r="A48" s="67"/>
      <c r="B48" s="67"/>
      <c r="C48" s="67"/>
      <c r="D48" s="67"/>
      <c r="E48" s="67"/>
      <c r="F48" s="67"/>
      <c r="G48" s="67"/>
      <c r="H48" s="67"/>
      <c r="I48" s="67"/>
      <c r="J48" s="67"/>
      <c r="K48" s="67"/>
      <c r="L48" s="67"/>
      <c r="M48" s="67"/>
      <c r="N48" s="67"/>
      <c r="O48" s="67"/>
      <c r="P48" s="67"/>
      <c r="Q48" s="67"/>
      <c r="R48" s="67"/>
      <c r="S48" s="67"/>
      <c r="T48" s="67"/>
      <c r="U48" s="67"/>
      <c r="V48" s="67"/>
      <c r="W48" s="67"/>
      <c r="X48" s="67"/>
      <c r="Y48" s="67"/>
      <c r="Z48" s="67"/>
    </row>
    <row r="49" spans="1:26" ht="12" customHeight="1" x14ac:dyDescent="0.4">
      <c r="A49" s="67"/>
      <c r="B49" s="67"/>
      <c r="C49" s="67"/>
      <c r="D49" s="67"/>
      <c r="E49" s="67"/>
      <c r="F49" s="67"/>
      <c r="G49" s="67"/>
      <c r="H49" s="67"/>
      <c r="I49" s="67"/>
      <c r="J49" s="67"/>
      <c r="K49" s="67"/>
      <c r="L49" s="67"/>
      <c r="M49" s="67"/>
      <c r="N49" s="67"/>
      <c r="O49" s="67"/>
      <c r="P49" s="67"/>
      <c r="Q49" s="67"/>
      <c r="R49" s="67"/>
      <c r="S49" s="67"/>
      <c r="T49" s="67"/>
      <c r="U49" s="67"/>
      <c r="V49" s="67"/>
      <c r="W49" s="67"/>
      <c r="X49" s="67"/>
      <c r="Y49" s="67"/>
      <c r="Z49" s="67"/>
    </row>
    <row r="50" spans="1:26" ht="12" customHeight="1" x14ac:dyDescent="0.4">
      <c r="A50" s="67"/>
      <c r="B50" s="67"/>
      <c r="C50" s="67"/>
      <c r="D50" s="67"/>
      <c r="E50" s="67"/>
      <c r="F50" s="67"/>
      <c r="G50" s="67"/>
      <c r="H50" s="67"/>
      <c r="I50" s="67"/>
      <c r="J50" s="67"/>
      <c r="K50" s="67"/>
      <c r="L50" s="67"/>
      <c r="M50" s="67"/>
      <c r="N50" s="67"/>
      <c r="O50" s="67"/>
      <c r="P50" s="67"/>
      <c r="Q50" s="67"/>
      <c r="R50" s="67"/>
      <c r="S50" s="67"/>
      <c r="T50" s="67"/>
      <c r="U50" s="67"/>
      <c r="V50" s="67"/>
      <c r="W50" s="67"/>
      <c r="X50" s="67"/>
      <c r="Y50" s="67"/>
      <c r="Z50" s="67"/>
    </row>
    <row r="51" spans="1:26" ht="12" customHeight="1" x14ac:dyDescent="0.4">
      <c r="A51" s="67"/>
      <c r="B51" s="67"/>
      <c r="C51" s="67"/>
      <c r="D51" s="67"/>
      <c r="E51" s="67"/>
      <c r="F51" s="67"/>
      <c r="G51" s="67"/>
      <c r="H51" s="67"/>
      <c r="I51" s="67"/>
      <c r="J51" s="67"/>
      <c r="K51" s="67"/>
      <c r="L51" s="67"/>
      <c r="M51" s="67"/>
      <c r="N51" s="67"/>
      <c r="O51" s="67"/>
      <c r="P51" s="67"/>
      <c r="Q51" s="67"/>
      <c r="R51" s="67"/>
      <c r="S51" s="67"/>
      <c r="T51" s="67"/>
      <c r="U51" s="67"/>
      <c r="V51" s="67"/>
      <c r="W51" s="67"/>
      <c r="X51" s="67"/>
      <c r="Y51" s="67"/>
      <c r="Z51" s="67"/>
    </row>
    <row r="52" spans="1:26" ht="12" customHeight="1" x14ac:dyDescent="0.4">
      <c r="A52" s="67"/>
      <c r="B52" s="67"/>
      <c r="C52" s="67"/>
      <c r="D52" s="67"/>
      <c r="E52" s="67"/>
      <c r="F52" s="67"/>
      <c r="G52" s="67"/>
      <c r="H52" s="67"/>
      <c r="I52" s="67"/>
      <c r="J52" s="67"/>
      <c r="K52" s="67"/>
      <c r="L52" s="67"/>
      <c r="M52" s="67"/>
      <c r="N52" s="67"/>
      <c r="O52" s="67"/>
      <c r="P52" s="67"/>
      <c r="Q52" s="67"/>
      <c r="R52" s="67"/>
      <c r="S52" s="67"/>
      <c r="T52" s="67"/>
      <c r="U52" s="67"/>
      <c r="V52" s="67"/>
      <c r="W52" s="67"/>
      <c r="X52" s="67"/>
      <c r="Y52" s="67"/>
      <c r="Z52" s="67"/>
    </row>
    <row r="53" spans="1:26" ht="12" customHeight="1" x14ac:dyDescent="0.4">
      <c r="A53" s="67"/>
      <c r="B53" s="67"/>
      <c r="C53" s="67"/>
      <c r="D53" s="67"/>
      <c r="E53" s="67"/>
      <c r="F53" s="67"/>
      <c r="G53" s="67"/>
      <c r="H53" s="67"/>
      <c r="I53" s="67"/>
      <c r="J53" s="67"/>
      <c r="K53" s="67"/>
      <c r="L53" s="67"/>
      <c r="M53" s="67"/>
      <c r="N53" s="67"/>
      <c r="O53" s="67"/>
      <c r="P53" s="67"/>
      <c r="Q53" s="67"/>
      <c r="R53" s="67"/>
      <c r="S53" s="67"/>
      <c r="T53" s="67"/>
      <c r="U53" s="67"/>
      <c r="V53" s="67"/>
      <c r="W53" s="67"/>
      <c r="X53" s="67"/>
      <c r="Y53" s="67"/>
      <c r="Z53" s="67"/>
    </row>
    <row r="54" spans="1:26" ht="12" customHeight="1" x14ac:dyDescent="0.4">
      <c r="A54" s="67"/>
      <c r="B54" s="67"/>
      <c r="C54" s="67"/>
      <c r="D54" s="67"/>
      <c r="E54" s="67"/>
      <c r="F54" s="67"/>
      <c r="G54" s="67"/>
      <c r="H54" s="67"/>
      <c r="I54" s="67"/>
      <c r="J54" s="67"/>
      <c r="K54" s="67"/>
      <c r="L54" s="67"/>
      <c r="M54" s="67"/>
      <c r="N54" s="67"/>
      <c r="O54" s="67"/>
      <c r="P54" s="67"/>
      <c r="Q54" s="67"/>
      <c r="R54" s="67"/>
      <c r="S54" s="67"/>
      <c r="T54" s="67"/>
      <c r="U54" s="67"/>
      <c r="V54" s="67"/>
      <c r="W54" s="67"/>
      <c r="X54" s="67"/>
      <c r="Y54" s="67"/>
      <c r="Z54" s="67"/>
    </row>
    <row r="55" spans="1:26" ht="12" customHeight="1" x14ac:dyDescent="0.4">
      <c r="A55" s="67"/>
      <c r="B55" s="67"/>
      <c r="C55" s="67"/>
      <c r="D55" s="67"/>
      <c r="E55" s="67"/>
      <c r="F55" s="67"/>
      <c r="G55" s="67"/>
      <c r="H55" s="67"/>
      <c r="I55" s="67"/>
      <c r="J55" s="67"/>
      <c r="K55" s="67"/>
      <c r="L55" s="67"/>
      <c r="M55" s="67"/>
      <c r="N55" s="67"/>
      <c r="O55" s="67"/>
      <c r="P55" s="67"/>
      <c r="Q55" s="67"/>
      <c r="R55" s="67"/>
      <c r="S55" s="67"/>
      <c r="T55" s="67"/>
      <c r="U55" s="67"/>
      <c r="V55" s="67"/>
      <c r="W55" s="67"/>
      <c r="X55" s="67"/>
      <c r="Y55" s="67"/>
      <c r="Z55" s="67"/>
    </row>
    <row r="56" spans="1:26" ht="12" customHeight="1" x14ac:dyDescent="0.4">
      <c r="A56" s="67"/>
      <c r="B56" s="67"/>
      <c r="C56" s="67"/>
      <c r="D56" s="67"/>
      <c r="E56" s="67"/>
      <c r="F56" s="67"/>
      <c r="G56" s="67"/>
      <c r="H56" s="67"/>
      <c r="I56" s="67"/>
      <c r="J56" s="67"/>
      <c r="K56" s="67"/>
      <c r="L56" s="67"/>
      <c r="M56" s="67"/>
      <c r="N56" s="67"/>
      <c r="O56" s="67"/>
      <c r="P56" s="67"/>
      <c r="Q56" s="67"/>
      <c r="R56" s="67"/>
      <c r="S56" s="67"/>
      <c r="T56" s="67"/>
      <c r="U56" s="67"/>
      <c r="V56" s="67"/>
      <c r="W56" s="67"/>
      <c r="X56" s="67"/>
      <c r="Y56" s="67"/>
      <c r="Z56" s="67"/>
    </row>
    <row r="57" spans="1:26" ht="12" customHeight="1" x14ac:dyDescent="0.4">
      <c r="A57" s="67"/>
      <c r="B57" s="67"/>
      <c r="C57" s="67"/>
      <c r="D57" s="67"/>
      <c r="E57" s="67"/>
      <c r="F57" s="67"/>
      <c r="G57" s="67"/>
      <c r="H57" s="67"/>
      <c r="I57" s="67"/>
      <c r="J57" s="67"/>
      <c r="K57" s="67"/>
      <c r="L57" s="67"/>
      <c r="M57" s="67"/>
      <c r="N57" s="67"/>
      <c r="O57" s="67"/>
      <c r="P57" s="67"/>
      <c r="Q57" s="67"/>
      <c r="R57" s="67"/>
      <c r="S57" s="67"/>
      <c r="T57" s="67"/>
      <c r="U57" s="67"/>
      <c r="V57" s="67"/>
      <c r="W57" s="67"/>
      <c r="X57" s="67"/>
      <c r="Y57" s="67"/>
      <c r="Z57" s="67"/>
    </row>
    <row r="58" spans="1:26" ht="12" customHeight="1" x14ac:dyDescent="0.4">
      <c r="A58" s="67"/>
      <c r="B58" s="67"/>
      <c r="C58" s="67"/>
      <c r="D58" s="67"/>
      <c r="E58" s="67"/>
      <c r="F58" s="67"/>
      <c r="G58" s="67"/>
      <c r="H58" s="67"/>
      <c r="I58" s="67"/>
      <c r="J58" s="67"/>
      <c r="K58" s="67"/>
      <c r="L58" s="67"/>
      <c r="M58" s="67"/>
      <c r="N58" s="67"/>
      <c r="O58" s="67"/>
      <c r="P58" s="67"/>
      <c r="Q58" s="67"/>
      <c r="R58" s="67"/>
      <c r="S58" s="67"/>
      <c r="T58" s="67"/>
      <c r="U58" s="67"/>
      <c r="V58" s="67"/>
      <c r="W58" s="67"/>
      <c r="X58" s="67"/>
      <c r="Y58" s="67"/>
      <c r="Z58" s="67"/>
    </row>
    <row r="59" spans="1:26" ht="12" customHeight="1" x14ac:dyDescent="0.4">
      <c r="A59" s="67"/>
      <c r="B59" s="67"/>
      <c r="C59" s="67"/>
      <c r="D59" s="67"/>
      <c r="E59" s="67"/>
      <c r="F59" s="67"/>
      <c r="G59" s="67"/>
      <c r="H59" s="67"/>
      <c r="I59" s="67"/>
      <c r="J59" s="67"/>
      <c r="K59" s="67"/>
      <c r="L59" s="67"/>
      <c r="M59" s="67"/>
      <c r="N59" s="67"/>
      <c r="O59" s="67"/>
      <c r="P59" s="67"/>
      <c r="Q59" s="67"/>
      <c r="R59" s="67"/>
      <c r="S59" s="67"/>
      <c r="T59" s="67"/>
      <c r="U59" s="67"/>
      <c r="V59" s="67"/>
      <c r="W59" s="67"/>
      <c r="X59" s="67"/>
      <c r="Y59" s="67"/>
      <c r="Z59" s="67"/>
    </row>
    <row r="60" spans="1:26" ht="12" customHeight="1" x14ac:dyDescent="0.4">
      <c r="A60" s="67"/>
      <c r="B60" s="67"/>
      <c r="C60" s="67"/>
      <c r="D60" s="67"/>
      <c r="E60" s="67"/>
      <c r="F60" s="67"/>
      <c r="G60" s="67"/>
      <c r="H60" s="67"/>
      <c r="I60" s="67"/>
      <c r="J60" s="67"/>
      <c r="K60" s="67"/>
      <c r="L60" s="67"/>
      <c r="M60" s="67"/>
      <c r="N60" s="67"/>
      <c r="O60" s="67"/>
      <c r="P60" s="67"/>
      <c r="Q60" s="67"/>
      <c r="R60" s="67"/>
      <c r="S60" s="67"/>
      <c r="T60" s="67"/>
      <c r="U60" s="67"/>
      <c r="V60" s="67"/>
      <c r="W60" s="67"/>
      <c r="X60" s="67"/>
      <c r="Y60" s="67"/>
      <c r="Z60" s="67"/>
    </row>
    <row r="61" spans="1:26" ht="12" customHeight="1" x14ac:dyDescent="0.4">
      <c r="A61" s="67"/>
      <c r="B61" s="67"/>
      <c r="C61" s="67"/>
      <c r="D61" s="67"/>
      <c r="E61" s="67"/>
      <c r="F61" s="67"/>
      <c r="G61" s="67"/>
      <c r="H61" s="67"/>
      <c r="I61" s="67"/>
      <c r="J61" s="67"/>
      <c r="K61" s="67"/>
      <c r="L61" s="67"/>
      <c r="M61" s="67"/>
      <c r="N61" s="67"/>
      <c r="O61" s="67"/>
      <c r="P61" s="67"/>
      <c r="Q61" s="67"/>
      <c r="R61" s="67"/>
      <c r="S61" s="67"/>
      <c r="T61" s="67"/>
      <c r="U61" s="67"/>
      <c r="V61" s="67"/>
      <c r="W61" s="67"/>
      <c r="X61" s="67"/>
      <c r="Y61" s="67"/>
      <c r="Z61" s="67"/>
    </row>
    <row r="62" spans="1:26" ht="12" customHeight="1" x14ac:dyDescent="0.4">
      <c r="A62" s="67"/>
      <c r="B62" s="67"/>
      <c r="C62" s="67"/>
      <c r="D62" s="67"/>
      <c r="E62" s="67"/>
      <c r="F62" s="67"/>
      <c r="G62" s="67"/>
      <c r="H62" s="67"/>
      <c r="I62" s="67"/>
      <c r="J62" s="67"/>
      <c r="K62" s="67"/>
      <c r="L62" s="67"/>
      <c r="M62" s="67"/>
      <c r="N62" s="67"/>
      <c r="O62" s="67"/>
      <c r="P62" s="67"/>
      <c r="Q62" s="67"/>
      <c r="R62" s="67"/>
      <c r="S62" s="67"/>
      <c r="T62" s="67"/>
      <c r="U62" s="67"/>
      <c r="V62" s="67"/>
      <c r="W62" s="67"/>
      <c r="X62" s="67"/>
      <c r="Y62" s="67"/>
      <c r="Z62" s="67"/>
    </row>
    <row r="63" spans="1:26" ht="12" customHeight="1" x14ac:dyDescent="0.4">
      <c r="A63" s="67"/>
      <c r="B63" s="67"/>
      <c r="C63" s="67"/>
      <c r="D63" s="67"/>
      <c r="E63" s="67"/>
      <c r="F63" s="67"/>
      <c r="G63" s="67"/>
      <c r="H63" s="67"/>
      <c r="I63" s="67"/>
      <c r="J63" s="67"/>
      <c r="K63" s="67"/>
      <c r="L63" s="67"/>
      <c r="M63" s="67"/>
      <c r="N63" s="67"/>
      <c r="O63" s="67"/>
      <c r="P63" s="67"/>
      <c r="Q63" s="67"/>
      <c r="R63" s="67"/>
      <c r="S63" s="67"/>
      <c r="T63" s="67"/>
      <c r="U63" s="67"/>
      <c r="V63" s="67"/>
      <c r="W63" s="67"/>
      <c r="X63" s="67"/>
      <c r="Y63" s="67"/>
      <c r="Z63" s="67"/>
    </row>
    <row r="64" spans="1:26" ht="12" customHeight="1" x14ac:dyDescent="0.4">
      <c r="A64" s="67"/>
      <c r="B64" s="67"/>
      <c r="C64" s="67"/>
      <c r="D64" s="67"/>
      <c r="E64" s="67"/>
      <c r="F64" s="67"/>
      <c r="G64" s="67"/>
      <c r="H64" s="67"/>
      <c r="I64" s="67"/>
      <c r="J64" s="67"/>
      <c r="K64" s="67"/>
      <c r="L64" s="67"/>
      <c r="M64" s="67"/>
      <c r="N64" s="67"/>
      <c r="O64" s="67"/>
      <c r="P64" s="67"/>
      <c r="Q64" s="67"/>
      <c r="R64" s="67"/>
      <c r="S64" s="67"/>
      <c r="T64" s="67"/>
      <c r="U64" s="67"/>
      <c r="V64" s="67"/>
      <c r="W64" s="67"/>
      <c r="X64" s="67"/>
      <c r="Y64" s="67"/>
      <c r="Z64" s="67"/>
    </row>
    <row r="65" spans="1:26" ht="12" customHeight="1" x14ac:dyDescent="0.4">
      <c r="A65" s="67"/>
      <c r="B65" s="67"/>
      <c r="C65" s="67"/>
      <c r="D65" s="67"/>
      <c r="E65" s="67"/>
      <c r="F65" s="67"/>
      <c r="G65" s="67"/>
      <c r="H65" s="67"/>
      <c r="I65" s="67"/>
      <c r="J65" s="67"/>
      <c r="K65" s="67"/>
      <c r="L65" s="67"/>
      <c r="M65" s="67"/>
      <c r="N65" s="67"/>
      <c r="O65" s="67"/>
      <c r="P65" s="67"/>
      <c r="Q65" s="67"/>
      <c r="R65" s="67"/>
      <c r="S65" s="67"/>
      <c r="T65" s="67"/>
      <c r="U65" s="67"/>
      <c r="V65" s="67"/>
      <c r="W65" s="67"/>
      <c r="X65" s="67"/>
      <c r="Y65" s="67"/>
      <c r="Z65" s="67"/>
    </row>
    <row r="66" spans="1:26" ht="12" customHeight="1" x14ac:dyDescent="0.4">
      <c r="A66" s="67"/>
      <c r="B66" s="67"/>
      <c r="C66" s="67"/>
      <c r="D66" s="67"/>
      <c r="E66" s="67"/>
      <c r="F66" s="67"/>
      <c r="G66" s="67"/>
      <c r="H66" s="67"/>
      <c r="I66" s="67"/>
      <c r="J66" s="67"/>
      <c r="K66" s="67"/>
      <c r="L66" s="67"/>
      <c r="M66" s="67"/>
      <c r="N66" s="67"/>
      <c r="O66" s="67"/>
      <c r="P66" s="67"/>
      <c r="Q66" s="67"/>
      <c r="R66" s="67"/>
      <c r="S66" s="67"/>
      <c r="T66" s="67"/>
      <c r="U66" s="67"/>
      <c r="V66" s="67"/>
      <c r="W66" s="67"/>
      <c r="X66" s="67"/>
      <c r="Y66" s="67"/>
      <c r="Z66" s="67"/>
    </row>
    <row r="67" spans="1:26" ht="12" customHeight="1" x14ac:dyDescent="0.4">
      <c r="A67" s="67"/>
      <c r="B67" s="67"/>
      <c r="C67" s="67"/>
      <c r="D67" s="67"/>
      <c r="E67" s="67"/>
      <c r="F67" s="67"/>
      <c r="G67" s="67"/>
      <c r="H67" s="67"/>
      <c r="I67" s="67"/>
      <c r="J67" s="67"/>
      <c r="K67" s="67"/>
      <c r="L67" s="67"/>
      <c r="M67" s="67"/>
      <c r="N67" s="67"/>
      <c r="O67" s="67"/>
      <c r="P67" s="67"/>
      <c r="Q67" s="67"/>
      <c r="R67" s="67"/>
      <c r="S67" s="67"/>
      <c r="T67" s="67"/>
      <c r="U67" s="67"/>
      <c r="V67" s="67"/>
      <c r="W67" s="67"/>
      <c r="X67" s="67"/>
      <c r="Y67" s="67"/>
      <c r="Z67" s="67"/>
    </row>
    <row r="68" spans="1:26" ht="12" customHeight="1" x14ac:dyDescent="0.4">
      <c r="A68" s="67"/>
      <c r="B68" s="67"/>
      <c r="C68" s="67"/>
      <c r="D68" s="67"/>
      <c r="E68" s="67"/>
      <c r="F68" s="67"/>
      <c r="G68" s="67"/>
      <c r="H68" s="67"/>
      <c r="I68" s="67"/>
      <c r="J68" s="67"/>
      <c r="K68" s="67"/>
      <c r="L68" s="67"/>
      <c r="M68" s="67"/>
      <c r="N68" s="67"/>
      <c r="O68" s="67"/>
      <c r="P68" s="67"/>
      <c r="Q68" s="67"/>
      <c r="R68" s="67"/>
      <c r="S68" s="67"/>
      <c r="T68" s="67"/>
      <c r="U68" s="67"/>
      <c r="V68" s="67"/>
      <c r="W68" s="67"/>
      <c r="X68" s="67"/>
      <c r="Y68" s="67"/>
      <c r="Z68" s="67"/>
    </row>
    <row r="69" spans="1:26" ht="12" customHeight="1" x14ac:dyDescent="0.4">
      <c r="A69" s="67"/>
      <c r="B69" s="67"/>
      <c r="C69" s="67"/>
      <c r="D69" s="67"/>
      <c r="E69" s="67"/>
      <c r="F69" s="67"/>
      <c r="G69" s="67"/>
      <c r="H69" s="67"/>
      <c r="I69" s="67"/>
      <c r="J69" s="67"/>
      <c r="K69" s="67"/>
      <c r="L69" s="67"/>
      <c r="M69" s="67"/>
      <c r="N69" s="67"/>
      <c r="O69" s="67"/>
      <c r="P69" s="67"/>
      <c r="Q69" s="67"/>
      <c r="R69" s="67"/>
      <c r="S69" s="67"/>
      <c r="T69" s="67"/>
      <c r="U69" s="67"/>
      <c r="V69" s="67"/>
      <c r="W69" s="67"/>
      <c r="X69" s="67"/>
      <c r="Y69" s="67"/>
      <c r="Z69" s="67"/>
    </row>
    <row r="70" spans="1:26" ht="12" customHeight="1" x14ac:dyDescent="0.4">
      <c r="A70" s="67"/>
      <c r="B70" s="67"/>
      <c r="C70" s="67"/>
      <c r="D70" s="67"/>
      <c r="E70" s="67"/>
      <c r="F70" s="67"/>
      <c r="G70" s="67"/>
      <c r="H70" s="67"/>
      <c r="I70" s="67"/>
      <c r="J70" s="67"/>
      <c r="K70" s="67"/>
      <c r="L70" s="67"/>
      <c r="M70" s="67"/>
      <c r="N70" s="67"/>
      <c r="O70" s="67"/>
      <c r="P70" s="67"/>
      <c r="Q70" s="67"/>
      <c r="R70" s="67"/>
      <c r="S70" s="67"/>
      <c r="T70" s="67"/>
      <c r="U70" s="67"/>
      <c r="V70" s="67"/>
      <c r="W70" s="67"/>
      <c r="X70" s="67"/>
      <c r="Y70" s="67"/>
      <c r="Z70" s="67"/>
    </row>
    <row r="71" spans="1:26" ht="12" customHeight="1" x14ac:dyDescent="0.4">
      <c r="A71" s="67"/>
      <c r="B71" s="67"/>
      <c r="C71" s="67"/>
      <c r="D71" s="67"/>
      <c r="E71" s="67"/>
      <c r="F71" s="67"/>
      <c r="G71" s="67"/>
      <c r="H71" s="67"/>
      <c r="I71" s="67"/>
      <c r="J71" s="67"/>
      <c r="K71" s="67"/>
      <c r="L71" s="67"/>
      <c r="M71" s="67"/>
      <c r="N71" s="67"/>
      <c r="O71" s="67"/>
      <c r="P71" s="67"/>
      <c r="Q71" s="67"/>
      <c r="R71" s="67"/>
      <c r="S71" s="67"/>
      <c r="T71" s="67"/>
      <c r="U71" s="67"/>
      <c r="V71" s="67"/>
      <c r="W71" s="67"/>
      <c r="X71" s="67"/>
      <c r="Y71" s="67"/>
      <c r="Z71" s="67"/>
    </row>
    <row r="72" spans="1:26" ht="12" customHeight="1" x14ac:dyDescent="0.4">
      <c r="A72" s="67"/>
      <c r="B72" s="67"/>
      <c r="C72" s="67"/>
      <c r="D72" s="67"/>
      <c r="E72" s="67"/>
      <c r="F72" s="67"/>
      <c r="G72" s="67"/>
      <c r="H72" s="67"/>
      <c r="I72" s="67"/>
      <c r="J72" s="67"/>
      <c r="K72" s="67"/>
      <c r="L72" s="67"/>
      <c r="M72" s="67"/>
      <c r="N72" s="67"/>
      <c r="O72" s="67"/>
      <c r="P72" s="67"/>
      <c r="Q72" s="67"/>
      <c r="R72" s="67"/>
      <c r="S72" s="67"/>
      <c r="T72" s="67"/>
      <c r="U72" s="67"/>
      <c r="V72" s="67"/>
      <c r="W72" s="67"/>
      <c r="X72" s="67"/>
      <c r="Y72" s="67"/>
      <c r="Z72" s="67"/>
    </row>
    <row r="73" spans="1:26" ht="12" customHeight="1" x14ac:dyDescent="0.4">
      <c r="A73" s="67"/>
      <c r="B73" s="67"/>
      <c r="C73" s="67"/>
      <c r="D73" s="67"/>
      <c r="E73" s="67"/>
      <c r="F73" s="67"/>
      <c r="G73" s="67"/>
      <c r="H73" s="67"/>
      <c r="I73" s="67"/>
      <c r="J73" s="67"/>
      <c r="K73" s="67"/>
      <c r="L73" s="67"/>
      <c r="M73" s="67"/>
      <c r="N73" s="67"/>
      <c r="O73" s="67"/>
      <c r="P73" s="67"/>
      <c r="Q73" s="67"/>
      <c r="R73" s="67"/>
      <c r="S73" s="67"/>
      <c r="T73" s="67"/>
      <c r="U73" s="67"/>
      <c r="V73" s="67"/>
      <c r="W73" s="67"/>
      <c r="X73" s="67"/>
      <c r="Y73" s="67"/>
      <c r="Z73" s="67"/>
    </row>
    <row r="74" spans="1:26" ht="12" customHeight="1" x14ac:dyDescent="0.4">
      <c r="A74" s="67"/>
      <c r="B74" s="67"/>
      <c r="C74" s="67"/>
      <c r="D74" s="67"/>
      <c r="E74" s="67"/>
      <c r="F74" s="67"/>
      <c r="G74" s="67"/>
      <c r="H74" s="67"/>
      <c r="I74" s="67"/>
      <c r="J74" s="67"/>
      <c r="K74" s="67"/>
      <c r="L74" s="67"/>
      <c r="M74" s="67"/>
      <c r="N74" s="67"/>
      <c r="O74" s="67"/>
      <c r="P74" s="67"/>
      <c r="Q74" s="67"/>
      <c r="R74" s="67"/>
      <c r="S74" s="67"/>
      <c r="T74" s="67"/>
      <c r="U74" s="67"/>
      <c r="V74" s="67"/>
      <c r="W74" s="67"/>
      <c r="X74" s="67"/>
      <c r="Y74" s="67"/>
      <c r="Z74" s="67"/>
    </row>
    <row r="75" spans="1:26" ht="12" customHeight="1" x14ac:dyDescent="0.4">
      <c r="A75" s="67"/>
      <c r="B75" s="67"/>
      <c r="C75" s="67"/>
      <c r="D75" s="67"/>
      <c r="E75" s="67"/>
      <c r="F75" s="67"/>
      <c r="G75" s="67"/>
      <c r="H75" s="67"/>
      <c r="I75" s="67"/>
      <c r="J75" s="67"/>
      <c r="K75" s="67"/>
      <c r="L75" s="67"/>
      <c r="M75" s="67"/>
      <c r="N75" s="67"/>
      <c r="O75" s="67"/>
      <c r="P75" s="67"/>
      <c r="Q75" s="67"/>
      <c r="R75" s="67"/>
      <c r="S75" s="67"/>
      <c r="T75" s="67"/>
      <c r="U75" s="67"/>
      <c r="V75" s="67"/>
      <c r="W75" s="67"/>
      <c r="X75" s="67"/>
      <c r="Y75" s="67"/>
      <c r="Z75" s="67"/>
    </row>
    <row r="76" spans="1:26" ht="12" customHeight="1" x14ac:dyDescent="0.4">
      <c r="A76" s="67"/>
      <c r="B76" s="67"/>
      <c r="C76" s="67"/>
      <c r="D76" s="67"/>
      <c r="E76" s="67"/>
      <c r="F76" s="67"/>
      <c r="G76" s="67"/>
      <c r="H76" s="67"/>
      <c r="I76" s="67"/>
      <c r="J76" s="67"/>
      <c r="K76" s="67"/>
      <c r="L76" s="67"/>
      <c r="M76" s="67"/>
      <c r="N76" s="67"/>
      <c r="O76" s="67"/>
      <c r="P76" s="67"/>
      <c r="Q76" s="67"/>
      <c r="R76" s="67"/>
      <c r="S76" s="67"/>
      <c r="T76" s="67"/>
      <c r="U76" s="67"/>
      <c r="V76" s="67"/>
      <c r="W76" s="67"/>
      <c r="X76" s="67"/>
      <c r="Y76" s="67"/>
      <c r="Z76" s="67"/>
    </row>
    <row r="77" spans="1:26" ht="12" customHeight="1" x14ac:dyDescent="0.4">
      <c r="A77" s="67"/>
      <c r="B77" s="67"/>
      <c r="C77" s="67"/>
      <c r="D77" s="67"/>
      <c r="E77" s="67"/>
      <c r="F77" s="67"/>
      <c r="G77" s="67"/>
      <c r="H77" s="67"/>
      <c r="I77" s="67"/>
      <c r="J77" s="67"/>
      <c r="K77" s="67"/>
      <c r="L77" s="67"/>
      <c r="M77" s="67"/>
      <c r="N77" s="67"/>
      <c r="O77" s="67"/>
      <c r="P77" s="67"/>
      <c r="Q77" s="67"/>
      <c r="R77" s="67"/>
      <c r="S77" s="67"/>
      <c r="T77" s="67"/>
      <c r="U77" s="67"/>
      <c r="V77" s="67"/>
      <c r="W77" s="67"/>
      <c r="X77" s="67"/>
      <c r="Y77" s="67"/>
      <c r="Z77" s="67"/>
    </row>
    <row r="78" spans="1:26" ht="12" customHeight="1" x14ac:dyDescent="0.4">
      <c r="A78" s="67"/>
      <c r="B78" s="67"/>
      <c r="C78" s="67"/>
      <c r="D78" s="67"/>
      <c r="E78" s="67"/>
      <c r="F78" s="67"/>
      <c r="G78" s="67"/>
      <c r="H78" s="67"/>
      <c r="I78" s="67"/>
      <c r="J78" s="67"/>
      <c r="K78" s="67"/>
      <c r="L78" s="67"/>
      <c r="M78" s="67"/>
      <c r="N78" s="67"/>
      <c r="O78" s="67"/>
      <c r="P78" s="67"/>
      <c r="Q78" s="67"/>
      <c r="R78" s="67"/>
      <c r="S78" s="67"/>
      <c r="T78" s="67"/>
      <c r="U78" s="67"/>
      <c r="V78" s="67"/>
      <c r="W78" s="67"/>
      <c r="X78" s="67"/>
      <c r="Y78" s="67"/>
      <c r="Z78" s="67"/>
    </row>
    <row r="79" spans="1:26" ht="12" customHeight="1" x14ac:dyDescent="0.4">
      <c r="A79" s="67"/>
      <c r="B79" s="67"/>
      <c r="C79" s="67"/>
      <c r="D79" s="67"/>
      <c r="E79" s="67"/>
      <c r="F79" s="67"/>
      <c r="G79" s="67"/>
      <c r="H79" s="67"/>
      <c r="I79" s="67"/>
      <c r="J79" s="67"/>
      <c r="K79" s="67"/>
      <c r="L79" s="67"/>
      <c r="M79" s="67"/>
      <c r="N79" s="67"/>
      <c r="O79" s="67"/>
      <c r="P79" s="67"/>
      <c r="Q79" s="67"/>
      <c r="R79" s="67"/>
      <c r="S79" s="67"/>
      <c r="T79" s="67"/>
      <c r="U79" s="67"/>
      <c r="V79" s="67"/>
      <c r="W79" s="67"/>
      <c r="X79" s="67"/>
      <c r="Y79" s="67"/>
      <c r="Z79" s="67"/>
    </row>
    <row r="80" spans="1:26" ht="12" customHeight="1" x14ac:dyDescent="0.4">
      <c r="A80" s="67"/>
      <c r="B80" s="67"/>
      <c r="C80" s="67"/>
      <c r="D80" s="67"/>
      <c r="E80" s="67"/>
      <c r="F80" s="67"/>
      <c r="G80" s="67"/>
      <c r="H80" s="67"/>
      <c r="I80" s="67"/>
      <c r="J80" s="67"/>
      <c r="K80" s="67"/>
      <c r="L80" s="67"/>
      <c r="M80" s="67"/>
      <c r="N80" s="67"/>
      <c r="O80" s="67"/>
      <c r="P80" s="67"/>
      <c r="Q80" s="67"/>
      <c r="R80" s="67"/>
      <c r="S80" s="67"/>
      <c r="T80" s="67"/>
      <c r="U80" s="67"/>
      <c r="V80" s="67"/>
      <c r="W80" s="67"/>
      <c r="X80" s="67"/>
      <c r="Y80" s="67"/>
      <c r="Z80" s="67"/>
    </row>
    <row r="81" spans="1:26" ht="12" customHeight="1" x14ac:dyDescent="0.4">
      <c r="A81" s="67"/>
      <c r="B81" s="67"/>
      <c r="C81" s="67"/>
      <c r="D81" s="67"/>
      <c r="E81" s="67"/>
      <c r="F81" s="67"/>
      <c r="G81" s="67"/>
      <c r="H81" s="67"/>
      <c r="I81" s="67"/>
      <c r="J81" s="67"/>
      <c r="K81" s="67"/>
      <c r="L81" s="67"/>
      <c r="M81" s="67"/>
      <c r="N81" s="67"/>
      <c r="O81" s="67"/>
      <c r="P81" s="67"/>
      <c r="Q81" s="67"/>
      <c r="R81" s="67"/>
      <c r="S81" s="67"/>
      <c r="T81" s="67"/>
      <c r="U81" s="67"/>
      <c r="V81" s="67"/>
      <c r="W81" s="67"/>
      <c r="X81" s="67"/>
      <c r="Y81" s="67"/>
      <c r="Z81" s="67"/>
    </row>
    <row r="82" spans="1:26" ht="12" customHeight="1" x14ac:dyDescent="0.4">
      <c r="A82" s="67"/>
      <c r="B82" s="67"/>
      <c r="C82" s="67"/>
      <c r="D82" s="67"/>
      <c r="E82" s="67"/>
      <c r="F82" s="67"/>
      <c r="G82" s="67"/>
      <c r="H82" s="67"/>
      <c r="I82" s="67"/>
      <c r="J82" s="67"/>
      <c r="K82" s="67"/>
      <c r="L82" s="67"/>
      <c r="M82" s="67"/>
      <c r="N82" s="67"/>
      <c r="O82" s="67"/>
      <c r="P82" s="67"/>
      <c r="Q82" s="67"/>
      <c r="R82" s="67"/>
      <c r="S82" s="67"/>
      <c r="T82" s="67"/>
      <c r="U82" s="67"/>
      <c r="V82" s="67"/>
      <c r="W82" s="67"/>
      <c r="X82" s="67"/>
      <c r="Y82" s="67"/>
      <c r="Z82" s="67"/>
    </row>
    <row r="83" spans="1:26" ht="12" customHeight="1" x14ac:dyDescent="0.4">
      <c r="A83" s="67"/>
      <c r="B83" s="67"/>
      <c r="C83" s="67"/>
      <c r="D83" s="67"/>
      <c r="E83" s="67"/>
      <c r="F83" s="67"/>
      <c r="G83" s="67"/>
      <c r="H83" s="67"/>
      <c r="I83" s="67"/>
      <c r="J83" s="67"/>
      <c r="K83" s="67"/>
      <c r="L83" s="67"/>
      <c r="M83" s="67"/>
      <c r="N83" s="67"/>
      <c r="O83" s="67"/>
      <c r="P83" s="67"/>
      <c r="Q83" s="67"/>
      <c r="R83" s="67"/>
      <c r="S83" s="67"/>
      <c r="T83" s="67"/>
      <c r="U83" s="67"/>
      <c r="V83" s="67"/>
      <c r="W83" s="67"/>
      <c r="X83" s="67"/>
      <c r="Y83" s="67"/>
      <c r="Z83" s="67"/>
    </row>
    <row r="84" spans="1:26" ht="12" customHeight="1" x14ac:dyDescent="0.4">
      <c r="A84" s="67"/>
      <c r="B84" s="67"/>
      <c r="C84" s="67"/>
      <c r="D84" s="67"/>
      <c r="E84" s="67"/>
      <c r="F84" s="67"/>
      <c r="G84" s="67"/>
      <c r="H84" s="67"/>
      <c r="I84" s="67"/>
      <c r="J84" s="67"/>
      <c r="K84" s="67"/>
      <c r="L84" s="67"/>
      <c r="M84" s="67"/>
      <c r="N84" s="67"/>
      <c r="O84" s="67"/>
      <c r="P84" s="67"/>
      <c r="Q84" s="67"/>
      <c r="R84" s="67"/>
      <c r="S84" s="67"/>
      <c r="T84" s="67"/>
      <c r="U84" s="67"/>
      <c r="V84" s="67"/>
      <c r="W84" s="67"/>
      <c r="X84" s="67"/>
      <c r="Y84" s="67"/>
      <c r="Z84" s="67"/>
    </row>
    <row r="85" spans="1:26" ht="12" customHeight="1" x14ac:dyDescent="0.4">
      <c r="A85" s="67"/>
      <c r="B85" s="67"/>
      <c r="C85" s="67"/>
      <c r="D85" s="67"/>
      <c r="E85" s="67"/>
      <c r="F85" s="67"/>
      <c r="G85" s="67"/>
      <c r="H85" s="67"/>
      <c r="I85" s="67"/>
      <c r="J85" s="67"/>
      <c r="K85" s="67"/>
      <c r="L85" s="67"/>
      <c r="M85" s="67"/>
      <c r="N85" s="67"/>
      <c r="O85" s="67"/>
      <c r="P85" s="67"/>
      <c r="Q85" s="67"/>
      <c r="R85" s="67"/>
      <c r="S85" s="67"/>
      <c r="T85" s="67"/>
      <c r="U85" s="67"/>
      <c r="V85" s="67"/>
      <c r="W85" s="67"/>
      <c r="X85" s="67"/>
      <c r="Y85" s="67"/>
      <c r="Z85" s="67"/>
    </row>
    <row r="86" spans="1:26" ht="12" customHeight="1" x14ac:dyDescent="0.4">
      <c r="A86" s="67"/>
      <c r="B86" s="67"/>
      <c r="C86" s="67"/>
      <c r="D86" s="67"/>
      <c r="E86" s="67"/>
      <c r="F86" s="67"/>
      <c r="G86" s="67"/>
      <c r="H86" s="67"/>
      <c r="I86" s="67"/>
      <c r="J86" s="67"/>
      <c r="K86" s="67"/>
      <c r="L86" s="67"/>
      <c r="M86" s="67"/>
      <c r="N86" s="67"/>
      <c r="O86" s="67"/>
      <c r="P86" s="67"/>
      <c r="Q86" s="67"/>
      <c r="R86" s="67"/>
      <c r="S86" s="67"/>
      <c r="T86" s="67"/>
      <c r="U86" s="67"/>
      <c r="V86" s="67"/>
      <c r="W86" s="67"/>
      <c r="X86" s="67"/>
      <c r="Y86" s="67"/>
      <c r="Z86" s="67"/>
    </row>
    <row r="87" spans="1:26" ht="12" customHeight="1" x14ac:dyDescent="0.4">
      <c r="A87" s="67"/>
      <c r="B87" s="67"/>
      <c r="C87" s="67"/>
      <c r="D87" s="67"/>
      <c r="E87" s="67"/>
      <c r="F87" s="67"/>
      <c r="G87" s="67"/>
      <c r="H87" s="67"/>
      <c r="I87" s="67"/>
      <c r="J87" s="67"/>
      <c r="K87" s="67"/>
      <c r="L87" s="67"/>
      <c r="M87" s="67"/>
      <c r="N87" s="67"/>
      <c r="O87" s="67"/>
      <c r="P87" s="67"/>
      <c r="Q87" s="67"/>
      <c r="R87" s="67"/>
      <c r="S87" s="67"/>
      <c r="T87" s="67"/>
      <c r="U87" s="67"/>
      <c r="V87" s="67"/>
      <c r="W87" s="67"/>
      <c r="X87" s="67"/>
      <c r="Y87" s="67"/>
      <c r="Z87" s="67"/>
    </row>
    <row r="88" spans="1:26" ht="12" customHeight="1" x14ac:dyDescent="0.4">
      <c r="A88" s="67"/>
      <c r="B88" s="67"/>
      <c r="C88" s="67"/>
      <c r="D88" s="67"/>
      <c r="E88" s="67"/>
      <c r="F88" s="67"/>
      <c r="G88" s="67"/>
      <c r="H88" s="67"/>
      <c r="I88" s="67"/>
      <c r="J88" s="67"/>
      <c r="K88" s="67"/>
      <c r="L88" s="67"/>
      <c r="M88" s="67"/>
      <c r="N88" s="67"/>
      <c r="O88" s="67"/>
      <c r="P88" s="67"/>
      <c r="Q88" s="67"/>
      <c r="R88" s="67"/>
      <c r="S88" s="67"/>
      <c r="T88" s="67"/>
      <c r="U88" s="67"/>
      <c r="V88" s="67"/>
      <c r="W88" s="67"/>
      <c r="X88" s="67"/>
      <c r="Y88" s="67"/>
      <c r="Z88" s="67"/>
    </row>
    <row r="89" spans="1:26" ht="12" customHeight="1" x14ac:dyDescent="0.4">
      <c r="A89" s="67"/>
      <c r="B89" s="67"/>
      <c r="C89" s="67"/>
      <c r="D89" s="67"/>
      <c r="E89" s="67"/>
      <c r="F89" s="67"/>
      <c r="G89" s="67"/>
      <c r="H89" s="67"/>
      <c r="I89" s="67"/>
      <c r="J89" s="67"/>
      <c r="K89" s="67"/>
      <c r="L89" s="67"/>
      <c r="M89" s="67"/>
      <c r="N89" s="67"/>
      <c r="O89" s="67"/>
      <c r="P89" s="67"/>
      <c r="Q89" s="67"/>
      <c r="R89" s="67"/>
      <c r="S89" s="67"/>
      <c r="T89" s="67"/>
      <c r="U89" s="67"/>
      <c r="V89" s="67"/>
      <c r="W89" s="67"/>
      <c r="X89" s="67"/>
      <c r="Y89" s="67"/>
      <c r="Z89" s="67"/>
    </row>
    <row r="90" spans="1:26" ht="12" customHeight="1" x14ac:dyDescent="0.4">
      <c r="A90" s="67"/>
      <c r="B90" s="67"/>
      <c r="C90" s="67"/>
      <c r="D90" s="67"/>
      <c r="E90" s="67"/>
      <c r="F90" s="67"/>
      <c r="G90" s="67"/>
      <c r="H90" s="67"/>
      <c r="I90" s="67"/>
      <c r="J90" s="67"/>
      <c r="K90" s="67"/>
      <c r="L90" s="67"/>
      <c r="M90" s="67"/>
      <c r="N90" s="67"/>
      <c r="O90" s="67"/>
      <c r="P90" s="67"/>
      <c r="Q90" s="67"/>
      <c r="R90" s="67"/>
      <c r="S90" s="67"/>
      <c r="T90" s="67"/>
      <c r="U90" s="67"/>
      <c r="V90" s="67"/>
      <c r="W90" s="67"/>
      <c r="X90" s="67"/>
      <c r="Y90" s="67"/>
      <c r="Z90" s="67"/>
    </row>
    <row r="91" spans="1:26" ht="12" customHeight="1" x14ac:dyDescent="0.4">
      <c r="A91" s="67"/>
      <c r="B91" s="67"/>
      <c r="C91" s="67"/>
      <c r="D91" s="67"/>
      <c r="E91" s="67"/>
      <c r="F91" s="67"/>
      <c r="G91" s="67"/>
      <c r="H91" s="67"/>
      <c r="I91" s="67"/>
      <c r="J91" s="67"/>
      <c r="K91" s="67"/>
      <c r="L91" s="67"/>
      <c r="M91" s="67"/>
      <c r="N91" s="67"/>
      <c r="O91" s="67"/>
      <c r="P91" s="67"/>
      <c r="Q91" s="67"/>
      <c r="R91" s="67"/>
      <c r="S91" s="67"/>
      <c r="T91" s="67"/>
      <c r="U91" s="67"/>
      <c r="V91" s="67"/>
      <c r="W91" s="67"/>
      <c r="X91" s="67"/>
      <c r="Y91" s="67"/>
      <c r="Z91" s="67"/>
    </row>
    <row r="92" spans="1:26" ht="12" customHeight="1" x14ac:dyDescent="0.4">
      <c r="A92" s="67"/>
      <c r="B92" s="67"/>
      <c r="C92" s="67"/>
      <c r="D92" s="67"/>
      <c r="E92" s="67"/>
      <c r="F92" s="67"/>
      <c r="G92" s="67"/>
      <c r="H92" s="67"/>
      <c r="I92" s="67"/>
      <c r="J92" s="67"/>
      <c r="K92" s="67"/>
      <c r="L92" s="67"/>
      <c r="M92" s="67"/>
      <c r="N92" s="67"/>
      <c r="O92" s="67"/>
      <c r="P92" s="67"/>
      <c r="Q92" s="67"/>
      <c r="R92" s="67"/>
      <c r="S92" s="67"/>
      <c r="T92" s="67"/>
      <c r="U92" s="67"/>
      <c r="V92" s="67"/>
      <c r="W92" s="67"/>
      <c r="X92" s="67"/>
      <c r="Y92" s="67"/>
      <c r="Z92" s="67"/>
    </row>
    <row r="93" spans="1:26" ht="12" customHeight="1" x14ac:dyDescent="0.4">
      <c r="A93" s="67"/>
      <c r="B93" s="67"/>
      <c r="C93" s="67"/>
      <c r="D93" s="67"/>
      <c r="E93" s="67"/>
      <c r="F93" s="67"/>
      <c r="G93" s="67"/>
      <c r="H93" s="67"/>
      <c r="I93" s="67"/>
      <c r="J93" s="67"/>
      <c r="K93" s="67"/>
      <c r="L93" s="67"/>
      <c r="M93" s="67"/>
      <c r="N93" s="67"/>
      <c r="O93" s="67"/>
      <c r="P93" s="67"/>
      <c r="Q93" s="67"/>
      <c r="R93" s="67"/>
      <c r="S93" s="67"/>
      <c r="T93" s="67"/>
      <c r="U93" s="67"/>
      <c r="V93" s="67"/>
      <c r="W93" s="67"/>
      <c r="X93" s="67"/>
      <c r="Y93" s="67"/>
      <c r="Z93" s="67"/>
    </row>
    <row r="94" spans="1:26" ht="12" customHeight="1" x14ac:dyDescent="0.4">
      <c r="A94" s="67"/>
      <c r="B94" s="67"/>
      <c r="C94" s="67"/>
      <c r="D94" s="67"/>
      <c r="E94" s="67"/>
      <c r="F94" s="67"/>
      <c r="G94" s="67"/>
      <c r="H94" s="67"/>
      <c r="I94" s="67"/>
      <c r="J94" s="67"/>
      <c r="K94" s="67"/>
      <c r="L94" s="67"/>
      <c r="M94" s="67"/>
      <c r="N94" s="67"/>
      <c r="O94" s="67"/>
      <c r="P94" s="67"/>
      <c r="Q94" s="67"/>
      <c r="R94" s="67"/>
      <c r="S94" s="67"/>
      <c r="T94" s="67"/>
      <c r="U94" s="67"/>
      <c r="V94" s="67"/>
      <c r="W94" s="67"/>
      <c r="X94" s="67"/>
      <c r="Y94" s="67"/>
      <c r="Z94" s="67"/>
    </row>
    <row r="95" spans="1:26" ht="12" customHeight="1" x14ac:dyDescent="0.4">
      <c r="A95" s="67"/>
      <c r="B95" s="67"/>
      <c r="C95" s="67"/>
      <c r="D95" s="67"/>
      <c r="E95" s="67"/>
      <c r="F95" s="67"/>
      <c r="G95" s="67"/>
      <c r="H95" s="67"/>
      <c r="I95" s="67"/>
      <c r="J95" s="67"/>
      <c r="K95" s="67"/>
      <c r="L95" s="67"/>
      <c r="M95" s="67"/>
      <c r="N95" s="67"/>
      <c r="O95" s="67"/>
      <c r="P95" s="67"/>
      <c r="Q95" s="67"/>
      <c r="R95" s="67"/>
      <c r="S95" s="67"/>
      <c r="T95" s="67"/>
      <c r="U95" s="67"/>
      <c r="V95" s="67"/>
      <c r="W95" s="67"/>
      <c r="X95" s="67"/>
      <c r="Y95" s="67"/>
      <c r="Z95" s="67"/>
    </row>
    <row r="96" spans="1:26" ht="12" customHeight="1" x14ac:dyDescent="0.4">
      <c r="A96" s="67"/>
      <c r="B96" s="67"/>
      <c r="C96" s="67"/>
      <c r="D96" s="67"/>
      <c r="E96" s="67"/>
      <c r="F96" s="67"/>
      <c r="G96" s="67"/>
      <c r="H96" s="67"/>
      <c r="I96" s="67"/>
      <c r="J96" s="67"/>
      <c r="K96" s="67"/>
      <c r="L96" s="67"/>
      <c r="M96" s="67"/>
      <c r="N96" s="67"/>
      <c r="O96" s="67"/>
      <c r="P96" s="67"/>
      <c r="Q96" s="67"/>
      <c r="R96" s="67"/>
      <c r="S96" s="67"/>
      <c r="T96" s="67"/>
      <c r="U96" s="67"/>
      <c r="V96" s="67"/>
      <c r="W96" s="67"/>
      <c r="X96" s="67"/>
      <c r="Y96" s="67"/>
      <c r="Z96" s="67"/>
    </row>
    <row r="97" spans="1:26" ht="12" customHeight="1" x14ac:dyDescent="0.4">
      <c r="A97" s="67"/>
      <c r="B97" s="67"/>
      <c r="C97" s="67"/>
      <c r="D97" s="67"/>
      <c r="E97" s="67"/>
      <c r="F97" s="67"/>
      <c r="G97" s="67"/>
      <c r="H97" s="67"/>
      <c r="I97" s="67"/>
      <c r="J97" s="67"/>
      <c r="K97" s="67"/>
      <c r="L97" s="67"/>
      <c r="M97" s="67"/>
      <c r="N97" s="67"/>
      <c r="O97" s="67"/>
      <c r="P97" s="67"/>
      <c r="Q97" s="67"/>
      <c r="R97" s="67"/>
      <c r="S97" s="67"/>
      <c r="T97" s="67"/>
      <c r="U97" s="67"/>
      <c r="V97" s="67"/>
      <c r="W97" s="67"/>
      <c r="X97" s="67"/>
      <c r="Y97" s="67"/>
      <c r="Z97" s="67"/>
    </row>
    <row r="98" spans="1:26" ht="12" customHeight="1" x14ac:dyDescent="0.4">
      <c r="A98" s="67"/>
      <c r="B98" s="67"/>
      <c r="C98" s="67"/>
      <c r="D98" s="67"/>
      <c r="E98" s="67"/>
      <c r="F98" s="67"/>
      <c r="G98" s="67"/>
      <c r="H98" s="67"/>
      <c r="I98" s="67"/>
      <c r="J98" s="67"/>
      <c r="K98" s="67"/>
      <c r="L98" s="67"/>
      <c r="M98" s="67"/>
      <c r="N98" s="67"/>
      <c r="O98" s="67"/>
      <c r="P98" s="67"/>
      <c r="Q98" s="67"/>
      <c r="R98" s="67"/>
      <c r="S98" s="67"/>
      <c r="T98" s="67"/>
      <c r="U98" s="67"/>
      <c r="V98" s="67"/>
      <c r="W98" s="67"/>
      <c r="X98" s="67"/>
      <c r="Y98" s="67"/>
      <c r="Z98" s="67"/>
    </row>
    <row r="99" spans="1:26" ht="12" customHeight="1" x14ac:dyDescent="0.4">
      <c r="A99" s="67"/>
      <c r="B99" s="67"/>
      <c r="C99" s="67"/>
      <c r="D99" s="67"/>
      <c r="E99" s="67"/>
      <c r="F99" s="67"/>
      <c r="G99" s="67"/>
      <c r="H99" s="67"/>
      <c r="I99" s="67"/>
      <c r="J99" s="67"/>
      <c r="K99" s="67"/>
      <c r="L99" s="67"/>
      <c r="M99" s="67"/>
      <c r="N99" s="67"/>
      <c r="O99" s="67"/>
      <c r="P99" s="67"/>
      <c r="Q99" s="67"/>
      <c r="R99" s="67"/>
      <c r="S99" s="67"/>
      <c r="T99" s="67"/>
      <c r="U99" s="67"/>
      <c r="V99" s="67"/>
      <c r="W99" s="67"/>
      <c r="X99" s="67"/>
      <c r="Y99" s="67"/>
      <c r="Z99" s="67"/>
    </row>
    <row r="100" spans="1:26" ht="12" customHeight="1" x14ac:dyDescent="0.4">
      <c r="A100" s="67"/>
      <c r="B100" s="67"/>
      <c r="C100" s="67"/>
      <c r="D100" s="67"/>
      <c r="E100" s="67"/>
      <c r="F100" s="67"/>
      <c r="G100" s="67"/>
      <c r="H100" s="67"/>
      <c r="I100" s="67"/>
      <c r="J100" s="67"/>
      <c r="K100" s="67"/>
      <c r="L100" s="67"/>
      <c r="M100" s="67"/>
      <c r="N100" s="67"/>
      <c r="O100" s="67"/>
      <c r="P100" s="67"/>
      <c r="Q100" s="67"/>
      <c r="R100" s="67"/>
      <c r="S100" s="67"/>
      <c r="T100" s="67"/>
      <c r="U100" s="67"/>
      <c r="V100" s="67"/>
      <c r="W100" s="67"/>
      <c r="X100" s="67"/>
      <c r="Y100" s="67"/>
      <c r="Z100" s="67"/>
    </row>
    <row r="101" spans="1:26" ht="12" customHeight="1" x14ac:dyDescent="0.4">
      <c r="A101" s="67"/>
      <c r="B101" s="67"/>
      <c r="C101" s="67"/>
      <c r="D101" s="67"/>
      <c r="E101" s="67"/>
      <c r="F101" s="67"/>
      <c r="G101" s="67"/>
      <c r="H101" s="67"/>
      <c r="I101" s="67"/>
      <c r="J101" s="67"/>
      <c r="K101" s="67"/>
      <c r="L101" s="67"/>
      <c r="M101" s="67"/>
      <c r="N101" s="67"/>
      <c r="O101" s="67"/>
      <c r="P101" s="67"/>
      <c r="Q101" s="67"/>
      <c r="R101" s="67"/>
      <c r="S101" s="67"/>
      <c r="T101" s="67"/>
      <c r="U101" s="67"/>
      <c r="V101" s="67"/>
      <c r="W101" s="67"/>
      <c r="X101" s="67"/>
      <c r="Y101" s="67"/>
      <c r="Z101" s="67"/>
    </row>
    <row r="102" spans="1:26" ht="12" customHeight="1" x14ac:dyDescent="0.4">
      <c r="A102" s="67"/>
      <c r="B102" s="67"/>
      <c r="C102" s="67"/>
      <c r="D102" s="67"/>
      <c r="E102" s="67"/>
      <c r="F102" s="67"/>
      <c r="G102" s="67"/>
      <c r="H102" s="67"/>
      <c r="I102" s="67"/>
      <c r="J102" s="67"/>
      <c r="K102" s="67"/>
      <c r="L102" s="67"/>
      <c r="M102" s="67"/>
      <c r="N102" s="67"/>
      <c r="O102" s="67"/>
      <c r="P102" s="67"/>
      <c r="Q102" s="67"/>
      <c r="R102" s="67"/>
      <c r="S102" s="67"/>
      <c r="T102" s="67"/>
      <c r="U102" s="67"/>
      <c r="V102" s="67"/>
      <c r="W102" s="67"/>
      <c r="X102" s="67"/>
      <c r="Y102" s="67"/>
      <c r="Z102" s="67"/>
    </row>
    <row r="103" spans="1:26" ht="12" customHeight="1" x14ac:dyDescent="0.4">
      <c r="A103" s="67"/>
      <c r="B103" s="67"/>
      <c r="C103" s="67"/>
      <c r="D103" s="67"/>
      <c r="E103" s="67"/>
      <c r="F103" s="67"/>
      <c r="G103" s="67"/>
      <c r="H103" s="67"/>
      <c r="I103" s="67"/>
      <c r="J103" s="67"/>
      <c r="K103" s="67"/>
      <c r="L103" s="67"/>
      <c r="M103" s="67"/>
      <c r="N103" s="67"/>
      <c r="O103" s="67"/>
      <c r="P103" s="67"/>
      <c r="Q103" s="67"/>
      <c r="R103" s="67"/>
      <c r="S103" s="67"/>
      <c r="T103" s="67"/>
      <c r="U103" s="67"/>
      <c r="V103" s="67"/>
      <c r="W103" s="67"/>
      <c r="X103" s="67"/>
      <c r="Y103" s="67"/>
      <c r="Z103" s="67"/>
    </row>
    <row r="104" spans="1:26" ht="12" customHeight="1" x14ac:dyDescent="0.4">
      <c r="A104" s="67"/>
      <c r="B104" s="67"/>
      <c r="C104" s="67"/>
      <c r="D104" s="67"/>
      <c r="E104" s="67"/>
      <c r="F104" s="67"/>
      <c r="G104" s="67"/>
      <c r="H104" s="67"/>
      <c r="I104" s="67"/>
      <c r="J104" s="67"/>
      <c r="K104" s="67"/>
      <c r="L104" s="67"/>
      <c r="M104" s="67"/>
      <c r="N104" s="67"/>
      <c r="O104" s="67"/>
      <c r="P104" s="67"/>
      <c r="Q104" s="67"/>
      <c r="R104" s="67"/>
      <c r="S104" s="67"/>
      <c r="T104" s="67"/>
      <c r="U104" s="67"/>
      <c r="V104" s="67"/>
      <c r="W104" s="67"/>
      <c r="X104" s="67"/>
      <c r="Y104" s="67"/>
      <c r="Z104" s="67"/>
    </row>
    <row r="105" spans="1:26" ht="12" customHeight="1" x14ac:dyDescent="0.4">
      <c r="A105" s="67"/>
      <c r="B105" s="67"/>
      <c r="C105" s="67"/>
      <c r="D105" s="67"/>
      <c r="E105" s="67"/>
      <c r="F105" s="67"/>
      <c r="G105" s="67"/>
      <c r="H105" s="67"/>
      <c r="I105" s="67"/>
      <c r="J105" s="67"/>
      <c r="K105" s="67"/>
      <c r="L105" s="67"/>
      <c r="M105" s="67"/>
      <c r="N105" s="67"/>
      <c r="O105" s="67"/>
      <c r="P105" s="67"/>
      <c r="Q105" s="67"/>
      <c r="R105" s="67"/>
      <c r="S105" s="67"/>
      <c r="T105" s="67"/>
      <c r="U105" s="67"/>
      <c r="V105" s="67"/>
      <c r="W105" s="67"/>
      <c r="X105" s="67"/>
      <c r="Y105" s="67"/>
      <c r="Z105" s="67"/>
    </row>
    <row r="106" spans="1:26" ht="12" customHeight="1" x14ac:dyDescent="0.4">
      <c r="A106" s="67"/>
      <c r="B106" s="67"/>
      <c r="C106" s="67"/>
      <c r="D106" s="67"/>
      <c r="E106" s="67"/>
      <c r="F106" s="67"/>
      <c r="G106" s="67"/>
      <c r="H106" s="67"/>
      <c r="I106" s="67"/>
      <c r="J106" s="67"/>
      <c r="K106" s="67"/>
      <c r="L106" s="67"/>
      <c r="M106" s="67"/>
      <c r="N106" s="67"/>
      <c r="O106" s="67"/>
      <c r="P106" s="67"/>
      <c r="Q106" s="67"/>
      <c r="R106" s="67"/>
      <c r="S106" s="67"/>
      <c r="T106" s="67"/>
      <c r="U106" s="67"/>
      <c r="V106" s="67"/>
      <c r="W106" s="67"/>
      <c r="X106" s="67"/>
      <c r="Y106" s="67"/>
      <c r="Z106" s="67"/>
    </row>
    <row r="107" spans="1:26" ht="12" customHeight="1" x14ac:dyDescent="0.4">
      <c r="A107" s="67"/>
      <c r="B107" s="67"/>
      <c r="C107" s="67"/>
      <c r="D107" s="67"/>
      <c r="E107" s="67"/>
      <c r="F107" s="67"/>
      <c r="G107" s="67"/>
      <c r="H107" s="67"/>
      <c r="I107" s="67"/>
      <c r="J107" s="67"/>
      <c r="K107" s="67"/>
      <c r="L107" s="67"/>
      <c r="M107" s="67"/>
      <c r="N107" s="67"/>
      <c r="O107" s="67"/>
      <c r="P107" s="67"/>
      <c r="Q107" s="67"/>
      <c r="R107" s="67"/>
      <c r="S107" s="67"/>
      <c r="T107" s="67"/>
      <c r="U107" s="67"/>
      <c r="V107" s="67"/>
      <c r="W107" s="67"/>
      <c r="X107" s="67"/>
      <c r="Y107" s="67"/>
      <c r="Z107" s="67"/>
    </row>
    <row r="108" spans="1:26" ht="12" customHeight="1" x14ac:dyDescent="0.4">
      <c r="A108" s="67"/>
      <c r="B108" s="67"/>
      <c r="C108" s="67"/>
      <c r="D108" s="67"/>
      <c r="E108" s="67"/>
      <c r="F108" s="67"/>
      <c r="G108" s="67"/>
      <c r="H108" s="67"/>
      <c r="I108" s="67"/>
      <c r="J108" s="67"/>
      <c r="K108" s="67"/>
      <c r="L108" s="67"/>
      <c r="M108" s="67"/>
      <c r="N108" s="67"/>
      <c r="O108" s="67"/>
      <c r="P108" s="67"/>
      <c r="Q108" s="67"/>
      <c r="R108" s="67"/>
      <c r="S108" s="67"/>
      <c r="T108" s="67"/>
      <c r="U108" s="67"/>
      <c r="V108" s="67"/>
      <c r="W108" s="67"/>
      <c r="X108" s="67"/>
      <c r="Y108" s="67"/>
      <c r="Z108" s="67"/>
    </row>
    <row r="109" spans="1:26" ht="12" customHeight="1" x14ac:dyDescent="0.4">
      <c r="A109" s="67"/>
      <c r="B109" s="67"/>
      <c r="C109" s="67"/>
      <c r="D109" s="67"/>
      <c r="E109" s="67"/>
      <c r="F109" s="67"/>
      <c r="G109" s="67"/>
      <c r="H109" s="67"/>
      <c r="I109" s="67"/>
      <c r="J109" s="67"/>
      <c r="K109" s="67"/>
      <c r="L109" s="67"/>
      <c r="M109" s="67"/>
      <c r="N109" s="67"/>
      <c r="O109" s="67"/>
      <c r="P109" s="67"/>
      <c r="Q109" s="67"/>
      <c r="R109" s="67"/>
      <c r="S109" s="67"/>
      <c r="T109" s="67"/>
      <c r="U109" s="67"/>
      <c r="V109" s="67"/>
      <c r="W109" s="67"/>
      <c r="X109" s="67"/>
      <c r="Y109" s="67"/>
      <c r="Z109" s="67"/>
    </row>
    <row r="110" spans="1:26" ht="12" customHeight="1" x14ac:dyDescent="0.4">
      <c r="A110" s="67"/>
      <c r="B110" s="67"/>
      <c r="C110" s="67"/>
      <c r="D110" s="67"/>
      <c r="E110" s="67"/>
      <c r="F110" s="67"/>
      <c r="G110" s="67"/>
      <c r="H110" s="67"/>
      <c r="I110" s="67"/>
      <c r="J110" s="67"/>
      <c r="K110" s="67"/>
      <c r="L110" s="67"/>
      <c r="M110" s="67"/>
      <c r="N110" s="67"/>
      <c r="O110" s="67"/>
      <c r="P110" s="67"/>
      <c r="Q110" s="67"/>
      <c r="R110" s="67"/>
      <c r="S110" s="67"/>
      <c r="T110" s="67"/>
      <c r="U110" s="67"/>
      <c r="V110" s="67"/>
      <c r="W110" s="67"/>
      <c r="X110" s="67"/>
      <c r="Y110" s="67"/>
      <c r="Z110" s="67"/>
    </row>
    <row r="111" spans="1:26" ht="12" customHeight="1" x14ac:dyDescent="0.4">
      <c r="A111" s="67"/>
      <c r="B111" s="67"/>
      <c r="C111" s="67"/>
      <c r="D111" s="67"/>
      <c r="E111" s="67"/>
      <c r="F111" s="67"/>
      <c r="G111" s="67"/>
      <c r="H111" s="67"/>
      <c r="I111" s="67"/>
      <c r="J111" s="67"/>
      <c r="K111" s="67"/>
      <c r="L111" s="67"/>
      <c r="M111" s="67"/>
      <c r="N111" s="67"/>
      <c r="O111" s="67"/>
      <c r="P111" s="67"/>
      <c r="Q111" s="67"/>
      <c r="R111" s="67"/>
      <c r="S111" s="67"/>
      <c r="T111" s="67"/>
      <c r="U111" s="67"/>
      <c r="V111" s="67"/>
      <c r="W111" s="67"/>
      <c r="X111" s="67"/>
      <c r="Y111" s="67"/>
      <c r="Z111" s="67"/>
    </row>
    <row r="112" spans="1:26" ht="12" customHeight="1" x14ac:dyDescent="0.4">
      <c r="A112" s="67"/>
      <c r="B112" s="67"/>
      <c r="C112" s="67"/>
      <c r="D112" s="67"/>
      <c r="E112" s="67"/>
      <c r="F112" s="67"/>
      <c r="G112" s="67"/>
      <c r="H112" s="67"/>
      <c r="I112" s="67"/>
      <c r="J112" s="67"/>
      <c r="K112" s="67"/>
      <c r="L112" s="67"/>
      <c r="M112" s="67"/>
      <c r="N112" s="67"/>
      <c r="O112" s="67"/>
      <c r="P112" s="67"/>
      <c r="Q112" s="67"/>
      <c r="R112" s="67"/>
      <c r="S112" s="67"/>
      <c r="T112" s="67"/>
      <c r="U112" s="67"/>
      <c r="V112" s="67"/>
      <c r="W112" s="67"/>
      <c r="X112" s="67"/>
      <c r="Y112" s="67"/>
      <c r="Z112" s="67"/>
    </row>
    <row r="113" spans="1:26" ht="12" customHeight="1" x14ac:dyDescent="0.4">
      <c r="A113" s="67"/>
      <c r="B113" s="67"/>
      <c r="C113" s="67"/>
      <c r="D113" s="67"/>
      <c r="E113" s="67"/>
      <c r="F113" s="67"/>
      <c r="G113" s="67"/>
      <c r="H113" s="67"/>
      <c r="I113" s="67"/>
      <c r="J113" s="67"/>
      <c r="K113" s="67"/>
      <c r="L113" s="67"/>
      <c r="M113" s="67"/>
      <c r="N113" s="67"/>
      <c r="O113" s="67"/>
      <c r="P113" s="67"/>
      <c r="Q113" s="67"/>
      <c r="R113" s="67"/>
      <c r="S113" s="67"/>
      <c r="T113" s="67"/>
      <c r="U113" s="67"/>
      <c r="V113" s="67"/>
      <c r="W113" s="67"/>
      <c r="X113" s="67"/>
      <c r="Y113" s="67"/>
      <c r="Z113" s="67"/>
    </row>
    <row r="114" spans="1:26" ht="12" customHeight="1" x14ac:dyDescent="0.4">
      <c r="A114" s="67"/>
      <c r="B114" s="67"/>
      <c r="C114" s="67"/>
      <c r="D114" s="67"/>
      <c r="E114" s="67"/>
      <c r="F114" s="67"/>
      <c r="G114" s="67"/>
      <c r="H114" s="67"/>
      <c r="I114" s="67"/>
      <c r="J114" s="67"/>
      <c r="K114" s="67"/>
      <c r="L114" s="67"/>
      <c r="M114" s="67"/>
      <c r="N114" s="67"/>
      <c r="O114" s="67"/>
      <c r="P114" s="67"/>
      <c r="Q114" s="67"/>
      <c r="R114" s="67"/>
      <c r="S114" s="67"/>
      <c r="T114" s="67"/>
      <c r="U114" s="67"/>
      <c r="V114" s="67"/>
      <c r="W114" s="67"/>
      <c r="X114" s="67"/>
      <c r="Y114" s="67"/>
      <c r="Z114" s="67"/>
    </row>
    <row r="115" spans="1:26" ht="12" customHeight="1" x14ac:dyDescent="0.4">
      <c r="A115" s="67"/>
      <c r="B115" s="67"/>
      <c r="C115" s="67"/>
      <c r="D115" s="67"/>
      <c r="E115" s="67"/>
      <c r="F115" s="67"/>
      <c r="G115" s="67"/>
      <c r="H115" s="67"/>
      <c r="I115" s="67"/>
      <c r="J115" s="67"/>
      <c r="K115" s="67"/>
      <c r="L115" s="67"/>
      <c r="M115" s="67"/>
      <c r="N115" s="67"/>
      <c r="O115" s="67"/>
      <c r="P115" s="67"/>
      <c r="Q115" s="67"/>
      <c r="R115" s="67"/>
      <c r="S115" s="67"/>
      <c r="T115" s="67"/>
      <c r="U115" s="67"/>
      <c r="V115" s="67"/>
      <c r="W115" s="67"/>
      <c r="X115" s="67"/>
      <c r="Y115" s="67"/>
      <c r="Z115" s="67"/>
    </row>
    <row r="116" spans="1:26" ht="12" customHeight="1" x14ac:dyDescent="0.4">
      <c r="A116" s="67"/>
      <c r="B116" s="67"/>
      <c r="C116" s="67"/>
      <c r="D116" s="67"/>
      <c r="E116" s="67"/>
      <c r="F116" s="67"/>
      <c r="G116" s="67"/>
      <c r="H116" s="67"/>
      <c r="I116" s="67"/>
      <c r="J116" s="67"/>
      <c r="K116" s="67"/>
      <c r="L116" s="67"/>
      <c r="M116" s="67"/>
      <c r="N116" s="67"/>
      <c r="O116" s="67"/>
      <c r="P116" s="67"/>
      <c r="Q116" s="67"/>
      <c r="R116" s="67"/>
      <c r="S116" s="67"/>
      <c r="T116" s="67"/>
      <c r="U116" s="67"/>
      <c r="V116" s="67"/>
      <c r="W116" s="67"/>
      <c r="X116" s="67"/>
      <c r="Y116" s="67"/>
      <c r="Z116" s="67"/>
    </row>
    <row r="117" spans="1:26" ht="12" customHeight="1" x14ac:dyDescent="0.4">
      <c r="A117" s="67"/>
      <c r="B117" s="67"/>
      <c r="C117" s="67"/>
      <c r="D117" s="67"/>
      <c r="E117" s="67"/>
      <c r="F117" s="67"/>
      <c r="G117" s="67"/>
      <c r="H117" s="67"/>
      <c r="I117" s="67"/>
      <c r="J117" s="67"/>
      <c r="K117" s="67"/>
      <c r="L117" s="67"/>
      <c r="M117" s="67"/>
      <c r="N117" s="67"/>
      <c r="O117" s="67"/>
      <c r="P117" s="67"/>
      <c r="Q117" s="67"/>
      <c r="R117" s="67"/>
      <c r="S117" s="67"/>
      <c r="T117" s="67"/>
      <c r="U117" s="67"/>
      <c r="V117" s="67"/>
      <c r="W117" s="67"/>
      <c r="X117" s="67"/>
      <c r="Y117" s="67"/>
      <c r="Z117" s="67"/>
    </row>
    <row r="118" spans="1:26" ht="12" customHeight="1" x14ac:dyDescent="0.4">
      <c r="A118" s="67"/>
      <c r="B118" s="67"/>
      <c r="C118" s="67"/>
      <c r="D118" s="67"/>
      <c r="E118" s="67"/>
      <c r="F118" s="67"/>
      <c r="G118" s="67"/>
      <c r="H118" s="67"/>
      <c r="I118" s="67"/>
      <c r="J118" s="67"/>
      <c r="K118" s="67"/>
      <c r="L118" s="67"/>
      <c r="M118" s="67"/>
      <c r="N118" s="67"/>
      <c r="O118" s="67"/>
      <c r="P118" s="67"/>
      <c r="Q118" s="67"/>
      <c r="R118" s="67"/>
      <c r="S118" s="67"/>
      <c r="T118" s="67"/>
      <c r="U118" s="67"/>
      <c r="V118" s="67"/>
      <c r="W118" s="67"/>
      <c r="X118" s="67"/>
      <c r="Y118" s="67"/>
      <c r="Z118" s="67"/>
    </row>
    <row r="119" spans="1:26" ht="12" customHeight="1" x14ac:dyDescent="0.4">
      <c r="A119" s="67"/>
      <c r="B119" s="67"/>
      <c r="C119" s="67"/>
      <c r="D119" s="67"/>
      <c r="E119" s="67"/>
      <c r="F119" s="67"/>
      <c r="G119" s="67"/>
      <c r="H119" s="67"/>
      <c r="I119" s="67"/>
      <c r="J119" s="67"/>
      <c r="K119" s="67"/>
      <c r="L119" s="67"/>
      <c r="M119" s="67"/>
      <c r="N119" s="67"/>
      <c r="O119" s="67"/>
      <c r="P119" s="67"/>
      <c r="Q119" s="67"/>
      <c r="R119" s="67"/>
      <c r="S119" s="67"/>
      <c r="T119" s="67"/>
      <c r="U119" s="67"/>
      <c r="V119" s="67"/>
      <c r="W119" s="67"/>
      <c r="X119" s="67"/>
      <c r="Y119" s="67"/>
      <c r="Z119" s="67"/>
    </row>
    <row r="120" spans="1:26" ht="12" customHeight="1" x14ac:dyDescent="0.4">
      <c r="A120" s="67"/>
      <c r="B120" s="67"/>
      <c r="C120" s="67"/>
      <c r="D120" s="67"/>
      <c r="E120" s="67"/>
      <c r="F120" s="67"/>
      <c r="G120" s="67"/>
      <c r="H120" s="67"/>
      <c r="I120" s="67"/>
      <c r="J120" s="67"/>
      <c r="K120" s="67"/>
      <c r="L120" s="67"/>
      <c r="M120" s="67"/>
      <c r="N120" s="67"/>
      <c r="O120" s="67"/>
      <c r="P120" s="67"/>
      <c r="Q120" s="67"/>
      <c r="R120" s="67"/>
      <c r="S120" s="67"/>
      <c r="T120" s="67"/>
      <c r="U120" s="67"/>
      <c r="V120" s="67"/>
      <c r="W120" s="67"/>
      <c r="X120" s="67"/>
      <c r="Y120" s="67"/>
      <c r="Z120" s="67"/>
    </row>
    <row r="121" spans="1:26" ht="12" customHeight="1" x14ac:dyDescent="0.4">
      <c r="A121" s="67"/>
      <c r="B121" s="67"/>
      <c r="C121" s="67"/>
      <c r="D121" s="67"/>
      <c r="E121" s="67"/>
      <c r="F121" s="67"/>
      <c r="G121" s="67"/>
      <c r="H121" s="67"/>
      <c r="I121" s="67"/>
      <c r="J121" s="67"/>
      <c r="K121" s="67"/>
      <c r="L121" s="67"/>
      <c r="M121" s="67"/>
      <c r="N121" s="67"/>
      <c r="O121" s="67"/>
      <c r="P121" s="67"/>
      <c r="Q121" s="67"/>
      <c r="R121" s="67"/>
      <c r="S121" s="67"/>
      <c r="T121" s="67"/>
      <c r="U121" s="67"/>
      <c r="V121" s="67"/>
      <c r="W121" s="67"/>
      <c r="X121" s="67"/>
      <c r="Y121" s="67"/>
      <c r="Z121" s="67"/>
    </row>
    <row r="122" spans="1:26" ht="12" customHeight="1" x14ac:dyDescent="0.4">
      <c r="A122" s="67"/>
      <c r="B122" s="67"/>
      <c r="C122" s="67"/>
      <c r="D122" s="67"/>
      <c r="E122" s="67"/>
      <c r="F122" s="67"/>
      <c r="G122" s="67"/>
      <c r="H122" s="67"/>
      <c r="I122" s="67"/>
      <c r="J122" s="67"/>
      <c r="K122" s="67"/>
      <c r="L122" s="67"/>
      <c r="M122" s="67"/>
      <c r="N122" s="67"/>
      <c r="O122" s="67"/>
      <c r="P122" s="67"/>
      <c r="Q122" s="67"/>
      <c r="R122" s="67"/>
      <c r="S122" s="67"/>
      <c r="T122" s="67"/>
      <c r="U122" s="67"/>
      <c r="V122" s="67"/>
      <c r="W122" s="67"/>
      <c r="X122" s="67"/>
      <c r="Y122" s="67"/>
      <c r="Z122" s="67"/>
    </row>
    <row r="123" spans="1:26" ht="12" customHeight="1" x14ac:dyDescent="0.4">
      <c r="A123" s="67"/>
      <c r="B123" s="67"/>
      <c r="C123" s="67"/>
      <c r="D123" s="67"/>
      <c r="E123" s="67"/>
      <c r="F123" s="67"/>
      <c r="G123" s="67"/>
      <c r="H123" s="67"/>
      <c r="I123" s="67"/>
      <c r="J123" s="67"/>
      <c r="K123" s="67"/>
      <c r="L123" s="67"/>
      <c r="M123" s="67"/>
      <c r="N123" s="67"/>
      <c r="O123" s="67"/>
      <c r="P123" s="67"/>
      <c r="Q123" s="67"/>
      <c r="R123" s="67"/>
      <c r="S123" s="67"/>
      <c r="T123" s="67"/>
      <c r="U123" s="67"/>
      <c r="V123" s="67"/>
      <c r="W123" s="67"/>
      <c r="X123" s="67"/>
      <c r="Y123" s="67"/>
      <c r="Z123" s="67"/>
    </row>
    <row r="124" spans="1:26" ht="12" customHeight="1" x14ac:dyDescent="0.4">
      <c r="A124" s="67"/>
      <c r="B124" s="67"/>
      <c r="C124" s="67"/>
      <c r="D124" s="67"/>
      <c r="E124" s="67"/>
      <c r="F124" s="67"/>
      <c r="G124" s="67"/>
      <c r="H124" s="67"/>
      <c r="I124" s="67"/>
      <c r="J124" s="67"/>
      <c r="K124" s="67"/>
      <c r="L124" s="67"/>
      <c r="M124" s="67"/>
      <c r="N124" s="67"/>
      <c r="O124" s="67"/>
      <c r="P124" s="67"/>
      <c r="Q124" s="67"/>
      <c r="R124" s="67"/>
      <c r="S124" s="67"/>
      <c r="T124" s="67"/>
      <c r="U124" s="67"/>
      <c r="V124" s="67"/>
      <c r="W124" s="67"/>
      <c r="X124" s="67"/>
      <c r="Y124" s="67"/>
      <c r="Z124" s="67"/>
    </row>
    <row r="125" spans="1:26" ht="12" customHeight="1" x14ac:dyDescent="0.4">
      <c r="A125" s="67"/>
      <c r="B125" s="67"/>
      <c r="C125" s="67"/>
      <c r="D125" s="67"/>
      <c r="E125" s="67"/>
      <c r="F125" s="67"/>
      <c r="G125" s="67"/>
      <c r="H125" s="67"/>
      <c r="I125" s="67"/>
      <c r="J125" s="67"/>
      <c r="K125" s="67"/>
      <c r="L125" s="67"/>
      <c r="M125" s="67"/>
      <c r="N125" s="67"/>
      <c r="O125" s="67"/>
      <c r="P125" s="67"/>
      <c r="Q125" s="67"/>
      <c r="R125" s="67"/>
      <c r="S125" s="67"/>
      <c r="T125" s="67"/>
      <c r="U125" s="67"/>
      <c r="V125" s="67"/>
      <c r="W125" s="67"/>
      <c r="X125" s="67"/>
      <c r="Y125" s="67"/>
      <c r="Z125" s="67"/>
    </row>
    <row r="126" spans="1:26" ht="12" customHeight="1" x14ac:dyDescent="0.4">
      <c r="A126" s="67"/>
      <c r="B126" s="67"/>
      <c r="C126" s="67"/>
      <c r="D126" s="67"/>
      <c r="E126" s="67"/>
      <c r="F126" s="67"/>
      <c r="G126" s="67"/>
      <c r="H126" s="67"/>
      <c r="I126" s="67"/>
      <c r="J126" s="67"/>
      <c r="K126" s="67"/>
      <c r="L126" s="67"/>
      <c r="M126" s="67"/>
      <c r="N126" s="67"/>
      <c r="O126" s="67"/>
      <c r="P126" s="67"/>
      <c r="Q126" s="67"/>
      <c r="R126" s="67"/>
      <c r="S126" s="67"/>
      <c r="T126" s="67"/>
      <c r="U126" s="67"/>
      <c r="V126" s="67"/>
      <c r="W126" s="67"/>
      <c r="X126" s="67"/>
      <c r="Y126" s="67"/>
      <c r="Z126" s="67"/>
    </row>
    <row r="127" spans="1:26" ht="12" customHeight="1" x14ac:dyDescent="0.4">
      <c r="A127" s="67"/>
      <c r="B127" s="67"/>
      <c r="C127" s="67"/>
      <c r="D127" s="67"/>
      <c r="E127" s="67"/>
      <c r="F127" s="67"/>
      <c r="G127" s="67"/>
      <c r="H127" s="67"/>
      <c r="I127" s="67"/>
      <c r="J127" s="67"/>
      <c r="K127" s="67"/>
      <c r="L127" s="67"/>
      <c r="M127" s="67"/>
      <c r="N127" s="67"/>
      <c r="O127" s="67"/>
      <c r="P127" s="67"/>
      <c r="Q127" s="67"/>
      <c r="R127" s="67"/>
      <c r="S127" s="67"/>
      <c r="T127" s="67"/>
      <c r="U127" s="67"/>
      <c r="V127" s="67"/>
      <c r="W127" s="67"/>
      <c r="X127" s="67"/>
      <c r="Y127" s="67"/>
      <c r="Z127" s="67"/>
    </row>
    <row r="128" spans="1:26" ht="12" customHeight="1" x14ac:dyDescent="0.4">
      <c r="A128" s="67"/>
      <c r="B128" s="67"/>
      <c r="C128" s="67"/>
      <c r="D128" s="67"/>
      <c r="E128" s="67"/>
      <c r="F128" s="67"/>
      <c r="G128" s="67"/>
      <c r="H128" s="67"/>
      <c r="I128" s="67"/>
      <c r="J128" s="67"/>
      <c r="K128" s="67"/>
      <c r="L128" s="67"/>
      <c r="M128" s="67"/>
      <c r="N128" s="67"/>
      <c r="O128" s="67"/>
      <c r="P128" s="67"/>
      <c r="Q128" s="67"/>
      <c r="R128" s="67"/>
      <c r="S128" s="67"/>
      <c r="T128" s="67"/>
      <c r="U128" s="67"/>
      <c r="V128" s="67"/>
      <c r="W128" s="67"/>
      <c r="X128" s="67"/>
      <c r="Y128" s="67"/>
      <c r="Z128" s="67"/>
    </row>
    <row r="129" spans="1:26" ht="12" customHeight="1" x14ac:dyDescent="0.4">
      <c r="A129" s="67"/>
      <c r="B129" s="67"/>
      <c r="C129" s="67"/>
      <c r="D129" s="67"/>
      <c r="E129" s="67"/>
      <c r="F129" s="67"/>
      <c r="G129" s="67"/>
      <c r="H129" s="67"/>
      <c r="I129" s="67"/>
      <c r="J129" s="67"/>
      <c r="K129" s="67"/>
      <c r="L129" s="67"/>
      <c r="M129" s="67"/>
      <c r="N129" s="67"/>
      <c r="O129" s="67"/>
      <c r="P129" s="67"/>
      <c r="Q129" s="67"/>
      <c r="R129" s="67"/>
      <c r="S129" s="67"/>
      <c r="T129" s="67"/>
      <c r="U129" s="67"/>
      <c r="V129" s="67"/>
      <c r="W129" s="67"/>
      <c r="X129" s="67"/>
      <c r="Y129" s="67"/>
      <c r="Z129" s="67"/>
    </row>
    <row r="130" spans="1:26" ht="12" customHeight="1" x14ac:dyDescent="0.4">
      <c r="A130" s="67"/>
      <c r="B130" s="67"/>
      <c r="C130" s="67"/>
      <c r="D130" s="67"/>
      <c r="E130" s="67"/>
      <c r="F130" s="67"/>
      <c r="G130" s="67"/>
      <c r="H130" s="67"/>
      <c r="I130" s="67"/>
      <c r="J130" s="67"/>
      <c r="K130" s="67"/>
      <c r="L130" s="67"/>
      <c r="M130" s="67"/>
      <c r="N130" s="67"/>
      <c r="O130" s="67"/>
      <c r="P130" s="67"/>
      <c r="Q130" s="67"/>
      <c r="R130" s="67"/>
      <c r="S130" s="67"/>
      <c r="T130" s="67"/>
      <c r="U130" s="67"/>
      <c r="V130" s="67"/>
      <c r="W130" s="67"/>
      <c r="X130" s="67"/>
      <c r="Y130" s="67"/>
      <c r="Z130" s="67"/>
    </row>
    <row r="131" spans="1:26" ht="12" customHeight="1" x14ac:dyDescent="0.4">
      <c r="A131" s="67"/>
      <c r="B131" s="67"/>
      <c r="C131" s="67"/>
      <c r="D131" s="67"/>
      <c r="E131" s="67"/>
      <c r="F131" s="67"/>
      <c r="G131" s="67"/>
      <c r="H131" s="67"/>
      <c r="I131" s="67"/>
      <c r="J131" s="67"/>
      <c r="K131" s="67"/>
      <c r="L131" s="67"/>
      <c r="M131" s="67"/>
      <c r="N131" s="67"/>
      <c r="O131" s="67"/>
      <c r="P131" s="67"/>
      <c r="Q131" s="67"/>
      <c r="R131" s="67"/>
      <c r="S131" s="67"/>
      <c r="T131" s="67"/>
      <c r="U131" s="67"/>
      <c r="V131" s="67"/>
      <c r="W131" s="67"/>
      <c r="X131" s="67"/>
      <c r="Y131" s="67"/>
      <c r="Z131" s="67"/>
    </row>
    <row r="132" spans="1:26" ht="12" customHeight="1" x14ac:dyDescent="0.4">
      <c r="A132" s="67"/>
      <c r="B132" s="67"/>
      <c r="C132" s="67"/>
      <c r="D132" s="67"/>
      <c r="E132" s="67"/>
      <c r="F132" s="67"/>
      <c r="G132" s="67"/>
      <c r="H132" s="67"/>
      <c r="I132" s="67"/>
      <c r="J132" s="67"/>
      <c r="K132" s="67"/>
      <c r="L132" s="67"/>
      <c r="M132" s="67"/>
      <c r="N132" s="67"/>
      <c r="O132" s="67"/>
      <c r="P132" s="67"/>
      <c r="Q132" s="67"/>
      <c r="R132" s="67"/>
      <c r="S132" s="67"/>
      <c r="T132" s="67"/>
      <c r="U132" s="67"/>
      <c r="V132" s="67"/>
      <c r="W132" s="67"/>
      <c r="X132" s="67"/>
      <c r="Y132" s="67"/>
      <c r="Z132" s="67"/>
    </row>
    <row r="133" spans="1:26" ht="12" customHeight="1" x14ac:dyDescent="0.4">
      <c r="A133" s="67"/>
      <c r="B133" s="67"/>
      <c r="C133" s="67"/>
      <c r="D133" s="67"/>
      <c r="E133" s="67"/>
      <c r="F133" s="67"/>
      <c r="G133" s="67"/>
      <c r="H133" s="67"/>
      <c r="I133" s="67"/>
      <c r="J133" s="67"/>
      <c r="K133" s="67"/>
      <c r="L133" s="67"/>
      <c r="M133" s="67"/>
      <c r="N133" s="67"/>
      <c r="O133" s="67"/>
      <c r="P133" s="67"/>
      <c r="Q133" s="67"/>
      <c r="R133" s="67"/>
      <c r="S133" s="67"/>
      <c r="T133" s="67"/>
      <c r="U133" s="67"/>
      <c r="V133" s="67"/>
      <c r="W133" s="67"/>
      <c r="X133" s="67"/>
      <c r="Y133" s="67"/>
      <c r="Z133" s="67"/>
    </row>
    <row r="134" spans="1:26" ht="12" customHeight="1" x14ac:dyDescent="0.4">
      <c r="A134" s="67"/>
      <c r="B134" s="67"/>
      <c r="C134" s="67"/>
      <c r="D134" s="67"/>
      <c r="E134" s="67"/>
      <c r="F134" s="67"/>
      <c r="G134" s="67"/>
      <c r="H134" s="67"/>
      <c r="I134" s="67"/>
      <c r="J134" s="67"/>
      <c r="K134" s="67"/>
      <c r="L134" s="67"/>
      <c r="M134" s="67"/>
      <c r="N134" s="67"/>
      <c r="O134" s="67"/>
      <c r="P134" s="67"/>
      <c r="Q134" s="67"/>
      <c r="R134" s="67"/>
      <c r="S134" s="67"/>
      <c r="T134" s="67"/>
      <c r="U134" s="67"/>
      <c r="V134" s="67"/>
      <c r="W134" s="67"/>
      <c r="X134" s="67"/>
      <c r="Y134" s="67"/>
      <c r="Z134" s="67"/>
    </row>
    <row r="135" spans="1:26" ht="12" customHeight="1" x14ac:dyDescent="0.4">
      <c r="A135" s="67"/>
      <c r="B135" s="67"/>
      <c r="C135" s="67"/>
      <c r="D135" s="67"/>
      <c r="E135" s="67"/>
      <c r="F135" s="67"/>
      <c r="G135" s="67"/>
      <c r="H135" s="67"/>
      <c r="I135" s="67"/>
      <c r="J135" s="67"/>
      <c r="K135" s="67"/>
      <c r="L135" s="67"/>
      <c r="M135" s="67"/>
      <c r="N135" s="67"/>
      <c r="O135" s="67"/>
      <c r="P135" s="67"/>
      <c r="Q135" s="67"/>
      <c r="R135" s="67"/>
      <c r="S135" s="67"/>
      <c r="T135" s="67"/>
      <c r="U135" s="67"/>
      <c r="V135" s="67"/>
      <c r="W135" s="67"/>
      <c r="X135" s="67"/>
      <c r="Y135" s="67"/>
      <c r="Z135" s="67"/>
    </row>
    <row r="136" spans="1:26" ht="12" customHeight="1" x14ac:dyDescent="0.4">
      <c r="A136" s="67"/>
      <c r="B136" s="67"/>
      <c r="C136" s="67"/>
      <c r="D136" s="67"/>
      <c r="E136" s="67"/>
      <c r="F136" s="67"/>
      <c r="G136" s="67"/>
      <c r="H136" s="67"/>
      <c r="I136" s="67"/>
      <c r="J136" s="67"/>
      <c r="K136" s="67"/>
      <c r="L136" s="67"/>
      <c r="M136" s="67"/>
      <c r="N136" s="67"/>
      <c r="O136" s="67"/>
      <c r="P136" s="67"/>
      <c r="Q136" s="67"/>
      <c r="R136" s="67"/>
      <c r="S136" s="67"/>
      <c r="T136" s="67"/>
      <c r="U136" s="67"/>
      <c r="V136" s="67"/>
      <c r="W136" s="67"/>
      <c r="X136" s="67"/>
      <c r="Y136" s="67"/>
      <c r="Z136" s="67"/>
    </row>
    <row r="137" spans="1:26" ht="12" customHeight="1" x14ac:dyDescent="0.4">
      <c r="A137" s="67"/>
      <c r="B137" s="67"/>
      <c r="C137" s="67"/>
      <c r="D137" s="67"/>
      <c r="E137" s="67"/>
      <c r="F137" s="67"/>
      <c r="G137" s="67"/>
      <c r="H137" s="67"/>
      <c r="I137" s="67"/>
      <c r="J137" s="67"/>
      <c r="K137" s="67"/>
      <c r="L137" s="67"/>
      <c r="M137" s="67"/>
      <c r="N137" s="67"/>
      <c r="O137" s="67"/>
      <c r="P137" s="67"/>
      <c r="Q137" s="67"/>
      <c r="R137" s="67"/>
      <c r="S137" s="67"/>
      <c r="T137" s="67"/>
      <c r="U137" s="67"/>
      <c r="V137" s="67"/>
      <c r="W137" s="67"/>
      <c r="X137" s="67"/>
      <c r="Y137" s="67"/>
      <c r="Z137" s="67"/>
    </row>
    <row r="138" spans="1:26" ht="12" customHeight="1" x14ac:dyDescent="0.4">
      <c r="A138" s="67"/>
      <c r="B138" s="67"/>
      <c r="C138" s="67"/>
      <c r="D138" s="67"/>
      <c r="E138" s="67"/>
      <c r="F138" s="67"/>
      <c r="G138" s="67"/>
      <c r="H138" s="67"/>
      <c r="I138" s="67"/>
      <c r="J138" s="67"/>
      <c r="K138" s="67"/>
      <c r="L138" s="67"/>
      <c r="M138" s="67"/>
      <c r="N138" s="67"/>
      <c r="O138" s="67"/>
      <c r="P138" s="67"/>
      <c r="Q138" s="67"/>
      <c r="R138" s="67"/>
      <c r="S138" s="67"/>
      <c r="T138" s="67"/>
      <c r="U138" s="67"/>
      <c r="V138" s="67"/>
      <c r="W138" s="67"/>
      <c r="X138" s="67"/>
      <c r="Y138" s="67"/>
      <c r="Z138" s="67"/>
    </row>
    <row r="139" spans="1:26" ht="12" customHeight="1" x14ac:dyDescent="0.4">
      <c r="A139" s="67"/>
      <c r="B139" s="67"/>
      <c r="C139" s="67"/>
      <c r="D139" s="67"/>
      <c r="E139" s="67"/>
      <c r="F139" s="67"/>
      <c r="G139" s="67"/>
      <c r="H139" s="67"/>
      <c r="I139" s="67"/>
      <c r="J139" s="67"/>
      <c r="K139" s="67"/>
      <c r="L139" s="67"/>
      <c r="M139" s="67"/>
      <c r="N139" s="67"/>
      <c r="O139" s="67"/>
      <c r="P139" s="67"/>
      <c r="Q139" s="67"/>
      <c r="R139" s="67"/>
      <c r="S139" s="67"/>
      <c r="T139" s="67"/>
      <c r="U139" s="67"/>
      <c r="V139" s="67"/>
      <c r="W139" s="67"/>
      <c r="X139" s="67"/>
      <c r="Y139" s="67"/>
      <c r="Z139" s="67"/>
    </row>
    <row r="140" spans="1:26" ht="12" customHeight="1" x14ac:dyDescent="0.4">
      <c r="A140" s="67"/>
      <c r="B140" s="67"/>
      <c r="C140" s="67"/>
      <c r="D140" s="67"/>
      <c r="E140" s="67"/>
      <c r="F140" s="67"/>
      <c r="G140" s="67"/>
      <c r="H140" s="67"/>
      <c r="I140" s="67"/>
      <c r="J140" s="67"/>
      <c r="K140" s="67"/>
      <c r="L140" s="67"/>
      <c r="M140" s="67"/>
      <c r="N140" s="67"/>
      <c r="O140" s="67"/>
      <c r="P140" s="67"/>
      <c r="Q140" s="67"/>
      <c r="R140" s="67"/>
      <c r="S140" s="67"/>
      <c r="T140" s="67"/>
      <c r="U140" s="67"/>
      <c r="V140" s="67"/>
      <c r="W140" s="67"/>
      <c r="X140" s="67"/>
      <c r="Y140" s="67"/>
      <c r="Z140" s="67"/>
    </row>
    <row r="141" spans="1:26" ht="12" customHeight="1" x14ac:dyDescent="0.4">
      <c r="A141" s="67"/>
      <c r="B141" s="67"/>
      <c r="C141" s="67"/>
      <c r="D141" s="67"/>
      <c r="E141" s="67"/>
      <c r="F141" s="67"/>
      <c r="G141" s="67"/>
      <c r="H141" s="67"/>
      <c r="I141" s="67"/>
      <c r="J141" s="67"/>
      <c r="K141" s="67"/>
      <c r="L141" s="67"/>
      <c r="M141" s="67"/>
      <c r="N141" s="67"/>
      <c r="O141" s="67"/>
      <c r="P141" s="67"/>
      <c r="Q141" s="67"/>
      <c r="R141" s="67"/>
      <c r="S141" s="67"/>
      <c r="T141" s="67"/>
      <c r="U141" s="67"/>
      <c r="V141" s="67"/>
      <c r="W141" s="67"/>
      <c r="X141" s="67"/>
      <c r="Y141" s="67"/>
      <c r="Z141" s="67"/>
    </row>
    <row r="142" spans="1:26" ht="12" customHeight="1" x14ac:dyDescent="0.4">
      <c r="A142" s="67"/>
      <c r="B142" s="67"/>
      <c r="C142" s="67"/>
      <c r="D142" s="67"/>
      <c r="E142" s="67"/>
      <c r="F142" s="67"/>
      <c r="G142" s="67"/>
      <c r="H142" s="67"/>
      <c r="I142" s="67"/>
      <c r="J142" s="67"/>
      <c r="K142" s="67"/>
      <c r="L142" s="67"/>
      <c r="M142" s="67"/>
      <c r="N142" s="67"/>
      <c r="O142" s="67"/>
      <c r="P142" s="67"/>
      <c r="Q142" s="67"/>
      <c r="R142" s="67"/>
      <c r="S142" s="67"/>
      <c r="T142" s="67"/>
      <c r="U142" s="67"/>
      <c r="V142" s="67"/>
      <c r="W142" s="67"/>
      <c r="X142" s="67"/>
      <c r="Y142" s="67"/>
      <c r="Z142" s="67"/>
    </row>
    <row r="143" spans="1:26" ht="12" customHeight="1" x14ac:dyDescent="0.4">
      <c r="A143" s="67"/>
      <c r="B143" s="67"/>
      <c r="C143" s="67"/>
      <c r="D143" s="67"/>
      <c r="E143" s="67"/>
      <c r="F143" s="67"/>
      <c r="G143" s="67"/>
      <c r="H143" s="67"/>
      <c r="I143" s="67"/>
      <c r="J143" s="67"/>
      <c r="K143" s="67"/>
      <c r="L143" s="67"/>
      <c r="M143" s="67"/>
      <c r="N143" s="67"/>
      <c r="O143" s="67"/>
      <c r="P143" s="67"/>
      <c r="Q143" s="67"/>
      <c r="R143" s="67"/>
      <c r="S143" s="67"/>
      <c r="T143" s="67"/>
      <c r="U143" s="67"/>
      <c r="V143" s="67"/>
      <c r="W143" s="67"/>
      <c r="X143" s="67"/>
      <c r="Y143" s="67"/>
      <c r="Z143" s="67"/>
    </row>
    <row r="144" spans="1:26" ht="12" customHeight="1" x14ac:dyDescent="0.4">
      <c r="A144" s="67"/>
      <c r="B144" s="67"/>
      <c r="C144" s="67"/>
      <c r="D144" s="67"/>
      <c r="E144" s="67"/>
      <c r="F144" s="67"/>
      <c r="G144" s="67"/>
      <c r="H144" s="67"/>
      <c r="I144" s="67"/>
      <c r="J144" s="67"/>
      <c r="K144" s="67"/>
      <c r="L144" s="67"/>
      <c r="M144" s="67"/>
      <c r="N144" s="67"/>
      <c r="O144" s="67"/>
      <c r="P144" s="67"/>
      <c r="Q144" s="67"/>
      <c r="R144" s="67"/>
      <c r="S144" s="67"/>
      <c r="T144" s="67"/>
      <c r="U144" s="67"/>
      <c r="V144" s="67"/>
      <c r="W144" s="67"/>
      <c r="X144" s="67"/>
      <c r="Y144" s="67"/>
      <c r="Z144" s="67"/>
    </row>
    <row r="145" spans="1:26" ht="12" customHeight="1" x14ac:dyDescent="0.4">
      <c r="A145" s="67"/>
      <c r="B145" s="67"/>
      <c r="C145" s="67"/>
      <c r="D145" s="67"/>
      <c r="E145" s="67"/>
      <c r="F145" s="67"/>
      <c r="G145" s="67"/>
      <c r="H145" s="67"/>
      <c r="I145" s="67"/>
      <c r="J145" s="67"/>
      <c r="K145" s="67"/>
      <c r="L145" s="67"/>
      <c r="M145" s="67"/>
      <c r="N145" s="67"/>
      <c r="O145" s="67"/>
      <c r="P145" s="67"/>
      <c r="Q145" s="67"/>
      <c r="R145" s="67"/>
      <c r="S145" s="67"/>
      <c r="T145" s="67"/>
      <c r="U145" s="67"/>
      <c r="V145" s="67"/>
      <c r="W145" s="67"/>
      <c r="X145" s="67"/>
      <c r="Y145" s="67"/>
      <c r="Z145" s="67"/>
    </row>
    <row r="146" spans="1:26" ht="12" customHeight="1" x14ac:dyDescent="0.4">
      <c r="A146" s="67"/>
      <c r="B146" s="67"/>
      <c r="C146" s="67"/>
      <c r="D146" s="67"/>
      <c r="E146" s="67"/>
      <c r="F146" s="67"/>
      <c r="G146" s="67"/>
      <c r="H146" s="67"/>
      <c r="I146" s="67"/>
      <c r="J146" s="67"/>
      <c r="K146" s="67"/>
      <c r="L146" s="67"/>
      <c r="M146" s="67"/>
      <c r="N146" s="67"/>
      <c r="O146" s="67"/>
      <c r="P146" s="67"/>
      <c r="Q146" s="67"/>
      <c r="R146" s="67"/>
      <c r="S146" s="67"/>
      <c r="T146" s="67"/>
      <c r="U146" s="67"/>
      <c r="V146" s="67"/>
      <c r="W146" s="67"/>
      <c r="X146" s="67"/>
      <c r="Y146" s="67"/>
      <c r="Z146" s="67"/>
    </row>
    <row r="147" spans="1:26" ht="12" customHeight="1" x14ac:dyDescent="0.4">
      <c r="A147" s="67"/>
      <c r="B147" s="67"/>
      <c r="C147" s="67"/>
      <c r="D147" s="67"/>
      <c r="E147" s="67"/>
      <c r="F147" s="67"/>
      <c r="G147" s="67"/>
      <c r="H147" s="67"/>
      <c r="I147" s="67"/>
      <c r="J147" s="67"/>
      <c r="K147" s="67"/>
      <c r="L147" s="67"/>
      <c r="M147" s="67"/>
      <c r="N147" s="67"/>
      <c r="O147" s="67"/>
      <c r="P147" s="67"/>
      <c r="Q147" s="67"/>
      <c r="R147" s="67"/>
      <c r="S147" s="67"/>
      <c r="T147" s="67"/>
      <c r="U147" s="67"/>
      <c r="V147" s="67"/>
      <c r="W147" s="67"/>
      <c r="X147" s="67"/>
      <c r="Y147" s="67"/>
      <c r="Z147" s="67"/>
    </row>
    <row r="148" spans="1:26" ht="12" customHeight="1" x14ac:dyDescent="0.4">
      <c r="A148" s="67"/>
      <c r="B148" s="67"/>
      <c r="C148" s="67"/>
      <c r="D148" s="67"/>
      <c r="E148" s="67"/>
      <c r="F148" s="67"/>
      <c r="G148" s="67"/>
      <c r="H148" s="67"/>
      <c r="I148" s="67"/>
      <c r="J148" s="67"/>
      <c r="K148" s="67"/>
      <c r="L148" s="67"/>
      <c r="M148" s="67"/>
      <c r="N148" s="67"/>
      <c r="O148" s="67"/>
      <c r="P148" s="67"/>
      <c r="Q148" s="67"/>
      <c r="R148" s="67"/>
      <c r="S148" s="67"/>
      <c r="T148" s="67"/>
      <c r="U148" s="67"/>
      <c r="V148" s="67"/>
      <c r="W148" s="67"/>
      <c r="X148" s="67"/>
      <c r="Y148" s="67"/>
      <c r="Z148" s="67"/>
    </row>
    <row r="149" spans="1:26" ht="12" customHeight="1" x14ac:dyDescent="0.4">
      <c r="A149" s="67"/>
      <c r="B149" s="67"/>
      <c r="C149" s="67"/>
      <c r="D149" s="67"/>
      <c r="E149" s="67"/>
      <c r="F149" s="67"/>
      <c r="G149" s="67"/>
      <c r="H149" s="67"/>
      <c r="I149" s="67"/>
      <c r="J149" s="67"/>
      <c r="K149" s="67"/>
      <c r="L149" s="67"/>
      <c r="M149" s="67"/>
      <c r="N149" s="67"/>
      <c r="O149" s="67"/>
      <c r="P149" s="67"/>
      <c r="Q149" s="67"/>
      <c r="R149" s="67"/>
      <c r="S149" s="67"/>
      <c r="T149" s="67"/>
      <c r="U149" s="67"/>
      <c r="V149" s="67"/>
      <c r="W149" s="67"/>
      <c r="X149" s="67"/>
      <c r="Y149" s="67"/>
      <c r="Z149" s="67"/>
    </row>
    <row r="150" spans="1:26" ht="12" customHeight="1" x14ac:dyDescent="0.4">
      <c r="A150" s="67"/>
      <c r="B150" s="67"/>
      <c r="C150" s="67"/>
      <c r="D150" s="67"/>
      <c r="E150" s="67"/>
      <c r="F150" s="67"/>
      <c r="G150" s="67"/>
      <c r="H150" s="67"/>
      <c r="I150" s="67"/>
      <c r="J150" s="67"/>
      <c r="K150" s="67"/>
      <c r="L150" s="67"/>
      <c r="M150" s="67"/>
      <c r="N150" s="67"/>
      <c r="O150" s="67"/>
      <c r="P150" s="67"/>
      <c r="Q150" s="67"/>
      <c r="R150" s="67"/>
      <c r="S150" s="67"/>
      <c r="T150" s="67"/>
      <c r="U150" s="67"/>
      <c r="V150" s="67"/>
      <c r="W150" s="67"/>
      <c r="X150" s="67"/>
      <c r="Y150" s="67"/>
      <c r="Z150" s="67"/>
    </row>
    <row r="151" spans="1:26" ht="12" customHeight="1" x14ac:dyDescent="0.4">
      <c r="A151" s="67"/>
      <c r="B151" s="67"/>
      <c r="C151" s="67"/>
      <c r="D151" s="67"/>
      <c r="E151" s="67"/>
      <c r="F151" s="67"/>
      <c r="G151" s="67"/>
      <c r="H151" s="67"/>
      <c r="I151" s="67"/>
      <c r="J151" s="67"/>
      <c r="K151" s="67"/>
      <c r="L151" s="67"/>
      <c r="M151" s="67"/>
      <c r="N151" s="67"/>
      <c r="O151" s="67"/>
      <c r="P151" s="67"/>
      <c r="Q151" s="67"/>
      <c r="R151" s="67"/>
      <c r="S151" s="67"/>
      <c r="T151" s="67"/>
      <c r="U151" s="67"/>
      <c r="V151" s="67"/>
      <c r="W151" s="67"/>
      <c r="X151" s="67"/>
      <c r="Y151" s="67"/>
      <c r="Z151" s="67"/>
    </row>
    <row r="152" spans="1:26" ht="12" customHeight="1" x14ac:dyDescent="0.4">
      <c r="A152" s="67"/>
      <c r="B152" s="67"/>
      <c r="C152" s="67"/>
      <c r="D152" s="67"/>
      <c r="E152" s="67"/>
      <c r="F152" s="67"/>
      <c r="G152" s="67"/>
      <c r="H152" s="67"/>
      <c r="I152" s="67"/>
      <c r="J152" s="67"/>
      <c r="K152" s="67"/>
      <c r="L152" s="67"/>
      <c r="M152" s="67"/>
      <c r="N152" s="67"/>
      <c r="O152" s="67"/>
      <c r="P152" s="67"/>
      <c r="Q152" s="67"/>
      <c r="R152" s="67"/>
      <c r="S152" s="67"/>
      <c r="T152" s="67"/>
      <c r="U152" s="67"/>
      <c r="V152" s="67"/>
      <c r="W152" s="67"/>
      <c r="X152" s="67"/>
      <c r="Y152" s="67"/>
      <c r="Z152" s="67"/>
    </row>
    <row r="153" spans="1:26" ht="12" customHeight="1" x14ac:dyDescent="0.4">
      <c r="A153" s="67"/>
      <c r="B153" s="67"/>
      <c r="C153" s="67"/>
      <c r="D153" s="67"/>
      <c r="E153" s="67"/>
      <c r="F153" s="67"/>
      <c r="G153" s="67"/>
      <c r="H153" s="67"/>
      <c r="I153" s="67"/>
      <c r="J153" s="67"/>
      <c r="K153" s="67"/>
      <c r="L153" s="67"/>
      <c r="M153" s="67"/>
      <c r="N153" s="67"/>
      <c r="O153" s="67"/>
      <c r="P153" s="67"/>
      <c r="Q153" s="67"/>
      <c r="R153" s="67"/>
      <c r="S153" s="67"/>
      <c r="T153" s="67"/>
      <c r="U153" s="67"/>
      <c r="V153" s="67"/>
      <c r="W153" s="67"/>
      <c r="X153" s="67"/>
      <c r="Y153" s="67"/>
      <c r="Z153" s="67"/>
    </row>
    <row r="154" spans="1:26" ht="12" customHeight="1" x14ac:dyDescent="0.4">
      <c r="A154" s="67"/>
      <c r="B154" s="67"/>
      <c r="C154" s="67"/>
      <c r="D154" s="67"/>
      <c r="E154" s="67"/>
      <c r="F154" s="67"/>
      <c r="G154" s="67"/>
      <c r="H154" s="67"/>
      <c r="I154" s="67"/>
      <c r="J154" s="67"/>
      <c r="K154" s="67"/>
      <c r="L154" s="67"/>
      <c r="M154" s="67"/>
      <c r="N154" s="67"/>
      <c r="O154" s="67"/>
      <c r="P154" s="67"/>
      <c r="Q154" s="67"/>
      <c r="R154" s="67"/>
      <c r="S154" s="67"/>
      <c r="T154" s="67"/>
      <c r="U154" s="67"/>
      <c r="V154" s="67"/>
      <c r="W154" s="67"/>
      <c r="X154" s="67"/>
      <c r="Y154" s="67"/>
      <c r="Z154" s="67"/>
    </row>
    <row r="155" spans="1:26" ht="12" customHeight="1" x14ac:dyDescent="0.4">
      <c r="A155" s="67"/>
      <c r="B155" s="67"/>
      <c r="C155" s="67"/>
      <c r="D155" s="67"/>
      <c r="E155" s="67"/>
      <c r="F155" s="67"/>
      <c r="G155" s="67"/>
      <c r="H155" s="67"/>
      <c r="I155" s="67"/>
      <c r="J155" s="67"/>
      <c r="K155" s="67"/>
      <c r="L155" s="67"/>
      <c r="M155" s="67"/>
      <c r="N155" s="67"/>
      <c r="O155" s="67"/>
      <c r="P155" s="67"/>
      <c r="Q155" s="67"/>
      <c r="R155" s="67"/>
      <c r="S155" s="67"/>
      <c r="T155" s="67"/>
      <c r="U155" s="67"/>
      <c r="V155" s="67"/>
      <c r="W155" s="67"/>
      <c r="X155" s="67"/>
      <c r="Y155" s="67"/>
      <c r="Z155" s="67"/>
    </row>
    <row r="156" spans="1:26" ht="12" customHeight="1" x14ac:dyDescent="0.4">
      <c r="A156" s="67"/>
      <c r="B156" s="67"/>
      <c r="C156" s="67"/>
      <c r="D156" s="67"/>
      <c r="E156" s="67"/>
      <c r="F156" s="67"/>
      <c r="G156" s="67"/>
      <c r="H156" s="67"/>
      <c r="I156" s="67"/>
      <c r="J156" s="67"/>
      <c r="K156" s="67"/>
      <c r="L156" s="67"/>
      <c r="M156" s="67"/>
      <c r="N156" s="67"/>
      <c r="O156" s="67"/>
      <c r="P156" s="67"/>
      <c r="Q156" s="67"/>
      <c r="R156" s="67"/>
      <c r="S156" s="67"/>
      <c r="T156" s="67"/>
      <c r="U156" s="67"/>
      <c r="V156" s="67"/>
      <c r="W156" s="67"/>
      <c r="X156" s="67"/>
      <c r="Y156" s="67"/>
      <c r="Z156" s="67"/>
    </row>
    <row r="157" spans="1:26" ht="12" customHeight="1" x14ac:dyDescent="0.4">
      <c r="A157" s="67"/>
      <c r="B157" s="67"/>
      <c r="C157" s="67"/>
      <c r="D157" s="67"/>
      <c r="E157" s="67"/>
      <c r="F157" s="67"/>
      <c r="G157" s="67"/>
      <c r="H157" s="67"/>
      <c r="I157" s="67"/>
      <c r="J157" s="67"/>
      <c r="K157" s="67"/>
      <c r="L157" s="67"/>
      <c r="M157" s="67"/>
      <c r="N157" s="67"/>
      <c r="O157" s="67"/>
      <c r="P157" s="67"/>
      <c r="Q157" s="67"/>
      <c r="R157" s="67"/>
      <c r="S157" s="67"/>
      <c r="T157" s="67"/>
      <c r="U157" s="67"/>
      <c r="V157" s="67"/>
      <c r="W157" s="67"/>
      <c r="X157" s="67"/>
      <c r="Y157" s="67"/>
      <c r="Z157" s="67"/>
    </row>
    <row r="158" spans="1:26" ht="12" customHeight="1" x14ac:dyDescent="0.4">
      <c r="A158" s="67"/>
      <c r="B158" s="67"/>
      <c r="C158" s="67"/>
      <c r="D158" s="67"/>
      <c r="E158" s="67"/>
      <c r="F158" s="67"/>
      <c r="G158" s="67"/>
      <c r="H158" s="67"/>
      <c r="I158" s="67"/>
      <c r="J158" s="67"/>
      <c r="K158" s="67"/>
      <c r="L158" s="67"/>
      <c r="M158" s="67"/>
      <c r="N158" s="67"/>
      <c r="O158" s="67"/>
      <c r="P158" s="67"/>
      <c r="Q158" s="67"/>
      <c r="R158" s="67"/>
      <c r="S158" s="67"/>
      <c r="T158" s="67"/>
      <c r="U158" s="67"/>
      <c r="V158" s="67"/>
      <c r="W158" s="67"/>
      <c r="X158" s="67"/>
      <c r="Y158" s="67"/>
      <c r="Z158" s="67"/>
    </row>
    <row r="159" spans="1:26" ht="12" customHeight="1" x14ac:dyDescent="0.4">
      <c r="A159" s="67"/>
      <c r="B159" s="67"/>
      <c r="C159" s="67"/>
      <c r="D159" s="67"/>
      <c r="E159" s="67"/>
      <c r="F159" s="67"/>
      <c r="G159" s="67"/>
      <c r="H159" s="67"/>
      <c r="I159" s="67"/>
      <c r="J159" s="67"/>
      <c r="K159" s="67"/>
      <c r="L159" s="67"/>
      <c r="M159" s="67"/>
      <c r="N159" s="67"/>
      <c r="O159" s="67"/>
      <c r="P159" s="67"/>
      <c r="Q159" s="67"/>
      <c r="R159" s="67"/>
      <c r="S159" s="67"/>
      <c r="T159" s="67"/>
      <c r="U159" s="67"/>
      <c r="V159" s="67"/>
      <c r="W159" s="67"/>
      <c r="X159" s="67"/>
      <c r="Y159" s="67"/>
      <c r="Z159" s="67"/>
    </row>
    <row r="160" spans="1:26" ht="12" customHeight="1" x14ac:dyDescent="0.4">
      <c r="A160" s="67"/>
      <c r="B160" s="67"/>
      <c r="C160" s="67"/>
      <c r="D160" s="67"/>
      <c r="E160" s="67"/>
      <c r="F160" s="67"/>
      <c r="G160" s="67"/>
      <c r="H160" s="67"/>
      <c r="I160" s="67"/>
      <c r="J160" s="67"/>
      <c r="K160" s="67"/>
      <c r="L160" s="67"/>
      <c r="M160" s="67"/>
      <c r="N160" s="67"/>
      <c r="O160" s="67"/>
      <c r="P160" s="67"/>
      <c r="Q160" s="67"/>
      <c r="R160" s="67"/>
      <c r="S160" s="67"/>
      <c r="T160" s="67"/>
      <c r="U160" s="67"/>
      <c r="V160" s="67"/>
      <c r="W160" s="67"/>
      <c r="X160" s="67"/>
      <c r="Y160" s="67"/>
      <c r="Z160" s="67"/>
    </row>
    <row r="161" spans="1:26" ht="12" customHeight="1" x14ac:dyDescent="0.4">
      <c r="A161" s="67"/>
      <c r="B161" s="67"/>
      <c r="C161" s="67"/>
      <c r="D161" s="67"/>
      <c r="E161" s="67"/>
      <c r="F161" s="67"/>
      <c r="G161" s="67"/>
      <c r="H161" s="67"/>
      <c r="I161" s="67"/>
      <c r="J161" s="67"/>
      <c r="K161" s="67"/>
      <c r="L161" s="67"/>
      <c r="M161" s="67"/>
      <c r="N161" s="67"/>
      <c r="O161" s="67"/>
      <c r="P161" s="67"/>
      <c r="Q161" s="67"/>
      <c r="R161" s="67"/>
      <c r="S161" s="67"/>
      <c r="T161" s="67"/>
      <c r="U161" s="67"/>
      <c r="V161" s="67"/>
      <c r="W161" s="67"/>
      <c r="X161" s="67"/>
      <c r="Y161" s="67"/>
      <c r="Z161" s="67"/>
    </row>
    <row r="162" spans="1:26" ht="12" customHeight="1" x14ac:dyDescent="0.4">
      <c r="A162" s="67"/>
      <c r="B162" s="67"/>
      <c r="C162" s="67"/>
      <c r="D162" s="67"/>
      <c r="E162" s="67"/>
      <c r="F162" s="67"/>
      <c r="G162" s="67"/>
      <c r="H162" s="67"/>
      <c r="I162" s="67"/>
      <c r="J162" s="67"/>
      <c r="K162" s="67"/>
      <c r="L162" s="67"/>
      <c r="M162" s="67"/>
      <c r="N162" s="67"/>
      <c r="O162" s="67"/>
      <c r="P162" s="67"/>
      <c r="Q162" s="67"/>
      <c r="R162" s="67"/>
      <c r="S162" s="67"/>
      <c r="T162" s="67"/>
      <c r="U162" s="67"/>
      <c r="V162" s="67"/>
      <c r="W162" s="67"/>
      <c r="X162" s="67"/>
      <c r="Y162" s="67"/>
      <c r="Z162" s="67"/>
    </row>
    <row r="163" spans="1:26" ht="12" customHeight="1" x14ac:dyDescent="0.4">
      <c r="A163" s="67"/>
      <c r="B163" s="67"/>
      <c r="C163" s="67"/>
      <c r="D163" s="67"/>
      <c r="E163" s="67"/>
      <c r="F163" s="67"/>
      <c r="G163" s="67"/>
      <c r="H163" s="67"/>
      <c r="I163" s="67"/>
      <c r="J163" s="67"/>
      <c r="K163" s="67"/>
      <c r="L163" s="67"/>
      <c r="M163" s="67"/>
      <c r="N163" s="67"/>
      <c r="O163" s="67"/>
      <c r="P163" s="67"/>
      <c r="Q163" s="67"/>
      <c r="R163" s="67"/>
      <c r="S163" s="67"/>
      <c r="T163" s="67"/>
      <c r="U163" s="67"/>
      <c r="V163" s="67"/>
      <c r="W163" s="67"/>
      <c r="X163" s="67"/>
      <c r="Y163" s="67"/>
      <c r="Z163" s="67"/>
    </row>
    <row r="164" spans="1:26" ht="12" customHeight="1" x14ac:dyDescent="0.4">
      <c r="A164" s="67"/>
      <c r="B164" s="67"/>
      <c r="C164" s="67"/>
      <c r="D164" s="67"/>
      <c r="E164" s="67"/>
      <c r="F164" s="67"/>
      <c r="G164" s="67"/>
      <c r="H164" s="67"/>
      <c r="I164" s="67"/>
      <c r="J164" s="67"/>
      <c r="K164" s="67"/>
      <c r="L164" s="67"/>
      <c r="M164" s="67"/>
      <c r="N164" s="67"/>
      <c r="O164" s="67"/>
      <c r="P164" s="67"/>
      <c r="Q164" s="67"/>
      <c r="R164" s="67"/>
      <c r="S164" s="67"/>
      <c r="T164" s="67"/>
      <c r="U164" s="67"/>
      <c r="V164" s="67"/>
      <c r="W164" s="67"/>
      <c r="X164" s="67"/>
      <c r="Y164" s="67"/>
      <c r="Z164" s="67"/>
    </row>
    <row r="165" spans="1:26" ht="12" customHeight="1" x14ac:dyDescent="0.4">
      <c r="A165" s="67"/>
      <c r="B165" s="67"/>
      <c r="C165" s="67"/>
      <c r="D165" s="67"/>
      <c r="E165" s="67"/>
      <c r="F165" s="67"/>
      <c r="G165" s="67"/>
      <c r="H165" s="67"/>
      <c r="I165" s="67"/>
      <c r="J165" s="67"/>
      <c r="K165" s="67"/>
      <c r="L165" s="67"/>
      <c r="M165" s="67"/>
      <c r="N165" s="67"/>
      <c r="O165" s="67"/>
      <c r="P165" s="67"/>
      <c r="Q165" s="67"/>
      <c r="R165" s="67"/>
      <c r="S165" s="67"/>
      <c r="T165" s="67"/>
      <c r="U165" s="67"/>
      <c r="V165" s="67"/>
      <c r="W165" s="67"/>
      <c r="X165" s="67"/>
      <c r="Y165" s="67"/>
      <c r="Z165" s="67"/>
    </row>
    <row r="166" spans="1:26" ht="12" customHeight="1" x14ac:dyDescent="0.4">
      <c r="A166" s="67"/>
      <c r="B166" s="67"/>
      <c r="C166" s="67"/>
      <c r="D166" s="67"/>
      <c r="E166" s="67"/>
      <c r="F166" s="67"/>
      <c r="G166" s="67"/>
      <c r="H166" s="67"/>
      <c r="I166" s="67"/>
      <c r="J166" s="67"/>
      <c r="K166" s="67"/>
      <c r="L166" s="67"/>
      <c r="M166" s="67"/>
      <c r="N166" s="67"/>
      <c r="O166" s="67"/>
      <c r="P166" s="67"/>
      <c r="Q166" s="67"/>
      <c r="R166" s="67"/>
      <c r="S166" s="67"/>
      <c r="T166" s="67"/>
      <c r="U166" s="67"/>
      <c r="V166" s="67"/>
      <c r="W166" s="67"/>
      <c r="X166" s="67"/>
      <c r="Y166" s="67"/>
      <c r="Z166" s="67"/>
    </row>
    <row r="167" spans="1:26" ht="12" customHeight="1" x14ac:dyDescent="0.4">
      <c r="A167" s="67"/>
      <c r="B167" s="67"/>
      <c r="C167" s="67"/>
      <c r="D167" s="67"/>
      <c r="E167" s="67"/>
      <c r="F167" s="67"/>
      <c r="G167" s="67"/>
      <c r="H167" s="67"/>
      <c r="I167" s="67"/>
      <c r="J167" s="67"/>
      <c r="K167" s="67"/>
      <c r="L167" s="67"/>
      <c r="M167" s="67"/>
      <c r="N167" s="67"/>
      <c r="O167" s="67"/>
      <c r="P167" s="67"/>
      <c r="Q167" s="67"/>
      <c r="R167" s="67"/>
      <c r="S167" s="67"/>
      <c r="T167" s="67"/>
      <c r="U167" s="67"/>
      <c r="V167" s="67"/>
      <c r="W167" s="67"/>
      <c r="X167" s="67"/>
      <c r="Y167" s="67"/>
      <c r="Z167" s="67"/>
    </row>
    <row r="168" spans="1:26" ht="12" customHeight="1" x14ac:dyDescent="0.4">
      <c r="A168" s="67"/>
      <c r="B168" s="67"/>
      <c r="C168" s="67"/>
      <c r="D168" s="67"/>
      <c r="E168" s="67"/>
      <c r="F168" s="67"/>
      <c r="G168" s="67"/>
      <c r="H168" s="67"/>
      <c r="I168" s="67"/>
      <c r="J168" s="67"/>
      <c r="K168" s="67"/>
      <c r="L168" s="67"/>
      <c r="M168" s="67"/>
      <c r="N168" s="67"/>
      <c r="O168" s="67"/>
      <c r="P168" s="67"/>
      <c r="Q168" s="67"/>
      <c r="R168" s="67"/>
      <c r="S168" s="67"/>
      <c r="T168" s="67"/>
      <c r="U168" s="67"/>
      <c r="V168" s="67"/>
      <c r="W168" s="67"/>
      <c r="X168" s="67"/>
      <c r="Y168" s="67"/>
      <c r="Z168" s="67"/>
    </row>
    <row r="169" spans="1:26" ht="12" customHeight="1" x14ac:dyDescent="0.4">
      <c r="A169" s="67"/>
      <c r="B169" s="67"/>
      <c r="C169" s="67"/>
      <c r="D169" s="67"/>
      <c r="E169" s="67"/>
      <c r="F169" s="67"/>
      <c r="G169" s="67"/>
      <c r="H169" s="67"/>
      <c r="I169" s="67"/>
      <c r="J169" s="67"/>
      <c r="K169" s="67"/>
      <c r="L169" s="67"/>
      <c r="M169" s="67"/>
      <c r="N169" s="67"/>
      <c r="O169" s="67"/>
      <c r="P169" s="67"/>
      <c r="Q169" s="67"/>
      <c r="R169" s="67"/>
      <c r="S169" s="67"/>
      <c r="T169" s="67"/>
      <c r="U169" s="67"/>
      <c r="V169" s="67"/>
      <c r="W169" s="67"/>
      <c r="X169" s="67"/>
      <c r="Y169" s="67"/>
      <c r="Z169" s="67"/>
    </row>
    <row r="170" spans="1:26" ht="12" customHeight="1" x14ac:dyDescent="0.4">
      <c r="A170" s="67"/>
      <c r="B170" s="67"/>
      <c r="C170" s="67"/>
      <c r="D170" s="67"/>
      <c r="E170" s="67"/>
      <c r="F170" s="67"/>
      <c r="G170" s="67"/>
      <c r="H170" s="67"/>
      <c r="I170" s="67"/>
      <c r="J170" s="67"/>
      <c r="K170" s="67"/>
      <c r="L170" s="67"/>
      <c r="M170" s="67"/>
      <c r="N170" s="67"/>
      <c r="O170" s="67"/>
      <c r="P170" s="67"/>
      <c r="Q170" s="67"/>
      <c r="R170" s="67"/>
      <c r="S170" s="67"/>
      <c r="T170" s="67"/>
      <c r="U170" s="67"/>
      <c r="V170" s="67"/>
      <c r="W170" s="67"/>
      <c r="X170" s="67"/>
      <c r="Y170" s="67"/>
      <c r="Z170" s="67"/>
    </row>
    <row r="171" spans="1:26" ht="12" customHeight="1" x14ac:dyDescent="0.4">
      <c r="A171" s="67"/>
      <c r="B171" s="67"/>
      <c r="C171" s="67"/>
      <c r="D171" s="67"/>
      <c r="E171" s="67"/>
      <c r="F171" s="67"/>
      <c r="G171" s="67"/>
      <c r="H171" s="67"/>
      <c r="I171" s="67"/>
      <c r="J171" s="67"/>
      <c r="K171" s="67"/>
      <c r="L171" s="67"/>
      <c r="M171" s="67"/>
      <c r="N171" s="67"/>
      <c r="O171" s="67"/>
      <c r="P171" s="67"/>
      <c r="Q171" s="67"/>
      <c r="R171" s="67"/>
      <c r="S171" s="67"/>
      <c r="T171" s="67"/>
      <c r="U171" s="67"/>
      <c r="V171" s="67"/>
      <c r="W171" s="67"/>
      <c r="X171" s="67"/>
      <c r="Y171" s="67"/>
      <c r="Z171" s="67"/>
    </row>
    <row r="172" spans="1:26" ht="12" customHeight="1" x14ac:dyDescent="0.4">
      <c r="A172" s="67"/>
      <c r="B172" s="67"/>
      <c r="C172" s="67"/>
      <c r="D172" s="67"/>
      <c r="E172" s="67"/>
      <c r="F172" s="67"/>
      <c r="G172" s="67"/>
      <c r="H172" s="67"/>
      <c r="I172" s="67"/>
      <c r="J172" s="67"/>
      <c r="K172" s="67"/>
      <c r="L172" s="67"/>
      <c r="M172" s="67"/>
      <c r="N172" s="67"/>
      <c r="O172" s="67"/>
      <c r="P172" s="67"/>
      <c r="Q172" s="67"/>
      <c r="R172" s="67"/>
      <c r="S172" s="67"/>
      <c r="T172" s="67"/>
      <c r="U172" s="67"/>
      <c r="V172" s="67"/>
      <c r="W172" s="67"/>
      <c r="X172" s="67"/>
      <c r="Y172" s="67"/>
      <c r="Z172" s="67"/>
    </row>
    <row r="173" spans="1:26" ht="12" customHeight="1" x14ac:dyDescent="0.4">
      <c r="A173" s="67"/>
      <c r="B173" s="67"/>
      <c r="C173" s="67"/>
      <c r="D173" s="67"/>
      <c r="E173" s="67"/>
      <c r="F173" s="67"/>
      <c r="G173" s="67"/>
      <c r="H173" s="67"/>
      <c r="I173" s="67"/>
      <c r="J173" s="67"/>
      <c r="K173" s="67"/>
      <c r="L173" s="67"/>
      <c r="M173" s="67"/>
      <c r="N173" s="67"/>
      <c r="O173" s="67"/>
      <c r="P173" s="67"/>
      <c r="Q173" s="67"/>
      <c r="R173" s="67"/>
      <c r="S173" s="67"/>
      <c r="T173" s="67"/>
      <c r="U173" s="67"/>
      <c r="V173" s="67"/>
      <c r="W173" s="67"/>
      <c r="X173" s="67"/>
      <c r="Y173" s="67"/>
      <c r="Z173" s="67"/>
    </row>
    <row r="174" spans="1:26" ht="12" customHeight="1" x14ac:dyDescent="0.4">
      <c r="A174" s="67"/>
      <c r="B174" s="67"/>
      <c r="C174" s="67"/>
      <c r="D174" s="67"/>
      <c r="E174" s="67"/>
      <c r="F174" s="67"/>
      <c r="G174" s="67"/>
      <c r="H174" s="67"/>
      <c r="I174" s="67"/>
      <c r="J174" s="67"/>
      <c r="K174" s="67"/>
      <c r="L174" s="67"/>
      <c r="M174" s="67"/>
      <c r="N174" s="67"/>
      <c r="O174" s="67"/>
      <c r="P174" s="67"/>
      <c r="Q174" s="67"/>
      <c r="R174" s="67"/>
      <c r="S174" s="67"/>
      <c r="T174" s="67"/>
      <c r="U174" s="67"/>
      <c r="V174" s="67"/>
      <c r="W174" s="67"/>
      <c r="X174" s="67"/>
      <c r="Y174" s="67"/>
      <c r="Z174" s="67"/>
    </row>
    <row r="175" spans="1:26" ht="12" customHeight="1" x14ac:dyDescent="0.4">
      <c r="A175" s="67"/>
      <c r="B175" s="67"/>
      <c r="C175" s="67"/>
      <c r="D175" s="67"/>
      <c r="E175" s="67"/>
      <c r="F175" s="67"/>
      <c r="G175" s="67"/>
      <c r="H175" s="67"/>
      <c r="I175" s="67"/>
      <c r="J175" s="67"/>
      <c r="K175" s="67"/>
      <c r="L175" s="67"/>
      <c r="M175" s="67"/>
      <c r="N175" s="67"/>
      <c r="O175" s="67"/>
      <c r="P175" s="67"/>
      <c r="Q175" s="67"/>
      <c r="R175" s="67"/>
      <c r="S175" s="67"/>
      <c r="T175" s="67"/>
      <c r="U175" s="67"/>
      <c r="V175" s="67"/>
      <c r="W175" s="67"/>
      <c r="X175" s="67"/>
      <c r="Y175" s="67"/>
      <c r="Z175" s="67"/>
    </row>
    <row r="176" spans="1:26" ht="12" customHeight="1" x14ac:dyDescent="0.4">
      <c r="A176" s="67"/>
      <c r="B176" s="67"/>
      <c r="C176" s="67"/>
      <c r="D176" s="67"/>
      <c r="E176" s="67"/>
      <c r="F176" s="67"/>
      <c r="G176" s="67"/>
      <c r="H176" s="67"/>
      <c r="I176" s="67"/>
      <c r="J176" s="67"/>
      <c r="K176" s="67"/>
      <c r="L176" s="67"/>
      <c r="M176" s="67"/>
      <c r="N176" s="67"/>
      <c r="O176" s="67"/>
      <c r="P176" s="67"/>
      <c r="Q176" s="67"/>
      <c r="R176" s="67"/>
      <c r="S176" s="67"/>
      <c r="T176" s="67"/>
      <c r="U176" s="67"/>
      <c r="V176" s="67"/>
      <c r="W176" s="67"/>
      <c r="X176" s="67"/>
      <c r="Y176" s="67"/>
      <c r="Z176" s="67"/>
    </row>
    <row r="177" spans="1:26" ht="12" customHeight="1" x14ac:dyDescent="0.4">
      <c r="A177" s="67"/>
      <c r="B177" s="67"/>
      <c r="C177" s="67"/>
      <c r="D177" s="67"/>
      <c r="E177" s="67"/>
      <c r="F177" s="67"/>
      <c r="G177" s="67"/>
      <c r="H177" s="67"/>
      <c r="I177" s="67"/>
      <c r="J177" s="67"/>
      <c r="K177" s="67"/>
      <c r="L177" s="67"/>
      <c r="M177" s="67"/>
      <c r="N177" s="67"/>
      <c r="O177" s="67"/>
      <c r="P177" s="67"/>
      <c r="Q177" s="67"/>
      <c r="R177" s="67"/>
      <c r="S177" s="67"/>
      <c r="T177" s="67"/>
      <c r="U177" s="67"/>
      <c r="V177" s="67"/>
      <c r="W177" s="67"/>
      <c r="X177" s="67"/>
      <c r="Y177" s="67"/>
      <c r="Z177" s="67"/>
    </row>
    <row r="178" spans="1:26" ht="12" customHeight="1" x14ac:dyDescent="0.4">
      <c r="A178" s="67"/>
      <c r="B178" s="67"/>
      <c r="C178" s="67"/>
      <c r="D178" s="67"/>
      <c r="E178" s="67"/>
      <c r="F178" s="67"/>
      <c r="G178" s="67"/>
      <c r="H178" s="67"/>
      <c r="I178" s="67"/>
      <c r="J178" s="67"/>
      <c r="K178" s="67"/>
      <c r="L178" s="67"/>
      <c r="M178" s="67"/>
      <c r="N178" s="67"/>
      <c r="O178" s="67"/>
      <c r="P178" s="67"/>
      <c r="Q178" s="67"/>
      <c r="R178" s="67"/>
      <c r="S178" s="67"/>
      <c r="T178" s="67"/>
      <c r="U178" s="67"/>
      <c r="V178" s="67"/>
      <c r="W178" s="67"/>
      <c r="X178" s="67"/>
      <c r="Y178" s="67"/>
      <c r="Z178" s="67"/>
    </row>
    <row r="179" spans="1:26" ht="12" customHeight="1" x14ac:dyDescent="0.4">
      <c r="A179" s="67"/>
      <c r="B179" s="67"/>
      <c r="C179" s="67"/>
      <c r="D179" s="67"/>
      <c r="E179" s="67"/>
      <c r="F179" s="67"/>
      <c r="G179" s="67"/>
      <c r="H179" s="67"/>
      <c r="I179" s="67"/>
      <c r="J179" s="67"/>
      <c r="K179" s="67"/>
      <c r="L179" s="67"/>
      <c r="M179" s="67"/>
      <c r="N179" s="67"/>
      <c r="O179" s="67"/>
      <c r="P179" s="67"/>
      <c r="Q179" s="67"/>
      <c r="R179" s="67"/>
      <c r="S179" s="67"/>
      <c r="T179" s="67"/>
      <c r="U179" s="67"/>
      <c r="V179" s="67"/>
      <c r="W179" s="67"/>
      <c r="X179" s="67"/>
      <c r="Y179" s="67"/>
      <c r="Z179" s="67"/>
    </row>
    <row r="180" spans="1:26" ht="12" customHeight="1" x14ac:dyDescent="0.4">
      <c r="A180" s="67"/>
      <c r="B180" s="67"/>
      <c r="C180" s="67"/>
      <c r="D180" s="67"/>
      <c r="E180" s="67"/>
      <c r="F180" s="67"/>
      <c r="G180" s="67"/>
      <c r="H180" s="67"/>
      <c r="I180" s="67"/>
      <c r="J180" s="67"/>
      <c r="K180" s="67"/>
      <c r="L180" s="67"/>
      <c r="M180" s="67"/>
      <c r="N180" s="67"/>
      <c r="O180" s="67"/>
      <c r="P180" s="67"/>
      <c r="Q180" s="67"/>
      <c r="R180" s="67"/>
      <c r="S180" s="67"/>
      <c r="T180" s="67"/>
      <c r="U180" s="67"/>
      <c r="V180" s="67"/>
      <c r="W180" s="67"/>
      <c r="X180" s="67"/>
      <c r="Y180" s="67"/>
      <c r="Z180" s="67"/>
    </row>
    <row r="181" spans="1:26" ht="12" customHeight="1" x14ac:dyDescent="0.4">
      <c r="A181" s="67"/>
      <c r="B181" s="67"/>
      <c r="C181" s="67"/>
      <c r="D181" s="67"/>
      <c r="E181" s="67"/>
      <c r="F181" s="67"/>
      <c r="G181" s="67"/>
      <c r="H181" s="67"/>
      <c r="I181" s="67"/>
      <c r="J181" s="67"/>
      <c r="K181" s="67"/>
      <c r="L181" s="67"/>
      <c r="M181" s="67"/>
      <c r="N181" s="67"/>
      <c r="O181" s="67"/>
      <c r="P181" s="67"/>
      <c r="Q181" s="67"/>
      <c r="R181" s="67"/>
      <c r="S181" s="67"/>
      <c r="T181" s="67"/>
      <c r="U181" s="67"/>
      <c r="V181" s="67"/>
      <c r="W181" s="67"/>
      <c r="X181" s="67"/>
      <c r="Y181" s="67"/>
      <c r="Z181" s="67"/>
    </row>
    <row r="182" spans="1:26" ht="12" customHeight="1" x14ac:dyDescent="0.4">
      <c r="A182" s="67"/>
      <c r="B182" s="67"/>
      <c r="C182" s="67"/>
      <c r="D182" s="67"/>
      <c r="E182" s="67"/>
      <c r="F182" s="67"/>
      <c r="G182" s="67"/>
      <c r="H182" s="67"/>
      <c r="I182" s="67"/>
      <c r="J182" s="67"/>
      <c r="K182" s="67"/>
      <c r="L182" s="67"/>
      <c r="M182" s="67"/>
      <c r="N182" s="67"/>
      <c r="O182" s="67"/>
      <c r="P182" s="67"/>
      <c r="Q182" s="67"/>
      <c r="R182" s="67"/>
      <c r="S182" s="67"/>
      <c r="T182" s="67"/>
      <c r="U182" s="67"/>
      <c r="V182" s="67"/>
      <c r="W182" s="67"/>
      <c r="X182" s="67"/>
      <c r="Y182" s="67"/>
      <c r="Z182" s="67"/>
    </row>
    <row r="183" spans="1:26" ht="12" customHeight="1" x14ac:dyDescent="0.4">
      <c r="A183" s="67"/>
      <c r="B183" s="67"/>
      <c r="C183" s="67"/>
      <c r="D183" s="67"/>
      <c r="E183" s="67"/>
      <c r="F183" s="67"/>
      <c r="G183" s="67"/>
      <c r="H183" s="67"/>
      <c r="I183" s="67"/>
      <c r="J183" s="67"/>
      <c r="K183" s="67"/>
      <c r="L183" s="67"/>
      <c r="M183" s="67"/>
      <c r="N183" s="67"/>
      <c r="O183" s="67"/>
      <c r="P183" s="67"/>
      <c r="Q183" s="67"/>
      <c r="R183" s="67"/>
      <c r="S183" s="67"/>
      <c r="T183" s="67"/>
      <c r="U183" s="67"/>
      <c r="V183" s="67"/>
      <c r="W183" s="67"/>
      <c r="X183" s="67"/>
      <c r="Y183" s="67"/>
      <c r="Z183" s="67"/>
    </row>
    <row r="184" spans="1:26" ht="12" customHeight="1" x14ac:dyDescent="0.4">
      <c r="A184" s="67"/>
      <c r="B184" s="67"/>
      <c r="C184" s="67"/>
      <c r="D184" s="67"/>
      <c r="E184" s="67"/>
      <c r="F184" s="67"/>
      <c r="G184" s="67"/>
      <c r="H184" s="67"/>
      <c r="I184" s="67"/>
      <c r="J184" s="67"/>
      <c r="K184" s="67"/>
      <c r="L184" s="67"/>
      <c r="M184" s="67"/>
      <c r="N184" s="67"/>
      <c r="O184" s="67"/>
      <c r="P184" s="67"/>
      <c r="Q184" s="67"/>
      <c r="R184" s="67"/>
      <c r="S184" s="67"/>
      <c r="T184" s="67"/>
      <c r="U184" s="67"/>
      <c r="V184" s="67"/>
      <c r="W184" s="67"/>
      <c r="X184" s="67"/>
      <c r="Y184" s="67"/>
      <c r="Z184" s="67"/>
    </row>
    <row r="185" spans="1:26" ht="12" customHeight="1" x14ac:dyDescent="0.4">
      <c r="A185" s="67"/>
      <c r="B185" s="67"/>
      <c r="C185" s="67"/>
      <c r="D185" s="67"/>
      <c r="E185" s="67"/>
      <c r="F185" s="67"/>
      <c r="G185" s="67"/>
      <c r="H185" s="67"/>
      <c r="I185" s="67"/>
      <c r="J185" s="67"/>
      <c r="K185" s="67"/>
      <c r="L185" s="67"/>
      <c r="M185" s="67"/>
      <c r="N185" s="67"/>
      <c r="O185" s="67"/>
      <c r="P185" s="67"/>
      <c r="Q185" s="67"/>
      <c r="R185" s="67"/>
      <c r="S185" s="67"/>
      <c r="T185" s="67"/>
      <c r="U185" s="67"/>
      <c r="V185" s="67"/>
      <c r="W185" s="67"/>
      <c r="X185" s="67"/>
      <c r="Y185" s="67"/>
      <c r="Z185" s="67"/>
    </row>
    <row r="186" spans="1:26" ht="12" customHeight="1" x14ac:dyDescent="0.4">
      <c r="A186" s="67"/>
      <c r="B186" s="67"/>
      <c r="C186" s="67"/>
      <c r="D186" s="67"/>
      <c r="E186" s="67"/>
      <c r="F186" s="67"/>
      <c r="G186" s="67"/>
      <c r="H186" s="67"/>
      <c r="I186" s="67"/>
      <c r="J186" s="67"/>
      <c r="K186" s="67"/>
      <c r="L186" s="67"/>
      <c r="M186" s="67"/>
      <c r="N186" s="67"/>
      <c r="O186" s="67"/>
      <c r="P186" s="67"/>
      <c r="Q186" s="67"/>
      <c r="R186" s="67"/>
      <c r="S186" s="67"/>
      <c r="T186" s="67"/>
      <c r="U186" s="67"/>
      <c r="V186" s="67"/>
      <c r="W186" s="67"/>
      <c r="X186" s="67"/>
      <c r="Y186" s="67"/>
      <c r="Z186" s="67"/>
    </row>
    <row r="187" spans="1:26" ht="12" customHeight="1" x14ac:dyDescent="0.4">
      <c r="A187" s="67"/>
      <c r="B187" s="67"/>
      <c r="C187" s="67"/>
      <c r="D187" s="67"/>
      <c r="E187" s="67"/>
      <c r="F187" s="67"/>
      <c r="G187" s="67"/>
      <c r="H187" s="67"/>
      <c r="I187" s="67"/>
      <c r="J187" s="67"/>
      <c r="K187" s="67"/>
      <c r="L187" s="67"/>
      <c r="M187" s="67"/>
      <c r="N187" s="67"/>
      <c r="O187" s="67"/>
      <c r="P187" s="67"/>
      <c r="Q187" s="67"/>
      <c r="R187" s="67"/>
      <c r="S187" s="67"/>
      <c r="T187" s="67"/>
      <c r="U187" s="67"/>
      <c r="V187" s="67"/>
      <c r="W187" s="67"/>
      <c r="X187" s="67"/>
      <c r="Y187" s="67"/>
      <c r="Z187" s="67"/>
    </row>
    <row r="188" spans="1:26" ht="12" customHeight="1" x14ac:dyDescent="0.4">
      <c r="A188" s="67"/>
      <c r="B188" s="67"/>
      <c r="C188" s="67"/>
      <c r="D188" s="67"/>
      <c r="E188" s="67"/>
      <c r="F188" s="67"/>
      <c r="G188" s="67"/>
      <c r="H188" s="67"/>
      <c r="I188" s="67"/>
      <c r="J188" s="67"/>
      <c r="K188" s="67"/>
      <c r="L188" s="67"/>
      <c r="M188" s="67"/>
      <c r="N188" s="67"/>
      <c r="O188" s="67"/>
      <c r="P188" s="67"/>
      <c r="Q188" s="67"/>
      <c r="R188" s="67"/>
      <c r="S188" s="67"/>
      <c r="T188" s="67"/>
      <c r="U188" s="67"/>
      <c r="V188" s="67"/>
      <c r="W188" s="67"/>
      <c r="X188" s="67"/>
      <c r="Y188" s="67"/>
      <c r="Z188" s="67"/>
    </row>
    <row r="189" spans="1:26" ht="12" customHeight="1" x14ac:dyDescent="0.4">
      <c r="A189" s="67"/>
      <c r="B189" s="67"/>
      <c r="C189" s="67"/>
      <c r="D189" s="67"/>
      <c r="E189" s="67"/>
      <c r="F189" s="67"/>
      <c r="G189" s="67"/>
      <c r="H189" s="67"/>
      <c r="I189" s="67"/>
      <c r="J189" s="67"/>
      <c r="K189" s="67"/>
      <c r="L189" s="67"/>
      <c r="M189" s="67"/>
      <c r="N189" s="67"/>
      <c r="O189" s="67"/>
      <c r="P189" s="67"/>
      <c r="Q189" s="67"/>
      <c r="R189" s="67"/>
      <c r="S189" s="67"/>
      <c r="T189" s="67"/>
      <c r="U189" s="67"/>
      <c r="V189" s="67"/>
      <c r="W189" s="67"/>
      <c r="X189" s="67"/>
      <c r="Y189" s="67"/>
      <c r="Z189" s="67"/>
    </row>
    <row r="190" spans="1:26" ht="12" customHeight="1" x14ac:dyDescent="0.4">
      <c r="A190" s="67"/>
      <c r="B190" s="67"/>
      <c r="C190" s="67"/>
      <c r="D190" s="67"/>
      <c r="E190" s="67"/>
      <c r="F190" s="67"/>
      <c r="G190" s="67"/>
      <c r="H190" s="67"/>
      <c r="I190" s="67"/>
      <c r="J190" s="67"/>
      <c r="K190" s="67"/>
      <c r="L190" s="67"/>
      <c r="M190" s="67"/>
      <c r="N190" s="67"/>
      <c r="O190" s="67"/>
      <c r="P190" s="67"/>
      <c r="Q190" s="67"/>
      <c r="R190" s="67"/>
      <c r="S190" s="67"/>
      <c r="T190" s="67"/>
      <c r="U190" s="67"/>
      <c r="V190" s="67"/>
      <c r="W190" s="67"/>
      <c r="X190" s="67"/>
      <c r="Y190" s="67"/>
      <c r="Z190" s="67"/>
    </row>
    <row r="191" spans="1:26" ht="12" customHeight="1" x14ac:dyDescent="0.4">
      <c r="A191" s="67"/>
      <c r="B191" s="67"/>
      <c r="C191" s="67"/>
      <c r="D191" s="67"/>
      <c r="E191" s="67"/>
      <c r="F191" s="67"/>
      <c r="G191" s="67"/>
      <c r="H191" s="67"/>
      <c r="I191" s="67"/>
      <c r="J191" s="67"/>
      <c r="K191" s="67"/>
      <c r="L191" s="67"/>
      <c r="M191" s="67"/>
      <c r="N191" s="67"/>
      <c r="O191" s="67"/>
      <c r="P191" s="67"/>
      <c r="Q191" s="67"/>
      <c r="R191" s="67"/>
      <c r="S191" s="67"/>
      <c r="T191" s="67"/>
      <c r="U191" s="67"/>
      <c r="V191" s="67"/>
      <c r="W191" s="67"/>
      <c r="X191" s="67"/>
      <c r="Y191" s="67"/>
      <c r="Z191" s="67"/>
    </row>
    <row r="192" spans="1:26" ht="12" customHeight="1" x14ac:dyDescent="0.4">
      <c r="A192" s="67"/>
      <c r="B192" s="67"/>
      <c r="C192" s="67"/>
      <c r="D192" s="67"/>
      <c r="E192" s="67"/>
      <c r="F192" s="67"/>
      <c r="G192" s="67"/>
      <c r="H192" s="67"/>
      <c r="I192" s="67"/>
      <c r="J192" s="67"/>
      <c r="K192" s="67"/>
      <c r="L192" s="67"/>
      <c r="M192" s="67"/>
      <c r="N192" s="67"/>
      <c r="O192" s="67"/>
      <c r="P192" s="67"/>
      <c r="Q192" s="67"/>
      <c r="R192" s="67"/>
      <c r="S192" s="67"/>
      <c r="T192" s="67"/>
      <c r="U192" s="67"/>
      <c r="V192" s="67"/>
      <c r="W192" s="67"/>
      <c r="X192" s="67"/>
      <c r="Y192" s="67"/>
      <c r="Z192" s="67"/>
    </row>
    <row r="193" spans="1:26" ht="12" customHeight="1" x14ac:dyDescent="0.4">
      <c r="A193" s="67"/>
      <c r="B193" s="67"/>
      <c r="C193" s="67"/>
      <c r="D193" s="67"/>
      <c r="E193" s="67"/>
      <c r="F193" s="67"/>
      <c r="G193" s="67"/>
      <c r="H193" s="67"/>
      <c r="I193" s="67"/>
      <c r="J193" s="67"/>
      <c r="K193" s="67"/>
      <c r="L193" s="67"/>
      <c r="M193" s="67"/>
      <c r="N193" s="67"/>
      <c r="O193" s="67"/>
      <c r="P193" s="67"/>
      <c r="Q193" s="67"/>
      <c r="R193" s="67"/>
      <c r="S193" s="67"/>
      <c r="T193" s="67"/>
      <c r="U193" s="67"/>
      <c r="V193" s="67"/>
      <c r="W193" s="67"/>
      <c r="X193" s="67"/>
      <c r="Y193" s="67"/>
      <c r="Z193" s="67"/>
    </row>
    <row r="194" spans="1:26" ht="12" customHeight="1" x14ac:dyDescent="0.4">
      <c r="A194" s="67"/>
      <c r="B194" s="67"/>
      <c r="C194" s="67"/>
      <c r="D194" s="67"/>
      <c r="E194" s="67"/>
      <c r="F194" s="67"/>
      <c r="G194" s="67"/>
      <c r="H194" s="67"/>
      <c r="I194" s="67"/>
      <c r="J194" s="67"/>
      <c r="K194" s="67"/>
      <c r="L194" s="67"/>
      <c r="M194" s="67"/>
      <c r="N194" s="67"/>
      <c r="O194" s="67"/>
      <c r="P194" s="67"/>
      <c r="Q194" s="67"/>
      <c r="R194" s="67"/>
      <c r="S194" s="67"/>
      <c r="T194" s="67"/>
      <c r="U194" s="67"/>
      <c r="V194" s="67"/>
      <c r="W194" s="67"/>
      <c r="X194" s="67"/>
      <c r="Y194" s="67"/>
      <c r="Z194" s="67"/>
    </row>
    <row r="195" spans="1:26" ht="12" customHeight="1" x14ac:dyDescent="0.4">
      <c r="A195" s="67"/>
      <c r="B195" s="67"/>
      <c r="C195" s="67"/>
      <c r="D195" s="67"/>
      <c r="E195" s="67"/>
      <c r="F195" s="67"/>
      <c r="G195" s="67"/>
      <c r="H195" s="67"/>
      <c r="I195" s="67"/>
      <c r="J195" s="67"/>
      <c r="K195" s="67"/>
      <c r="L195" s="67"/>
      <c r="M195" s="67"/>
      <c r="N195" s="67"/>
      <c r="O195" s="67"/>
      <c r="P195" s="67"/>
      <c r="Q195" s="67"/>
      <c r="R195" s="67"/>
      <c r="S195" s="67"/>
      <c r="T195" s="67"/>
      <c r="U195" s="67"/>
      <c r="V195" s="67"/>
      <c r="W195" s="67"/>
      <c r="X195" s="67"/>
      <c r="Y195" s="67"/>
      <c r="Z195" s="67"/>
    </row>
    <row r="196" spans="1:26" ht="12" customHeight="1" x14ac:dyDescent="0.4">
      <c r="A196" s="67"/>
      <c r="B196" s="67"/>
      <c r="C196" s="67"/>
      <c r="D196" s="67"/>
      <c r="E196" s="67"/>
      <c r="F196" s="67"/>
      <c r="G196" s="67"/>
      <c r="H196" s="67"/>
      <c r="I196" s="67"/>
      <c r="J196" s="67"/>
      <c r="K196" s="67"/>
      <c r="L196" s="67"/>
      <c r="M196" s="67"/>
      <c r="N196" s="67"/>
      <c r="O196" s="67"/>
      <c r="P196" s="67"/>
      <c r="Q196" s="67"/>
      <c r="R196" s="67"/>
      <c r="S196" s="67"/>
      <c r="T196" s="67"/>
      <c r="U196" s="67"/>
      <c r="V196" s="67"/>
      <c r="W196" s="67"/>
      <c r="X196" s="67"/>
      <c r="Y196" s="67"/>
      <c r="Z196" s="67"/>
    </row>
    <row r="197" spans="1:26" ht="12" customHeight="1" x14ac:dyDescent="0.4">
      <c r="A197" s="67"/>
      <c r="B197" s="67"/>
      <c r="C197" s="67"/>
      <c r="D197" s="67"/>
      <c r="E197" s="67"/>
      <c r="F197" s="67"/>
      <c r="G197" s="67"/>
      <c r="H197" s="67"/>
      <c r="I197" s="67"/>
      <c r="J197" s="67"/>
      <c r="K197" s="67"/>
      <c r="L197" s="67"/>
      <c r="M197" s="67"/>
      <c r="N197" s="67"/>
      <c r="O197" s="67"/>
      <c r="P197" s="67"/>
      <c r="Q197" s="67"/>
      <c r="R197" s="67"/>
      <c r="S197" s="67"/>
      <c r="T197" s="67"/>
      <c r="U197" s="67"/>
      <c r="V197" s="67"/>
      <c r="W197" s="67"/>
      <c r="X197" s="67"/>
      <c r="Y197" s="67"/>
      <c r="Z197" s="67"/>
    </row>
    <row r="198" spans="1:26" ht="12" customHeight="1" x14ac:dyDescent="0.4">
      <c r="A198" s="67"/>
      <c r="B198" s="67"/>
      <c r="C198" s="67"/>
      <c r="D198" s="67"/>
      <c r="E198" s="67"/>
      <c r="F198" s="67"/>
      <c r="G198" s="67"/>
      <c r="H198" s="67"/>
      <c r="I198" s="67"/>
      <c r="J198" s="67"/>
      <c r="K198" s="67"/>
      <c r="L198" s="67"/>
      <c r="M198" s="67"/>
      <c r="N198" s="67"/>
      <c r="O198" s="67"/>
      <c r="P198" s="67"/>
      <c r="Q198" s="67"/>
      <c r="R198" s="67"/>
      <c r="S198" s="67"/>
      <c r="T198" s="67"/>
      <c r="U198" s="67"/>
      <c r="V198" s="67"/>
      <c r="W198" s="67"/>
      <c r="X198" s="67"/>
      <c r="Y198" s="67"/>
      <c r="Z198" s="67"/>
    </row>
    <row r="199" spans="1:26" ht="12" customHeight="1" x14ac:dyDescent="0.4">
      <c r="A199" s="67"/>
      <c r="B199" s="67"/>
      <c r="C199" s="67"/>
      <c r="D199" s="67"/>
      <c r="E199" s="67"/>
      <c r="F199" s="67"/>
      <c r="G199" s="67"/>
      <c r="H199" s="67"/>
      <c r="I199" s="67"/>
      <c r="J199" s="67"/>
      <c r="K199" s="67"/>
      <c r="L199" s="67"/>
      <c r="M199" s="67"/>
      <c r="N199" s="67"/>
      <c r="O199" s="67"/>
      <c r="P199" s="67"/>
      <c r="Q199" s="67"/>
      <c r="R199" s="67"/>
      <c r="S199" s="67"/>
      <c r="T199" s="67"/>
      <c r="U199" s="67"/>
      <c r="V199" s="67"/>
      <c r="W199" s="67"/>
      <c r="X199" s="67"/>
      <c r="Y199" s="67"/>
      <c r="Z199" s="67"/>
    </row>
    <row r="200" spans="1:26" ht="12" customHeight="1" x14ac:dyDescent="0.4">
      <c r="A200" s="67"/>
      <c r="B200" s="67"/>
      <c r="C200" s="67"/>
      <c r="D200" s="67"/>
      <c r="E200" s="67"/>
      <c r="F200" s="67"/>
      <c r="G200" s="67"/>
      <c r="H200" s="67"/>
      <c r="I200" s="67"/>
      <c r="J200" s="67"/>
      <c r="K200" s="67"/>
      <c r="L200" s="67"/>
      <c r="M200" s="67"/>
      <c r="N200" s="67"/>
      <c r="O200" s="67"/>
      <c r="P200" s="67"/>
      <c r="Q200" s="67"/>
      <c r="R200" s="67"/>
      <c r="S200" s="67"/>
      <c r="T200" s="67"/>
      <c r="U200" s="67"/>
      <c r="V200" s="67"/>
      <c r="W200" s="67"/>
      <c r="X200" s="67"/>
      <c r="Y200" s="67"/>
      <c r="Z200" s="67"/>
    </row>
    <row r="201" spans="1:26" ht="12" customHeight="1" x14ac:dyDescent="0.4">
      <c r="A201" s="67"/>
      <c r="B201" s="67"/>
      <c r="C201" s="67"/>
      <c r="D201" s="67"/>
      <c r="E201" s="67"/>
      <c r="F201" s="67"/>
      <c r="G201" s="67"/>
      <c r="H201" s="67"/>
      <c r="I201" s="67"/>
      <c r="J201" s="67"/>
      <c r="K201" s="67"/>
      <c r="L201" s="67"/>
      <c r="M201" s="67"/>
      <c r="N201" s="67"/>
      <c r="O201" s="67"/>
      <c r="P201" s="67"/>
      <c r="Q201" s="67"/>
      <c r="R201" s="67"/>
      <c r="S201" s="67"/>
      <c r="T201" s="67"/>
      <c r="U201" s="67"/>
      <c r="V201" s="67"/>
      <c r="W201" s="67"/>
      <c r="X201" s="67"/>
      <c r="Y201" s="67"/>
      <c r="Z201" s="67"/>
    </row>
    <row r="202" spans="1:26" ht="12" customHeight="1" x14ac:dyDescent="0.4">
      <c r="A202" s="67"/>
      <c r="B202" s="67"/>
      <c r="C202" s="67"/>
      <c r="D202" s="67"/>
      <c r="E202" s="67"/>
      <c r="F202" s="67"/>
      <c r="G202" s="67"/>
      <c r="H202" s="67"/>
      <c r="I202" s="67"/>
      <c r="J202" s="67"/>
      <c r="K202" s="67"/>
      <c r="L202" s="67"/>
      <c r="M202" s="67"/>
      <c r="N202" s="67"/>
      <c r="O202" s="67"/>
      <c r="P202" s="67"/>
      <c r="Q202" s="67"/>
      <c r="R202" s="67"/>
      <c r="S202" s="67"/>
      <c r="T202" s="67"/>
      <c r="U202" s="67"/>
      <c r="V202" s="67"/>
      <c r="W202" s="67"/>
      <c r="X202" s="67"/>
      <c r="Y202" s="67"/>
      <c r="Z202" s="67"/>
    </row>
    <row r="203" spans="1:26" ht="12" customHeight="1" x14ac:dyDescent="0.4">
      <c r="A203" s="67"/>
      <c r="B203" s="67"/>
      <c r="C203" s="67"/>
      <c r="D203" s="67"/>
      <c r="E203" s="67"/>
      <c r="F203" s="67"/>
      <c r="G203" s="67"/>
      <c r="H203" s="67"/>
      <c r="I203" s="67"/>
      <c r="J203" s="67"/>
      <c r="K203" s="67"/>
      <c r="L203" s="67"/>
      <c r="M203" s="67"/>
      <c r="N203" s="67"/>
      <c r="O203" s="67"/>
      <c r="P203" s="67"/>
      <c r="Q203" s="67"/>
      <c r="R203" s="67"/>
      <c r="S203" s="67"/>
      <c r="T203" s="67"/>
      <c r="U203" s="67"/>
      <c r="V203" s="67"/>
      <c r="W203" s="67"/>
      <c r="X203" s="67"/>
      <c r="Y203" s="67"/>
      <c r="Z203" s="67"/>
    </row>
    <row r="204" spans="1:26" ht="12" customHeight="1" x14ac:dyDescent="0.4">
      <c r="A204" s="67"/>
      <c r="B204" s="67"/>
      <c r="C204" s="67"/>
      <c r="D204" s="67"/>
      <c r="E204" s="67"/>
      <c r="F204" s="67"/>
      <c r="G204" s="67"/>
      <c r="H204" s="67"/>
      <c r="I204" s="67"/>
      <c r="J204" s="67"/>
      <c r="K204" s="67"/>
      <c r="L204" s="67"/>
      <c r="M204" s="67"/>
      <c r="N204" s="67"/>
      <c r="O204" s="67"/>
      <c r="P204" s="67"/>
      <c r="Q204" s="67"/>
      <c r="R204" s="67"/>
      <c r="S204" s="67"/>
      <c r="T204" s="67"/>
      <c r="U204" s="67"/>
      <c r="V204" s="67"/>
      <c r="W204" s="67"/>
      <c r="X204" s="67"/>
      <c r="Y204" s="67"/>
      <c r="Z204" s="67"/>
    </row>
    <row r="205" spans="1:26" ht="12" customHeight="1" x14ac:dyDescent="0.4">
      <c r="A205" s="67"/>
      <c r="B205" s="67"/>
      <c r="C205" s="67"/>
      <c r="D205" s="67"/>
      <c r="E205" s="67"/>
      <c r="F205" s="67"/>
      <c r="G205" s="67"/>
      <c r="H205" s="67"/>
      <c r="I205" s="67"/>
      <c r="J205" s="67"/>
      <c r="K205" s="67"/>
      <c r="L205" s="67"/>
      <c r="M205" s="67"/>
      <c r="N205" s="67"/>
      <c r="O205" s="67"/>
      <c r="P205" s="67"/>
      <c r="Q205" s="67"/>
      <c r="R205" s="67"/>
      <c r="S205" s="67"/>
      <c r="T205" s="67"/>
      <c r="U205" s="67"/>
      <c r="V205" s="67"/>
      <c r="W205" s="67"/>
      <c r="X205" s="67"/>
      <c r="Y205" s="67"/>
      <c r="Z205" s="67"/>
    </row>
    <row r="206" spans="1:26" ht="12" customHeight="1" x14ac:dyDescent="0.4">
      <c r="A206" s="67"/>
      <c r="B206" s="67"/>
      <c r="C206" s="67"/>
      <c r="D206" s="67"/>
      <c r="E206" s="67"/>
      <c r="F206" s="67"/>
      <c r="G206" s="67"/>
      <c r="H206" s="67"/>
      <c r="I206" s="67"/>
      <c r="J206" s="67"/>
      <c r="K206" s="67"/>
      <c r="L206" s="67"/>
      <c r="M206" s="67"/>
      <c r="N206" s="67"/>
      <c r="O206" s="67"/>
      <c r="P206" s="67"/>
      <c r="Q206" s="67"/>
      <c r="R206" s="67"/>
      <c r="S206" s="67"/>
      <c r="T206" s="67"/>
      <c r="U206" s="67"/>
      <c r="V206" s="67"/>
      <c r="W206" s="67"/>
      <c r="X206" s="67"/>
      <c r="Y206" s="67"/>
      <c r="Z206" s="67"/>
    </row>
    <row r="207" spans="1:26" ht="12" customHeight="1" x14ac:dyDescent="0.4">
      <c r="A207" s="67"/>
      <c r="B207" s="67"/>
      <c r="C207" s="67"/>
      <c r="D207" s="67"/>
      <c r="E207" s="67"/>
      <c r="F207" s="67"/>
      <c r="G207" s="67"/>
      <c r="H207" s="67"/>
      <c r="I207" s="67"/>
      <c r="J207" s="67"/>
      <c r="K207" s="67"/>
      <c r="L207" s="67"/>
      <c r="M207" s="67"/>
      <c r="N207" s="67"/>
      <c r="O207" s="67"/>
      <c r="P207" s="67"/>
      <c r="Q207" s="67"/>
      <c r="R207" s="67"/>
      <c r="S207" s="67"/>
      <c r="T207" s="67"/>
      <c r="U207" s="67"/>
      <c r="V207" s="67"/>
      <c r="W207" s="67"/>
      <c r="X207" s="67"/>
      <c r="Y207" s="67"/>
      <c r="Z207" s="67"/>
    </row>
    <row r="208" spans="1:26" ht="12" customHeight="1" x14ac:dyDescent="0.4">
      <c r="A208" s="67"/>
      <c r="B208" s="67"/>
      <c r="C208" s="67"/>
      <c r="D208" s="67"/>
      <c r="E208" s="67"/>
      <c r="F208" s="67"/>
      <c r="G208" s="67"/>
      <c r="H208" s="67"/>
      <c r="I208" s="67"/>
      <c r="J208" s="67"/>
      <c r="K208" s="67"/>
      <c r="L208" s="67"/>
      <c r="M208" s="67"/>
      <c r="N208" s="67"/>
      <c r="O208" s="67"/>
      <c r="P208" s="67"/>
      <c r="Q208" s="67"/>
      <c r="R208" s="67"/>
      <c r="S208" s="67"/>
      <c r="T208" s="67"/>
      <c r="U208" s="67"/>
      <c r="V208" s="67"/>
      <c r="W208" s="67"/>
      <c r="X208" s="67"/>
      <c r="Y208" s="67"/>
      <c r="Z208" s="67"/>
    </row>
    <row r="209" spans="1:26" ht="12" customHeight="1" x14ac:dyDescent="0.4">
      <c r="A209" s="67"/>
      <c r="B209" s="67"/>
      <c r="C209" s="67"/>
      <c r="D209" s="67"/>
      <c r="E209" s="67"/>
      <c r="F209" s="67"/>
      <c r="G209" s="67"/>
      <c r="H209" s="67"/>
      <c r="I209" s="67"/>
      <c r="J209" s="67"/>
      <c r="K209" s="67"/>
      <c r="L209" s="67"/>
      <c r="M209" s="67"/>
      <c r="N209" s="67"/>
      <c r="O209" s="67"/>
      <c r="P209" s="67"/>
      <c r="Q209" s="67"/>
      <c r="R209" s="67"/>
      <c r="S209" s="67"/>
      <c r="T209" s="67"/>
      <c r="U209" s="67"/>
      <c r="V209" s="67"/>
      <c r="W209" s="67"/>
      <c r="X209" s="67"/>
      <c r="Y209" s="67"/>
      <c r="Z209" s="67"/>
    </row>
    <row r="210" spans="1:26" ht="12" customHeight="1" x14ac:dyDescent="0.4">
      <c r="A210" s="67"/>
      <c r="B210" s="67"/>
      <c r="C210" s="67"/>
      <c r="D210" s="67"/>
      <c r="E210" s="67"/>
      <c r="F210" s="67"/>
      <c r="G210" s="67"/>
      <c r="H210" s="67"/>
      <c r="I210" s="67"/>
      <c r="J210" s="67"/>
      <c r="K210" s="67"/>
      <c r="L210" s="67"/>
      <c r="M210" s="67"/>
      <c r="N210" s="67"/>
      <c r="O210" s="67"/>
      <c r="P210" s="67"/>
      <c r="Q210" s="67"/>
      <c r="R210" s="67"/>
      <c r="S210" s="67"/>
      <c r="T210" s="67"/>
      <c r="U210" s="67"/>
      <c r="V210" s="67"/>
      <c r="W210" s="67"/>
      <c r="X210" s="67"/>
      <c r="Y210" s="67"/>
      <c r="Z210" s="67"/>
    </row>
    <row r="211" spans="1:26" ht="12" customHeight="1" x14ac:dyDescent="0.4">
      <c r="A211" s="67"/>
      <c r="B211" s="67"/>
      <c r="C211" s="67"/>
      <c r="D211" s="67"/>
      <c r="E211" s="67"/>
      <c r="F211" s="67"/>
      <c r="G211" s="67"/>
      <c r="H211" s="67"/>
      <c r="I211" s="67"/>
      <c r="J211" s="67"/>
      <c r="K211" s="67"/>
      <c r="L211" s="67"/>
      <c r="M211" s="67"/>
      <c r="N211" s="67"/>
      <c r="O211" s="67"/>
      <c r="P211" s="67"/>
      <c r="Q211" s="67"/>
      <c r="R211" s="67"/>
      <c r="S211" s="67"/>
      <c r="T211" s="67"/>
      <c r="U211" s="67"/>
      <c r="V211" s="67"/>
      <c r="W211" s="67"/>
      <c r="X211" s="67"/>
      <c r="Y211" s="67"/>
      <c r="Z211" s="67"/>
    </row>
    <row r="212" spans="1:26" ht="12" customHeight="1" x14ac:dyDescent="0.4">
      <c r="A212" s="67"/>
      <c r="B212" s="67"/>
      <c r="C212" s="67"/>
      <c r="D212" s="67"/>
      <c r="E212" s="67"/>
      <c r="F212" s="67"/>
      <c r="G212" s="67"/>
      <c r="H212" s="67"/>
      <c r="I212" s="67"/>
      <c r="J212" s="67"/>
      <c r="K212" s="67"/>
      <c r="L212" s="67"/>
      <c r="M212" s="67"/>
      <c r="N212" s="67"/>
      <c r="O212" s="67"/>
      <c r="P212" s="67"/>
      <c r="Q212" s="67"/>
      <c r="R212" s="67"/>
      <c r="S212" s="67"/>
      <c r="T212" s="67"/>
      <c r="U212" s="67"/>
      <c r="V212" s="67"/>
      <c r="W212" s="67"/>
      <c r="X212" s="67"/>
      <c r="Y212" s="67"/>
      <c r="Z212" s="67"/>
    </row>
    <row r="213" spans="1:26" ht="12" customHeight="1" x14ac:dyDescent="0.4">
      <c r="A213" s="67"/>
      <c r="B213" s="67"/>
      <c r="C213" s="67"/>
      <c r="D213" s="67"/>
      <c r="E213" s="67"/>
      <c r="F213" s="67"/>
      <c r="G213" s="67"/>
      <c r="H213" s="67"/>
      <c r="I213" s="67"/>
      <c r="J213" s="67"/>
      <c r="K213" s="67"/>
      <c r="L213" s="67"/>
      <c r="M213" s="67"/>
      <c r="N213" s="67"/>
      <c r="O213" s="67"/>
      <c r="P213" s="67"/>
      <c r="Q213" s="67"/>
      <c r="R213" s="67"/>
      <c r="S213" s="67"/>
      <c r="T213" s="67"/>
      <c r="U213" s="67"/>
      <c r="V213" s="67"/>
      <c r="W213" s="67"/>
      <c r="X213" s="67"/>
      <c r="Y213" s="67"/>
      <c r="Z213" s="67"/>
    </row>
    <row r="214" spans="1:26" ht="12" customHeight="1" x14ac:dyDescent="0.4">
      <c r="A214" s="67"/>
      <c r="B214" s="67"/>
      <c r="C214" s="67"/>
      <c r="D214" s="67"/>
      <c r="E214" s="67"/>
      <c r="F214" s="67"/>
      <c r="G214" s="67"/>
      <c r="H214" s="67"/>
      <c r="I214" s="67"/>
      <c r="J214" s="67"/>
      <c r="K214" s="67"/>
      <c r="L214" s="67"/>
      <c r="M214" s="67"/>
      <c r="N214" s="67"/>
      <c r="O214" s="67"/>
      <c r="P214" s="67"/>
      <c r="Q214" s="67"/>
      <c r="R214" s="67"/>
      <c r="S214" s="67"/>
      <c r="T214" s="67"/>
      <c r="U214" s="67"/>
      <c r="V214" s="67"/>
      <c r="W214" s="67"/>
      <c r="X214" s="67"/>
      <c r="Y214" s="67"/>
      <c r="Z214" s="67"/>
    </row>
    <row r="215" spans="1:26" ht="12" customHeight="1" x14ac:dyDescent="0.4">
      <c r="A215" s="67"/>
      <c r="B215" s="67"/>
      <c r="C215" s="67"/>
      <c r="D215" s="67"/>
      <c r="E215" s="67"/>
      <c r="F215" s="67"/>
      <c r="G215" s="67"/>
      <c r="H215" s="67"/>
      <c r="I215" s="67"/>
      <c r="J215" s="67"/>
      <c r="K215" s="67"/>
      <c r="L215" s="67"/>
      <c r="M215" s="67"/>
      <c r="N215" s="67"/>
      <c r="O215" s="67"/>
      <c r="P215" s="67"/>
      <c r="Q215" s="67"/>
      <c r="R215" s="67"/>
      <c r="S215" s="67"/>
      <c r="T215" s="67"/>
      <c r="U215" s="67"/>
      <c r="V215" s="67"/>
      <c r="W215" s="67"/>
      <c r="X215" s="67"/>
      <c r="Y215" s="67"/>
      <c r="Z215" s="67"/>
    </row>
    <row r="216" spans="1:26" ht="12" customHeight="1" x14ac:dyDescent="0.4">
      <c r="A216" s="67"/>
      <c r="B216" s="67"/>
      <c r="C216" s="67"/>
      <c r="D216" s="67"/>
      <c r="E216" s="67"/>
      <c r="F216" s="67"/>
      <c r="G216" s="67"/>
      <c r="H216" s="67"/>
      <c r="I216" s="67"/>
      <c r="J216" s="67"/>
      <c r="K216" s="67"/>
      <c r="L216" s="67"/>
      <c r="M216" s="67"/>
      <c r="N216" s="67"/>
      <c r="O216" s="67"/>
      <c r="P216" s="67"/>
      <c r="Q216" s="67"/>
      <c r="R216" s="67"/>
      <c r="S216" s="67"/>
      <c r="T216" s="67"/>
      <c r="U216" s="67"/>
      <c r="V216" s="67"/>
      <c r="W216" s="67"/>
      <c r="X216" s="67"/>
      <c r="Y216" s="67"/>
      <c r="Z216" s="67"/>
    </row>
    <row r="217" spans="1:26" ht="12" customHeight="1" x14ac:dyDescent="0.4">
      <c r="A217" s="67"/>
      <c r="B217" s="67"/>
      <c r="C217" s="67"/>
      <c r="D217" s="67"/>
      <c r="E217" s="67"/>
      <c r="F217" s="67"/>
      <c r="G217" s="67"/>
      <c r="H217" s="67"/>
      <c r="I217" s="67"/>
      <c r="J217" s="67"/>
      <c r="K217" s="67"/>
      <c r="L217" s="67"/>
      <c r="M217" s="67"/>
      <c r="N217" s="67"/>
      <c r="O217" s="67"/>
      <c r="P217" s="67"/>
      <c r="Q217" s="67"/>
      <c r="R217" s="67"/>
      <c r="S217" s="67"/>
      <c r="T217" s="67"/>
      <c r="U217" s="67"/>
      <c r="V217" s="67"/>
      <c r="W217" s="67"/>
      <c r="X217" s="67"/>
      <c r="Y217" s="67"/>
      <c r="Z217" s="67"/>
    </row>
    <row r="218" spans="1:26" ht="12" customHeight="1" x14ac:dyDescent="0.4">
      <c r="A218" s="67"/>
      <c r="B218" s="67"/>
      <c r="C218" s="67"/>
      <c r="D218" s="67"/>
      <c r="E218" s="67"/>
      <c r="F218" s="67"/>
      <c r="G218" s="67"/>
      <c r="H218" s="67"/>
      <c r="I218" s="67"/>
      <c r="J218" s="67"/>
      <c r="K218" s="67"/>
      <c r="L218" s="67"/>
      <c r="M218" s="67"/>
      <c r="N218" s="67"/>
      <c r="O218" s="67"/>
      <c r="P218" s="67"/>
      <c r="Q218" s="67"/>
      <c r="R218" s="67"/>
      <c r="S218" s="67"/>
      <c r="T218" s="67"/>
      <c r="U218" s="67"/>
      <c r="V218" s="67"/>
      <c r="W218" s="67"/>
      <c r="X218" s="67"/>
      <c r="Y218" s="67"/>
      <c r="Z218" s="67"/>
    </row>
    <row r="219" spans="1:26" ht="12" customHeight="1" x14ac:dyDescent="0.4">
      <c r="A219" s="67"/>
      <c r="B219" s="67"/>
      <c r="C219" s="67"/>
      <c r="D219" s="67"/>
      <c r="E219" s="67"/>
      <c r="F219" s="67"/>
      <c r="G219" s="67"/>
      <c r="H219" s="67"/>
      <c r="I219" s="67"/>
      <c r="J219" s="67"/>
      <c r="K219" s="67"/>
      <c r="L219" s="67"/>
      <c r="M219" s="67"/>
      <c r="N219" s="67"/>
      <c r="O219" s="67"/>
      <c r="P219" s="67"/>
      <c r="Q219" s="67"/>
      <c r="R219" s="67"/>
      <c r="S219" s="67"/>
      <c r="T219" s="67"/>
      <c r="U219" s="67"/>
      <c r="V219" s="67"/>
      <c r="W219" s="67"/>
      <c r="X219" s="67"/>
      <c r="Y219" s="67"/>
      <c r="Z219" s="67"/>
    </row>
    <row r="220" spans="1:26" ht="12" customHeight="1" x14ac:dyDescent="0.4">
      <c r="A220" s="67"/>
      <c r="B220" s="67"/>
      <c r="C220" s="67"/>
      <c r="D220" s="67"/>
      <c r="E220" s="67"/>
      <c r="F220" s="67"/>
      <c r="G220" s="67"/>
      <c r="H220" s="67"/>
      <c r="I220" s="67"/>
      <c r="J220" s="67"/>
      <c r="K220" s="67"/>
      <c r="L220" s="67"/>
      <c r="M220" s="67"/>
      <c r="N220" s="67"/>
      <c r="O220" s="67"/>
      <c r="P220" s="67"/>
      <c r="Q220" s="67"/>
      <c r="R220" s="67"/>
      <c r="S220" s="67"/>
      <c r="T220" s="67"/>
      <c r="U220" s="67"/>
      <c r="V220" s="67"/>
      <c r="W220" s="67"/>
      <c r="X220" s="67"/>
      <c r="Y220" s="67"/>
      <c r="Z220" s="67"/>
    </row>
    <row r="221" spans="1:26" ht="12" customHeight="1" x14ac:dyDescent="0.4">
      <c r="A221" s="67"/>
      <c r="B221" s="67"/>
      <c r="C221" s="67"/>
      <c r="D221" s="67"/>
      <c r="E221" s="67"/>
      <c r="F221" s="67"/>
      <c r="G221" s="67"/>
      <c r="H221" s="67"/>
      <c r="I221" s="67"/>
      <c r="J221" s="67"/>
      <c r="K221" s="67"/>
      <c r="L221" s="67"/>
      <c r="M221" s="67"/>
      <c r="N221" s="67"/>
      <c r="O221" s="67"/>
      <c r="P221" s="67"/>
      <c r="Q221" s="67"/>
      <c r="R221" s="67"/>
      <c r="S221" s="67"/>
      <c r="T221" s="67"/>
      <c r="U221" s="67"/>
      <c r="V221" s="67"/>
      <c r="W221" s="67"/>
      <c r="X221" s="67"/>
      <c r="Y221" s="67"/>
      <c r="Z221" s="67"/>
    </row>
    <row r="222" spans="1:26" ht="12" customHeight="1" x14ac:dyDescent="0.4">
      <c r="A222" s="67"/>
      <c r="B222" s="67"/>
      <c r="C222" s="67"/>
      <c r="D222" s="67"/>
      <c r="E222" s="67"/>
      <c r="F222" s="67"/>
      <c r="G222" s="67"/>
      <c r="H222" s="67"/>
      <c r="I222" s="67"/>
      <c r="J222" s="67"/>
      <c r="K222" s="67"/>
      <c r="L222" s="67"/>
      <c r="M222" s="67"/>
      <c r="N222" s="67"/>
      <c r="O222" s="67"/>
      <c r="P222" s="67"/>
      <c r="Q222" s="67"/>
      <c r="R222" s="67"/>
      <c r="S222" s="67"/>
      <c r="T222" s="67"/>
      <c r="U222" s="67"/>
      <c r="V222" s="67"/>
      <c r="W222" s="67"/>
      <c r="X222" s="67"/>
      <c r="Y222" s="67"/>
      <c r="Z222" s="67"/>
    </row>
    <row r="223" spans="1:26" ht="12" customHeight="1" x14ac:dyDescent="0.4">
      <c r="A223" s="67"/>
      <c r="B223" s="67"/>
      <c r="C223" s="67"/>
      <c r="D223" s="67"/>
      <c r="E223" s="67"/>
      <c r="F223" s="67"/>
      <c r="G223" s="67"/>
      <c r="H223" s="67"/>
      <c r="I223" s="67"/>
      <c r="J223" s="67"/>
      <c r="K223" s="67"/>
      <c r="L223" s="67"/>
      <c r="M223" s="67"/>
      <c r="N223" s="67"/>
      <c r="O223" s="67"/>
      <c r="P223" s="67"/>
      <c r="Q223" s="67"/>
      <c r="R223" s="67"/>
      <c r="S223" s="67"/>
      <c r="T223" s="67"/>
      <c r="U223" s="67"/>
      <c r="V223" s="67"/>
      <c r="W223" s="67"/>
      <c r="X223" s="67"/>
      <c r="Y223" s="67"/>
      <c r="Z223" s="67"/>
    </row>
    <row r="224" spans="1:26" ht="15.75" customHeight="1" x14ac:dyDescent="0.4">
      <c r="A224" s="80"/>
      <c r="B224" s="80"/>
      <c r="C224" s="80"/>
      <c r="D224" s="80"/>
      <c r="E224" s="80"/>
      <c r="F224" s="80"/>
      <c r="G224" s="80"/>
      <c r="H224" s="80"/>
      <c r="I224" s="80"/>
      <c r="J224" s="80"/>
      <c r="K224" s="80"/>
      <c r="L224" s="80"/>
      <c r="M224" s="80"/>
      <c r="N224" s="80"/>
      <c r="O224" s="80"/>
      <c r="P224" s="80"/>
      <c r="Q224" s="80"/>
      <c r="R224" s="80"/>
      <c r="S224" s="80"/>
      <c r="T224" s="80"/>
      <c r="U224" s="80"/>
      <c r="V224" s="80"/>
      <c r="W224" s="80"/>
      <c r="X224" s="80"/>
      <c r="Y224" s="80"/>
      <c r="Z224" s="80"/>
    </row>
    <row r="225" ht="15.75" customHeight="1" x14ac:dyDescent="0.4"/>
    <row r="226" ht="15.75" customHeight="1" x14ac:dyDescent="0.4"/>
    <row r="227" ht="15.75" customHeight="1" x14ac:dyDescent="0.4"/>
    <row r="228" ht="15.75" customHeight="1" x14ac:dyDescent="0.4"/>
    <row r="229" ht="15.75" customHeight="1" x14ac:dyDescent="0.4"/>
    <row r="230" ht="15.75" customHeight="1" x14ac:dyDescent="0.4"/>
    <row r="231" ht="15.75" customHeight="1" x14ac:dyDescent="0.4"/>
    <row r="232" ht="15.75" customHeight="1" x14ac:dyDescent="0.4"/>
    <row r="233" ht="15.75" customHeight="1" x14ac:dyDescent="0.4"/>
    <row r="234" ht="15.75" customHeight="1" x14ac:dyDescent="0.4"/>
    <row r="235" ht="15.75" customHeight="1" x14ac:dyDescent="0.4"/>
    <row r="236" ht="15.75" customHeight="1" x14ac:dyDescent="0.4"/>
    <row r="237" ht="15.75" customHeight="1" x14ac:dyDescent="0.4"/>
    <row r="238" ht="15.75" customHeight="1" x14ac:dyDescent="0.4"/>
    <row r="239" ht="15.75" customHeight="1" x14ac:dyDescent="0.4"/>
    <row r="240" ht="15.75" customHeight="1" x14ac:dyDescent="0.4"/>
    <row r="241" ht="15.75" customHeight="1" x14ac:dyDescent="0.4"/>
    <row r="242" ht="15.75" customHeight="1" x14ac:dyDescent="0.4"/>
    <row r="243" ht="15.75" customHeight="1" x14ac:dyDescent="0.4"/>
    <row r="244" ht="15.75" customHeight="1" x14ac:dyDescent="0.4"/>
    <row r="245" ht="15.75" customHeight="1" x14ac:dyDescent="0.4"/>
    <row r="246" ht="15.75" customHeight="1" x14ac:dyDescent="0.4"/>
    <row r="247" ht="15.75" customHeight="1" x14ac:dyDescent="0.4"/>
    <row r="248" ht="15.75" customHeight="1" x14ac:dyDescent="0.4"/>
    <row r="249" ht="15.75" customHeight="1" x14ac:dyDescent="0.4"/>
    <row r="250" ht="15.75" customHeight="1" x14ac:dyDescent="0.4"/>
    <row r="251" ht="15.75" customHeight="1" x14ac:dyDescent="0.4"/>
    <row r="252" ht="15.75" customHeight="1" x14ac:dyDescent="0.4"/>
    <row r="253" ht="15.75" customHeight="1" x14ac:dyDescent="0.4"/>
    <row r="254" ht="15.75" customHeight="1" x14ac:dyDescent="0.4"/>
    <row r="255" ht="15.75" customHeight="1" x14ac:dyDescent="0.4"/>
    <row r="256" ht="15.75" customHeight="1" x14ac:dyDescent="0.4"/>
    <row r="257" ht="15.75" customHeight="1" x14ac:dyDescent="0.4"/>
    <row r="258" ht="15.75" customHeight="1" x14ac:dyDescent="0.4"/>
    <row r="259" ht="15.75" customHeight="1" x14ac:dyDescent="0.4"/>
    <row r="260" ht="15.75" customHeight="1" x14ac:dyDescent="0.4"/>
    <row r="261" ht="15.75" customHeight="1" x14ac:dyDescent="0.4"/>
    <row r="262" ht="15.75" customHeight="1" x14ac:dyDescent="0.4"/>
    <row r="263" ht="15.75" customHeight="1" x14ac:dyDescent="0.4"/>
    <row r="264" ht="15.75" customHeight="1" x14ac:dyDescent="0.4"/>
    <row r="265" ht="15.75" customHeight="1" x14ac:dyDescent="0.4"/>
    <row r="266" ht="15.75" customHeight="1" x14ac:dyDescent="0.4"/>
    <row r="267" ht="15.75" customHeight="1" x14ac:dyDescent="0.4"/>
    <row r="268" ht="15.75" customHeight="1" x14ac:dyDescent="0.4"/>
    <row r="269" ht="15.75" customHeight="1" x14ac:dyDescent="0.4"/>
    <row r="270" ht="15.75" customHeight="1" x14ac:dyDescent="0.4"/>
    <row r="271" ht="15.75" customHeight="1" x14ac:dyDescent="0.4"/>
    <row r="272" ht="15.75" customHeight="1" x14ac:dyDescent="0.4"/>
    <row r="273" ht="15.75" customHeight="1" x14ac:dyDescent="0.4"/>
    <row r="274" ht="15.75" customHeight="1" x14ac:dyDescent="0.4"/>
    <row r="275" ht="15.75" customHeight="1" x14ac:dyDescent="0.4"/>
    <row r="276" ht="15.75" customHeight="1" x14ac:dyDescent="0.4"/>
    <row r="277" ht="15.75" customHeight="1" x14ac:dyDescent="0.4"/>
    <row r="278" ht="15.75" customHeight="1" x14ac:dyDescent="0.4"/>
    <row r="279" ht="15.75" customHeight="1" x14ac:dyDescent="0.4"/>
    <row r="280" ht="15.75" customHeight="1" x14ac:dyDescent="0.4"/>
    <row r="281" ht="15.75" customHeight="1" x14ac:dyDescent="0.4"/>
    <row r="282" ht="15.75" customHeight="1" x14ac:dyDescent="0.4"/>
    <row r="283" ht="15.75" customHeight="1" x14ac:dyDescent="0.4"/>
    <row r="284" ht="15.75" customHeight="1" x14ac:dyDescent="0.4"/>
    <row r="285" ht="15.75" customHeight="1" x14ac:dyDescent="0.4"/>
    <row r="286" ht="15.75" customHeight="1" x14ac:dyDescent="0.4"/>
    <row r="287" ht="15.75" customHeight="1" x14ac:dyDescent="0.4"/>
    <row r="288" ht="15.75" customHeight="1" x14ac:dyDescent="0.4"/>
    <row r="289" ht="15.75" customHeight="1" x14ac:dyDescent="0.4"/>
    <row r="290" ht="15.75" customHeight="1" x14ac:dyDescent="0.4"/>
    <row r="291" ht="15.75" customHeight="1" x14ac:dyDescent="0.4"/>
    <row r="292" ht="15.75" customHeight="1" x14ac:dyDescent="0.4"/>
    <row r="293" ht="15.75" customHeight="1" x14ac:dyDescent="0.4"/>
    <row r="294" ht="15.75" customHeight="1" x14ac:dyDescent="0.4"/>
    <row r="295" ht="15.75" customHeight="1" x14ac:dyDescent="0.4"/>
    <row r="296" ht="15.75" customHeight="1" x14ac:dyDescent="0.4"/>
    <row r="297" ht="15.75" customHeight="1" x14ac:dyDescent="0.4"/>
    <row r="298" ht="15.75" customHeight="1" x14ac:dyDescent="0.4"/>
    <row r="299" ht="15.75" customHeight="1" x14ac:dyDescent="0.4"/>
    <row r="300" ht="15.75" customHeight="1" x14ac:dyDescent="0.4"/>
    <row r="301" ht="15.75" customHeight="1" x14ac:dyDescent="0.4"/>
    <row r="302" ht="15.75" customHeight="1" x14ac:dyDescent="0.4"/>
    <row r="303" ht="15.75" customHeight="1" x14ac:dyDescent="0.4"/>
    <row r="304" ht="15.75" customHeight="1" x14ac:dyDescent="0.4"/>
    <row r="305" ht="15.75" customHeight="1" x14ac:dyDescent="0.4"/>
    <row r="306" ht="15.75" customHeight="1" x14ac:dyDescent="0.4"/>
    <row r="307" ht="15.75" customHeight="1" x14ac:dyDescent="0.4"/>
    <row r="308" ht="15.75" customHeight="1" x14ac:dyDescent="0.4"/>
    <row r="309" ht="15.75" customHeight="1" x14ac:dyDescent="0.4"/>
    <row r="310" ht="15.75" customHeight="1" x14ac:dyDescent="0.4"/>
    <row r="311" ht="15.75" customHeight="1" x14ac:dyDescent="0.4"/>
    <row r="312" ht="15.75" customHeight="1" x14ac:dyDescent="0.4"/>
    <row r="313" ht="15.75" customHeight="1" x14ac:dyDescent="0.4"/>
    <row r="314" ht="15.75" customHeight="1" x14ac:dyDescent="0.4"/>
    <row r="315" ht="15.75" customHeight="1" x14ac:dyDescent="0.4"/>
    <row r="316" ht="15.75" customHeight="1" x14ac:dyDescent="0.4"/>
    <row r="317" ht="15.75" customHeight="1" x14ac:dyDescent="0.4"/>
    <row r="318" ht="15.75" customHeight="1" x14ac:dyDescent="0.4"/>
    <row r="319" ht="15.75" customHeight="1" x14ac:dyDescent="0.4"/>
    <row r="320" ht="15.75" customHeight="1" x14ac:dyDescent="0.4"/>
    <row r="321" ht="15.75" customHeight="1" x14ac:dyDescent="0.4"/>
    <row r="322" ht="15.75" customHeight="1" x14ac:dyDescent="0.4"/>
    <row r="323" ht="15.75" customHeight="1" x14ac:dyDescent="0.4"/>
    <row r="324" ht="15.75" customHeight="1" x14ac:dyDescent="0.4"/>
    <row r="325" ht="15.75" customHeight="1" x14ac:dyDescent="0.4"/>
    <row r="326" ht="15.75" customHeight="1" x14ac:dyDescent="0.4"/>
    <row r="327" ht="15.75" customHeight="1" x14ac:dyDescent="0.4"/>
    <row r="328" ht="15.75" customHeight="1" x14ac:dyDescent="0.4"/>
    <row r="329" ht="15.75" customHeight="1" x14ac:dyDescent="0.4"/>
    <row r="330" ht="15.75" customHeight="1" x14ac:dyDescent="0.4"/>
    <row r="331" ht="15.75" customHeight="1" x14ac:dyDescent="0.4"/>
    <row r="332" ht="15.75" customHeight="1" x14ac:dyDescent="0.4"/>
    <row r="333" ht="15.75" customHeight="1" x14ac:dyDescent="0.4"/>
    <row r="334" ht="15.75" customHeight="1" x14ac:dyDescent="0.4"/>
    <row r="335" ht="15.75" customHeight="1" x14ac:dyDescent="0.4"/>
    <row r="336" ht="15.75" customHeight="1" x14ac:dyDescent="0.4"/>
    <row r="337" ht="15.75" customHeight="1" x14ac:dyDescent="0.4"/>
    <row r="338" ht="15.75" customHeight="1" x14ac:dyDescent="0.4"/>
    <row r="339" ht="15.75" customHeight="1" x14ac:dyDescent="0.4"/>
    <row r="340" ht="15.75" customHeight="1" x14ac:dyDescent="0.4"/>
    <row r="341" ht="15.75" customHeight="1" x14ac:dyDescent="0.4"/>
    <row r="342" ht="15.75" customHeight="1" x14ac:dyDescent="0.4"/>
    <row r="343" ht="15.75" customHeight="1" x14ac:dyDescent="0.4"/>
    <row r="344" ht="15.75" customHeight="1" x14ac:dyDescent="0.4"/>
    <row r="345" ht="15.75" customHeight="1" x14ac:dyDescent="0.4"/>
    <row r="346" ht="15.75" customHeight="1" x14ac:dyDescent="0.4"/>
    <row r="347" ht="15.75" customHeight="1" x14ac:dyDescent="0.4"/>
    <row r="348" ht="15.75" customHeight="1" x14ac:dyDescent="0.4"/>
    <row r="349" ht="15.75" customHeight="1" x14ac:dyDescent="0.4"/>
    <row r="350" ht="15.75" customHeight="1" x14ac:dyDescent="0.4"/>
    <row r="351" ht="15.75" customHeight="1" x14ac:dyDescent="0.4"/>
    <row r="352" ht="15.75" customHeight="1" x14ac:dyDescent="0.4"/>
    <row r="353" ht="15.75" customHeight="1" x14ac:dyDescent="0.4"/>
    <row r="354" ht="15.75" customHeight="1" x14ac:dyDescent="0.4"/>
    <row r="355" ht="15.75" customHeight="1" x14ac:dyDescent="0.4"/>
    <row r="356" ht="15.75" customHeight="1" x14ac:dyDescent="0.4"/>
    <row r="357" ht="15.75" customHeight="1" x14ac:dyDescent="0.4"/>
    <row r="358" ht="15.75" customHeight="1" x14ac:dyDescent="0.4"/>
    <row r="359" ht="15.75" customHeight="1" x14ac:dyDescent="0.4"/>
    <row r="360" ht="15.75" customHeight="1" x14ac:dyDescent="0.4"/>
    <row r="361" ht="15.75" customHeight="1" x14ac:dyDescent="0.4"/>
    <row r="362" ht="15.75" customHeight="1" x14ac:dyDescent="0.4"/>
    <row r="363" ht="15.75" customHeight="1" x14ac:dyDescent="0.4"/>
    <row r="364" ht="15.75" customHeight="1" x14ac:dyDescent="0.4"/>
    <row r="365" ht="15.75" customHeight="1" x14ac:dyDescent="0.4"/>
    <row r="366" ht="15.75" customHeight="1" x14ac:dyDescent="0.4"/>
    <row r="367" ht="15.75" customHeight="1" x14ac:dyDescent="0.4"/>
    <row r="368" ht="15.75" customHeight="1" x14ac:dyDescent="0.4"/>
    <row r="369" ht="15.75" customHeight="1" x14ac:dyDescent="0.4"/>
    <row r="370" ht="15.75" customHeight="1" x14ac:dyDescent="0.4"/>
    <row r="371" ht="15.75" customHeight="1" x14ac:dyDescent="0.4"/>
    <row r="372" ht="15.75" customHeight="1" x14ac:dyDescent="0.4"/>
    <row r="373" ht="15.75" customHeight="1" x14ac:dyDescent="0.4"/>
    <row r="374" ht="15.75" customHeight="1" x14ac:dyDescent="0.4"/>
    <row r="375" ht="15.75" customHeight="1" x14ac:dyDescent="0.4"/>
    <row r="376" ht="15.75" customHeight="1" x14ac:dyDescent="0.4"/>
    <row r="377" ht="15.75" customHeight="1" x14ac:dyDescent="0.4"/>
    <row r="378" ht="15.75" customHeight="1" x14ac:dyDescent="0.4"/>
    <row r="379" ht="15.75" customHeight="1" x14ac:dyDescent="0.4"/>
    <row r="380" ht="15.75" customHeight="1" x14ac:dyDescent="0.4"/>
    <row r="381" ht="15.75" customHeight="1" x14ac:dyDescent="0.4"/>
    <row r="382" ht="15.75" customHeight="1" x14ac:dyDescent="0.4"/>
    <row r="383" ht="15.75" customHeight="1" x14ac:dyDescent="0.4"/>
    <row r="384" ht="15.75" customHeight="1" x14ac:dyDescent="0.4"/>
    <row r="385" ht="15.75" customHeight="1" x14ac:dyDescent="0.4"/>
    <row r="386" ht="15.75" customHeight="1" x14ac:dyDescent="0.4"/>
    <row r="387" ht="15.75" customHeight="1" x14ac:dyDescent="0.4"/>
    <row r="388" ht="15.75" customHeight="1" x14ac:dyDescent="0.4"/>
    <row r="389" ht="15.75" customHeight="1" x14ac:dyDescent="0.4"/>
    <row r="390" ht="15.75" customHeight="1" x14ac:dyDescent="0.4"/>
    <row r="391" ht="15.75" customHeight="1" x14ac:dyDescent="0.4"/>
    <row r="392" ht="15.75" customHeight="1" x14ac:dyDescent="0.4"/>
    <row r="393" ht="15.75" customHeight="1" x14ac:dyDescent="0.4"/>
    <row r="394" ht="15.75" customHeight="1" x14ac:dyDescent="0.4"/>
    <row r="395" ht="15.75" customHeight="1" x14ac:dyDescent="0.4"/>
    <row r="396" ht="15.75" customHeight="1" x14ac:dyDescent="0.4"/>
    <row r="397" ht="15.75" customHeight="1" x14ac:dyDescent="0.4"/>
    <row r="398" ht="15.75" customHeight="1" x14ac:dyDescent="0.4"/>
    <row r="399" ht="15.75" customHeight="1" x14ac:dyDescent="0.4"/>
    <row r="400" ht="15.75" customHeight="1" x14ac:dyDescent="0.4"/>
    <row r="401" ht="15.75" customHeight="1" x14ac:dyDescent="0.4"/>
    <row r="402" ht="15.75" customHeight="1" x14ac:dyDescent="0.4"/>
    <row r="403" ht="15.75" customHeight="1" x14ac:dyDescent="0.4"/>
    <row r="404" ht="15.75" customHeight="1" x14ac:dyDescent="0.4"/>
    <row r="405" ht="15.75" customHeight="1" x14ac:dyDescent="0.4"/>
    <row r="406" ht="15.75" customHeight="1" x14ac:dyDescent="0.4"/>
    <row r="407" ht="15.75" customHeight="1" x14ac:dyDescent="0.4"/>
    <row r="408" ht="15.75" customHeight="1" x14ac:dyDescent="0.4"/>
    <row r="409" ht="15.75" customHeight="1" x14ac:dyDescent="0.4"/>
    <row r="410" ht="15.75" customHeight="1" x14ac:dyDescent="0.4"/>
    <row r="411" ht="15.75" customHeight="1" x14ac:dyDescent="0.4"/>
    <row r="412" ht="15.75" customHeight="1" x14ac:dyDescent="0.4"/>
    <row r="413" ht="15.75" customHeight="1" x14ac:dyDescent="0.4"/>
    <row r="414" ht="15.75" customHeight="1" x14ac:dyDescent="0.4"/>
    <row r="415" ht="15.75" customHeight="1" x14ac:dyDescent="0.4"/>
    <row r="416" ht="15.75" customHeight="1" x14ac:dyDescent="0.4"/>
    <row r="417" ht="15.75" customHeight="1" x14ac:dyDescent="0.4"/>
    <row r="418" ht="15.75" customHeight="1" x14ac:dyDescent="0.4"/>
    <row r="419" ht="15.75" customHeight="1" x14ac:dyDescent="0.4"/>
    <row r="420" ht="15.75" customHeight="1" x14ac:dyDescent="0.4"/>
    <row r="421" ht="15.75" customHeight="1" x14ac:dyDescent="0.4"/>
    <row r="422" ht="15.75" customHeight="1" x14ac:dyDescent="0.4"/>
    <row r="423" ht="15.75" customHeight="1" x14ac:dyDescent="0.4"/>
    <row r="424" ht="15.75" customHeight="1" x14ac:dyDescent="0.4"/>
    <row r="425" ht="15.75" customHeight="1" x14ac:dyDescent="0.4"/>
    <row r="426" ht="15.75" customHeight="1" x14ac:dyDescent="0.4"/>
    <row r="427" ht="15.75" customHeight="1" x14ac:dyDescent="0.4"/>
    <row r="428" ht="15.75" customHeight="1" x14ac:dyDescent="0.4"/>
    <row r="429" ht="15.75" customHeight="1" x14ac:dyDescent="0.4"/>
    <row r="430" ht="15.75" customHeight="1" x14ac:dyDescent="0.4"/>
    <row r="431" ht="15.75" customHeight="1" x14ac:dyDescent="0.4"/>
    <row r="432" ht="15.75" customHeight="1" x14ac:dyDescent="0.4"/>
    <row r="433" ht="15.75" customHeight="1" x14ac:dyDescent="0.4"/>
    <row r="434" ht="15.75" customHeight="1" x14ac:dyDescent="0.4"/>
    <row r="435" ht="15.75" customHeight="1" x14ac:dyDescent="0.4"/>
    <row r="436" ht="15.75" customHeight="1" x14ac:dyDescent="0.4"/>
    <row r="437" ht="15.75" customHeight="1" x14ac:dyDescent="0.4"/>
    <row r="438" ht="15.75" customHeight="1" x14ac:dyDescent="0.4"/>
    <row r="439" ht="15.75" customHeight="1" x14ac:dyDescent="0.4"/>
    <row r="440" ht="15.75" customHeight="1" x14ac:dyDescent="0.4"/>
    <row r="441" ht="15.75" customHeight="1" x14ac:dyDescent="0.4"/>
    <row r="442" ht="15.75" customHeight="1" x14ac:dyDescent="0.4"/>
    <row r="443" ht="15.75" customHeight="1" x14ac:dyDescent="0.4"/>
    <row r="444" ht="15.75" customHeight="1" x14ac:dyDescent="0.4"/>
    <row r="445" ht="15.75" customHeight="1" x14ac:dyDescent="0.4"/>
    <row r="446" ht="15.75" customHeight="1" x14ac:dyDescent="0.4"/>
    <row r="447" ht="15.75" customHeight="1" x14ac:dyDescent="0.4"/>
    <row r="448" ht="15.75" customHeight="1" x14ac:dyDescent="0.4"/>
    <row r="449" ht="15.75" customHeight="1" x14ac:dyDescent="0.4"/>
    <row r="450" ht="15.75" customHeight="1" x14ac:dyDescent="0.4"/>
    <row r="451" ht="15.75" customHeight="1" x14ac:dyDescent="0.4"/>
    <row r="452" ht="15.75" customHeight="1" x14ac:dyDescent="0.4"/>
    <row r="453" ht="15.75" customHeight="1" x14ac:dyDescent="0.4"/>
    <row r="454" ht="15.75" customHeight="1" x14ac:dyDescent="0.4"/>
    <row r="455" ht="15.75" customHeight="1" x14ac:dyDescent="0.4"/>
    <row r="456" ht="15.75" customHeight="1" x14ac:dyDescent="0.4"/>
    <row r="457" ht="15.75" customHeight="1" x14ac:dyDescent="0.4"/>
    <row r="458" ht="15.75" customHeight="1" x14ac:dyDescent="0.4"/>
    <row r="459" ht="15.75" customHeight="1" x14ac:dyDescent="0.4"/>
    <row r="460" ht="15.75" customHeight="1" x14ac:dyDescent="0.4"/>
    <row r="461" ht="15.75" customHeight="1" x14ac:dyDescent="0.4"/>
    <row r="462" ht="15.75" customHeight="1" x14ac:dyDescent="0.4"/>
    <row r="463" ht="15.75" customHeight="1" x14ac:dyDescent="0.4"/>
    <row r="464" ht="15.75" customHeight="1" x14ac:dyDescent="0.4"/>
    <row r="465" ht="15.75" customHeight="1" x14ac:dyDescent="0.4"/>
    <row r="466" ht="15.75" customHeight="1" x14ac:dyDescent="0.4"/>
    <row r="467" ht="15.75" customHeight="1" x14ac:dyDescent="0.4"/>
    <row r="468" ht="15.75" customHeight="1" x14ac:dyDescent="0.4"/>
    <row r="469" ht="15.75" customHeight="1" x14ac:dyDescent="0.4"/>
    <row r="470" ht="15.75" customHeight="1" x14ac:dyDescent="0.4"/>
    <row r="471" ht="15.75" customHeight="1" x14ac:dyDescent="0.4"/>
    <row r="472" ht="15.75" customHeight="1" x14ac:dyDescent="0.4"/>
    <row r="473" ht="15.75" customHeight="1" x14ac:dyDescent="0.4"/>
    <row r="474" ht="15.75" customHeight="1" x14ac:dyDescent="0.4"/>
    <row r="475" ht="15.75" customHeight="1" x14ac:dyDescent="0.4"/>
    <row r="476" ht="15.75" customHeight="1" x14ac:dyDescent="0.4"/>
    <row r="477" ht="15.75" customHeight="1" x14ac:dyDescent="0.4"/>
    <row r="478" ht="15.75" customHeight="1" x14ac:dyDescent="0.4"/>
    <row r="479" ht="15.75" customHeight="1" x14ac:dyDescent="0.4"/>
    <row r="480" ht="15.75" customHeight="1" x14ac:dyDescent="0.4"/>
    <row r="481" ht="15.75" customHeight="1" x14ac:dyDescent="0.4"/>
    <row r="482" ht="15.75" customHeight="1" x14ac:dyDescent="0.4"/>
    <row r="483" ht="15.75" customHeight="1" x14ac:dyDescent="0.4"/>
    <row r="484" ht="15.75" customHeight="1" x14ac:dyDescent="0.4"/>
    <row r="485" ht="15.75" customHeight="1" x14ac:dyDescent="0.4"/>
    <row r="486" ht="15.75" customHeight="1" x14ac:dyDescent="0.4"/>
    <row r="487" ht="15.75" customHeight="1" x14ac:dyDescent="0.4"/>
    <row r="488" ht="15.75" customHeight="1" x14ac:dyDescent="0.4"/>
    <row r="489" ht="15.75" customHeight="1" x14ac:dyDescent="0.4"/>
    <row r="490" ht="15.75" customHeight="1" x14ac:dyDescent="0.4"/>
    <row r="491" ht="15.75" customHeight="1" x14ac:dyDescent="0.4"/>
    <row r="492" ht="15.75" customHeight="1" x14ac:dyDescent="0.4"/>
    <row r="493" ht="15.75" customHeight="1" x14ac:dyDescent="0.4"/>
    <row r="494" ht="15.75" customHeight="1" x14ac:dyDescent="0.4"/>
    <row r="495" ht="15.75" customHeight="1" x14ac:dyDescent="0.4"/>
    <row r="496" ht="15.75" customHeight="1" x14ac:dyDescent="0.4"/>
    <row r="497" ht="15.75" customHeight="1" x14ac:dyDescent="0.4"/>
    <row r="498" ht="15.75" customHeight="1" x14ac:dyDescent="0.4"/>
    <row r="499" ht="15.75" customHeight="1" x14ac:dyDescent="0.4"/>
    <row r="500" ht="15.75" customHeight="1" x14ac:dyDescent="0.4"/>
    <row r="501" ht="15.75" customHeight="1" x14ac:dyDescent="0.4"/>
    <row r="502" ht="15.75" customHeight="1" x14ac:dyDescent="0.4"/>
    <row r="503" ht="15.75" customHeight="1" x14ac:dyDescent="0.4"/>
    <row r="504" ht="15.75" customHeight="1" x14ac:dyDescent="0.4"/>
    <row r="505" ht="15.75" customHeight="1" x14ac:dyDescent="0.4"/>
    <row r="506" ht="15.75" customHeight="1" x14ac:dyDescent="0.4"/>
    <row r="507" ht="15.75" customHeight="1" x14ac:dyDescent="0.4"/>
    <row r="508" ht="15.75" customHeight="1" x14ac:dyDescent="0.4"/>
    <row r="509" ht="15.75" customHeight="1" x14ac:dyDescent="0.4"/>
    <row r="510" ht="15.75" customHeight="1" x14ac:dyDescent="0.4"/>
    <row r="511" ht="15.75" customHeight="1" x14ac:dyDescent="0.4"/>
    <row r="512" ht="15.75" customHeight="1" x14ac:dyDescent="0.4"/>
    <row r="513" ht="15.75" customHeight="1" x14ac:dyDescent="0.4"/>
    <row r="514" ht="15.75" customHeight="1" x14ac:dyDescent="0.4"/>
    <row r="515" ht="15.75" customHeight="1" x14ac:dyDescent="0.4"/>
    <row r="516" ht="15.75" customHeight="1" x14ac:dyDescent="0.4"/>
    <row r="517" ht="15.75" customHeight="1" x14ac:dyDescent="0.4"/>
    <row r="518" ht="15.75" customHeight="1" x14ac:dyDescent="0.4"/>
    <row r="519" ht="15.75" customHeight="1" x14ac:dyDescent="0.4"/>
    <row r="520" ht="15.75" customHeight="1" x14ac:dyDescent="0.4"/>
    <row r="521" ht="15.75" customHeight="1" x14ac:dyDescent="0.4"/>
    <row r="522" ht="15.75" customHeight="1" x14ac:dyDescent="0.4"/>
    <row r="523" ht="15.75" customHeight="1" x14ac:dyDescent="0.4"/>
    <row r="524" ht="15.75" customHeight="1" x14ac:dyDescent="0.4"/>
    <row r="525" ht="15.75" customHeight="1" x14ac:dyDescent="0.4"/>
    <row r="526" ht="15.75" customHeight="1" x14ac:dyDescent="0.4"/>
    <row r="527" ht="15.75" customHeight="1" x14ac:dyDescent="0.4"/>
    <row r="528" ht="15.75" customHeight="1" x14ac:dyDescent="0.4"/>
    <row r="529" ht="15.75" customHeight="1" x14ac:dyDescent="0.4"/>
    <row r="530" ht="15.75" customHeight="1" x14ac:dyDescent="0.4"/>
    <row r="531" ht="15.75" customHeight="1" x14ac:dyDescent="0.4"/>
    <row r="532" ht="15.75" customHeight="1" x14ac:dyDescent="0.4"/>
    <row r="533" ht="15.75" customHeight="1" x14ac:dyDescent="0.4"/>
    <row r="534" ht="15.75" customHeight="1" x14ac:dyDescent="0.4"/>
    <row r="535" ht="15.75" customHeight="1" x14ac:dyDescent="0.4"/>
    <row r="536" ht="15.75" customHeight="1" x14ac:dyDescent="0.4"/>
    <row r="537" ht="15.75" customHeight="1" x14ac:dyDescent="0.4"/>
    <row r="538" ht="15.75" customHeight="1" x14ac:dyDescent="0.4"/>
    <row r="539" ht="15.75" customHeight="1" x14ac:dyDescent="0.4"/>
    <row r="540" ht="15.75" customHeight="1" x14ac:dyDescent="0.4"/>
    <row r="541" ht="15.75" customHeight="1" x14ac:dyDescent="0.4"/>
    <row r="542" ht="15.75" customHeight="1" x14ac:dyDescent="0.4"/>
    <row r="543" ht="15.75" customHeight="1" x14ac:dyDescent="0.4"/>
    <row r="544" ht="15.75" customHeight="1" x14ac:dyDescent="0.4"/>
    <row r="545" ht="15.75" customHeight="1" x14ac:dyDescent="0.4"/>
    <row r="546" ht="15.75" customHeight="1" x14ac:dyDescent="0.4"/>
    <row r="547" ht="15.75" customHeight="1" x14ac:dyDescent="0.4"/>
    <row r="548" ht="15.75" customHeight="1" x14ac:dyDescent="0.4"/>
    <row r="549" ht="15.75" customHeight="1" x14ac:dyDescent="0.4"/>
    <row r="550" ht="15.75" customHeight="1" x14ac:dyDescent="0.4"/>
    <row r="551" ht="15.75" customHeight="1" x14ac:dyDescent="0.4"/>
    <row r="552" ht="15.75" customHeight="1" x14ac:dyDescent="0.4"/>
    <row r="553" ht="15.75" customHeight="1" x14ac:dyDescent="0.4"/>
    <row r="554" ht="15.75" customHeight="1" x14ac:dyDescent="0.4"/>
    <row r="555" ht="15.75" customHeight="1" x14ac:dyDescent="0.4"/>
    <row r="556" ht="15.75" customHeight="1" x14ac:dyDescent="0.4"/>
    <row r="557" ht="15.75" customHeight="1" x14ac:dyDescent="0.4"/>
    <row r="558" ht="15.75" customHeight="1" x14ac:dyDescent="0.4"/>
    <row r="559" ht="15.75" customHeight="1" x14ac:dyDescent="0.4"/>
    <row r="560" ht="15.75" customHeight="1" x14ac:dyDescent="0.4"/>
    <row r="561" ht="15.75" customHeight="1" x14ac:dyDescent="0.4"/>
    <row r="562" ht="15.75" customHeight="1" x14ac:dyDescent="0.4"/>
    <row r="563" ht="15.75" customHeight="1" x14ac:dyDescent="0.4"/>
    <row r="564" ht="15.75" customHeight="1" x14ac:dyDescent="0.4"/>
    <row r="565" ht="15.75" customHeight="1" x14ac:dyDescent="0.4"/>
    <row r="566" ht="15.75" customHeight="1" x14ac:dyDescent="0.4"/>
    <row r="567" ht="15.75" customHeight="1" x14ac:dyDescent="0.4"/>
    <row r="568" ht="15.75" customHeight="1" x14ac:dyDescent="0.4"/>
    <row r="569" ht="15.75" customHeight="1" x14ac:dyDescent="0.4"/>
    <row r="570" ht="15.75" customHeight="1" x14ac:dyDescent="0.4"/>
    <row r="571" ht="15.75" customHeight="1" x14ac:dyDescent="0.4"/>
    <row r="572" ht="15.75" customHeight="1" x14ac:dyDescent="0.4"/>
    <row r="573" ht="15.75" customHeight="1" x14ac:dyDescent="0.4"/>
    <row r="574" ht="15.75" customHeight="1" x14ac:dyDescent="0.4"/>
    <row r="575" ht="15.75" customHeight="1" x14ac:dyDescent="0.4"/>
    <row r="576" ht="15.75" customHeight="1" x14ac:dyDescent="0.4"/>
    <row r="577" ht="15.75" customHeight="1" x14ac:dyDescent="0.4"/>
    <row r="578" ht="15.75" customHeight="1" x14ac:dyDescent="0.4"/>
    <row r="579" ht="15.75" customHeight="1" x14ac:dyDescent="0.4"/>
    <row r="580" ht="15.75" customHeight="1" x14ac:dyDescent="0.4"/>
    <row r="581" ht="15.75" customHeight="1" x14ac:dyDescent="0.4"/>
    <row r="582" ht="15.75" customHeight="1" x14ac:dyDescent="0.4"/>
    <row r="583" ht="15.75" customHeight="1" x14ac:dyDescent="0.4"/>
    <row r="584" ht="15.75" customHeight="1" x14ac:dyDescent="0.4"/>
    <row r="585" ht="15.75" customHeight="1" x14ac:dyDescent="0.4"/>
    <row r="586" ht="15.75" customHeight="1" x14ac:dyDescent="0.4"/>
    <row r="587" ht="15.75" customHeight="1" x14ac:dyDescent="0.4"/>
    <row r="588" ht="15.75" customHeight="1" x14ac:dyDescent="0.4"/>
    <row r="589" ht="15.75" customHeight="1" x14ac:dyDescent="0.4"/>
    <row r="590" ht="15.75" customHeight="1" x14ac:dyDescent="0.4"/>
    <row r="591" ht="15.75" customHeight="1" x14ac:dyDescent="0.4"/>
    <row r="592" ht="15.75" customHeight="1" x14ac:dyDescent="0.4"/>
    <row r="593" ht="15.75" customHeight="1" x14ac:dyDescent="0.4"/>
    <row r="594" ht="15.75" customHeight="1" x14ac:dyDescent="0.4"/>
    <row r="595" ht="15.75" customHeight="1" x14ac:dyDescent="0.4"/>
    <row r="596" ht="15.75" customHeight="1" x14ac:dyDescent="0.4"/>
    <row r="597" ht="15.75" customHeight="1" x14ac:dyDescent="0.4"/>
    <row r="598" ht="15.75" customHeight="1" x14ac:dyDescent="0.4"/>
    <row r="599" ht="15.75" customHeight="1" x14ac:dyDescent="0.4"/>
    <row r="600" ht="15.75" customHeight="1" x14ac:dyDescent="0.4"/>
    <row r="601" ht="15.75" customHeight="1" x14ac:dyDescent="0.4"/>
    <row r="602" ht="15.75" customHeight="1" x14ac:dyDescent="0.4"/>
    <row r="603" ht="15.75" customHeight="1" x14ac:dyDescent="0.4"/>
    <row r="604" ht="15.75" customHeight="1" x14ac:dyDescent="0.4"/>
    <row r="605" ht="15.75" customHeight="1" x14ac:dyDescent="0.4"/>
    <row r="606" ht="15.75" customHeight="1" x14ac:dyDescent="0.4"/>
    <row r="607" ht="15.75" customHeight="1" x14ac:dyDescent="0.4"/>
    <row r="608" ht="15.75" customHeight="1" x14ac:dyDescent="0.4"/>
    <row r="609" ht="15.75" customHeight="1" x14ac:dyDescent="0.4"/>
    <row r="610" ht="15.75" customHeight="1" x14ac:dyDescent="0.4"/>
    <row r="611" ht="15.75" customHeight="1" x14ac:dyDescent="0.4"/>
    <row r="612" ht="15.75" customHeight="1" x14ac:dyDescent="0.4"/>
    <row r="613" ht="15.75" customHeight="1" x14ac:dyDescent="0.4"/>
    <row r="614" ht="15.75" customHeight="1" x14ac:dyDescent="0.4"/>
    <row r="615" ht="15.75" customHeight="1" x14ac:dyDescent="0.4"/>
    <row r="616" ht="15.75" customHeight="1" x14ac:dyDescent="0.4"/>
    <row r="617" ht="15.75" customHeight="1" x14ac:dyDescent="0.4"/>
    <row r="618" ht="15.75" customHeight="1" x14ac:dyDescent="0.4"/>
    <row r="619" ht="15.75" customHeight="1" x14ac:dyDescent="0.4"/>
    <row r="620" ht="15.75" customHeight="1" x14ac:dyDescent="0.4"/>
    <row r="621" ht="15.75" customHeight="1" x14ac:dyDescent="0.4"/>
    <row r="622" ht="15.75" customHeight="1" x14ac:dyDescent="0.4"/>
    <row r="623" ht="15.75" customHeight="1" x14ac:dyDescent="0.4"/>
    <row r="624" ht="15.75" customHeight="1" x14ac:dyDescent="0.4"/>
    <row r="625" ht="15.75" customHeight="1" x14ac:dyDescent="0.4"/>
    <row r="626" ht="15.75" customHeight="1" x14ac:dyDescent="0.4"/>
    <row r="627" ht="15.75" customHeight="1" x14ac:dyDescent="0.4"/>
    <row r="628" ht="15.75" customHeight="1" x14ac:dyDescent="0.4"/>
    <row r="629" ht="15.75" customHeight="1" x14ac:dyDescent="0.4"/>
    <row r="630" ht="15.75" customHeight="1" x14ac:dyDescent="0.4"/>
    <row r="631" ht="15.75" customHeight="1" x14ac:dyDescent="0.4"/>
    <row r="632" ht="15.75" customHeight="1" x14ac:dyDescent="0.4"/>
    <row r="633" ht="15.75" customHeight="1" x14ac:dyDescent="0.4"/>
    <row r="634" ht="15.75" customHeight="1" x14ac:dyDescent="0.4"/>
    <row r="635" ht="15.75" customHeight="1" x14ac:dyDescent="0.4"/>
    <row r="636" ht="15.75" customHeight="1" x14ac:dyDescent="0.4"/>
    <row r="637" ht="15.75" customHeight="1" x14ac:dyDescent="0.4"/>
    <row r="638" ht="15.75" customHeight="1" x14ac:dyDescent="0.4"/>
    <row r="639" ht="15.75" customHeight="1" x14ac:dyDescent="0.4"/>
    <row r="640" ht="15.75" customHeight="1" x14ac:dyDescent="0.4"/>
    <row r="641" ht="15.75" customHeight="1" x14ac:dyDescent="0.4"/>
    <row r="642" ht="15.75" customHeight="1" x14ac:dyDescent="0.4"/>
    <row r="643" ht="15.75" customHeight="1" x14ac:dyDescent="0.4"/>
    <row r="644" ht="15.75" customHeight="1" x14ac:dyDescent="0.4"/>
    <row r="645" ht="15.75" customHeight="1" x14ac:dyDescent="0.4"/>
    <row r="646" ht="15.75" customHeight="1" x14ac:dyDescent="0.4"/>
    <row r="647" ht="15.75" customHeight="1" x14ac:dyDescent="0.4"/>
    <row r="648" ht="15.75" customHeight="1" x14ac:dyDescent="0.4"/>
    <row r="649" ht="15.75" customHeight="1" x14ac:dyDescent="0.4"/>
    <row r="650" ht="15.75" customHeight="1" x14ac:dyDescent="0.4"/>
    <row r="651" ht="15.75" customHeight="1" x14ac:dyDescent="0.4"/>
    <row r="652" ht="15.75" customHeight="1" x14ac:dyDescent="0.4"/>
    <row r="653" ht="15.75" customHeight="1" x14ac:dyDescent="0.4"/>
    <row r="654" ht="15.75" customHeight="1" x14ac:dyDescent="0.4"/>
    <row r="655" ht="15.75" customHeight="1" x14ac:dyDescent="0.4"/>
    <row r="656" ht="15.75" customHeight="1" x14ac:dyDescent="0.4"/>
    <row r="657" ht="15.75" customHeight="1" x14ac:dyDescent="0.4"/>
    <row r="658" ht="15.75" customHeight="1" x14ac:dyDescent="0.4"/>
    <row r="659" ht="15.75" customHeight="1" x14ac:dyDescent="0.4"/>
    <row r="660" ht="15.75" customHeight="1" x14ac:dyDescent="0.4"/>
    <row r="661" ht="15.75" customHeight="1" x14ac:dyDescent="0.4"/>
    <row r="662" ht="15.75" customHeight="1" x14ac:dyDescent="0.4"/>
    <row r="663" ht="15.75" customHeight="1" x14ac:dyDescent="0.4"/>
    <row r="664" ht="15.75" customHeight="1" x14ac:dyDescent="0.4"/>
    <row r="665" ht="15.75" customHeight="1" x14ac:dyDescent="0.4"/>
    <row r="666" ht="15.75" customHeight="1" x14ac:dyDescent="0.4"/>
    <row r="667" ht="15.75" customHeight="1" x14ac:dyDescent="0.4"/>
    <row r="668" ht="15.75" customHeight="1" x14ac:dyDescent="0.4"/>
    <row r="669" ht="15.75" customHeight="1" x14ac:dyDescent="0.4"/>
    <row r="670" ht="15.75" customHeight="1" x14ac:dyDescent="0.4"/>
    <row r="671" ht="15.75" customHeight="1" x14ac:dyDescent="0.4"/>
    <row r="672" ht="15.75" customHeight="1" x14ac:dyDescent="0.4"/>
    <row r="673" ht="15.75" customHeight="1" x14ac:dyDescent="0.4"/>
    <row r="674" ht="15.75" customHeight="1" x14ac:dyDescent="0.4"/>
    <row r="675" ht="15.75" customHeight="1" x14ac:dyDescent="0.4"/>
    <row r="676" ht="15.75" customHeight="1" x14ac:dyDescent="0.4"/>
    <row r="677" ht="15.75" customHeight="1" x14ac:dyDescent="0.4"/>
    <row r="678" ht="15.75" customHeight="1" x14ac:dyDescent="0.4"/>
    <row r="679" ht="15.75" customHeight="1" x14ac:dyDescent="0.4"/>
    <row r="680" ht="15.75" customHeight="1" x14ac:dyDescent="0.4"/>
    <row r="681" ht="15.75" customHeight="1" x14ac:dyDescent="0.4"/>
    <row r="682" ht="15.75" customHeight="1" x14ac:dyDescent="0.4"/>
    <row r="683" ht="15.75" customHeight="1" x14ac:dyDescent="0.4"/>
    <row r="684" ht="15.75" customHeight="1" x14ac:dyDescent="0.4"/>
    <row r="685" ht="15.75" customHeight="1" x14ac:dyDescent="0.4"/>
    <row r="686" ht="15.75" customHeight="1" x14ac:dyDescent="0.4"/>
    <row r="687" ht="15.75" customHeight="1" x14ac:dyDescent="0.4"/>
    <row r="688" ht="15.75" customHeight="1" x14ac:dyDescent="0.4"/>
    <row r="689" ht="15.75" customHeight="1" x14ac:dyDescent="0.4"/>
    <row r="690" ht="15.75" customHeight="1" x14ac:dyDescent="0.4"/>
    <row r="691" ht="15.75" customHeight="1" x14ac:dyDescent="0.4"/>
    <row r="692" ht="15.75" customHeight="1" x14ac:dyDescent="0.4"/>
    <row r="693" ht="15.75" customHeight="1" x14ac:dyDescent="0.4"/>
    <row r="694" ht="15.75" customHeight="1" x14ac:dyDescent="0.4"/>
    <row r="695" ht="15.75" customHeight="1" x14ac:dyDescent="0.4"/>
    <row r="696" ht="15.75" customHeight="1" x14ac:dyDescent="0.4"/>
    <row r="697" ht="15.75" customHeight="1" x14ac:dyDescent="0.4"/>
    <row r="698" ht="15.75" customHeight="1" x14ac:dyDescent="0.4"/>
    <row r="699" ht="15.75" customHeight="1" x14ac:dyDescent="0.4"/>
    <row r="700" ht="15.75" customHeight="1" x14ac:dyDescent="0.4"/>
    <row r="701" ht="15.75" customHeight="1" x14ac:dyDescent="0.4"/>
    <row r="702" ht="15.75" customHeight="1" x14ac:dyDescent="0.4"/>
    <row r="703" ht="15.75" customHeight="1" x14ac:dyDescent="0.4"/>
    <row r="704" ht="15.75" customHeight="1" x14ac:dyDescent="0.4"/>
    <row r="705" ht="15.75" customHeight="1" x14ac:dyDescent="0.4"/>
    <row r="706" ht="15.75" customHeight="1" x14ac:dyDescent="0.4"/>
    <row r="707" ht="15.75" customHeight="1" x14ac:dyDescent="0.4"/>
    <row r="708" ht="15.75" customHeight="1" x14ac:dyDescent="0.4"/>
    <row r="709" ht="15.75" customHeight="1" x14ac:dyDescent="0.4"/>
    <row r="710" ht="15.75" customHeight="1" x14ac:dyDescent="0.4"/>
    <row r="711" ht="15.75" customHeight="1" x14ac:dyDescent="0.4"/>
    <row r="712" ht="15.75" customHeight="1" x14ac:dyDescent="0.4"/>
    <row r="713" ht="15.75" customHeight="1" x14ac:dyDescent="0.4"/>
    <row r="714" ht="15.75" customHeight="1" x14ac:dyDescent="0.4"/>
    <row r="715" ht="15.75" customHeight="1" x14ac:dyDescent="0.4"/>
    <row r="716" ht="15.75" customHeight="1" x14ac:dyDescent="0.4"/>
    <row r="717" ht="15.75" customHeight="1" x14ac:dyDescent="0.4"/>
    <row r="718" ht="15.75" customHeight="1" x14ac:dyDescent="0.4"/>
    <row r="719" ht="15.75" customHeight="1" x14ac:dyDescent="0.4"/>
    <row r="720" ht="15.75" customHeight="1" x14ac:dyDescent="0.4"/>
    <row r="721" ht="15.75" customHeight="1" x14ac:dyDescent="0.4"/>
    <row r="722" ht="15.75" customHeight="1" x14ac:dyDescent="0.4"/>
    <row r="723" ht="15.75" customHeight="1" x14ac:dyDescent="0.4"/>
    <row r="724" ht="15.75" customHeight="1" x14ac:dyDescent="0.4"/>
    <row r="725" ht="15.75" customHeight="1" x14ac:dyDescent="0.4"/>
    <row r="726" ht="15.75" customHeight="1" x14ac:dyDescent="0.4"/>
    <row r="727" ht="15.75" customHeight="1" x14ac:dyDescent="0.4"/>
    <row r="728" ht="15.75" customHeight="1" x14ac:dyDescent="0.4"/>
    <row r="729" ht="15.75" customHeight="1" x14ac:dyDescent="0.4"/>
    <row r="730" ht="15.75" customHeight="1" x14ac:dyDescent="0.4"/>
    <row r="731" ht="15.75" customHeight="1" x14ac:dyDescent="0.4"/>
    <row r="732" ht="15.75" customHeight="1" x14ac:dyDescent="0.4"/>
    <row r="733" ht="15.75" customHeight="1" x14ac:dyDescent="0.4"/>
    <row r="734" ht="15.75" customHeight="1" x14ac:dyDescent="0.4"/>
    <row r="735" ht="15.75" customHeight="1" x14ac:dyDescent="0.4"/>
    <row r="736" ht="15.75" customHeight="1" x14ac:dyDescent="0.4"/>
    <row r="737" ht="15.75" customHeight="1" x14ac:dyDescent="0.4"/>
    <row r="738" ht="15.75" customHeight="1" x14ac:dyDescent="0.4"/>
    <row r="739" ht="15.75" customHeight="1" x14ac:dyDescent="0.4"/>
    <row r="740" ht="15.75" customHeight="1" x14ac:dyDescent="0.4"/>
    <row r="741" ht="15.75" customHeight="1" x14ac:dyDescent="0.4"/>
    <row r="742" ht="15.75" customHeight="1" x14ac:dyDescent="0.4"/>
    <row r="743" ht="15.75" customHeight="1" x14ac:dyDescent="0.4"/>
    <row r="744" ht="15.75" customHeight="1" x14ac:dyDescent="0.4"/>
    <row r="745" ht="15.75" customHeight="1" x14ac:dyDescent="0.4"/>
    <row r="746" ht="15.75" customHeight="1" x14ac:dyDescent="0.4"/>
    <row r="747" ht="15.75" customHeight="1" x14ac:dyDescent="0.4"/>
    <row r="748" ht="15.75" customHeight="1" x14ac:dyDescent="0.4"/>
    <row r="749" ht="15.75" customHeight="1" x14ac:dyDescent="0.4"/>
    <row r="750" ht="15.75" customHeight="1" x14ac:dyDescent="0.4"/>
    <row r="751" ht="15.75" customHeight="1" x14ac:dyDescent="0.4"/>
    <row r="752" ht="15.75" customHeight="1" x14ac:dyDescent="0.4"/>
    <row r="753" ht="15.75" customHeight="1" x14ac:dyDescent="0.4"/>
    <row r="754" ht="15.75" customHeight="1" x14ac:dyDescent="0.4"/>
    <row r="755" ht="15.75" customHeight="1" x14ac:dyDescent="0.4"/>
    <row r="756" ht="15.75" customHeight="1" x14ac:dyDescent="0.4"/>
    <row r="757" ht="15.75" customHeight="1" x14ac:dyDescent="0.4"/>
    <row r="758" ht="15.75" customHeight="1" x14ac:dyDescent="0.4"/>
    <row r="759" ht="15.75" customHeight="1" x14ac:dyDescent="0.4"/>
    <row r="760" ht="15.75" customHeight="1" x14ac:dyDescent="0.4"/>
    <row r="761" ht="15.75" customHeight="1" x14ac:dyDescent="0.4"/>
    <row r="762" ht="15.75" customHeight="1" x14ac:dyDescent="0.4"/>
    <row r="763" ht="15.75" customHeight="1" x14ac:dyDescent="0.4"/>
    <row r="764" ht="15.75" customHeight="1" x14ac:dyDescent="0.4"/>
    <row r="765" ht="15.75" customHeight="1" x14ac:dyDescent="0.4"/>
    <row r="766" ht="15.75" customHeight="1" x14ac:dyDescent="0.4"/>
    <row r="767" ht="15.75" customHeight="1" x14ac:dyDescent="0.4"/>
    <row r="768" ht="15.75" customHeight="1" x14ac:dyDescent="0.4"/>
    <row r="769" ht="15.75" customHeight="1" x14ac:dyDescent="0.4"/>
    <row r="770" ht="15.75" customHeight="1" x14ac:dyDescent="0.4"/>
    <row r="771" ht="15.75" customHeight="1" x14ac:dyDescent="0.4"/>
    <row r="772" ht="15.75" customHeight="1" x14ac:dyDescent="0.4"/>
    <row r="773" ht="15.75" customHeight="1" x14ac:dyDescent="0.4"/>
    <row r="774" ht="15.75" customHeight="1" x14ac:dyDescent="0.4"/>
    <row r="775" ht="15.75" customHeight="1" x14ac:dyDescent="0.4"/>
    <row r="776" ht="15.75" customHeight="1" x14ac:dyDescent="0.4"/>
    <row r="777" ht="15.75" customHeight="1" x14ac:dyDescent="0.4"/>
    <row r="778" ht="15.75" customHeight="1" x14ac:dyDescent="0.4"/>
    <row r="779" ht="15.75" customHeight="1" x14ac:dyDescent="0.4"/>
    <row r="780" ht="15.75" customHeight="1" x14ac:dyDescent="0.4"/>
    <row r="781" ht="15.75" customHeight="1" x14ac:dyDescent="0.4"/>
    <row r="782" ht="15.75" customHeight="1" x14ac:dyDescent="0.4"/>
    <row r="783" ht="15.75" customHeight="1" x14ac:dyDescent="0.4"/>
    <row r="784" ht="15.75" customHeight="1" x14ac:dyDescent="0.4"/>
    <row r="785" ht="15.75" customHeight="1" x14ac:dyDescent="0.4"/>
    <row r="786" ht="15.75" customHeight="1" x14ac:dyDescent="0.4"/>
    <row r="787" ht="15.75" customHeight="1" x14ac:dyDescent="0.4"/>
    <row r="788" ht="15.75" customHeight="1" x14ac:dyDescent="0.4"/>
    <row r="789" ht="15.75" customHeight="1" x14ac:dyDescent="0.4"/>
    <row r="790" ht="15.75" customHeight="1" x14ac:dyDescent="0.4"/>
    <row r="791" ht="15.75" customHeight="1" x14ac:dyDescent="0.4"/>
    <row r="792" ht="15.75" customHeight="1" x14ac:dyDescent="0.4"/>
    <row r="793" ht="15.75" customHeight="1" x14ac:dyDescent="0.4"/>
    <row r="794" ht="15.75" customHeight="1" x14ac:dyDescent="0.4"/>
    <row r="795" ht="15.75" customHeight="1" x14ac:dyDescent="0.4"/>
    <row r="796" ht="15.75" customHeight="1" x14ac:dyDescent="0.4"/>
    <row r="797" ht="15.75" customHeight="1" x14ac:dyDescent="0.4"/>
    <row r="798" ht="15.75" customHeight="1" x14ac:dyDescent="0.4"/>
    <row r="799" ht="15.75" customHeight="1" x14ac:dyDescent="0.4"/>
    <row r="800" ht="15.75" customHeight="1" x14ac:dyDescent="0.4"/>
    <row r="801" ht="15.75" customHeight="1" x14ac:dyDescent="0.4"/>
    <row r="802" ht="15.75" customHeight="1" x14ac:dyDescent="0.4"/>
    <row r="803" ht="15.75" customHeight="1" x14ac:dyDescent="0.4"/>
    <row r="804" ht="15.75" customHeight="1" x14ac:dyDescent="0.4"/>
    <row r="805" ht="15.75" customHeight="1" x14ac:dyDescent="0.4"/>
    <row r="806" ht="15.75" customHeight="1" x14ac:dyDescent="0.4"/>
    <row r="807" ht="15.75" customHeight="1" x14ac:dyDescent="0.4"/>
    <row r="808" ht="15.75" customHeight="1" x14ac:dyDescent="0.4"/>
    <row r="809" ht="15.75" customHeight="1" x14ac:dyDescent="0.4"/>
    <row r="810" ht="15.75" customHeight="1" x14ac:dyDescent="0.4"/>
    <row r="811" ht="15.75" customHeight="1" x14ac:dyDescent="0.4"/>
    <row r="812" ht="15.75" customHeight="1" x14ac:dyDescent="0.4"/>
    <row r="813" ht="15.75" customHeight="1" x14ac:dyDescent="0.4"/>
    <row r="814" ht="15.75" customHeight="1" x14ac:dyDescent="0.4"/>
    <row r="815" ht="15.75" customHeight="1" x14ac:dyDescent="0.4"/>
    <row r="816" ht="15.75" customHeight="1" x14ac:dyDescent="0.4"/>
    <row r="817" ht="15.75" customHeight="1" x14ac:dyDescent="0.4"/>
    <row r="818" ht="15.75" customHeight="1" x14ac:dyDescent="0.4"/>
    <row r="819" ht="15.75" customHeight="1" x14ac:dyDescent="0.4"/>
    <row r="820" ht="15.75" customHeight="1" x14ac:dyDescent="0.4"/>
    <row r="821" ht="15.75" customHeight="1" x14ac:dyDescent="0.4"/>
    <row r="822" ht="15.75" customHeight="1" x14ac:dyDescent="0.4"/>
    <row r="823" ht="15.75" customHeight="1" x14ac:dyDescent="0.4"/>
    <row r="824" ht="15.75" customHeight="1" x14ac:dyDescent="0.4"/>
    <row r="825" ht="15.75" customHeight="1" x14ac:dyDescent="0.4"/>
    <row r="826" ht="15.75" customHeight="1" x14ac:dyDescent="0.4"/>
    <row r="827" ht="15.75" customHeight="1" x14ac:dyDescent="0.4"/>
    <row r="828" ht="15.75" customHeight="1" x14ac:dyDescent="0.4"/>
    <row r="829" ht="15.75" customHeight="1" x14ac:dyDescent="0.4"/>
    <row r="830" ht="15.75" customHeight="1" x14ac:dyDescent="0.4"/>
    <row r="831" ht="15.75" customHeight="1" x14ac:dyDescent="0.4"/>
    <row r="832" ht="15.75" customHeight="1" x14ac:dyDescent="0.4"/>
    <row r="833" ht="15.75" customHeight="1" x14ac:dyDescent="0.4"/>
    <row r="834" ht="15.75" customHeight="1" x14ac:dyDescent="0.4"/>
    <row r="835" ht="15.75" customHeight="1" x14ac:dyDescent="0.4"/>
    <row r="836" ht="15.75" customHeight="1" x14ac:dyDescent="0.4"/>
    <row r="837" ht="15.75" customHeight="1" x14ac:dyDescent="0.4"/>
    <row r="838" ht="15.75" customHeight="1" x14ac:dyDescent="0.4"/>
    <row r="839" ht="15.75" customHeight="1" x14ac:dyDescent="0.4"/>
    <row r="840" ht="15.75" customHeight="1" x14ac:dyDescent="0.4"/>
    <row r="841" ht="15.75" customHeight="1" x14ac:dyDescent="0.4"/>
    <row r="842" ht="15.75" customHeight="1" x14ac:dyDescent="0.4"/>
    <row r="843" ht="15.75" customHeight="1" x14ac:dyDescent="0.4"/>
    <row r="844" ht="15.75" customHeight="1" x14ac:dyDescent="0.4"/>
    <row r="845" ht="15.75" customHeight="1" x14ac:dyDescent="0.4"/>
    <row r="846" ht="15.75" customHeight="1" x14ac:dyDescent="0.4"/>
    <row r="847" ht="15.75" customHeight="1" x14ac:dyDescent="0.4"/>
    <row r="848" ht="15.75" customHeight="1" x14ac:dyDescent="0.4"/>
    <row r="849" ht="15.75" customHeight="1" x14ac:dyDescent="0.4"/>
    <row r="850" ht="15.75" customHeight="1" x14ac:dyDescent="0.4"/>
    <row r="851" ht="15.75" customHeight="1" x14ac:dyDescent="0.4"/>
    <row r="852" ht="15.75" customHeight="1" x14ac:dyDescent="0.4"/>
    <row r="853" ht="15.75" customHeight="1" x14ac:dyDescent="0.4"/>
    <row r="854" ht="15.75" customHeight="1" x14ac:dyDescent="0.4"/>
    <row r="855" ht="15.75" customHeight="1" x14ac:dyDescent="0.4"/>
    <row r="856" ht="15.75" customHeight="1" x14ac:dyDescent="0.4"/>
    <row r="857" ht="15.75" customHeight="1" x14ac:dyDescent="0.4"/>
    <row r="858" ht="15.75" customHeight="1" x14ac:dyDescent="0.4"/>
    <row r="859" ht="15.75" customHeight="1" x14ac:dyDescent="0.4"/>
    <row r="860" ht="15.75" customHeight="1" x14ac:dyDescent="0.4"/>
    <row r="861" ht="15.75" customHeight="1" x14ac:dyDescent="0.4"/>
    <row r="862" ht="15.75" customHeight="1" x14ac:dyDescent="0.4"/>
    <row r="863" ht="15.75" customHeight="1" x14ac:dyDescent="0.4"/>
    <row r="864" ht="15.75" customHeight="1" x14ac:dyDescent="0.4"/>
    <row r="865" ht="15.75" customHeight="1" x14ac:dyDescent="0.4"/>
    <row r="866" ht="15.75" customHeight="1" x14ac:dyDescent="0.4"/>
    <row r="867" ht="15.75" customHeight="1" x14ac:dyDescent="0.4"/>
    <row r="868" ht="15.75" customHeight="1" x14ac:dyDescent="0.4"/>
    <row r="869" ht="15.75" customHeight="1" x14ac:dyDescent="0.4"/>
    <row r="870" ht="15.75" customHeight="1" x14ac:dyDescent="0.4"/>
    <row r="871" ht="15.75" customHeight="1" x14ac:dyDescent="0.4"/>
    <row r="872" ht="15.75" customHeight="1" x14ac:dyDescent="0.4"/>
    <row r="873" ht="15.75" customHeight="1" x14ac:dyDescent="0.4"/>
    <row r="874" ht="15.75" customHeight="1" x14ac:dyDescent="0.4"/>
    <row r="875" ht="15.75" customHeight="1" x14ac:dyDescent="0.4"/>
    <row r="876" ht="15.75" customHeight="1" x14ac:dyDescent="0.4"/>
    <row r="877" ht="15.75" customHeight="1" x14ac:dyDescent="0.4"/>
    <row r="878" ht="15.75" customHeight="1" x14ac:dyDescent="0.4"/>
    <row r="879" ht="15.75" customHeight="1" x14ac:dyDescent="0.4"/>
    <row r="880" ht="15.75" customHeight="1" x14ac:dyDescent="0.4"/>
    <row r="881" ht="15.75" customHeight="1" x14ac:dyDescent="0.4"/>
    <row r="882" ht="15.75" customHeight="1" x14ac:dyDescent="0.4"/>
    <row r="883" ht="15.75" customHeight="1" x14ac:dyDescent="0.4"/>
    <row r="884" ht="15.75" customHeight="1" x14ac:dyDescent="0.4"/>
    <row r="885" ht="15.75" customHeight="1" x14ac:dyDescent="0.4"/>
    <row r="886" ht="15.75" customHeight="1" x14ac:dyDescent="0.4"/>
    <row r="887" ht="15.75" customHeight="1" x14ac:dyDescent="0.4"/>
    <row r="888" ht="15.75" customHeight="1" x14ac:dyDescent="0.4"/>
    <row r="889" ht="15.75" customHeight="1" x14ac:dyDescent="0.4"/>
    <row r="890" ht="15.75" customHeight="1" x14ac:dyDescent="0.4"/>
    <row r="891" ht="15.75" customHeight="1" x14ac:dyDescent="0.4"/>
    <row r="892" ht="15.75" customHeight="1" x14ac:dyDescent="0.4"/>
    <row r="893" ht="15.75" customHeight="1" x14ac:dyDescent="0.4"/>
    <row r="894" ht="15.75" customHeight="1" x14ac:dyDescent="0.4"/>
    <row r="895" ht="15.75" customHeight="1" x14ac:dyDescent="0.4"/>
    <row r="896" ht="15.75" customHeight="1" x14ac:dyDescent="0.4"/>
    <row r="897" ht="15.75" customHeight="1" x14ac:dyDescent="0.4"/>
    <row r="898" ht="15.75" customHeight="1" x14ac:dyDescent="0.4"/>
    <row r="899" ht="15.75" customHeight="1" x14ac:dyDescent="0.4"/>
    <row r="900" ht="15.75" customHeight="1" x14ac:dyDescent="0.4"/>
    <row r="901" ht="15.75" customHeight="1" x14ac:dyDescent="0.4"/>
    <row r="902" ht="15.75" customHeight="1" x14ac:dyDescent="0.4"/>
    <row r="903" ht="15.75" customHeight="1" x14ac:dyDescent="0.4"/>
    <row r="904" ht="15.75" customHeight="1" x14ac:dyDescent="0.4"/>
    <row r="905" ht="15.75" customHeight="1" x14ac:dyDescent="0.4"/>
    <row r="906" ht="15.75" customHeight="1" x14ac:dyDescent="0.4"/>
    <row r="907" ht="15.75" customHeight="1" x14ac:dyDescent="0.4"/>
    <row r="908" ht="15.75" customHeight="1" x14ac:dyDescent="0.4"/>
    <row r="909" ht="15.75" customHeight="1" x14ac:dyDescent="0.4"/>
    <row r="910" ht="15.75" customHeight="1" x14ac:dyDescent="0.4"/>
    <row r="911" ht="15.75" customHeight="1" x14ac:dyDescent="0.4"/>
    <row r="912" ht="15.75" customHeight="1" x14ac:dyDescent="0.4"/>
    <row r="913" ht="15.75" customHeight="1" x14ac:dyDescent="0.4"/>
    <row r="914" ht="15.75" customHeight="1" x14ac:dyDescent="0.4"/>
    <row r="915" ht="15.75" customHeight="1" x14ac:dyDescent="0.4"/>
    <row r="916" ht="15.75" customHeight="1" x14ac:dyDescent="0.4"/>
    <row r="917" ht="15.75" customHeight="1" x14ac:dyDescent="0.4"/>
    <row r="918" ht="15.75" customHeight="1" x14ac:dyDescent="0.4"/>
    <row r="919" ht="15.75" customHeight="1" x14ac:dyDescent="0.4"/>
    <row r="920" ht="15.75" customHeight="1" x14ac:dyDescent="0.4"/>
    <row r="921" ht="15.75" customHeight="1" x14ac:dyDescent="0.4"/>
    <row r="922" ht="15.75" customHeight="1" x14ac:dyDescent="0.4"/>
    <row r="923" ht="15.75" customHeight="1" x14ac:dyDescent="0.4"/>
    <row r="924" ht="15.75" customHeight="1" x14ac:dyDescent="0.4"/>
    <row r="925" ht="15.75" customHeight="1" x14ac:dyDescent="0.4"/>
    <row r="926" ht="15.75" customHeight="1" x14ac:dyDescent="0.4"/>
    <row r="927" ht="15.75" customHeight="1" x14ac:dyDescent="0.4"/>
    <row r="928" ht="15.75" customHeight="1" x14ac:dyDescent="0.4"/>
    <row r="929" ht="15.75" customHeight="1" x14ac:dyDescent="0.4"/>
    <row r="930" ht="15.75" customHeight="1" x14ac:dyDescent="0.4"/>
    <row r="931" ht="15.75" customHeight="1" x14ac:dyDescent="0.4"/>
    <row r="932" ht="15.75" customHeight="1" x14ac:dyDescent="0.4"/>
    <row r="933" ht="15.75" customHeight="1" x14ac:dyDescent="0.4"/>
    <row r="934" ht="15.75" customHeight="1" x14ac:dyDescent="0.4"/>
    <row r="935" ht="15.75" customHeight="1" x14ac:dyDescent="0.4"/>
    <row r="936" ht="15.75" customHeight="1" x14ac:dyDescent="0.4"/>
    <row r="937" ht="15.75" customHeight="1" x14ac:dyDescent="0.4"/>
    <row r="938" ht="15.75" customHeight="1" x14ac:dyDescent="0.4"/>
    <row r="939" ht="15.75" customHeight="1" x14ac:dyDescent="0.4"/>
    <row r="940" ht="15.75" customHeight="1" x14ac:dyDescent="0.4"/>
    <row r="941" ht="15.75" customHeight="1" x14ac:dyDescent="0.4"/>
    <row r="942" ht="15.75" customHeight="1" x14ac:dyDescent="0.4"/>
    <row r="943" ht="15.75" customHeight="1" x14ac:dyDescent="0.4"/>
    <row r="944" ht="15.75" customHeight="1" x14ac:dyDescent="0.4"/>
    <row r="945" ht="15.75" customHeight="1" x14ac:dyDescent="0.4"/>
    <row r="946" ht="15.75" customHeight="1" x14ac:dyDescent="0.4"/>
    <row r="947" ht="15.75" customHeight="1" x14ac:dyDescent="0.4"/>
    <row r="948" ht="15.75" customHeight="1" x14ac:dyDescent="0.4"/>
    <row r="949" ht="15.75" customHeight="1" x14ac:dyDescent="0.4"/>
    <row r="950" ht="15.75" customHeight="1" x14ac:dyDescent="0.4"/>
    <row r="951" ht="15.75" customHeight="1" x14ac:dyDescent="0.4"/>
    <row r="952" ht="15.75" customHeight="1" x14ac:dyDescent="0.4"/>
    <row r="953" ht="15.75" customHeight="1" x14ac:dyDescent="0.4"/>
    <row r="954" ht="15.75" customHeight="1" x14ac:dyDescent="0.4"/>
    <row r="955" ht="15.75" customHeight="1" x14ac:dyDescent="0.4"/>
    <row r="956" ht="15.75" customHeight="1" x14ac:dyDescent="0.4"/>
    <row r="957" ht="15.75" customHeight="1" x14ac:dyDescent="0.4"/>
    <row r="958" ht="15.75" customHeight="1" x14ac:dyDescent="0.4"/>
    <row r="959" ht="15.75" customHeight="1" x14ac:dyDescent="0.4"/>
    <row r="960" ht="15.75" customHeight="1" x14ac:dyDescent="0.4"/>
    <row r="961" ht="15.75" customHeight="1" x14ac:dyDescent="0.4"/>
    <row r="962" ht="15.75" customHeight="1" x14ac:dyDescent="0.4"/>
    <row r="963" ht="15.75" customHeight="1" x14ac:dyDescent="0.4"/>
    <row r="964" ht="15.75" customHeight="1" x14ac:dyDescent="0.4"/>
    <row r="965" ht="15.75" customHeight="1" x14ac:dyDescent="0.4"/>
    <row r="966" ht="15.75" customHeight="1" x14ac:dyDescent="0.4"/>
    <row r="967" ht="15.75" customHeight="1" x14ac:dyDescent="0.4"/>
    <row r="968" ht="15.75" customHeight="1" x14ac:dyDescent="0.4"/>
    <row r="969" ht="15.75" customHeight="1" x14ac:dyDescent="0.4"/>
    <row r="970" ht="15.75" customHeight="1" x14ac:dyDescent="0.4"/>
    <row r="971" ht="15.75" customHeight="1" x14ac:dyDescent="0.4"/>
    <row r="972" ht="15.75" customHeight="1" x14ac:dyDescent="0.4"/>
    <row r="973" ht="15.75" customHeight="1" x14ac:dyDescent="0.4"/>
    <row r="974" ht="15.75" customHeight="1" x14ac:dyDescent="0.4"/>
    <row r="975" ht="15.75" customHeight="1" x14ac:dyDescent="0.4"/>
    <row r="976" ht="15.75" customHeight="1" x14ac:dyDescent="0.4"/>
    <row r="977" ht="15.75" customHeight="1" x14ac:dyDescent="0.4"/>
    <row r="978" ht="15.75" customHeight="1" x14ac:dyDescent="0.4"/>
    <row r="979" ht="15.75" customHeight="1" x14ac:dyDescent="0.4"/>
    <row r="980" ht="15.75" customHeight="1" x14ac:dyDescent="0.4"/>
    <row r="981" ht="15.75" customHeight="1" x14ac:dyDescent="0.4"/>
    <row r="982" ht="15.75" customHeight="1" x14ac:dyDescent="0.4"/>
    <row r="983" ht="15.75" customHeight="1" x14ac:dyDescent="0.4"/>
    <row r="984" ht="15.75" customHeight="1" x14ac:dyDescent="0.4"/>
    <row r="985" ht="15.75" customHeight="1" x14ac:dyDescent="0.4"/>
    <row r="986" ht="15.75" customHeight="1" x14ac:dyDescent="0.4"/>
    <row r="987" ht="15.75" customHeight="1" x14ac:dyDescent="0.4"/>
    <row r="988" ht="15.75" customHeight="1" x14ac:dyDescent="0.4"/>
    <row r="989" ht="15.75" customHeight="1" x14ac:dyDescent="0.4"/>
    <row r="990" ht="15.75" customHeight="1" x14ac:dyDescent="0.4"/>
    <row r="991" ht="15.75" customHeight="1" x14ac:dyDescent="0.4"/>
    <row r="992" ht="15.75" customHeight="1" x14ac:dyDescent="0.4"/>
    <row r="993" ht="15.75" customHeight="1" x14ac:dyDescent="0.4"/>
    <row r="994" ht="15.75" customHeight="1" x14ac:dyDescent="0.4"/>
    <row r="995" ht="15.75" customHeight="1" x14ac:dyDescent="0.4"/>
    <row r="996" ht="15.75" customHeight="1" x14ac:dyDescent="0.4"/>
    <row r="997" ht="15.75" customHeight="1" x14ac:dyDescent="0.4"/>
    <row r="998" ht="15.75" customHeight="1" x14ac:dyDescent="0.4"/>
    <row r="999" ht="15.75" customHeight="1" x14ac:dyDescent="0.4"/>
    <row r="1000" ht="15.75" customHeight="1" x14ac:dyDescent="0.4"/>
  </sheetData>
  <mergeCells count="3">
    <mergeCell ref="A1:S1"/>
    <mergeCell ref="A2:S2"/>
    <mergeCell ref="C4:S4"/>
  </mergeCells>
  <pageMargins left="0.7" right="0.7" top="0.75" bottom="0.75" header="0" footer="0"/>
  <pageSetup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Y1000"/>
  <sheetViews>
    <sheetView showGridLines="0" workbookViewId="0">
      <pane ySplit="6" topLeftCell="A7" activePane="bottomLeft" state="frozen"/>
      <selection pane="bottomLeft" activeCell="A4" sqref="A4:A6"/>
    </sheetView>
  </sheetViews>
  <sheetFormatPr defaultColWidth="14.453125" defaultRowHeight="15" customHeight="1" x14ac:dyDescent="0.4"/>
  <cols>
    <col min="1" max="1" width="3.1796875" customWidth="1"/>
    <col min="2" max="2" width="25.453125" customWidth="1"/>
    <col min="3" max="3" width="6.26953125" customWidth="1"/>
    <col min="4" max="18" width="5.453125" customWidth="1"/>
    <col min="19" max="19" width="6" customWidth="1"/>
    <col min="20" max="20" width="3.26953125" customWidth="1"/>
    <col min="21" max="22" width="8" hidden="1" customWidth="1"/>
    <col min="23" max="25" width="8" customWidth="1"/>
  </cols>
  <sheetData>
    <row r="1" spans="1:25" ht="14.25" customHeight="1" x14ac:dyDescent="0.4">
      <c r="A1" s="660" t="str">
        <f>Key!A1</f>
        <v>University of California San Diego: Survey of Pedestrian and Vehicular Traffic, Winter 2023</v>
      </c>
      <c r="B1" s="659"/>
      <c r="C1" s="659"/>
      <c r="D1" s="659"/>
      <c r="E1" s="659"/>
      <c r="F1" s="659"/>
      <c r="G1" s="659"/>
      <c r="H1" s="659"/>
      <c r="I1" s="659"/>
      <c r="J1" s="659"/>
      <c r="K1" s="659"/>
      <c r="L1" s="659"/>
      <c r="M1" s="659"/>
      <c r="N1" s="659"/>
      <c r="O1" s="659"/>
      <c r="P1" s="659"/>
      <c r="Q1" s="659"/>
      <c r="R1" s="659"/>
      <c r="S1" s="659"/>
      <c r="T1" s="67"/>
      <c r="U1" s="67"/>
      <c r="V1" s="67"/>
      <c r="W1" s="67"/>
      <c r="X1" s="67"/>
      <c r="Y1" s="67"/>
    </row>
    <row r="2" spans="1:25" ht="14.25" customHeight="1" x14ac:dyDescent="0.4">
      <c r="A2" s="660" t="s">
        <v>253</v>
      </c>
      <c r="B2" s="659"/>
      <c r="C2" s="659"/>
      <c r="D2" s="659"/>
      <c r="E2" s="659"/>
      <c r="F2" s="659"/>
      <c r="G2" s="659"/>
      <c r="H2" s="659"/>
      <c r="I2" s="659"/>
      <c r="J2" s="659"/>
      <c r="K2" s="659"/>
      <c r="L2" s="659"/>
      <c r="M2" s="659"/>
      <c r="N2" s="659"/>
      <c r="O2" s="659"/>
      <c r="P2" s="659"/>
      <c r="Q2" s="659"/>
      <c r="R2" s="659"/>
      <c r="S2" s="659"/>
      <c r="T2" s="67"/>
      <c r="U2" s="67"/>
      <c r="V2" s="67"/>
      <c r="W2" s="67"/>
      <c r="X2" s="67"/>
      <c r="Y2" s="67"/>
    </row>
    <row r="3" spans="1:25" ht="12" customHeight="1" x14ac:dyDescent="0.4">
      <c r="A3" s="67"/>
      <c r="B3" s="67"/>
      <c r="C3" s="67"/>
      <c r="D3" s="67"/>
      <c r="E3" s="67"/>
      <c r="F3" s="67"/>
      <c r="G3" s="67"/>
      <c r="H3" s="67"/>
      <c r="I3" s="67"/>
      <c r="J3" s="67"/>
      <c r="K3" s="67"/>
      <c r="L3" s="67"/>
      <c r="M3" s="67"/>
      <c r="N3" s="67"/>
      <c r="O3" s="67"/>
      <c r="P3" s="67"/>
      <c r="Q3" s="67"/>
      <c r="R3" s="67"/>
      <c r="S3" s="67"/>
      <c r="T3" s="67"/>
      <c r="U3" s="67"/>
      <c r="V3" s="67"/>
      <c r="W3" s="67"/>
      <c r="X3" s="67"/>
      <c r="Y3" s="67"/>
    </row>
    <row r="4" spans="1:25" ht="12" customHeight="1" x14ac:dyDescent="0.4">
      <c r="A4" s="670"/>
      <c r="B4" s="383" t="s">
        <v>3</v>
      </c>
      <c r="C4" s="302" t="s">
        <v>159</v>
      </c>
      <c r="D4" s="384" t="s">
        <v>160</v>
      </c>
      <c r="E4" s="384" t="s">
        <v>161</v>
      </c>
      <c r="F4" s="384" t="s">
        <v>162</v>
      </c>
      <c r="G4" s="384" t="s">
        <v>163</v>
      </c>
      <c r="H4" s="384" t="s">
        <v>164</v>
      </c>
      <c r="I4" s="384" t="s">
        <v>165</v>
      </c>
      <c r="J4" s="384" t="s">
        <v>166</v>
      </c>
      <c r="K4" s="384" t="s">
        <v>167</v>
      </c>
      <c r="L4" s="384" t="s">
        <v>168</v>
      </c>
      <c r="M4" s="384" t="s">
        <v>169</v>
      </c>
      <c r="N4" s="384" t="s">
        <v>170</v>
      </c>
      <c r="O4" s="384" t="s">
        <v>171</v>
      </c>
      <c r="P4" s="384" t="s">
        <v>172</v>
      </c>
      <c r="Q4" s="384" t="s">
        <v>173</v>
      </c>
      <c r="R4" s="384" t="s">
        <v>174</v>
      </c>
      <c r="S4" s="383" t="s">
        <v>175</v>
      </c>
      <c r="T4" s="67"/>
      <c r="U4" s="67"/>
      <c r="V4" s="67"/>
      <c r="W4" s="67"/>
      <c r="X4" s="67"/>
      <c r="Y4" s="67"/>
    </row>
    <row r="5" spans="1:25" ht="12" customHeight="1" x14ac:dyDescent="0.4">
      <c r="A5" s="671"/>
      <c r="B5" s="385"/>
      <c r="C5" s="386" t="s">
        <v>176</v>
      </c>
      <c r="D5" s="387" t="s">
        <v>176</v>
      </c>
      <c r="E5" s="387" t="s">
        <v>176</v>
      </c>
      <c r="F5" s="387" t="s">
        <v>176</v>
      </c>
      <c r="G5" s="387" t="s">
        <v>176</v>
      </c>
      <c r="H5" s="387" t="s">
        <v>176</v>
      </c>
      <c r="I5" s="387" t="s">
        <v>176</v>
      </c>
      <c r="J5" s="387" t="s">
        <v>176</v>
      </c>
      <c r="K5" s="387" t="s">
        <v>176</v>
      </c>
      <c r="L5" s="387" t="s">
        <v>176</v>
      </c>
      <c r="M5" s="387" t="s">
        <v>176</v>
      </c>
      <c r="N5" s="387" t="s">
        <v>176</v>
      </c>
      <c r="O5" s="387" t="s">
        <v>176</v>
      </c>
      <c r="P5" s="387" t="s">
        <v>176</v>
      </c>
      <c r="Q5" s="387" t="s">
        <v>176</v>
      </c>
      <c r="R5" s="387" t="s">
        <v>176</v>
      </c>
      <c r="S5" s="385"/>
      <c r="T5" s="67"/>
      <c r="U5" s="67"/>
      <c r="V5" s="67"/>
      <c r="W5" s="67"/>
      <c r="X5" s="67"/>
      <c r="Y5" s="67"/>
    </row>
    <row r="6" spans="1:25" ht="12" customHeight="1" x14ac:dyDescent="0.4">
      <c r="A6" s="672"/>
      <c r="B6" s="388"/>
      <c r="C6" s="389" t="s">
        <v>160</v>
      </c>
      <c r="D6" s="69" t="s">
        <v>161</v>
      </c>
      <c r="E6" s="69" t="s">
        <v>162</v>
      </c>
      <c r="F6" s="69" t="s">
        <v>163</v>
      </c>
      <c r="G6" s="69" t="s">
        <v>164</v>
      </c>
      <c r="H6" s="69" t="s">
        <v>165</v>
      </c>
      <c r="I6" s="69" t="s">
        <v>166</v>
      </c>
      <c r="J6" s="69" t="s">
        <v>167</v>
      </c>
      <c r="K6" s="69" t="s">
        <v>168</v>
      </c>
      <c r="L6" s="69" t="s">
        <v>169</v>
      </c>
      <c r="M6" s="69" t="s">
        <v>170</v>
      </c>
      <c r="N6" s="69" t="s">
        <v>171</v>
      </c>
      <c r="O6" s="69" t="s">
        <v>172</v>
      </c>
      <c r="P6" s="69" t="s">
        <v>173</v>
      </c>
      <c r="Q6" s="69" t="s">
        <v>174</v>
      </c>
      <c r="R6" s="69" t="s">
        <v>177</v>
      </c>
      <c r="S6" s="388"/>
      <c r="T6" s="67"/>
      <c r="U6" s="67"/>
      <c r="V6" s="67"/>
      <c r="W6" s="67"/>
      <c r="X6" s="67"/>
      <c r="Y6" s="67"/>
    </row>
    <row r="7" spans="1:25" ht="12" customHeight="1" x14ac:dyDescent="0.4">
      <c r="A7" s="663" t="s">
        <v>254</v>
      </c>
      <c r="B7" s="390" t="s">
        <v>180</v>
      </c>
      <c r="C7" s="179">
        <f>SUM('PMD Breakdown Entering'!C7,'PMD Breakdown Entering'!C12:C16)</f>
        <v>113</v>
      </c>
      <c r="D7" s="77">
        <f>'PMD Breakdown Entering'!D17</f>
        <v>30</v>
      </c>
      <c r="E7" s="173">
        <f>'PMD Breakdown Entering'!E17</f>
        <v>35</v>
      </c>
      <c r="F7" s="173">
        <f>'PMD Breakdown Entering'!F17</f>
        <v>37</v>
      </c>
      <c r="G7" s="77">
        <f>'PMD Breakdown Entering'!G17</f>
        <v>42</v>
      </c>
      <c r="H7" s="77">
        <f>'PMD Breakdown Entering'!H17</f>
        <v>19</v>
      </c>
      <c r="I7" s="77">
        <f>'PMD Breakdown Entering'!I17</f>
        <v>24</v>
      </c>
      <c r="J7" s="77">
        <f>'PMD Breakdown Entering'!J17</f>
        <v>16</v>
      </c>
      <c r="K7" s="77">
        <f>'PMD Breakdown Entering'!K17</f>
        <v>6</v>
      </c>
      <c r="L7" s="77">
        <f>'PMD Breakdown Entering'!L17</f>
        <v>12</v>
      </c>
      <c r="M7" s="77">
        <f>'PMD Breakdown Entering'!M17</f>
        <v>14</v>
      </c>
      <c r="N7" s="77">
        <f>'PMD Breakdown Entering'!N17</f>
        <v>13</v>
      </c>
      <c r="O7" s="77">
        <f>'PMD Breakdown Entering'!O17</f>
        <v>9</v>
      </c>
      <c r="P7" s="77">
        <f>'PMD Breakdown Entering'!P17</f>
        <v>7</v>
      </c>
      <c r="Q7" s="77">
        <f>'PMD Breakdown Entering'!Q17</f>
        <v>5</v>
      </c>
      <c r="R7" s="77">
        <f>'PMD Breakdown Entering'!R17</f>
        <v>1</v>
      </c>
      <c r="S7" s="376">
        <f t="shared" ref="S7:S9" si="0">SUM(C7:R7)</f>
        <v>383</v>
      </c>
      <c r="T7" s="67"/>
      <c r="U7" s="67"/>
      <c r="V7" s="67"/>
      <c r="W7" s="67"/>
      <c r="X7" s="67"/>
      <c r="Y7" s="67"/>
    </row>
    <row r="8" spans="1:25" ht="12" customHeight="1" x14ac:dyDescent="0.4">
      <c r="A8" s="664"/>
      <c r="B8" s="391" t="s">
        <v>181</v>
      </c>
      <c r="C8" s="315">
        <f>SUM('PMD Breakdown Entering'!C8:C11)</f>
        <v>6</v>
      </c>
      <c r="D8" s="392">
        <f>SUM('PMD Breakdown Entering'!D8:D11)</f>
        <v>3</v>
      </c>
      <c r="E8" s="393">
        <f>SUM('PMD Breakdown Entering'!E8:E11)</f>
        <v>2</v>
      </c>
      <c r="F8" s="393">
        <f>SUM('PMD Breakdown Entering'!F8:F11)</f>
        <v>5</v>
      </c>
      <c r="G8" s="392">
        <f>SUM('PMD Breakdown Entering'!G8:G11)</f>
        <v>5</v>
      </c>
      <c r="H8" s="392">
        <f>SUM('PMD Breakdown Entering'!H8:H11)</f>
        <v>1</v>
      </c>
      <c r="I8" s="392">
        <f>SUM('PMD Breakdown Entering'!I8:I11)</f>
        <v>2</v>
      </c>
      <c r="J8" s="392">
        <f>SUM('PMD Breakdown Entering'!J8:J11)</f>
        <v>2</v>
      </c>
      <c r="K8" s="392">
        <f>SUM('PMD Breakdown Entering'!K8:K11)</f>
        <v>1</v>
      </c>
      <c r="L8" s="392">
        <f>SUM('PMD Breakdown Entering'!L8:L11)</f>
        <v>0</v>
      </c>
      <c r="M8" s="392">
        <f>SUM('PMD Breakdown Entering'!M8:M11)</f>
        <v>1</v>
      </c>
      <c r="N8" s="392">
        <f>SUM('PMD Breakdown Entering'!N8:N11)</f>
        <v>1</v>
      </c>
      <c r="O8" s="392">
        <f>SUM('PMD Breakdown Entering'!O8:O11)</f>
        <v>0</v>
      </c>
      <c r="P8" s="392">
        <f>SUM('PMD Breakdown Entering'!P8:P11)</f>
        <v>0</v>
      </c>
      <c r="Q8" s="392">
        <f>SUM('PMD Breakdown Entering'!Q8:Q11)</f>
        <v>0</v>
      </c>
      <c r="R8" s="392">
        <f>SUM('PMD Breakdown Entering'!R8:R11)</f>
        <v>0</v>
      </c>
      <c r="S8" s="394">
        <f t="shared" si="0"/>
        <v>29</v>
      </c>
      <c r="T8" s="67"/>
      <c r="U8" s="67"/>
      <c r="V8" s="67"/>
      <c r="W8" s="67"/>
      <c r="X8" s="67"/>
      <c r="Y8" s="67"/>
    </row>
    <row r="9" spans="1:25" ht="12" customHeight="1" x14ac:dyDescent="0.4">
      <c r="A9" s="664"/>
      <c r="B9" s="391" t="s">
        <v>182</v>
      </c>
      <c r="C9" s="315">
        <f>SUM('PMD Breakdown Entering'!C8,'PMD Breakdown Entering'!C10,'PMD Breakdown Entering'!C11)*1 + ('PMD Breakdown Entering'!C9)*2</f>
        <v>6</v>
      </c>
      <c r="D9" s="392">
        <f>SUM('PMD Breakdown Entering'!D8,'PMD Breakdown Entering'!D10,'PMD Breakdown Entering'!D11)*1 + ('PMD Breakdown Entering'!D9)*2</f>
        <v>3</v>
      </c>
      <c r="E9" s="393">
        <f>SUM('PMD Breakdown Entering'!E8,'PMD Breakdown Entering'!E10,'PMD Breakdown Entering'!E11)*1 + ('PMD Breakdown Entering'!E9)*2</f>
        <v>2</v>
      </c>
      <c r="F9" s="393">
        <f>SUM('PMD Breakdown Entering'!F8,'PMD Breakdown Entering'!F10,'PMD Breakdown Entering'!F11)*1 + ('PMD Breakdown Entering'!F9)*2</f>
        <v>5</v>
      </c>
      <c r="G9" s="392">
        <f>SUM('PMD Breakdown Entering'!G8,'PMD Breakdown Entering'!G10,'PMD Breakdown Entering'!G11)*1 + ('PMD Breakdown Entering'!G9)*2</f>
        <v>5</v>
      </c>
      <c r="H9" s="392">
        <f>SUM('PMD Breakdown Entering'!H8,'PMD Breakdown Entering'!H10,'PMD Breakdown Entering'!H11)*1 + ('PMD Breakdown Entering'!H9)*2</f>
        <v>1</v>
      </c>
      <c r="I9" s="392">
        <f>SUM('PMD Breakdown Entering'!I8,'PMD Breakdown Entering'!I10,'PMD Breakdown Entering'!I11)*1 + ('PMD Breakdown Entering'!I9)*2</f>
        <v>2</v>
      </c>
      <c r="J9" s="392">
        <f>SUM('PMD Breakdown Entering'!J8,'PMD Breakdown Entering'!J10,'PMD Breakdown Entering'!J11)*1 + ('PMD Breakdown Entering'!J9)*2</f>
        <v>2</v>
      </c>
      <c r="K9" s="392">
        <f>SUM('PMD Breakdown Entering'!K8,'PMD Breakdown Entering'!K10,'PMD Breakdown Entering'!K11)*1 + ('PMD Breakdown Entering'!K9)*2</f>
        <v>1</v>
      </c>
      <c r="L9" s="392">
        <f>SUM('PMD Breakdown Entering'!L8,'PMD Breakdown Entering'!L10,'PMD Breakdown Entering'!L11)*1 + ('PMD Breakdown Entering'!L9)*2</f>
        <v>0</v>
      </c>
      <c r="M9" s="392">
        <f>SUM('PMD Breakdown Entering'!M8,'PMD Breakdown Entering'!M10,'PMD Breakdown Entering'!M11)*1 + ('PMD Breakdown Entering'!M9)*2</f>
        <v>1</v>
      </c>
      <c r="N9" s="392">
        <f>SUM('PMD Breakdown Entering'!N8,'PMD Breakdown Entering'!N10,'PMD Breakdown Entering'!N11)*1 + ('PMD Breakdown Entering'!N9)*2</f>
        <v>1</v>
      </c>
      <c r="O9" s="392">
        <f>SUM('PMD Breakdown Entering'!O8,'PMD Breakdown Entering'!O10,'PMD Breakdown Entering'!O11)*1 + ('PMD Breakdown Entering'!O9)*2</f>
        <v>0</v>
      </c>
      <c r="P9" s="392">
        <f>SUM('PMD Breakdown Entering'!P8,'PMD Breakdown Entering'!P10,'PMD Breakdown Entering'!P11)*1 + ('PMD Breakdown Entering'!P9)*2</f>
        <v>0</v>
      </c>
      <c r="Q9" s="392">
        <f>SUM('PMD Breakdown Entering'!Q8,'PMD Breakdown Entering'!Q10,'PMD Breakdown Entering'!Q11)*1 + ('PMD Breakdown Entering'!Q9)*2</f>
        <v>0</v>
      </c>
      <c r="R9" s="392">
        <f>SUM('PMD Breakdown Entering'!R8,'PMD Breakdown Entering'!R10,'PMD Breakdown Entering'!R11)*1 + ('PMD Breakdown Entering'!R9)*2</f>
        <v>0</v>
      </c>
      <c r="S9" s="394">
        <f t="shared" si="0"/>
        <v>29</v>
      </c>
      <c r="T9" s="67"/>
      <c r="U9" s="67"/>
      <c r="V9" s="67"/>
      <c r="W9" s="67"/>
      <c r="X9" s="67"/>
      <c r="Y9" s="67"/>
    </row>
    <row r="10" spans="1:25" ht="12" customHeight="1" x14ac:dyDescent="0.4">
      <c r="A10" s="664"/>
      <c r="B10" s="390" t="s">
        <v>184</v>
      </c>
      <c r="C10" s="314"/>
      <c r="D10" s="67"/>
      <c r="E10" s="67"/>
      <c r="F10" s="67"/>
      <c r="G10" s="67"/>
      <c r="H10" s="67"/>
      <c r="I10" s="67"/>
      <c r="J10" s="67"/>
      <c r="K10" s="67"/>
      <c r="L10" s="67"/>
      <c r="M10" s="67"/>
      <c r="N10" s="67"/>
      <c r="O10" s="67"/>
      <c r="P10" s="67"/>
      <c r="Q10" s="67"/>
      <c r="R10" s="67"/>
      <c r="S10" s="376"/>
      <c r="T10" s="67"/>
      <c r="U10" s="67"/>
      <c r="V10" s="67"/>
      <c r="W10" s="67"/>
      <c r="X10" s="67"/>
      <c r="Y10" s="67"/>
    </row>
    <row r="11" spans="1:25" ht="12" customHeight="1" x14ac:dyDescent="0.4">
      <c r="A11" s="664"/>
      <c r="B11" s="390" t="s">
        <v>185</v>
      </c>
      <c r="C11" s="314"/>
      <c r="D11" s="67"/>
      <c r="E11" s="67"/>
      <c r="F11" s="67"/>
      <c r="G11" s="67"/>
      <c r="H11" s="67"/>
      <c r="I11" s="67"/>
      <c r="J11" s="67"/>
      <c r="K11" s="67"/>
      <c r="L11" s="67"/>
      <c r="M11" s="67"/>
      <c r="N11" s="67"/>
      <c r="O11" s="67"/>
      <c r="P11" s="67"/>
      <c r="Q11" s="67"/>
      <c r="R11" s="67"/>
      <c r="S11" s="376"/>
      <c r="T11" s="67"/>
      <c r="U11" s="67"/>
      <c r="V11" s="67"/>
      <c r="W11" s="67"/>
      <c r="X11" s="67"/>
      <c r="Y11" s="67"/>
    </row>
    <row r="12" spans="1:25" ht="12" customHeight="1" x14ac:dyDescent="0.4">
      <c r="A12" s="664"/>
      <c r="B12" s="391" t="s">
        <v>11</v>
      </c>
      <c r="C12" s="315"/>
      <c r="D12" s="392"/>
      <c r="E12" s="392"/>
      <c r="F12" s="392"/>
      <c r="G12" s="392"/>
      <c r="H12" s="392"/>
      <c r="I12" s="392"/>
      <c r="J12" s="392"/>
      <c r="K12" s="392"/>
      <c r="L12" s="392"/>
      <c r="M12" s="392"/>
      <c r="N12" s="392"/>
      <c r="O12" s="392"/>
      <c r="P12" s="392"/>
      <c r="Q12" s="392"/>
      <c r="R12" s="392"/>
      <c r="S12" s="394"/>
      <c r="T12" s="67"/>
      <c r="U12" s="67"/>
      <c r="V12" s="67"/>
      <c r="W12" s="67"/>
      <c r="X12" s="67"/>
      <c r="Y12" s="67"/>
    </row>
    <row r="13" spans="1:25" ht="12" customHeight="1" x14ac:dyDescent="0.4">
      <c r="A13" s="664"/>
      <c r="B13" s="391" t="s">
        <v>188</v>
      </c>
      <c r="C13" s="315"/>
      <c r="D13" s="392"/>
      <c r="E13" s="392"/>
      <c r="F13" s="392"/>
      <c r="G13" s="392"/>
      <c r="H13" s="392"/>
      <c r="I13" s="392"/>
      <c r="J13" s="392"/>
      <c r="K13" s="392"/>
      <c r="L13" s="392"/>
      <c r="M13" s="392"/>
      <c r="N13" s="392"/>
      <c r="O13" s="392"/>
      <c r="P13" s="392"/>
      <c r="Q13" s="392"/>
      <c r="R13" s="392"/>
      <c r="S13" s="394"/>
      <c r="T13" s="67"/>
      <c r="U13" s="67"/>
      <c r="V13" s="67"/>
      <c r="W13" s="67"/>
      <c r="X13" s="67"/>
      <c r="Y13" s="67"/>
    </row>
    <row r="14" spans="1:25" ht="12" customHeight="1" x14ac:dyDescent="0.4">
      <c r="A14" s="664"/>
      <c r="B14" s="391" t="s">
        <v>42</v>
      </c>
      <c r="C14" s="315"/>
      <c r="D14" s="392"/>
      <c r="E14" s="392"/>
      <c r="F14" s="392"/>
      <c r="G14" s="392"/>
      <c r="H14" s="392"/>
      <c r="I14" s="392"/>
      <c r="J14" s="392"/>
      <c r="K14" s="392"/>
      <c r="L14" s="392"/>
      <c r="M14" s="392"/>
      <c r="N14" s="392"/>
      <c r="O14" s="392"/>
      <c r="P14" s="392"/>
      <c r="Q14" s="392"/>
      <c r="R14" s="392"/>
      <c r="S14" s="394"/>
      <c r="T14" s="67"/>
      <c r="U14" s="67"/>
      <c r="V14" s="67"/>
      <c r="W14" s="67"/>
      <c r="X14" s="67"/>
      <c r="Y14" s="67"/>
    </row>
    <row r="15" spans="1:25" ht="12" customHeight="1" x14ac:dyDescent="0.4">
      <c r="A15" s="664"/>
      <c r="B15" s="391" t="s">
        <v>189</v>
      </c>
      <c r="C15" s="315"/>
      <c r="D15" s="392"/>
      <c r="E15" s="392"/>
      <c r="F15" s="392"/>
      <c r="G15" s="392"/>
      <c r="H15" s="392"/>
      <c r="I15" s="392"/>
      <c r="J15" s="392"/>
      <c r="K15" s="392"/>
      <c r="L15" s="392"/>
      <c r="M15" s="392"/>
      <c r="N15" s="392"/>
      <c r="O15" s="392"/>
      <c r="P15" s="392"/>
      <c r="Q15" s="392"/>
      <c r="R15" s="392"/>
      <c r="S15" s="394"/>
      <c r="T15" s="67"/>
      <c r="U15" s="67"/>
      <c r="V15" s="67"/>
      <c r="W15" s="67"/>
      <c r="X15" s="67"/>
      <c r="Y15" s="67"/>
    </row>
    <row r="16" spans="1:25" ht="12" customHeight="1" x14ac:dyDescent="0.4">
      <c r="A16" s="664"/>
      <c r="B16" s="391" t="s">
        <v>190</v>
      </c>
      <c r="C16" s="315"/>
      <c r="D16" s="392"/>
      <c r="E16" s="392"/>
      <c r="F16" s="392"/>
      <c r="G16" s="392"/>
      <c r="H16" s="392"/>
      <c r="I16" s="392"/>
      <c r="J16" s="392"/>
      <c r="K16" s="392"/>
      <c r="L16" s="392"/>
      <c r="M16" s="392"/>
      <c r="N16" s="392"/>
      <c r="O16" s="392"/>
      <c r="P16" s="392"/>
      <c r="Q16" s="392"/>
      <c r="R16" s="392"/>
      <c r="S16" s="394"/>
      <c r="T16" s="67"/>
      <c r="U16" s="67"/>
      <c r="V16" s="67"/>
      <c r="W16" s="67"/>
      <c r="X16" s="67"/>
      <c r="Y16" s="67"/>
    </row>
    <row r="17" spans="1:25" ht="12" customHeight="1" x14ac:dyDescent="0.4">
      <c r="A17" s="664"/>
      <c r="B17" s="390" t="s">
        <v>191</v>
      </c>
      <c r="C17" s="314"/>
      <c r="D17" s="67"/>
      <c r="E17" s="67"/>
      <c r="F17" s="67"/>
      <c r="G17" s="67"/>
      <c r="H17" s="67"/>
      <c r="I17" s="67"/>
      <c r="J17" s="67"/>
      <c r="K17" s="67"/>
      <c r="L17" s="67"/>
      <c r="M17" s="67"/>
      <c r="N17" s="67"/>
      <c r="O17" s="67"/>
      <c r="P17" s="67"/>
      <c r="Q17" s="67"/>
      <c r="R17" s="67"/>
      <c r="S17" s="376"/>
      <c r="T17" s="67"/>
      <c r="U17" s="67"/>
      <c r="V17" s="67"/>
      <c r="W17" s="67"/>
      <c r="X17" s="67"/>
      <c r="Y17" s="67"/>
    </row>
    <row r="18" spans="1:25" ht="12" customHeight="1" x14ac:dyDescent="0.4">
      <c r="A18" s="664"/>
      <c r="B18" s="390" t="s">
        <v>192</v>
      </c>
      <c r="C18" s="314"/>
      <c r="D18" s="67"/>
      <c r="E18" s="67"/>
      <c r="F18" s="67"/>
      <c r="G18" s="67"/>
      <c r="H18" s="67"/>
      <c r="I18" s="67"/>
      <c r="J18" s="67"/>
      <c r="K18" s="67"/>
      <c r="L18" s="67"/>
      <c r="M18" s="67"/>
      <c r="N18" s="67"/>
      <c r="O18" s="67"/>
      <c r="P18" s="67"/>
      <c r="Q18" s="67"/>
      <c r="R18" s="67"/>
      <c r="S18" s="376"/>
      <c r="T18" s="67"/>
      <c r="U18" s="67"/>
      <c r="V18" s="67"/>
      <c r="W18" s="67"/>
      <c r="X18" s="67"/>
      <c r="Y18" s="67"/>
    </row>
    <row r="19" spans="1:25" ht="12" customHeight="1" x14ac:dyDescent="0.4">
      <c r="A19" s="664"/>
      <c r="B19" s="391" t="s">
        <v>193</v>
      </c>
      <c r="C19" s="315"/>
      <c r="D19" s="392"/>
      <c r="E19" s="392"/>
      <c r="F19" s="392"/>
      <c r="G19" s="392"/>
      <c r="H19" s="392"/>
      <c r="I19" s="392"/>
      <c r="J19" s="392"/>
      <c r="K19" s="392"/>
      <c r="L19" s="392"/>
      <c r="M19" s="392"/>
      <c r="N19" s="392"/>
      <c r="O19" s="392"/>
      <c r="P19" s="392"/>
      <c r="Q19" s="392"/>
      <c r="R19" s="392"/>
      <c r="S19" s="394"/>
      <c r="T19" s="67"/>
      <c r="U19" s="67"/>
      <c r="V19" s="67"/>
      <c r="W19" s="67"/>
      <c r="X19" s="67"/>
      <c r="Y19" s="67"/>
    </row>
    <row r="20" spans="1:25" ht="12" customHeight="1" x14ac:dyDescent="0.4">
      <c r="A20" s="664"/>
      <c r="B20" s="391" t="s">
        <v>194</v>
      </c>
      <c r="C20" s="315"/>
      <c r="D20" s="392"/>
      <c r="E20" s="392"/>
      <c r="F20" s="392"/>
      <c r="G20" s="392"/>
      <c r="H20" s="392"/>
      <c r="I20" s="392"/>
      <c r="J20" s="392"/>
      <c r="K20" s="392"/>
      <c r="L20" s="392"/>
      <c r="M20" s="392"/>
      <c r="N20" s="392"/>
      <c r="O20" s="392"/>
      <c r="P20" s="392"/>
      <c r="Q20" s="392"/>
      <c r="R20" s="392"/>
      <c r="S20" s="394"/>
      <c r="T20" s="67"/>
      <c r="U20" s="67"/>
      <c r="V20" s="67"/>
      <c r="W20" s="67"/>
      <c r="X20" s="67"/>
      <c r="Y20" s="67"/>
    </row>
    <row r="21" spans="1:25" ht="12" customHeight="1" x14ac:dyDescent="0.4">
      <c r="A21" s="664"/>
      <c r="B21" s="390" t="s">
        <v>196</v>
      </c>
      <c r="C21" s="314"/>
      <c r="D21" s="67"/>
      <c r="E21" s="67"/>
      <c r="F21" s="67"/>
      <c r="G21" s="67"/>
      <c r="H21" s="67"/>
      <c r="I21" s="67"/>
      <c r="J21" s="67"/>
      <c r="K21" s="67"/>
      <c r="L21" s="67"/>
      <c r="M21" s="67"/>
      <c r="N21" s="67"/>
      <c r="O21" s="67"/>
      <c r="P21" s="67"/>
      <c r="Q21" s="67"/>
      <c r="R21" s="67"/>
      <c r="S21" s="396">
        <f t="shared" ref="S21:S24" si="1">SUM(C21:R21)</f>
        <v>0</v>
      </c>
      <c r="T21" s="67"/>
      <c r="U21" s="67"/>
      <c r="V21" s="67"/>
      <c r="W21" s="67"/>
      <c r="X21" s="67"/>
      <c r="Y21" s="67"/>
    </row>
    <row r="22" spans="1:25" ht="12" customHeight="1" x14ac:dyDescent="0.4">
      <c r="A22" s="664"/>
      <c r="B22" s="390" t="s">
        <v>197</v>
      </c>
      <c r="C22" s="316">
        <f>SUM('By Bus Stop Arriving'!D9)</f>
        <v>0</v>
      </c>
      <c r="D22" s="70">
        <f>SUM('By Bus Stop Arriving'!E9)</f>
        <v>0</v>
      </c>
      <c r="E22" s="70">
        <f>SUM('By Bus Stop Arriving'!F9)</f>
        <v>0</v>
      </c>
      <c r="F22" s="70">
        <f>SUM('By Bus Stop Arriving'!G9)</f>
        <v>0</v>
      </c>
      <c r="G22" s="70">
        <f>SUM('By Bus Stop Arriving'!H9)</f>
        <v>0</v>
      </c>
      <c r="H22" s="70">
        <f>SUM('By Bus Stop Arriving'!I9)</f>
        <v>0</v>
      </c>
      <c r="I22" s="70">
        <f>SUM('By Bus Stop Arriving'!J9)</f>
        <v>0</v>
      </c>
      <c r="J22" s="70">
        <f>SUM('By Bus Stop Arriving'!K9)</f>
        <v>0</v>
      </c>
      <c r="K22" s="70">
        <f>SUM('By Bus Stop Arriving'!L9)</f>
        <v>0</v>
      </c>
      <c r="L22" s="70">
        <f>SUM('By Bus Stop Arriving'!M9)</f>
        <v>1</v>
      </c>
      <c r="M22" s="70">
        <f>SUM('By Bus Stop Arriving'!N9)</f>
        <v>0</v>
      </c>
      <c r="N22" s="70">
        <f>SUM('By Bus Stop Arriving'!O9)</f>
        <v>2</v>
      </c>
      <c r="O22" s="70">
        <f>SUM('By Bus Stop Arriving'!P9)</f>
        <v>0</v>
      </c>
      <c r="P22" s="70">
        <f>SUM('By Bus Stop Arriving'!Q9)</f>
        <v>0</v>
      </c>
      <c r="Q22" s="70">
        <f>SUM('By Bus Stop Arriving'!R9)</f>
        <v>0</v>
      </c>
      <c r="R22" s="70">
        <f>SUM('By Bus Stop Arriving'!S9)</f>
        <v>0</v>
      </c>
      <c r="S22" s="396">
        <f t="shared" si="1"/>
        <v>3</v>
      </c>
      <c r="T22" s="67"/>
      <c r="U22" s="67"/>
      <c r="V22" s="67"/>
      <c r="W22" s="67"/>
      <c r="X22" s="67"/>
      <c r="Y22" s="67"/>
    </row>
    <row r="23" spans="1:25" ht="12" customHeight="1" x14ac:dyDescent="0.4">
      <c r="A23" s="664"/>
      <c r="B23" s="397" t="s">
        <v>7</v>
      </c>
      <c r="C23" s="317">
        <f t="shared" ref="C23:R23" si="2">SUM(C8,C10,C15,C17,C19,C21)</f>
        <v>6</v>
      </c>
      <c r="D23" s="398">
        <f t="shared" si="2"/>
        <v>3</v>
      </c>
      <c r="E23" s="399">
        <f t="shared" si="2"/>
        <v>2</v>
      </c>
      <c r="F23" s="399">
        <f t="shared" si="2"/>
        <v>5</v>
      </c>
      <c r="G23" s="398">
        <f t="shared" si="2"/>
        <v>5</v>
      </c>
      <c r="H23" s="398">
        <f t="shared" si="2"/>
        <v>1</v>
      </c>
      <c r="I23" s="398">
        <f t="shared" si="2"/>
        <v>2</v>
      </c>
      <c r="J23" s="398">
        <f t="shared" si="2"/>
        <v>2</v>
      </c>
      <c r="K23" s="398">
        <f t="shared" si="2"/>
        <v>1</v>
      </c>
      <c r="L23" s="398">
        <f t="shared" si="2"/>
        <v>0</v>
      </c>
      <c r="M23" s="398">
        <f t="shared" si="2"/>
        <v>1</v>
      </c>
      <c r="N23" s="398">
        <f t="shared" si="2"/>
        <v>1</v>
      </c>
      <c r="O23" s="398">
        <f t="shared" si="2"/>
        <v>0</v>
      </c>
      <c r="P23" s="398">
        <f t="shared" si="2"/>
        <v>0</v>
      </c>
      <c r="Q23" s="398">
        <f t="shared" si="2"/>
        <v>0</v>
      </c>
      <c r="R23" s="398">
        <f t="shared" si="2"/>
        <v>0</v>
      </c>
      <c r="S23" s="400">
        <f t="shared" si="1"/>
        <v>29</v>
      </c>
      <c r="T23" s="67"/>
      <c r="U23" s="67">
        <f t="shared" ref="U23:U277" si="3">IF(B23="Commuter Vehicles", S23, "")</f>
        <v>29</v>
      </c>
      <c r="V23" s="67" t="str">
        <f t="shared" ref="V23:V277" si="4">IF(B23="Commuter People", S23, "")</f>
        <v/>
      </c>
      <c r="W23" s="67"/>
      <c r="X23" s="67"/>
      <c r="Y23" s="67"/>
    </row>
    <row r="24" spans="1:25" ht="12" customHeight="1" x14ac:dyDescent="0.4">
      <c r="A24" s="664"/>
      <c r="B24" s="401" t="s">
        <v>198</v>
      </c>
      <c r="C24" s="402">
        <f t="shared" ref="C24:R24" si="5">SUM(C7,C9,C11,C16,C18,C20,C22)</f>
        <v>119</v>
      </c>
      <c r="D24" s="75">
        <f t="shared" si="5"/>
        <v>33</v>
      </c>
      <c r="E24" s="76">
        <f t="shared" si="5"/>
        <v>37</v>
      </c>
      <c r="F24" s="76">
        <f t="shared" si="5"/>
        <v>42</v>
      </c>
      <c r="G24" s="75">
        <f t="shared" si="5"/>
        <v>47</v>
      </c>
      <c r="H24" s="75">
        <f t="shared" si="5"/>
        <v>20</v>
      </c>
      <c r="I24" s="75">
        <f t="shared" si="5"/>
        <v>26</v>
      </c>
      <c r="J24" s="75">
        <f t="shared" si="5"/>
        <v>18</v>
      </c>
      <c r="K24" s="75">
        <f t="shared" si="5"/>
        <v>7</v>
      </c>
      <c r="L24" s="75">
        <f t="shared" si="5"/>
        <v>13</v>
      </c>
      <c r="M24" s="75">
        <f t="shared" si="5"/>
        <v>15</v>
      </c>
      <c r="N24" s="75">
        <f t="shared" si="5"/>
        <v>16</v>
      </c>
      <c r="O24" s="75">
        <f t="shared" si="5"/>
        <v>9</v>
      </c>
      <c r="P24" s="75">
        <f t="shared" si="5"/>
        <v>7</v>
      </c>
      <c r="Q24" s="75">
        <f t="shared" si="5"/>
        <v>5</v>
      </c>
      <c r="R24" s="75">
        <f t="shared" si="5"/>
        <v>1</v>
      </c>
      <c r="S24" s="404">
        <f t="shared" si="1"/>
        <v>415</v>
      </c>
      <c r="T24" s="67"/>
      <c r="U24" s="67" t="str">
        <f t="shared" si="3"/>
        <v/>
      </c>
      <c r="V24" s="67">
        <f t="shared" si="4"/>
        <v>415</v>
      </c>
      <c r="W24" s="67"/>
      <c r="X24" s="67"/>
      <c r="Y24" s="67"/>
    </row>
    <row r="25" spans="1:25" ht="12" customHeight="1" x14ac:dyDescent="0.4">
      <c r="A25" s="664"/>
      <c r="B25" s="390" t="s">
        <v>199</v>
      </c>
      <c r="C25" s="314"/>
      <c r="D25" s="67"/>
      <c r="E25" s="67"/>
      <c r="F25" s="67"/>
      <c r="G25" s="67"/>
      <c r="H25" s="67"/>
      <c r="I25" s="67"/>
      <c r="J25" s="67"/>
      <c r="K25" s="67"/>
      <c r="L25" s="67"/>
      <c r="M25" s="67"/>
      <c r="N25" s="67"/>
      <c r="O25" s="67"/>
      <c r="P25" s="67"/>
      <c r="Q25" s="67"/>
      <c r="R25" s="67"/>
      <c r="S25" s="376"/>
      <c r="T25" s="67"/>
      <c r="U25" s="67" t="str">
        <f t="shared" si="3"/>
        <v/>
      </c>
      <c r="V25" s="67" t="str">
        <f t="shared" si="4"/>
        <v/>
      </c>
      <c r="W25" s="67"/>
      <c r="X25" s="67"/>
      <c r="Y25" s="67"/>
    </row>
    <row r="26" spans="1:25" ht="12" customHeight="1" x14ac:dyDescent="0.4">
      <c r="A26" s="664"/>
      <c r="B26" s="390" t="s">
        <v>200</v>
      </c>
      <c r="C26" s="314"/>
      <c r="D26" s="67"/>
      <c r="E26" s="67"/>
      <c r="F26" s="67"/>
      <c r="G26" s="67"/>
      <c r="H26" s="67"/>
      <c r="I26" s="67"/>
      <c r="J26" s="67"/>
      <c r="K26" s="67"/>
      <c r="L26" s="67"/>
      <c r="M26" s="67"/>
      <c r="N26" s="67"/>
      <c r="O26" s="67"/>
      <c r="P26" s="67"/>
      <c r="Q26" s="67"/>
      <c r="R26" s="67"/>
      <c r="S26" s="376"/>
      <c r="T26" s="67"/>
      <c r="U26" s="67" t="str">
        <f t="shared" si="3"/>
        <v/>
      </c>
      <c r="V26" s="67" t="str">
        <f t="shared" si="4"/>
        <v/>
      </c>
      <c r="W26" s="67"/>
      <c r="X26" s="67"/>
      <c r="Y26" s="67"/>
    </row>
    <row r="27" spans="1:25" ht="12" customHeight="1" x14ac:dyDescent="0.4">
      <c r="A27" s="664"/>
      <c r="B27" s="391" t="s">
        <v>201</v>
      </c>
      <c r="C27" s="315"/>
      <c r="D27" s="392"/>
      <c r="E27" s="392"/>
      <c r="F27" s="392"/>
      <c r="G27" s="392"/>
      <c r="H27" s="392"/>
      <c r="I27" s="392"/>
      <c r="J27" s="392"/>
      <c r="K27" s="392"/>
      <c r="L27" s="392"/>
      <c r="M27" s="392"/>
      <c r="N27" s="392"/>
      <c r="O27" s="392"/>
      <c r="P27" s="392"/>
      <c r="Q27" s="392"/>
      <c r="R27" s="392"/>
      <c r="S27" s="394"/>
      <c r="T27" s="67"/>
      <c r="U27" s="67" t="str">
        <f t="shared" si="3"/>
        <v/>
      </c>
      <c r="V27" s="67" t="str">
        <f t="shared" si="4"/>
        <v/>
      </c>
      <c r="W27" s="67"/>
      <c r="X27" s="67"/>
      <c r="Y27" s="67"/>
    </row>
    <row r="28" spans="1:25" ht="12" customHeight="1" x14ac:dyDescent="0.4">
      <c r="A28" s="664"/>
      <c r="B28" s="391" t="s">
        <v>202</v>
      </c>
      <c r="C28" s="315"/>
      <c r="D28" s="392"/>
      <c r="E28" s="392"/>
      <c r="F28" s="392"/>
      <c r="G28" s="392"/>
      <c r="H28" s="392"/>
      <c r="I28" s="392"/>
      <c r="J28" s="392"/>
      <c r="K28" s="392"/>
      <c r="L28" s="392"/>
      <c r="M28" s="392"/>
      <c r="N28" s="392"/>
      <c r="O28" s="392"/>
      <c r="P28" s="392"/>
      <c r="Q28" s="392"/>
      <c r="R28" s="392"/>
      <c r="S28" s="394"/>
      <c r="T28" s="67"/>
      <c r="U28" s="67" t="str">
        <f t="shared" si="3"/>
        <v/>
      </c>
      <c r="V28" s="67" t="str">
        <f t="shared" si="4"/>
        <v/>
      </c>
      <c r="W28" s="67"/>
      <c r="X28" s="67"/>
      <c r="Y28" s="67"/>
    </row>
    <row r="29" spans="1:25" ht="12" customHeight="1" x14ac:dyDescent="0.4">
      <c r="A29" s="664"/>
      <c r="B29" s="390" t="s">
        <v>203</v>
      </c>
      <c r="C29" s="314"/>
      <c r="D29" s="67"/>
      <c r="E29" s="67"/>
      <c r="F29" s="67"/>
      <c r="G29" s="67"/>
      <c r="H29" s="67"/>
      <c r="I29" s="67"/>
      <c r="J29" s="67"/>
      <c r="K29" s="67"/>
      <c r="L29" s="67"/>
      <c r="M29" s="67"/>
      <c r="N29" s="67"/>
      <c r="O29" s="67"/>
      <c r="P29" s="67"/>
      <c r="Q29" s="67"/>
      <c r="R29" s="67"/>
      <c r="S29" s="376"/>
      <c r="T29" s="67"/>
      <c r="U29" s="67" t="str">
        <f t="shared" si="3"/>
        <v/>
      </c>
      <c r="V29" s="67" t="str">
        <f t="shared" si="4"/>
        <v/>
      </c>
      <c r="W29" s="67"/>
      <c r="X29" s="67"/>
      <c r="Y29" s="67"/>
    </row>
    <row r="30" spans="1:25" ht="12" customHeight="1" x14ac:dyDescent="0.4">
      <c r="A30" s="664"/>
      <c r="B30" s="390" t="s">
        <v>204</v>
      </c>
      <c r="C30" s="314"/>
      <c r="D30" s="67"/>
      <c r="E30" s="67"/>
      <c r="F30" s="67"/>
      <c r="G30" s="67"/>
      <c r="H30" s="67"/>
      <c r="I30" s="67"/>
      <c r="J30" s="67"/>
      <c r="K30" s="67"/>
      <c r="L30" s="67"/>
      <c r="M30" s="67"/>
      <c r="N30" s="67"/>
      <c r="O30" s="67"/>
      <c r="P30" s="67"/>
      <c r="Q30" s="67"/>
      <c r="R30" s="67"/>
      <c r="S30" s="376"/>
      <c r="T30" s="67"/>
      <c r="U30" s="67" t="str">
        <f t="shared" si="3"/>
        <v/>
      </c>
      <c r="V30" s="67" t="str">
        <f t="shared" si="4"/>
        <v/>
      </c>
      <c r="W30" s="67"/>
      <c r="X30" s="67"/>
      <c r="Y30" s="67"/>
    </row>
    <row r="31" spans="1:25" ht="12" customHeight="1" x14ac:dyDescent="0.4">
      <c r="A31" s="664"/>
      <c r="B31" s="397" t="s">
        <v>25</v>
      </c>
      <c r="C31" s="317"/>
      <c r="D31" s="398"/>
      <c r="E31" s="398"/>
      <c r="F31" s="398"/>
      <c r="G31" s="398"/>
      <c r="H31" s="398"/>
      <c r="I31" s="398"/>
      <c r="J31" s="398"/>
      <c r="K31" s="398"/>
      <c r="L31" s="398"/>
      <c r="M31" s="398"/>
      <c r="N31" s="398"/>
      <c r="O31" s="398"/>
      <c r="P31" s="398"/>
      <c r="Q31" s="398"/>
      <c r="R31" s="398"/>
      <c r="S31" s="400"/>
      <c r="T31" s="67"/>
      <c r="U31" s="67" t="str">
        <f t="shared" si="3"/>
        <v/>
      </c>
      <c r="V31" s="67" t="str">
        <f t="shared" si="4"/>
        <v/>
      </c>
      <c r="W31" s="67"/>
      <c r="X31" s="67"/>
      <c r="Y31" s="67"/>
    </row>
    <row r="32" spans="1:25" ht="12" customHeight="1" x14ac:dyDescent="0.4">
      <c r="A32" s="664"/>
      <c r="B32" s="401" t="s">
        <v>205</v>
      </c>
      <c r="C32" s="402"/>
      <c r="D32" s="75"/>
      <c r="E32" s="75"/>
      <c r="F32" s="75"/>
      <c r="G32" s="75"/>
      <c r="H32" s="75"/>
      <c r="I32" s="75"/>
      <c r="J32" s="75"/>
      <c r="K32" s="75"/>
      <c r="L32" s="75"/>
      <c r="M32" s="75"/>
      <c r="N32" s="75"/>
      <c r="O32" s="75"/>
      <c r="P32" s="75"/>
      <c r="Q32" s="75"/>
      <c r="R32" s="75"/>
      <c r="S32" s="404"/>
      <c r="T32" s="67"/>
      <c r="U32" s="67" t="str">
        <f t="shared" si="3"/>
        <v/>
      </c>
      <c r="V32" s="67" t="str">
        <f t="shared" si="4"/>
        <v/>
      </c>
      <c r="W32" s="67"/>
      <c r="X32" s="67"/>
      <c r="Y32" s="67"/>
    </row>
    <row r="33" spans="1:25" ht="12" customHeight="1" x14ac:dyDescent="0.4">
      <c r="A33" s="664"/>
      <c r="B33" s="397" t="s">
        <v>6</v>
      </c>
      <c r="C33" s="317">
        <f t="shared" ref="C33:R33" si="6">SUM(C23,C31)</f>
        <v>6</v>
      </c>
      <c r="D33" s="398">
        <f t="shared" si="6"/>
        <v>3</v>
      </c>
      <c r="E33" s="399">
        <f t="shared" si="6"/>
        <v>2</v>
      </c>
      <c r="F33" s="399">
        <f t="shared" si="6"/>
        <v>5</v>
      </c>
      <c r="G33" s="398">
        <f t="shared" si="6"/>
        <v>5</v>
      </c>
      <c r="H33" s="398">
        <f t="shared" si="6"/>
        <v>1</v>
      </c>
      <c r="I33" s="398">
        <f t="shared" si="6"/>
        <v>2</v>
      </c>
      <c r="J33" s="398">
        <f t="shared" si="6"/>
        <v>2</v>
      </c>
      <c r="K33" s="398">
        <f t="shared" si="6"/>
        <v>1</v>
      </c>
      <c r="L33" s="398">
        <f t="shared" si="6"/>
        <v>0</v>
      </c>
      <c r="M33" s="398">
        <f t="shared" si="6"/>
        <v>1</v>
      </c>
      <c r="N33" s="398">
        <f t="shared" si="6"/>
        <v>1</v>
      </c>
      <c r="O33" s="398">
        <f t="shared" si="6"/>
        <v>0</v>
      </c>
      <c r="P33" s="398">
        <f t="shared" si="6"/>
        <v>0</v>
      </c>
      <c r="Q33" s="398">
        <f t="shared" si="6"/>
        <v>0</v>
      </c>
      <c r="R33" s="398">
        <f t="shared" si="6"/>
        <v>0</v>
      </c>
      <c r="S33" s="400">
        <f t="shared" ref="S33:S44" si="7">SUM(C33:R33)</f>
        <v>29</v>
      </c>
      <c r="T33" s="67"/>
      <c r="U33" s="67" t="str">
        <f t="shared" si="3"/>
        <v/>
      </c>
      <c r="V33" s="67" t="str">
        <f t="shared" si="4"/>
        <v/>
      </c>
      <c r="W33" s="67"/>
      <c r="X33" s="67"/>
      <c r="Y33" s="67"/>
    </row>
    <row r="34" spans="1:25" ht="12" customHeight="1" x14ac:dyDescent="0.4">
      <c r="A34" s="665"/>
      <c r="B34" s="401" t="s">
        <v>32</v>
      </c>
      <c r="C34" s="402">
        <f t="shared" ref="C34:R34" si="8">SUM(C24,C32)</f>
        <v>119</v>
      </c>
      <c r="D34" s="75">
        <f t="shared" si="8"/>
        <v>33</v>
      </c>
      <c r="E34" s="76">
        <f t="shared" si="8"/>
        <v>37</v>
      </c>
      <c r="F34" s="76">
        <f t="shared" si="8"/>
        <v>42</v>
      </c>
      <c r="G34" s="75">
        <f t="shared" si="8"/>
        <v>47</v>
      </c>
      <c r="H34" s="75">
        <f t="shared" si="8"/>
        <v>20</v>
      </c>
      <c r="I34" s="75">
        <f t="shared" si="8"/>
        <v>26</v>
      </c>
      <c r="J34" s="75">
        <f t="shared" si="8"/>
        <v>18</v>
      </c>
      <c r="K34" s="75">
        <f t="shared" si="8"/>
        <v>7</v>
      </c>
      <c r="L34" s="75">
        <f t="shared" si="8"/>
        <v>13</v>
      </c>
      <c r="M34" s="75">
        <f t="shared" si="8"/>
        <v>15</v>
      </c>
      <c r="N34" s="75">
        <f t="shared" si="8"/>
        <v>16</v>
      </c>
      <c r="O34" s="75">
        <f t="shared" si="8"/>
        <v>9</v>
      </c>
      <c r="P34" s="75">
        <f t="shared" si="8"/>
        <v>7</v>
      </c>
      <c r="Q34" s="75">
        <f t="shared" si="8"/>
        <v>5</v>
      </c>
      <c r="R34" s="75">
        <f t="shared" si="8"/>
        <v>1</v>
      </c>
      <c r="S34" s="404">
        <f t="shared" si="7"/>
        <v>415</v>
      </c>
      <c r="T34" s="67"/>
      <c r="U34" s="67" t="str">
        <f t="shared" si="3"/>
        <v/>
      </c>
      <c r="V34" s="67" t="str">
        <f t="shared" si="4"/>
        <v/>
      </c>
      <c r="W34" s="67"/>
      <c r="X34" s="67"/>
      <c r="Y34" s="67"/>
    </row>
    <row r="35" spans="1:25" ht="12" customHeight="1" x14ac:dyDescent="0.4">
      <c r="A35" s="663" t="s">
        <v>255</v>
      </c>
      <c r="B35" s="390" t="s">
        <v>180</v>
      </c>
      <c r="C35" s="180">
        <f>SUM('PMD Breakdown Entering'!C18,'PMD Breakdown Entering'!C23:C27)</f>
        <v>17</v>
      </c>
      <c r="D35" s="77">
        <f>SUM('PMD Breakdown Entering'!D18,'PMD Breakdown Entering'!D23:D27)</f>
        <v>8</v>
      </c>
      <c r="E35" s="77">
        <f>SUM('PMD Breakdown Entering'!E18,'PMD Breakdown Entering'!E23:E27)</f>
        <v>10</v>
      </c>
      <c r="F35" s="77">
        <f>SUM('PMD Breakdown Entering'!F18,'PMD Breakdown Entering'!F23:F27)</f>
        <v>16</v>
      </c>
      <c r="G35" s="77">
        <f>SUM('PMD Breakdown Entering'!G18,'PMD Breakdown Entering'!G23:G27)</f>
        <v>9</v>
      </c>
      <c r="H35" s="77">
        <f>SUM('PMD Breakdown Entering'!H18,'PMD Breakdown Entering'!H23:H27)</f>
        <v>8</v>
      </c>
      <c r="I35" s="77">
        <f>SUM('PMD Breakdown Entering'!I18,'PMD Breakdown Entering'!I23:I27)</f>
        <v>5</v>
      </c>
      <c r="J35" s="77">
        <f>SUM('PMD Breakdown Entering'!J18,'PMD Breakdown Entering'!J23:J27)</f>
        <v>4</v>
      </c>
      <c r="K35" s="77">
        <f>SUM('PMD Breakdown Entering'!K18,'PMD Breakdown Entering'!K23:K27)</f>
        <v>1</v>
      </c>
      <c r="L35" s="77">
        <f>SUM('PMD Breakdown Entering'!L18,'PMD Breakdown Entering'!L23:L27)</f>
        <v>1</v>
      </c>
      <c r="M35" s="77">
        <f>SUM('PMD Breakdown Entering'!M18,'PMD Breakdown Entering'!M23:M27)</f>
        <v>5</v>
      </c>
      <c r="N35" s="77">
        <f>SUM('PMD Breakdown Entering'!N18,'PMD Breakdown Entering'!N23:N27)</f>
        <v>14</v>
      </c>
      <c r="O35" s="77">
        <f>SUM('PMD Breakdown Entering'!O18,'PMD Breakdown Entering'!O23:O27)</f>
        <v>1</v>
      </c>
      <c r="P35" s="77">
        <f>SUM('PMD Breakdown Entering'!P18,'PMD Breakdown Entering'!P23:P27)</f>
        <v>11</v>
      </c>
      <c r="Q35" s="77">
        <f>SUM('PMD Breakdown Entering'!Q18,'PMD Breakdown Entering'!Q23:Q27)</f>
        <v>0</v>
      </c>
      <c r="R35" s="77">
        <f>SUM('PMD Breakdown Entering'!R18,'PMD Breakdown Entering'!R23:R27)</f>
        <v>1</v>
      </c>
      <c r="S35" s="396">
        <f t="shared" si="7"/>
        <v>111</v>
      </c>
      <c r="T35" s="67"/>
      <c r="U35" s="67" t="str">
        <f t="shared" si="3"/>
        <v/>
      </c>
      <c r="V35" s="67" t="str">
        <f t="shared" si="4"/>
        <v/>
      </c>
      <c r="W35" s="67"/>
      <c r="X35" s="67"/>
      <c r="Y35" s="67"/>
    </row>
    <row r="36" spans="1:25" ht="12" customHeight="1" x14ac:dyDescent="0.4">
      <c r="A36" s="664"/>
      <c r="B36" s="391" t="s">
        <v>181</v>
      </c>
      <c r="C36" s="413">
        <f>SUM('PMD Breakdown Entering'!C19:C22)</f>
        <v>0</v>
      </c>
      <c r="D36" s="393">
        <f>SUM('PMD Breakdown Entering'!D19:D22)</f>
        <v>0</v>
      </c>
      <c r="E36" s="393">
        <f>SUM('PMD Breakdown Entering'!E19:E22)</f>
        <v>2</v>
      </c>
      <c r="F36" s="393">
        <f>SUM('PMD Breakdown Entering'!F19:F22)</f>
        <v>0</v>
      </c>
      <c r="G36" s="393">
        <f>SUM('PMD Breakdown Entering'!G19:G22)</f>
        <v>1</v>
      </c>
      <c r="H36" s="393">
        <f>SUM('PMD Breakdown Entering'!H19:H22)</f>
        <v>1</v>
      </c>
      <c r="I36" s="393">
        <f>SUM('PMD Breakdown Entering'!I19:I22)</f>
        <v>0</v>
      </c>
      <c r="J36" s="393">
        <f>SUM('PMD Breakdown Entering'!J19:J22)</f>
        <v>2</v>
      </c>
      <c r="K36" s="393">
        <f>SUM('PMD Breakdown Entering'!K19:K22)</f>
        <v>0</v>
      </c>
      <c r="L36" s="393">
        <f>SUM('PMD Breakdown Entering'!L19:L22)</f>
        <v>0</v>
      </c>
      <c r="M36" s="393">
        <f>SUM('PMD Breakdown Entering'!M19:M22)</f>
        <v>1</v>
      </c>
      <c r="N36" s="393">
        <f>SUM('PMD Breakdown Entering'!N19:N22)</f>
        <v>2</v>
      </c>
      <c r="O36" s="393">
        <f>SUM('PMD Breakdown Entering'!O19:O22)</f>
        <v>1</v>
      </c>
      <c r="P36" s="393">
        <f>SUM('PMD Breakdown Entering'!P19:P22)</f>
        <v>0</v>
      </c>
      <c r="Q36" s="393">
        <f>SUM('PMD Breakdown Entering'!Q19:Q22)</f>
        <v>0</v>
      </c>
      <c r="R36" s="393">
        <f>SUM('PMD Breakdown Entering'!R19:R22)</f>
        <v>0</v>
      </c>
      <c r="S36" s="414">
        <f t="shared" si="7"/>
        <v>10</v>
      </c>
      <c r="T36" s="67"/>
      <c r="U36" s="67" t="str">
        <f t="shared" si="3"/>
        <v/>
      </c>
      <c r="V36" s="67" t="str">
        <f t="shared" si="4"/>
        <v/>
      </c>
      <c r="W36" s="67"/>
      <c r="X36" s="67"/>
      <c r="Y36" s="67"/>
    </row>
    <row r="37" spans="1:25" ht="12" customHeight="1" x14ac:dyDescent="0.4">
      <c r="A37" s="664"/>
      <c r="B37" s="391" t="s">
        <v>182</v>
      </c>
      <c r="C37" s="413">
        <f>SUM('PMD Breakdown Entering'!C19,'PMD Breakdown Entering'!C21,'PMD Breakdown Entering'!C22)+('PMD Breakdown Entering'!C20)*2</f>
        <v>0</v>
      </c>
      <c r="D37" s="393">
        <f>SUM('PMD Breakdown Entering'!D19,'PMD Breakdown Entering'!D21,'PMD Breakdown Entering'!D22)+('PMD Breakdown Entering'!D20)*2</f>
        <v>0</v>
      </c>
      <c r="E37" s="393">
        <f>SUM('PMD Breakdown Entering'!E19,'PMD Breakdown Entering'!E21,'PMD Breakdown Entering'!E22)+('PMD Breakdown Entering'!E20)*2</f>
        <v>2</v>
      </c>
      <c r="F37" s="393">
        <f>SUM('PMD Breakdown Entering'!F19,'PMD Breakdown Entering'!F21,'PMD Breakdown Entering'!F22)+('PMD Breakdown Entering'!F20)*2</f>
        <v>0</v>
      </c>
      <c r="G37" s="393">
        <f>SUM('PMD Breakdown Entering'!G19,'PMD Breakdown Entering'!G21,'PMD Breakdown Entering'!G22)+('PMD Breakdown Entering'!G20)*2</f>
        <v>1</v>
      </c>
      <c r="H37" s="393">
        <f>SUM('PMD Breakdown Entering'!H19,'PMD Breakdown Entering'!H21,'PMD Breakdown Entering'!H22)+('PMD Breakdown Entering'!H20)*2</f>
        <v>1</v>
      </c>
      <c r="I37" s="393">
        <f>SUM('PMD Breakdown Entering'!I19,'PMD Breakdown Entering'!I21,'PMD Breakdown Entering'!I22)+('PMD Breakdown Entering'!I20)*2</f>
        <v>0</v>
      </c>
      <c r="J37" s="393">
        <f>SUM('PMD Breakdown Entering'!J19,'PMD Breakdown Entering'!J21,'PMD Breakdown Entering'!J22)+('PMD Breakdown Entering'!J20)*2</f>
        <v>2</v>
      </c>
      <c r="K37" s="393">
        <f>SUM('PMD Breakdown Entering'!K19,'PMD Breakdown Entering'!K21,'PMD Breakdown Entering'!K22)+('PMD Breakdown Entering'!K20)*2</f>
        <v>0</v>
      </c>
      <c r="L37" s="393">
        <f>SUM('PMD Breakdown Entering'!L19,'PMD Breakdown Entering'!L21,'PMD Breakdown Entering'!L22)+('PMD Breakdown Entering'!L20)*2</f>
        <v>0</v>
      </c>
      <c r="M37" s="393">
        <f>SUM('PMD Breakdown Entering'!M19,'PMD Breakdown Entering'!M21,'PMD Breakdown Entering'!M22)+('PMD Breakdown Entering'!M20)*2</f>
        <v>1</v>
      </c>
      <c r="N37" s="393">
        <f>SUM('PMD Breakdown Entering'!N19,'PMD Breakdown Entering'!N21,'PMD Breakdown Entering'!N22)+('PMD Breakdown Entering'!N20)*2</f>
        <v>2</v>
      </c>
      <c r="O37" s="393">
        <f>SUM('PMD Breakdown Entering'!O19,'PMD Breakdown Entering'!O21,'PMD Breakdown Entering'!O22)+('PMD Breakdown Entering'!O20)*2</f>
        <v>1</v>
      </c>
      <c r="P37" s="393">
        <f>SUM('PMD Breakdown Entering'!P19,'PMD Breakdown Entering'!P21,'PMD Breakdown Entering'!P22)+('PMD Breakdown Entering'!P20)*2</f>
        <v>0</v>
      </c>
      <c r="Q37" s="393">
        <f>SUM('PMD Breakdown Entering'!Q19,'PMD Breakdown Entering'!Q21,'PMD Breakdown Entering'!Q22)+('PMD Breakdown Entering'!Q20)*2</f>
        <v>0</v>
      </c>
      <c r="R37" s="393">
        <f>SUM('PMD Breakdown Entering'!R19,'PMD Breakdown Entering'!R21,'PMD Breakdown Entering'!R22)+('PMD Breakdown Entering'!R20)*2</f>
        <v>0</v>
      </c>
      <c r="S37" s="414">
        <f t="shared" si="7"/>
        <v>10</v>
      </c>
      <c r="T37" s="67"/>
      <c r="U37" s="67" t="str">
        <f t="shared" si="3"/>
        <v/>
      </c>
      <c r="V37" s="67" t="str">
        <f t="shared" si="4"/>
        <v/>
      </c>
      <c r="W37" s="67"/>
      <c r="X37" s="67"/>
      <c r="Y37" s="67"/>
    </row>
    <row r="38" spans="1:25" ht="12" customHeight="1" x14ac:dyDescent="0.4">
      <c r="A38" s="664"/>
      <c r="B38" s="415" t="s">
        <v>184</v>
      </c>
      <c r="C38" s="316">
        <f>SUM(Entering!D61:D62)</f>
        <v>0</v>
      </c>
      <c r="D38" s="70">
        <f>SUM(Entering!E61:E62)</f>
        <v>1</v>
      </c>
      <c r="E38" s="70">
        <f>SUM(Entering!F61:F62)</f>
        <v>1</v>
      </c>
      <c r="F38" s="70">
        <f>SUM(Entering!G61:G62)</f>
        <v>0</v>
      </c>
      <c r="G38" s="70">
        <f>SUM(Entering!H61:H62)</f>
        <v>0</v>
      </c>
      <c r="H38" s="70">
        <f>SUM(Entering!I61:I62)</f>
        <v>0</v>
      </c>
      <c r="I38" s="70">
        <f>SUM(Entering!J61:J62)</f>
        <v>1</v>
      </c>
      <c r="J38" s="70">
        <f>SUM(Entering!K61:K62)</f>
        <v>0</v>
      </c>
      <c r="K38" s="70">
        <f>SUM(Entering!L61:L62)</f>
        <v>0</v>
      </c>
      <c r="L38" s="70">
        <f>SUM(Entering!M61:M62)</f>
        <v>0</v>
      </c>
      <c r="M38" s="70">
        <f>SUM(Entering!N61:N62)</f>
        <v>0</v>
      </c>
      <c r="N38" s="70">
        <f>SUM(Entering!O61:O62)</f>
        <v>0</v>
      </c>
      <c r="O38" s="70">
        <f>SUM(Entering!P61:P62)</f>
        <v>0</v>
      </c>
      <c r="P38" s="70">
        <f>SUM(Entering!Q61:Q62)</f>
        <v>0</v>
      </c>
      <c r="Q38" s="70">
        <f>SUM(Entering!R61:R62)</f>
        <v>0</v>
      </c>
      <c r="R38" s="416">
        <f>SUM(Entering!S61:S62)</f>
        <v>0</v>
      </c>
      <c r="S38" s="416">
        <f t="shared" si="7"/>
        <v>3</v>
      </c>
      <c r="T38" s="67"/>
      <c r="U38" s="67" t="str">
        <f t="shared" si="3"/>
        <v/>
      </c>
      <c r="V38" s="67" t="str">
        <f t="shared" si="4"/>
        <v/>
      </c>
      <c r="W38" s="67"/>
      <c r="X38" s="67"/>
      <c r="Y38" s="67"/>
    </row>
    <row r="39" spans="1:25" ht="12" customHeight="1" x14ac:dyDescent="0.4">
      <c r="A39" s="664"/>
      <c r="B39" s="415" t="s">
        <v>185</v>
      </c>
      <c r="C39" s="316">
        <f>(Entering!D61)+(Entering!D62*2)</f>
        <v>0</v>
      </c>
      <c r="D39" s="70">
        <f>(Entering!E61)+(Entering!E62*2)</f>
        <v>1</v>
      </c>
      <c r="E39" s="70">
        <f>(Entering!F61)+(Entering!F62*2)</f>
        <v>1</v>
      </c>
      <c r="F39" s="70">
        <f>(Entering!G61)+(Entering!G62*2)</f>
        <v>0</v>
      </c>
      <c r="G39" s="70">
        <f>(Entering!H61)+(Entering!H62*2)</f>
        <v>0</v>
      </c>
      <c r="H39" s="70">
        <f>(Entering!I61)+(Entering!I62*2)</f>
        <v>0</v>
      </c>
      <c r="I39" s="70">
        <f>(Entering!J61)+(Entering!J62*2)</f>
        <v>1</v>
      </c>
      <c r="J39" s="70">
        <f>(Entering!K61)+(Entering!K62*2)</f>
        <v>0</v>
      </c>
      <c r="K39" s="70">
        <f>(Entering!L61)+(Entering!L62*2)</f>
        <v>0</v>
      </c>
      <c r="L39" s="70">
        <f>(Entering!M61)+(Entering!M62*2)</f>
        <v>0</v>
      </c>
      <c r="M39" s="70">
        <f>(Entering!N61)+(Entering!N62*2)</f>
        <v>0</v>
      </c>
      <c r="N39" s="70">
        <f>(Entering!O61)+(Entering!O62*2)</f>
        <v>0</v>
      </c>
      <c r="O39" s="70">
        <f>(Entering!P61)+(Entering!P62*2)</f>
        <v>0</v>
      </c>
      <c r="P39" s="70">
        <f>(Entering!Q61)+(Entering!Q62*2)</f>
        <v>0</v>
      </c>
      <c r="Q39" s="70">
        <f>(Entering!R61)+(Entering!R62*2)</f>
        <v>0</v>
      </c>
      <c r="R39" s="416">
        <f>(Entering!S61)+(Entering!S62*2)</f>
        <v>0</v>
      </c>
      <c r="S39" s="416">
        <f t="shared" si="7"/>
        <v>3</v>
      </c>
      <c r="T39" s="67"/>
      <c r="U39" s="67" t="str">
        <f t="shared" si="3"/>
        <v/>
      </c>
      <c r="V39" s="67" t="str">
        <f t="shared" si="4"/>
        <v/>
      </c>
      <c r="W39" s="67"/>
      <c r="X39" s="67"/>
      <c r="Y39" s="67"/>
    </row>
    <row r="40" spans="1:25" ht="12" customHeight="1" x14ac:dyDescent="0.4">
      <c r="A40" s="664"/>
      <c r="B40" s="391" t="s">
        <v>11</v>
      </c>
      <c r="C40" s="413">
        <f>Entering!D63</f>
        <v>8</v>
      </c>
      <c r="D40" s="393">
        <f>Entering!E63</f>
        <v>19</v>
      </c>
      <c r="E40" s="393">
        <f>Entering!F63</f>
        <v>37</v>
      </c>
      <c r="F40" s="393">
        <f>Entering!G63</f>
        <v>29</v>
      </c>
      <c r="G40" s="393">
        <f>Entering!H63</f>
        <v>25</v>
      </c>
      <c r="H40" s="393">
        <f>Entering!I63</f>
        <v>40</v>
      </c>
      <c r="I40" s="393">
        <f>Entering!J63</f>
        <v>35</v>
      </c>
      <c r="J40" s="393">
        <f>Entering!K63</f>
        <v>45</v>
      </c>
      <c r="K40" s="393">
        <f>Entering!L63</f>
        <v>45</v>
      </c>
      <c r="L40" s="393">
        <f>Entering!M63</f>
        <v>49</v>
      </c>
      <c r="M40" s="393">
        <f>Entering!N63</f>
        <v>34</v>
      </c>
      <c r="N40" s="393">
        <f>Entering!O63</f>
        <v>56</v>
      </c>
      <c r="O40" s="393">
        <f>Entering!P63</f>
        <v>39</v>
      </c>
      <c r="P40" s="393">
        <f>Entering!Q63</f>
        <v>40</v>
      </c>
      <c r="Q40" s="393">
        <f>Entering!R63</f>
        <v>13</v>
      </c>
      <c r="R40" s="393">
        <f>Entering!S63</f>
        <v>3</v>
      </c>
      <c r="S40" s="414">
        <f t="shared" si="7"/>
        <v>517</v>
      </c>
      <c r="T40" s="67"/>
      <c r="U40" s="67" t="str">
        <f t="shared" si="3"/>
        <v/>
      </c>
      <c r="V40" s="67" t="str">
        <f t="shared" si="4"/>
        <v/>
      </c>
      <c r="W40" s="67"/>
      <c r="X40" s="67"/>
      <c r="Y40" s="67"/>
    </row>
    <row r="41" spans="1:25" ht="12" customHeight="1" x14ac:dyDescent="0.4">
      <c r="A41" s="664"/>
      <c r="B41" s="391" t="s">
        <v>188</v>
      </c>
      <c r="C41" s="413">
        <f>'Carpool Breakdown Entering'!C48</f>
        <v>9</v>
      </c>
      <c r="D41" s="393">
        <f>'Carpool Breakdown Entering'!D48</f>
        <v>9</v>
      </c>
      <c r="E41" s="393">
        <f>'Carpool Breakdown Entering'!E48</f>
        <v>17</v>
      </c>
      <c r="F41" s="393">
        <f>'Carpool Breakdown Entering'!F48</f>
        <v>12</v>
      </c>
      <c r="G41" s="393">
        <f>'Carpool Breakdown Entering'!G48</f>
        <v>9</v>
      </c>
      <c r="H41" s="393">
        <f>'Carpool Breakdown Entering'!H48</f>
        <v>12</v>
      </c>
      <c r="I41" s="393">
        <f>'Carpool Breakdown Entering'!I48</f>
        <v>7</v>
      </c>
      <c r="J41" s="393">
        <f>'Carpool Breakdown Entering'!J48</f>
        <v>17</v>
      </c>
      <c r="K41" s="393">
        <f>'Carpool Breakdown Entering'!K48</f>
        <v>16</v>
      </c>
      <c r="L41" s="393">
        <f>'Carpool Breakdown Entering'!L48</f>
        <v>13</v>
      </c>
      <c r="M41" s="393">
        <f>'Carpool Breakdown Entering'!M48</f>
        <v>19</v>
      </c>
      <c r="N41" s="393">
        <f>'Carpool Breakdown Entering'!N48</f>
        <v>60</v>
      </c>
      <c r="O41" s="393">
        <f>'Carpool Breakdown Entering'!O48</f>
        <v>56</v>
      </c>
      <c r="P41" s="393">
        <f>'Carpool Breakdown Entering'!P48</f>
        <v>64</v>
      </c>
      <c r="Q41" s="393">
        <f>'Carpool Breakdown Entering'!Q48</f>
        <v>11</v>
      </c>
      <c r="R41" s="393">
        <f>'Carpool Breakdown Entering'!R48</f>
        <v>13</v>
      </c>
      <c r="S41" s="414">
        <f t="shared" si="7"/>
        <v>344</v>
      </c>
      <c r="T41" s="67"/>
      <c r="U41" s="67" t="str">
        <f t="shared" si="3"/>
        <v/>
      </c>
      <c r="V41" s="67" t="str">
        <f t="shared" si="4"/>
        <v/>
      </c>
      <c r="W41" s="67"/>
      <c r="X41" s="67"/>
      <c r="Y41" s="67"/>
    </row>
    <row r="42" spans="1:25" ht="12" customHeight="1" x14ac:dyDescent="0.4">
      <c r="A42" s="664"/>
      <c r="B42" s="391" t="s">
        <v>42</v>
      </c>
      <c r="C42" s="413">
        <f>'Carpool Breakdown Entering'!C49</f>
        <v>16</v>
      </c>
      <c r="D42" s="393">
        <f>'Carpool Breakdown Entering'!D49</f>
        <v>16</v>
      </c>
      <c r="E42" s="393">
        <f>'Carpool Breakdown Entering'!E49</f>
        <v>33</v>
      </c>
      <c r="F42" s="393">
        <f>'Carpool Breakdown Entering'!F49</f>
        <v>28</v>
      </c>
      <c r="G42" s="393">
        <f>'Carpool Breakdown Entering'!G49</f>
        <v>19</v>
      </c>
      <c r="H42" s="393">
        <f>'Carpool Breakdown Entering'!H49</f>
        <v>26</v>
      </c>
      <c r="I42" s="393">
        <f>'Carpool Breakdown Entering'!I49</f>
        <v>14</v>
      </c>
      <c r="J42" s="393">
        <f>'Carpool Breakdown Entering'!J49</f>
        <v>35</v>
      </c>
      <c r="K42" s="393">
        <f>'Carpool Breakdown Entering'!K49</f>
        <v>35</v>
      </c>
      <c r="L42" s="393">
        <f>'Carpool Breakdown Entering'!L49</f>
        <v>27</v>
      </c>
      <c r="M42" s="393">
        <f>'Carpool Breakdown Entering'!M49</f>
        <v>37</v>
      </c>
      <c r="N42" s="393">
        <f>'Carpool Breakdown Entering'!N49</f>
        <v>94</v>
      </c>
      <c r="O42" s="393">
        <f>'Carpool Breakdown Entering'!O49</f>
        <v>91</v>
      </c>
      <c r="P42" s="393">
        <f>'Carpool Breakdown Entering'!P49</f>
        <v>109</v>
      </c>
      <c r="Q42" s="393">
        <f>'Carpool Breakdown Entering'!Q49</f>
        <v>19</v>
      </c>
      <c r="R42" s="393">
        <f>'Carpool Breakdown Entering'!R49</f>
        <v>19</v>
      </c>
      <c r="S42" s="414">
        <f t="shared" si="7"/>
        <v>618</v>
      </c>
      <c r="T42" s="67"/>
      <c r="U42" s="67" t="str">
        <f t="shared" si="3"/>
        <v/>
      </c>
      <c r="V42" s="67" t="str">
        <f t="shared" si="4"/>
        <v/>
      </c>
      <c r="W42" s="67"/>
      <c r="X42" s="67"/>
      <c r="Y42" s="67"/>
    </row>
    <row r="43" spans="1:25" ht="12" customHeight="1" x14ac:dyDescent="0.4">
      <c r="A43" s="664"/>
      <c r="B43" s="391" t="s">
        <v>189</v>
      </c>
      <c r="C43" s="413">
        <f t="shared" ref="C43:R43" si="9">SUM(C40:C41)</f>
        <v>17</v>
      </c>
      <c r="D43" s="393">
        <f t="shared" si="9"/>
        <v>28</v>
      </c>
      <c r="E43" s="393">
        <f t="shared" si="9"/>
        <v>54</v>
      </c>
      <c r="F43" s="393">
        <f t="shared" si="9"/>
        <v>41</v>
      </c>
      <c r="G43" s="393">
        <f t="shared" si="9"/>
        <v>34</v>
      </c>
      <c r="H43" s="393">
        <f t="shared" si="9"/>
        <v>52</v>
      </c>
      <c r="I43" s="393">
        <f t="shared" si="9"/>
        <v>42</v>
      </c>
      <c r="J43" s="393">
        <f t="shared" si="9"/>
        <v>62</v>
      </c>
      <c r="K43" s="393">
        <f t="shared" si="9"/>
        <v>61</v>
      </c>
      <c r="L43" s="393">
        <f t="shared" si="9"/>
        <v>62</v>
      </c>
      <c r="M43" s="393">
        <f t="shared" si="9"/>
        <v>53</v>
      </c>
      <c r="N43" s="393">
        <f t="shared" si="9"/>
        <v>116</v>
      </c>
      <c r="O43" s="393">
        <f t="shared" si="9"/>
        <v>95</v>
      </c>
      <c r="P43" s="393">
        <f t="shared" si="9"/>
        <v>104</v>
      </c>
      <c r="Q43" s="393">
        <f t="shared" si="9"/>
        <v>24</v>
      </c>
      <c r="R43" s="393">
        <f t="shared" si="9"/>
        <v>16</v>
      </c>
      <c r="S43" s="414">
        <f t="shared" si="7"/>
        <v>861</v>
      </c>
      <c r="T43" s="67"/>
      <c r="U43" s="67" t="str">
        <f t="shared" si="3"/>
        <v/>
      </c>
      <c r="V43" s="67" t="str">
        <f t="shared" si="4"/>
        <v/>
      </c>
      <c r="W43" s="67"/>
      <c r="X43" s="67"/>
      <c r="Y43" s="67"/>
    </row>
    <row r="44" spans="1:25" ht="12" customHeight="1" x14ac:dyDescent="0.4">
      <c r="A44" s="664"/>
      <c r="B44" s="391" t="s">
        <v>190</v>
      </c>
      <c r="C44" s="413">
        <f t="shared" ref="C44:R44" si="10">SUM(C40,C42)</f>
        <v>24</v>
      </c>
      <c r="D44" s="393">
        <f t="shared" si="10"/>
        <v>35</v>
      </c>
      <c r="E44" s="393">
        <f t="shared" si="10"/>
        <v>70</v>
      </c>
      <c r="F44" s="393">
        <f t="shared" si="10"/>
        <v>57</v>
      </c>
      <c r="G44" s="393">
        <f t="shared" si="10"/>
        <v>44</v>
      </c>
      <c r="H44" s="393">
        <f t="shared" si="10"/>
        <v>66</v>
      </c>
      <c r="I44" s="393">
        <f t="shared" si="10"/>
        <v>49</v>
      </c>
      <c r="J44" s="393">
        <f t="shared" si="10"/>
        <v>80</v>
      </c>
      <c r="K44" s="393">
        <f t="shared" si="10"/>
        <v>80</v>
      </c>
      <c r="L44" s="393">
        <f t="shared" si="10"/>
        <v>76</v>
      </c>
      <c r="M44" s="393">
        <f t="shared" si="10"/>
        <v>71</v>
      </c>
      <c r="N44" s="393">
        <f t="shared" si="10"/>
        <v>150</v>
      </c>
      <c r="O44" s="393">
        <f t="shared" si="10"/>
        <v>130</v>
      </c>
      <c r="P44" s="393">
        <f t="shared" si="10"/>
        <v>149</v>
      </c>
      <c r="Q44" s="393">
        <f t="shared" si="10"/>
        <v>32</v>
      </c>
      <c r="R44" s="393">
        <f t="shared" si="10"/>
        <v>22</v>
      </c>
      <c r="S44" s="414">
        <f t="shared" si="7"/>
        <v>1135</v>
      </c>
      <c r="T44" s="67"/>
      <c r="U44" s="67" t="str">
        <f t="shared" si="3"/>
        <v/>
      </c>
      <c r="V44" s="67" t="str">
        <f t="shared" si="4"/>
        <v/>
      </c>
      <c r="W44" s="67"/>
      <c r="X44" s="67"/>
      <c r="Y44" s="67"/>
    </row>
    <row r="45" spans="1:25" ht="12" customHeight="1" x14ac:dyDescent="0.4">
      <c r="A45" s="664"/>
      <c r="B45" s="390" t="s">
        <v>191</v>
      </c>
      <c r="C45" s="314"/>
      <c r="D45" s="67"/>
      <c r="E45" s="67"/>
      <c r="F45" s="67"/>
      <c r="G45" s="67"/>
      <c r="H45" s="67"/>
      <c r="I45" s="67"/>
      <c r="J45" s="67"/>
      <c r="K45" s="67"/>
      <c r="L45" s="67"/>
      <c r="M45" s="67"/>
      <c r="N45" s="67"/>
      <c r="O45" s="67"/>
      <c r="P45" s="67"/>
      <c r="Q45" s="67"/>
      <c r="R45" s="67"/>
      <c r="S45" s="376"/>
      <c r="T45" s="67"/>
      <c r="U45" s="67" t="str">
        <f t="shared" si="3"/>
        <v/>
      </c>
      <c r="V45" s="67" t="str">
        <f t="shared" si="4"/>
        <v/>
      </c>
      <c r="W45" s="67"/>
      <c r="X45" s="67"/>
      <c r="Y45" s="67"/>
    </row>
    <row r="46" spans="1:25" ht="12" customHeight="1" x14ac:dyDescent="0.4">
      <c r="A46" s="664"/>
      <c r="B46" s="390" t="s">
        <v>192</v>
      </c>
      <c r="C46" s="314"/>
      <c r="D46" s="67"/>
      <c r="E46" s="67"/>
      <c r="F46" s="67"/>
      <c r="G46" s="67"/>
      <c r="H46" s="67"/>
      <c r="I46" s="67"/>
      <c r="J46" s="67"/>
      <c r="K46" s="67"/>
      <c r="L46" s="67"/>
      <c r="M46" s="67"/>
      <c r="N46" s="67"/>
      <c r="O46" s="67"/>
      <c r="P46" s="67"/>
      <c r="Q46" s="67"/>
      <c r="R46" s="67"/>
      <c r="S46" s="376"/>
      <c r="T46" s="67"/>
      <c r="U46" s="67" t="str">
        <f t="shared" si="3"/>
        <v/>
      </c>
      <c r="V46" s="67" t="str">
        <f t="shared" si="4"/>
        <v/>
      </c>
      <c r="W46" s="67"/>
      <c r="X46" s="67"/>
      <c r="Y46" s="67"/>
    </row>
    <row r="47" spans="1:25" ht="12" customHeight="1" x14ac:dyDescent="0.4">
      <c r="A47" s="664"/>
      <c r="B47" s="391" t="s">
        <v>193</v>
      </c>
      <c r="C47" s="315"/>
      <c r="D47" s="392"/>
      <c r="E47" s="392"/>
      <c r="F47" s="392"/>
      <c r="G47" s="392"/>
      <c r="H47" s="392"/>
      <c r="I47" s="392"/>
      <c r="J47" s="392"/>
      <c r="K47" s="392"/>
      <c r="L47" s="392"/>
      <c r="M47" s="392"/>
      <c r="N47" s="392"/>
      <c r="O47" s="392"/>
      <c r="P47" s="392"/>
      <c r="Q47" s="392"/>
      <c r="R47" s="392"/>
      <c r="S47" s="394">
        <v>0</v>
      </c>
      <c r="T47" s="67"/>
      <c r="U47" s="67" t="str">
        <f t="shared" si="3"/>
        <v/>
      </c>
      <c r="V47" s="67" t="str">
        <f t="shared" si="4"/>
        <v/>
      </c>
      <c r="W47" s="67"/>
      <c r="X47" s="67"/>
      <c r="Y47" s="67"/>
    </row>
    <row r="48" spans="1:25" ht="12" customHeight="1" x14ac:dyDescent="0.4">
      <c r="A48" s="664"/>
      <c r="B48" s="391" t="s">
        <v>194</v>
      </c>
      <c r="C48" s="315"/>
      <c r="D48" s="392"/>
      <c r="E48" s="392"/>
      <c r="F48" s="392"/>
      <c r="G48" s="392"/>
      <c r="H48" s="392"/>
      <c r="I48" s="392"/>
      <c r="J48" s="392"/>
      <c r="K48" s="392"/>
      <c r="L48" s="392"/>
      <c r="M48" s="392"/>
      <c r="N48" s="392"/>
      <c r="O48" s="392"/>
      <c r="P48" s="392"/>
      <c r="Q48" s="392"/>
      <c r="R48" s="392"/>
      <c r="S48" s="394">
        <v>0</v>
      </c>
      <c r="T48" s="67"/>
      <c r="U48" s="67" t="str">
        <f t="shared" si="3"/>
        <v/>
      </c>
      <c r="V48" s="67" t="str">
        <f t="shared" si="4"/>
        <v/>
      </c>
      <c r="W48" s="67"/>
      <c r="X48" s="67"/>
      <c r="Y48" s="67"/>
    </row>
    <row r="49" spans="1:25" ht="12" customHeight="1" x14ac:dyDescent="0.4">
      <c r="A49" s="664"/>
      <c r="B49" s="390" t="s">
        <v>196</v>
      </c>
      <c r="C49" s="314">
        <f>SUM('Buses Arriving'!C106)</f>
        <v>2</v>
      </c>
      <c r="D49" s="67">
        <f>SUM('Buses Arriving'!D106)</f>
        <v>2</v>
      </c>
      <c r="E49" s="67">
        <f>SUM('Buses Arriving'!E106)</f>
        <v>1</v>
      </c>
      <c r="F49" s="67">
        <f>SUM('Buses Arriving'!F106)</f>
        <v>3</v>
      </c>
      <c r="G49" s="67">
        <f>SUM('Buses Arriving'!G106)</f>
        <v>1</v>
      </c>
      <c r="H49" s="67">
        <f>SUM('Buses Arriving'!H106)</f>
        <v>2</v>
      </c>
      <c r="I49" s="67">
        <f>SUM('Buses Arriving'!I106)</f>
        <v>2</v>
      </c>
      <c r="J49" s="67">
        <f>SUM('Buses Arriving'!J106)</f>
        <v>2</v>
      </c>
      <c r="K49" s="67">
        <f>SUM('Buses Arriving'!K106)</f>
        <v>2</v>
      </c>
      <c r="L49" s="67">
        <f>SUM('Buses Arriving'!L106)</f>
        <v>2</v>
      </c>
      <c r="M49" s="67">
        <f>SUM('Buses Arriving'!M106)</f>
        <v>2</v>
      </c>
      <c r="N49" s="67">
        <f>SUM('Buses Arriving'!N106)</f>
        <v>2</v>
      </c>
      <c r="O49" s="67">
        <f>SUM('Buses Arriving'!O106)</f>
        <v>2</v>
      </c>
      <c r="P49" s="67">
        <f>SUM('Buses Arriving'!P106)</f>
        <v>2</v>
      </c>
      <c r="Q49" s="67">
        <f>SUM('Buses Arriving'!Q106)</f>
        <v>2</v>
      </c>
      <c r="R49" s="67">
        <f>SUM('Buses Arriving'!R106)</f>
        <v>1</v>
      </c>
      <c r="S49" s="396">
        <f t="shared" ref="S49:S56" si="11">SUM(C49:R49)</f>
        <v>30</v>
      </c>
      <c r="T49" s="67"/>
      <c r="U49" s="67" t="str">
        <f t="shared" si="3"/>
        <v/>
      </c>
      <c r="V49" s="67" t="str">
        <f t="shared" si="4"/>
        <v/>
      </c>
      <c r="W49" s="67"/>
      <c r="X49" s="67"/>
      <c r="Y49" s="67"/>
    </row>
    <row r="50" spans="1:25" ht="12" customHeight="1" x14ac:dyDescent="0.4">
      <c r="A50" s="664"/>
      <c r="B50" s="415" t="s">
        <v>197</v>
      </c>
      <c r="C50" s="181">
        <f>SUM('By Bus Stop Arriving'!D17,'By Bus Stop Arriving'!D19,'By Bus Stop Arriving'!D25,'By Bus Stop Arriving'!D43,'By Bus Stop Arriving'!D124,'By Bus Stop Arriving'!D133)</f>
        <v>1</v>
      </c>
      <c r="D50" s="236">
        <f>SUM('By Bus Stop Arriving'!E17,'By Bus Stop Arriving'!E19,'By Bus Stop Arriving'!E25,'By Bus Stop Arriving'!E43,'By Bus Stop Arriving'!E124,'By Bus Stop Arriving'!E133)</f>
        <v>2</v>
      </c>
      <c r="E50" s="236">
        <f>SUM('By Bus Stop Arriving'!F17,'By Bus Stop Arriving'!F19,'By Bus Stop Arriving'!F25,'By Bus Stop Arriving'!F43,'By Bus Stop Arriving'!F124,'By Bus Stop Arriving'!F133)</f>
        <v>3</v>
      </c>
      <c r="F50" s="236">
        <f>SUM('By Bus Stop Arriving'!G17,'By Bus Stop Arriving'!G19,'By Bus Stop Arriving'!G25,'By Bus Stop Arriving'!G43,'By Bus Stop Arriving'!G124,'By Bus Stop Arriving'!G133)</f>
        <v>4</v>
      </c>
      <c r="G50" s="236">
        <f>SUM('By Bus Stop Arriving'!H17,'By Bus Stop Arriving'!H19,'By Bus Stop Arriving'!H25,'By Bus Stop Arriving'!H43,'By Bus Stop Arriving'!H124,'By Bus Stop Arriving'!H133)</f>
        <v>0</v>
      </c>
      <c r="H50" s="236">
        <f>SUM('By Bus Stop Arriving'!I17,'By Bus Stop Arriving'!I19,'By Bus Stop Arriving'!I25,'By Bus Stop Arriving'!I43,'By Bus Stop Arriving'!I124,'By Bus Stop Arriving'!I133)</f>
        <v>0</v>
      </c>
      <c r="I50" s="236">
        <f>SUM('By Bus Stop Arriving'!J17,'By Bus Stop Arriving'!J19,'By Bus Stop Arriving'!J25,'By Bus Stop Arriving'!J43,'By Bus Stop Arriving'!J124,'By Bus Stop Arriving'!J133)</f>
        <v>2</v>
      </c>
      <c r="J50" s="236">
        <f>SUM('By Bus Stop Arriving'!K17,'By Bus Stop Arriving'!K19,'By Bus Stop Arriving'!K25,'By Bus Stop Arriving'!K43,'By Bus Stop Arriving'!K124,'By Bus Stop Arriving'!K133)</f>
        <v>2</v>
      </c>
      <c r="K50" s="236">
        <f>SUM('By Bus Stop Arriving'!L17,'By Bus Stop Arriving'!L19,'By Bus Stop Arriving'!L25,'By Bus Stop Arriving'!L43,'By Bus Stop Arriving'!L124,'By Bus Stop Arriving'!L133)</f>
        <v>0</v>
      </c>
      <c r="L50" s="236">
        <f>SUM('By Bus Stop Arriving'!M17,'By Bus Stop Arriving'!M19,'By Bus Stop Arriving'!M25,'By Bus Stop Arriving'!M43,'By Bus Stop Arriving'!M124,'By Bus Stop Arriving'!M133)</f>
        <v>0</v>
      </c>
      <c r="M50" s="236">
        <f>SUM('By Bus Stop Arriving'!N17,'By Bus Stop Arriving'!N19,'By Bus Stop Arriving'!N25,'By Bus Stop Arriving'!N43,'By Bus Stop Arriving'!N124,'By Bus Stop Arriving'!N133)</f>
        <v>0</v>
      </c>
      <c r="N50" s="236">
        <f>SUM('By Bus Stop Arriving'!O17,'By Bus Stop Arriving'!O19,'By Bus Stop Arriving'!O25,'By Bus Stop Arriving'!O43,'By Bus Stop Arriving'!O124,'By Bus Stop Arriving'!O133)</f>
        <v>0</v>
      </c>
      <c r="O50" s="236">
        <f>SUM('By Bus Stop Arriving'!P17,'By Bus Stop Arriving'!P19,'By Bus Stop Arriving'!P25,'By Bus Stop Arriving'!P43,'By Bus Stop Arriving'!P124,'By Bus Stop Arriving'!P133)</f>
        <v>0</v>
      </c>
      <c r="P50" s="236">
        <f>SUM('By Bus Stop Arriving'!Q17,'By Bus Stop Arriving'!Q19,'By Bus Stop Arriving'!Q25,'By Bus Stop Arriving'!Q43,'By Bus Stop Arriving'!Q124,'By Bus Stop Arriving'!Q133)</f>
        <v>0</v>
      </c>
      <c r="Q50" s="236">
        <f>SUM('By Bus Stop Arriving'!R17,'By Bus Stop Arriving'!R19,'By Bus Stop Arriving'!R25,'By Bus Stop Arriving'!R43,'By Bus Stop Arriving'!R124,'By Bus Stop Arriving'!R133)</f>
        <v>0</v>
      </c>
      <c r="R50" s="237">
        <f>SUM('By Bus Stop Arriving'!S17,'By Bus Stop Arriving'!S19,'By Bus Stop Arriving'!S25,'By Bus Stop Arriving'!S43,'By Bus Stop Arriving'!S124,'By Bus Stop Arriving'!S133)</f>
        <v>0</v>
      </c>
      <c r="S50" s="416">
        <f t="shared" si="11"/>
        <v>14</v>
      </c>
      <c r="T50" s="67"/>
      <c r="U50" s="67" t="str">
        <f t="shared" si="3"/>
        <v/>
      </c>
      <c r="V50" s="67" t="str">
        <f t="shared" si="4"/>
        <v/>
      </c>
      <c r="W50" s="67"/>
      <c r="X50" s="67"/>
      <c r="Y50" s="67"/>
    </row>
    <row r="51" spans="1:25" ht="12" customHeight="1" x14ac:dyDescent="0.4">
      <c r="A51" s="664"/>
      <c r="B51" s="397" t="s">
        <v>7</v>
      </c>
      <c r="C51" s="417">
        <f t="shared" ref="C51:R51" si="12">SUM(C36,C38,C43,C45,C47,C49)</f>
        <v>19</v>
      </c>
      <c r="D51" s="418">
        <f t="shared" si="12"/>
        <v>31</v>
      </c>
      <c r="E51" s="418">
        <f t="shared" si="12"/>
        <v>58</v>
      </c>
      <c r="F51" s="418">
        <f t="shared" si="12"/>
        <v>44</v>
      </c>
      <c r="G51" s="418">
        <f t="shared" si="12"/>
        <v>36</v>
      </c>
      <c r="H51" s="418">
        <f t="shared" si="12"/>
        <v>55</v>
      </c>
      <c r="I51" s="418">
        <f t="shared" si="12"/>
        <v>45</v>
      </c>
      <c r="J51" s="418">
        <f t="shared" si="12"/>
        <v>66</v>
      </c>
      <c r="K51" s="418">
        <f t="shared" si="12"/>
        <v>63</v>
      </c>
      <c r="L51" s="418">
        <f t="shared" si="12"/>
        <v>64</v>
      </c>
      <c r="M51" s="418">
        <f t="shared" si="12"/>
        <v>56</v>
      </c>
      <c r="N51" s="418">
        <f t="shared" si="12"/>
        <v>120</v>
      </c>
      <c r="O51" s="418">
        <f t="shared" si="12"/>
        <v>98</v>
      </c>
      <c r="P51" s="418">
        <f t="shared" si="12"/>
        <v>106</v>
      </c>
      <c r="Q51" s="418">
        <f t="shared" si="12"/>
        <v>26</v>
      </c>
      <c r="R51" s="418">
        <f t="shared" si="12"/>
        <v>17</v>
      </c>
      <c r="S51" s="419">
        <f t="shared" si="11"/>
        <v>904</v>
      </c>
      <c r="T51" s="67"/>
      <c r="U51" s="70">
        <f t="shared" si="3"/>
        <v>904</v>
      </c>
      <c r="V51" s="67" t="str">
        <f t="shared" si="4"/>
        <v/>
      </c>
      <c r="W51" s="67"/>
      <c r="X51" s="67"/>
      <c r="Y51" s="67"/>
    </row>
    <row r="52" spans="1:25" ht="12" customHeight="1" x14ac:dyDescent="0.4">
      <c r="A52" s="664"/>
      <c r="B52" s="401" t="s">
        <v>198</v>
      </c>
      <c r="C52" s="420">
        <f t="shared" ref="C52:R52" si="13">SUM(C35,C37,C39,C44,C46,C48,C50)</f>
        <v>42</v>
      </c>
      <c r="D52" s="75">
        <f t="shared" si="13"/>
        <v>46</v>
      </c>
      <c r="E52" s="75">
        <f t="shared" si="13"/>
        <v>86</v>
      </c>
      <c r="F52" s="75">
        <f t="shared" si="13"/>
        <v>77</v>
      </c>
      <c r="G52" s="75">
        <f t="shared" si="13"/>
        <v>54</v>
      </c>
      <c r="H52" s="75">
        <f t="shared" si="13"/>
        <v>75</v>
      </c>
      <c r="I52" s="75">
        <f t="shared" si="13"/>
        <v>57</v>
      </c>
      <c r="J52" s="75">
        <f t="shared" si="13"/>
        <v>88</v>
      </c>
      <c r="K52" s="75">
        <f t="shared" si="13"/>
        <v>81</v>
      </c>
      <c r="L52" s="75">
        <f t="shared" si="13"/>
        <v>77</v>
      </c>
      <c r="M52" s="75">
        <f t="shared" si="13"/>
        <v>77</v>
      </c>
      <c r="N52" s="75">
        <f t="shared" si="13"/>
        <v>166</v>
      </c>
      <c r="O52" s="75">
        <f t="shared" si="13"/>
        <v>132</v>
      </c>
      <c r="P52" s="75">
        <f t="shared" si="13"/>
        <v>160</v>
      </c>
      <c r="Q52" s="75">
        <f t="shared" si="13"/>
        <v>32</v>
      </c>
      <c r="R52" s="75">
        <f t="shared" si="13"/>
        <v>23</v>
      </c>
      <c r="S52" s="421">
        <f t="shared" si="11"/>
        <v>1273</v>
      </c>
      <c r="T52" s="67"/>
      <c r="U52" s="67" t="str">
        <f t="shared" si="3"/>
        <v/>
      </c>
      <c r="V52" s="70">
        <f t="shared" si="4"/>
        <v>1273</v>
      </c>
      <c r="W52" s="67"/>
      <c r="X52" s="67"/>
      <c r="Y52" s="67"/>
    </row>
    <row r="53" spans="1:25" ht="12" customHeight="1" x14ac:dyDescent="0.4">
      <c r="A53" s="664"/>
      <c r="B53" s="390" t="s">
        <v>199</v>
      </c>
      <c r="C53" s="314">
        <f>SUM(Entering!D76:D79)</f>
        <v>0</v>
      </c>
      <c r="D53" s="67">
        <f>SUM(Entering!E76:E79)</f>
        <v>3</v>
      </c>
      <c r="E53" s="67">
        <f>SUM(Entering!F76:F79)</f>
        <v>3</v>
      </c>
      <c r="F53" s="67">
        <f>SUM(Entering!G76:G79)</f>
        <v>3</v>
      </c>
      <c r="G53" s="67">
        <f>SUM(Entering!H76:H79)</f>
        <v>3</v>
      </c>
      <c r="H53" s="67">
        <f>SUM(Entering!I76:I79)</f>
        <v>9</v>
      </c>
      <c r="I53" s="67">
        <f>SUM(Entering!J76:J79)</f>
        <v>7</v>
      </c>
      <c r="J53" s="67">
        <f>SUM(Entering!K76:K79)</f>
        <v>6</v>
      </c>
      <c r="K53" s="67">
        <f>SUM(Entering!L76:L79)</f>
        <v>2</v>
      </c>
      <c r="L53" s="67">
        <f>SUM(Entering!M76:M79)</f>
        <v>3</v>
      </c>
      <c r="M53" s="67">
        <f>SUM(Entering!N76:N79)</f>
        <v>1</v>
      </c>
      <c r="N53" s="67">
        <f>SUM(Entering!O76:O79)</f>
        <v>1</v>
      </c>
      <c r="O53" s="67">
        <f>SUM(Entering!P76:P79)</f>
        <v>0</v>
      </c>
      <c r="P53" s="67">
        <f>SUM(Entering!Q76:Q79)</f>
        <v>0</v>
      </c>
      <c r="Q53" s="67">
        <f>SUM(Entering!R76:R79)</f>
        <v>0</v>
      </c>
      <c r="R53" s="67">
        <f>SUM(Entering!S76:S79)</f>
        <v>0</v>
      </c>
      <c r="S53" s="376">
        <f t="shared" si="11"/>
        <v>41</v>
      </c>
      <c r="T53" s="67"/>
      <c r="U53" s="67" t="str">
        <f t="shared" si="3"/>
        <v/>
      </c>
      <c r="V53" s="67" t="str">
        <f t="shared" si="4"/>
        <v/>
      </c>
      <c r="W53" s="67"/>
      <c r="X53" s="67"/>
      <c r="Y53" s="67"/>
    </row>
    <row r="54" spans="1:25" ht="12" customHeight="1" x14ac:dyDescent="0.4">
      <c r="A54" s="664"/>
      <c r="B54" s="390" t="s">
        <v>200</v>
      </c>
      <c r="C54" s="314">
        <f>(Entering!D76)+(Entering!D77*2)+(Entering!D78*3)+(Entering!D79*4)</f>
        <v>0</v>
      </c>
      <c r="D54" s="67">
        <f>(Entering!E76)+(Entering!E77*2)+(Entering!E78*3)+(Entering!E79*4)</f>
        <v>4</v>
      </c>
      <c r="E54" s="67">
        <f>(Entering!F76)+(Entering!F77*2)+(Entering!F78*3)+(Entering!F79*4)</f>
        <v>4</v>
      </c>
      <c r="F54" s="67">
        <f>(Entering!G76)+(Entering!G77*2)+(Entering!G78*3)+(Entering!G79*4)</f>
        <v>3</v>
      </c>
      <c r="G54" s="67">
        <f>(Entering!H76)+(Entering!H77*2)+(Entering!H78*3)+(Entering!H79*4)</f>
        <v>3</v>
      </c>
      <c r="H54" s="67">
        <f>(Entering!I76)+(Entering!I77*2)+(Entering!I78*3)+(Entering!I79*4)</f>
        <v>11</v>
      </c>
      <c r="I54" s="67">
        <f>(Entering!J76)+(Entering!J77*2)+(Entering!J78*3)+(Entering!J79*4)</f>
        <v>7</v>
      </c>
      <c r="J54" s="67">
        <f>(Entering!K76)+(Entering!K77*2)+(Entering!K78*3)+(Entering!K79*4)</f>
        <v>8</v>
      </c>
      <c r="K54" s="67">
        <f>(Entering!L76)+(Entering!L77*2)+(Entering!L78*3)+(Entering!L79*4)</f>
        <v>2</v>
      </c>
      <c r="L54" s="67">
        <f>(Entering!M76)+(Entering!M77*2)+(Entering!M78*3)+(Entering!M79*4)</f>
        <v>4</v>
      </c>
      <c r="M54" s="67">
        <f>(Entering!N76)+(Entering!N77*2)+(Entering!N78*3)+(Entering!N79*4)</f>
        <v>2</v>
      </c>
      <c r="N54" s="67">
        <f>(Entering!O76)+(Entering!O77*2)+(Entering!O78*3)+(Entering!O79*4)</f>
        <v>1</v>
      </c>
      <c r="O54" s="67">
        <f>(Entering!P76)+(Entering!P77*2)+(Entering!P78*3)+(Entering!P79*4)</f>
        <v>0</v>
      </c>
      <c r="P54" s="67">
        <f>(Entering!Q76)+(Entering!Q77*2)+(Entering!Q78*3)+(Entering!Q79*4)</f>
        <v>0</v>
      </c>
      <c r="Q54" s="67">
        <f>(Entering!R76)+(Entering!R77*2)+(Entering!R78*3)+(Entering!R79*4)</f>
        <v>0</v>
      </c>
      <c r="R54" s="67">
        <f>(Entering!S76)+(Entering!S77*2)+(Entering!S78*3)+(Entering!S79*4)</f>
        <v>0</v>
      </c>
      <c r="S54" s="376">
        <f t="shared" si="11"/>
        <v>49</v>
      </c>
      <c r="T54" s="67"/>
      <c r="U54" s="67" t="str">
        <f t="shared" si="3"/>
        <v/>
      </c>
      <c r="V54" s="67" t="str">
        <f t="shared" si="4"/>
        <v/>
      </c>
      <c r="W54" s="67"/>
      <c r="X54" s="67"/>
      <c r="Y54" s="67"/>
    </row>
    <row r="55" spans="1:25" ht="12" customHeight="1" x14ac:dyDescent="0.4">
      <c r="A55" s="664"/>
      <c r="B55" s="391" t="s">
        <v>201</v>
      </c>
      <c r="C55" s="315">
        <f>SUM(Entering!D85:D88)</f>
        <v>11</v>
      </c>
      <c r="D55" s="392">
        <f>SUM(Entering!E85:E88)</f>
        <v>11</v>
      </c>
      <c r="E55" s="392">
        <f>SUM(Entering!F85:F88)</f>
        <v>12</v>
      </c>
      <c r="F55" s="392">
        <f>SUM(Entering!G85:G88)</f>
        <v>17</v>
      </c>
      <c r="G55" s="392">
        <f>SUM(Entering!H85:H88)</f>
        <v>13</v>
      </c>
      <c r="H55" s="392">
        <f>SUM(Entering!I85:I88)</f>
        <v>21</v>
      </c>
      <c r="I55" s="392">
        <f>SUM(Entering!J85:J88)</f>
        <v>16</v>
      </c>
      <c r="J55" s="392">
        <f>SUM(Entering!K85:K88)</f>
        <v>24</v>
      </c>
      <c r="K55" s="392">
        <f>SUM(Entering!L85:L88)</f>
        <v>10</v>
      </c>
      <c r="L55" s="392">
        <f>SUM(Entering!M85:M88)</f>
        <v>1</v>
      </c>
      <c r="M55" s="392">
        <f>SUM(Entering!N85:N88)</f>
        <v>3</v>
      </c>
      <c r="N55" s="392">
        <f>SUM(Entering!O85:O88)</f>
        <v>4</v>
      </c>
      <c r="O55" s="392">
        <f>SUM(Entering!P85:P88)</f>
        <v>1</v>
      </c>
      <c r="P55" s="392">
        <f>SUM(Entering!Q85:Q88)</f>
        <v>1</v>
      </c>
      <c r="Q55" s="392">
        <f>SUM(Entering!R85:R88)</f>
        <v>4</v>
      </c>
      <c r="R55" s="392">
        <f>SUM(Entering!S85:S88)</f>
        <v>2</v>
      </c>
      <c r="S55" s="394">
        <f t="shared" si="11"/>
        <v>151</v>
      </c>
      <c r="T55" s="67"/>
      <c r="U55" s="67" t="str">
        <f t="shared" si="3"/>
        <v/>
      </c>
      <c r="V55" s="67" t="str">
        <f t="shared" si="4"/>
        <v/>
      </c>
      <c r="W55" s="67"/>
      <c r="X55" s="67"/>
      <c r="Y55" s="67"/>
    </row>
    <row r="56" spans="1:25" ht="12" customHeight="1" x14ac:dyDescent="0.4">
      <c r="A56" s="664"/>
      <c r="B56" s="391" t="s">
        <v>202</v>
      </c>
      <c r="C56" s="315">
        <f>(Entering!D85)+(Entering!D86*2)+(Entering!D87*3)+(Entering!D88*4)</f>
        <v>11</v>
      </c>
      <c r="D56" s="392">
        <f>(Entering!E85)+(Entering!E86*2)+(Entering!E87*3)+(Entering!E88*4)</f>
        <v>13</v>
      </c>
      <c r="E56" s="392">
        <f>(Entering!F85)+(Entering!F86*2)+(Entering!F87*3)+(Entering!F88*4)</f>
        <v>14</v>
      </c>
      <c r="F56" s="392">
        <f>(Entering!G85)+(Entering!G86*2)+(Entering!G87*3)+(Entering!G88*4)</f>
        <v>21</v>
      </c>
      <c r="G56" s="392">
        <f>(Entering!H85)+(Entering!H86*2)+(Entering!H87*3)+(Entering!H88*4)</f>
        <v>16</v>
      </c>
      <c r="H56" s="392">
        <f>(Entering!I85)+(Entering!I86*2)+(Entering!I87*3)+(Entering!I88*4)</f>
        <v>24</v>
      </c>
      <c r="I56" s="392">
        <f>(Entering!J85)+(Entering!J86*2)+(Entering!J87*3)+(Entering!J88*4)</f>
        <v>19</v>
      </c>
      <c r="J56" s="392">
        <f>(Entering!K85)+(Entering!K86*2)+(Entering!K87*3)+(Entering!K88*4)</f>
        <v>32</v>
      </c>
      <c r="K56" s="392">
        <f>(Entering!L85)+(Entering!L86*2)+(Entering!L87*3)+(Entering!L88*4)</f>
        <v>12</v>
      </c>
      <c r="L56" s="392">
        <f>(Entering!M85)+(Entering!M86*2)+(Entering!M87*3)+(Entering!M88*4)</f>
        <v>2</v>
      </c>
      <c r="M56" s="392">
        <f>(Entering!N85)+(Entering!N86*2)+(Entering!N87*3)+(Entering!N88*4)</f>
        <v>3</v>
      </c>
      <c r="N56" s="392">
        <f>(Entering!O85)+(Entering!O86*2)+(Entering!O87*3)+(Entering!O88*4)</f>
        <v>7</v>
      </c>
      <c r="O56" s="392">
        <f>(Entering!P85)+(Entering!P86*2)+(Entering!P87*3)+(Entering!P88*4)</f>
        <v>1</v>
      </c>
      <c r="P56" s="392">
        <f>(Entering!Q85)+(Entering!Q86*2)+(Entering!Q87*3)+(Entering!Q88*4)</f>
        <v>1</v>
      </c>
      <c r="Q56" s="392">
        <f>(Entering!R85)+(Entering!R86*2)+(Entering!R87*3)+(Entering!R88*4)</f>
        <v>5</v>
      </c>
      <c r="R56" s="392">
        <f>(Entering!S85)+(Entering!S86*2)+(Entering!S87*3)+(Entering!S88*4)</f>
        <v>2</v>
      </c>
      <c r="S56" s="394">
        <f t="shared" si="11"/>
        <v>183</v>
      </c>
      <c r="T56" s="67"/>
      <c r="U56" s="67" t="str">
        <f t="shared" si="3"/>
        <v/>
      </c>
      <c r="V56" s="67" t="str">
        <f t="shared" si="4"/>
        <v/>
      </c>
      <c r="W56" s="67"/>
      <c r="X56" s="67"/>
      <c r="Y56" s="67"/>
    </row>
    <row r="57" spans="1:25" ht="12" customHeight="1" x14ac:dyDescent="0.4">
      <c r="A57" s="664"/>
      <c r="B57" s="390" t="s">
        <v>203</v>
      </c>
      <c r="C57" s="314"/>
      <c r="D57" s="67"/>
      <c r="E57" s="67"/>
      <c r="F57" s="67"/>
      <c r="G57" s="67"/>
      <c r="H57" s="67"/>
      <c r="I57" s="67"/>
      <c r="J57" s="67"/>
      <c r="K57" s="67"/>
      <c r="L57" s="67"/>
      <c r="M57" s="67"/>
      <c r="N57" s="67"/>
      <c r="O57" s="67"/>
      <c r="P57" s="67"/>
      <c r="Q57" s="67"/>
      <c r="R57" s="67"/>
      <c r="S57" s="376"/>
      <c r="T57" s="67"/>
      <c r="U57" s="67" t="str">
        <f t="shared" si="3"/>
        <v/>
      </c>
      <c r="V57" s="67" t="str">
        <f t="shared" si="4"/>
        <v/>
      </c>
      <c r="W57" s="67"/>
      <c r="X57" s="67"/>
      <c r="Y57" s="67"/>
    </row>
    <row r="58" spans="1:25" ht="12" customHeight="1" x14ac:dyDescent="0.4">
      <c r="A58" s="664"/>
      <c r="B58" s="390" t="s">
        <v>204</v>
      </c>
      <c r="C58" s="314"/>
      <c r="D58" s="67"/>
      <c r="E58" s="67"/>
      <c r="F58" s="67"/>
      <c r="G58" s="67"/>
      <c r="H58" s="67"/>
      <c r="I58" s="67"/>
      <c r="J58" s="67"/>
      <c r="K58" s="67"/>
      <c r="L58" s="67"/>
      <c r="M58" s="67"/>
      <c r="N58" s="67"/>
      <c r="O58" s="67"/>
      <c r="P58" s="67"/>
      <c r="Q58" s="67"/>
      <c r="R58" s="67"/>
      <c r="S58" s="376"/>
      <c r="T58" s="67"/>
      <c r="U58" s="67" t="str">
        <f t="shared" si="3"/>
        <v/>
      </c>
      <c r="V58" s="67" t="str">
        <f t="shared" si="4"/>
        <v/>
      </c>
      <c r="W58" s="67"/>
      <c r="X58" s="67"/>
      <c r="Y58" s="67"/>
    </row>
    <row r="59" spans="1:25" ht="12" customHeight="1" x14ac:dyDescent="0.4">
      <c r="A59" s="664"/>
      <c r="B59" s="397" t="s">
        <v>25</v>
      </c>
      <c r="C59" s="317">
        <f t="shared" ref="C59:R59" si="14">SUM(C53,C55,C57)</f>
        <v>11</v>
      </c>
      <c r="D59" s="398">
        <f t="shared" si="14"/>
        <v>14</v>
      </c>
      <c r="E59" s="398">
        <f t="shared" si="14"/>
        <v>15</v>
      </c>
      <c r="F59" s="398">
        <f t="shared" si="14"/>
        <v>20</v>
      </c>
      <c r="G59" s="398">
        <f t="shared" si="14"/>
        <v>16</v>
      </c>
      <c r="H59" s="398">
        <f t="shared" si="14"/>
        <v>30</v>
      </c>
      <c r="I59" s="398">
        <f t="shared" si="14"/>
        <v>23</v>
      </c>
      <c r="J59" s="398">
        <f t="shared" si="14"/>
        <v>30</v>
      </c>
      <c r="K59" s="398">
        <f t="shared" si="14"/>
        <v>12</v>
      </c>
      <c r="L59" s="398">
        <f t="shared" si="14"/>
        <v>4</v>
      </c>
      <c r="M59" s="398">
        <f t="shared" si="14"/>
        <v>4</v>
      </c>
      <c r="N59" s="398">
        <f t="shared" si="14"/>
        <v>5</v>
      </c>
      <c r="O59" s="398">
        <f t="shared" si="14"/>
        <v>1</v>
      </c>
      <c r="P59" s="398">
        <f t="shared" si="14"/>
        <v>1</v>
      </c>
      <c r="Q59" s="398">
        <f t="shared" si="14"/>
        <v>4</v>
      </c>
      <c r="R59" s="398">
        <f t="shared" si="14"/>
        <v>2</v>
      </c>
      <c r="S59" s="400">
        <f t="shared" ref="S59:S72" si="15">SUM(C59:R59)</f>
        <v>192</v>
      </c>
      <c r="T59" s="67"/>
      <c r="U59" s="67" t="str">
        <f t="shared" si="3"/>
        <v/>
      </c>
      <c r="V59" s="67" t="str">
        <f t="shared" si="4"/>
        <v/>
      </c>
      <c r="W59" s="67"/>
      <c r="X59" s="67"/>
      <c r="Y59" s="67"/>
    </row>
    <row r="60" spans="1:25" ht="12" customHeight="1" x14ac:dyDescent="0.4">
      <c r="A60" s="664"/>
      <c r="B60" s="401" t="s">
        <v>205</v>
      </c>
      <c r="C60" s="402">
        <f t="shared" ref="C60:R60" si="16">SUM(C54,C56,C58)</f>
        <v>11</v>
      </c>
      <c r="D60" s="75">
        <f t="shared" si="16"/>
        <v>17</v>
      </c>
      <c r="E60" s="75">
        <f t="shared" si="16"/>
        <v>18</v>
      </c>
      <c r="F60" s="75">
        <f t="shared" si="16"/>
        <v>24</v>
      </c>
      <c r="G60" s="75">
        <f t="shared" si="16"/>
        <v>19</v>
      </c>
      <c r="H60" s="75">
        <f t="shared" si="16"/>
        <v>35</v>
      </c>
      <c r="I60" s="75">
        <f t="shared" si="16"/>
        <v>26</v>
      </c>
      <c r="J60" s="75">
        <f t="shared" si="16"/>
        <v>40</v>
      </c>
      <c r="K60" s="75">
        <f t="shared" si="16"/>
        <v>14</v>
      </c>
      <c r="L60" s="75">
        <f t="shared" si="16"/>
        <v>6</v>
      </c>
      <c r="M60" s="75">
        <f t="shared" si="16"/>
        <v>5</v>
      </c>
      <c r="N60" s="75">
        <f t="shared" si="16"/>
        <v>8</v>
      </c>
      <c r="O60" s="75">
        <f t="shared" si="16"/>
        <v>1</v>
      </c>
      <c r="P60" s="75">
        <f t="shared" si="16"/>
        <v>1</v>
      </c>
      <c r="Q60" s="75">
        <f t="shared" si="16"/>
        <v>5</v>
      </c>
      <c r="R60" s="75">
        <f t="shared" si="16"/>
        <v>2</v>
      </c>
      <c r="S60" s="404">
        <f t="shared" si="15"/>
        <v>232</v>
      </c>
      <c r="T60" s="67"/>
      <c r="U60" s="67" t="str">
        <f t="shared" si="3"/>
        <v/>
      </c>
      <c r="V60" s="67" t="str">
        <f t="shared" si="4"/>
        <v/>
      </c>
      <c r="W60" s="67"/>
      <c r="X60" s="67"/>
      <c r="Y60" s="67"/>
    </row>
    <row r="61" spans="1:25" ht="12" customHeight="1" x14ac:dyDescent="0.4">
      <c r="A61" s="664"/>
      <c r="B61" s="397" t="s">
        <v>6</v>
      </c>
      <c r="C61" s="422">
        <f t="shared" ref="C61:R61" si="17">SUM(C51,C59)</f>
        <v>30</v>
      </c>
      <c r="D61" s="399">
        <f t="shared" si="17"/>
        <v>45</v>
      </c>
      <c r="E61" s="399">
        <f t="shared" si="17"/>
        <v>73</v>
      </c>
      <c r="F61" s="399">
        <f t="shared" si="17"/>
        <v>64</v>
      </c>
      <c r="G61" s="399">
        <f t="shared" si="17"/>
        <v>52</v>
      </c>
      <c r="H61" s="399">
        <f t="shared" si="17"/>
        <v>85</v>
      </c>
      <c r="I61" s="399">
        <f t="shared" si="17"/>
        <v>68</v>
      </c>
      <c r="J61" s="399">
        <f t="shared" si="17"/>
        <v>96</v>
      </c>
      <c r="K61" s="399">
        <f t="shared" si="17"/>
        <v>75</v>
      </c>
      <c r="L61" s="399">
        <f t="shared" si="17"/>
        <v>68</v>
      </c>
      <c r="M61" s="399">
        <f t="shared" si="17"/>
        <v>60</v>
      </c>
      <c r="N61" s="399">
        <f t="shared" si="17"/>
        <v>125</v>
      </c>
      <c r="O61" s="399">
        <f t="shared" si="17"/>
        <v>99</v>
      </c>
      <c r="P61" s="399">
        <f t="shared" si="17"/>
        <v>107</v>
      </c>
      <c r="Q61" s="399">
        <f t="shared" si="17"/>
        <v>30</v>
      </c>
      <c r="R61" s="399">
        <f t="shared" si="17"/>
        <v>19</v>
      </c>
      <c r="S61" s="419">
        <f t="shared" si="15"/>
        <v>1096</v>
      </c>
      <c r="T61" s="67"/>
      <c r="U61" s="67" t="str">
        <f t="shared" si="3"/>
        <v/>
      </c>
      <c r="V61" s="67" t="str">
        <f t="shared" si="4"/>
        <v/>
      </c>
      <c r="W61" s="67"/>
      <c r="X61" s="67"/>
      <c r="Y61" s="67"/>
    </row>
    <row r="62" spans="1:25" ht="12" customHeight="1" x14ac:dyDescent="0.4">
      <c r="A62" s="665"/>
      <c r="B62" s="401" t="s">
        <v>32</v>
      </c>
      <c r="C62" s="420">
        <f t="shared" ref="C62:R62" si="18">SUM(C52,C60)</f>
        <v>53</v>
      </c>
      <c r="D62" s="75">
        <f t="shared" si="18"/>
        <v>63</v>
      </c>
      <c r="E62" s="75">
        <f t="shared" si="18"/>
        <v>104</v>
      </c>
      <c r="F62" s="75">
        <f t="shared" si="18"/>
        <v>101</v>
      </c>
      <c r="G62" s="75">
        <f t="shared" si="18"/>
        <v>73</v>
      </c>
      <c r="H62" s="75">
        <f t="shared" si="18"/>
        <v>110</v>
      </c>
      <c r="I62" s="75">
        <f t="shared" si="18"/>
        <v>83</v>
      </c>
      <c r="J62" s="75">
        <f t="shared" si="18"/>
        <v>128</v>
      </c>
      <c r="K62" s="75">
        <f t="shared" si="18"/>
        <v>95</v>
      </c>
      <c r="L62" s="75">
        <f t="shared" si="18"/>
        <v>83</v>
      </c>
      <c r="M62" s="75">
        <f t="shared" si="18"/>
        <v>82</v>
      </c>
      <c r="N62" s="75">
        <f t="shared" si="18"/>
        <v>174</v>
      </c>
      <c r="O62" s="75">
        <f t="shared" si="18"/>
        <v>133</v>
      </c>
      <c r="P62" s="75">
        <f t="shared" si="18"/>
        <v>161</v>
      </c>
      <c r="Q62" s="75">
        <f t="shared" si="18"/>
        <v>37</v>
      </c>
      <c r="R62" s="75">
        <f t="shared" si="18"/>
        <v>25</v>
      </c>
      <c r="S62" s="421">
        <f t="shared" si="15"/>
        <v>1505</v>
      </c>
      <c r="T62" s="67"/>
      <c r="U62" s="67" t="str">
        <f t="shared" si="3"/>
        <v/>
      </c>
      <c r="V62" s="67" t="str">
        <f t="shared" si="4"/>
        <v/>
      </c>
      <c r="W62" s="67"/>
      <c r="X62" s="67"/>
      <c r="Y62" s="67"/>
    </row>
    <row r="63" spans="1:25" ht="12" customHeight="1" x14ac:dyDescent="0.4">
      <c r="A63" s="663" t="s">
        <v>256</v>
      </c>
      <c r="B63" s="390" t="s">
        <v>180</v>
      </c>
      <c r="C63" s="179">
        <f>SUM('PMD Breakdown Entering'!C29,'PMD Breakdown Entering'!C33,'PMD Breakdown Entering'!C34,'PMD Breakdown Entering'!C35,'PMD Breakdown Entering'!C36,'PMD Breakdown Entering'!C37)</f>
        <v>8</v>
      </c>
      <c r="D63" s="77">
        <f>SUM('PMD Breakdown Entering'!D29,'PMD Breakdown Entering'!D33,'PMD Breakdown Entering'!D34,'PMD Breakdown Entering'!D35,'PMD Breakdown Entering'!D36,'PMD Breakdown Entering'!D37)</f>
        <v>56</v>
      </c>
      <c r="E63" s="77">
        <f>SUM('PMD Breakdown Entering'!E29,'PMD Breakdown Entering'!E33,'PMD Breakdown Entering'!E34,'PMD Breakdown Entering'!E35,'PMD Breakdown Entering'!E36,'PMD Breakdown Entering'!E37)</f>
        <v>49</v>
      </c>
      <c r="F63" s="77">
        <f>SUM('PMD Breakdown Entering'!F29,'PMD Breakdown Entering'!F33,'PMD Breakdown Entering'!F34,'PMD Breakdown Entering'!F35,'PMD Breakdown Entering'!F36,'PMD Breakdown Entering'!F37)</f>
        <v>64</v>
      </c>
      <c r="G63" s="77">
        <f>SUM('PMD Breakdown Entering'!G29,'PMD Breakdown Entering'!G33,'PMD Breakdown Entering'!G34,'PMD Breakdown Entering'!G35,'PMD Breakdown Entering'!G36,'PMD Breakdown Entering'!G37)</f>
        <v>56</v>
      </c>
      <c r="H63" s="77">
        <f>SUM('PMD Breakdown Entering'!H29,'PMD Breakdown Entering'!H33,'PMD Breakdown Entering'!H34,'PMD Breakdown Entering'!H35,'PMD Breakdown Entering'!H36,'PMD Breakdown Entering'!H37)</f>
        <v>52</v>
      </c>
      <c r="I63" s="77">
        <f>SUM('PMD Breakdown Entering'!I29,'PMD Breakdown Entering'!I33,'PMD Breakdown Entering'!I34,'PMD Breakdown Entering'!I35,'PMD Breakdown Entering'!I36,'PMD Breakdown Entering'!I37)</f>
        <v>48</v>
      </c>
      <c r="J63" s="77">
        <f>SUM('PMD Breakdown Entering'!J29,'PMD Breakdown Entering'!J33,'PMD Breakdown Entering'!J34,'PMD Breakdown Entering'!J35,'PMD Breakdown Entering'!J36,'PMD Breakdown Entering'!J37)</f>
        <v>41</v>
      </c>
      <c r="K63" s="77">
        <f>SUM('PMD Breakdown Entering'!K29,'PMD Breakdown Entering'!K33,'PMD Breakdown Entering'!K34,'PMD Breakdown Entering'!K35,'PMD Breakdown Entering'!K36,'PMD Breakdown Entering'!K37)</f>
        <v>37</v>
      </c>
      <c r="L63" s="77">
        <f>SUM('PMD Breakdown Entering'!L29,'PMD Breakdown Entering'!L33,'PMD Breakdown Entering'!L34,'PMD Breakdown Entering'!L35,'PMD Breakdown Entering'!L36,'PMD Breakdown Entering'!L37)</f>
        <v>48</v>
      </c>
      <c r="M63" s="77">
        <f>SUM('PMD Breakdown Entering'!M29,'PMD Breakdown Entering'!M33,'PMD Breakdown Entering'!M34,'PMD Breakdown Entering'!M35,'PMD Breakdown Entering'!M36,'PMD Breakdown Entering'!M37)</f>
        <v>55</v>
      </c>
      <c r="N63" s="77">
        <f>SUM('PMD Breakdown Entering'!N29,'PMD Breakdown Entering'!N33,'PMD Breakdown Entering'!N34,'PMD Breakdown Entering'!N35,'PMD Breakdown Entering'!N36,'PMD Breakdown Entering'!N37)</f>
        <v>30</v>
      </c>
      <c r="O63" s="77">
        <f>SUM('PMD Breakdown Entering'!O29,'PMD Breakdown Entering'!O33,'PMD Breakdown Entering'!O34,'PMD Breakdown Entering'!O35,'PMD Breakdown Entering'!O36,'PMD Breakdown Entering'!O37)</f>
        <v>35</v>
      </c>
      <c r="P63" s="77">
        <f>SUM('PMD Breakdown Entering'!P29,'PMD Breakdown Entering'!P33,'PMD Breakdown Entering'!P34,'PMD Breakdown Entering'!P35,'PMD Breakdown Entering'!P36,'PMD Breakdown Entering'!P37)</f>
        <v>16</v>
      </c>
      <c r="Q63" s="77">
        <f>SUM('PMD Breakdown Entering'!Q29,'PMD Breakdown Entering'!Q33,'PMD Breakdown Entering'!Q34,'PMD Breakdown Entering'!Q35,'PMD Breakdown Entering'!Q36,'PMD Breakdown Entering'!Q37)</f>
        <v>2</v>
      </c>
      <c r="R63" s="77">
        <f>SUM('PMD Breakdown Entering'!R29,'PMD Breakdown Entering'!R33,'PMD Breakdown Entering'!R34,'PMD Breakdown Entering'!R35,'PMD Breakdown Entering'!R36,'PMD Breakdown Entering'!R37)</f>
        <v>1</v>
      </c>
      <c r="S63" s="376">
        <f t="shared" si="15"/>
        <v>598</v>
      </c>
      <c r="T63" s="67"/>
      <c r="U63" s="67" t="str">
        <f t="shared" si="3"/>
        <v/>
      </c>
      <c r="V63" s="67" t="str">
        <f t="shared" si="4"/>
        <v/>
      </c>
      <c r="W63" s="67"/>
      <c r="X63" s="67"/>
      <c r="Y63" s="67"/>
    </row>
    <row r="64" spans="1:25" ht="12" customHeight="1" x14ac:dyDescent="0.4">
      <c r="A64" s="664"/>
      <c r="B64" s="391" t="s">
        <v>181</v>
      </c>
      <c r="C64" s="315">
        <f>SUM('PMD Breakdown Entering'!C30,'PMD Breakdown Entering'!C31,'PMD Breakdown Entering'!C32)</f>
        <v>3</v>
      </c>
      <c r="D64" s="392">
        <f>SUM(Entering!E100:E102)</f>
        <v>8</v>
      </c>
      <c r="E64" s="392">
        <f>SUM(Entering!F100:F102)</f>
        <v>7</v>
      </c>
      <c r="F64" s="392">
        <f>SUM(Entering!G100:G102)</f>
        <v>11</v>
      </c>
      <c r="G64" s="392">
        <f>SUM(Entering!H100:H102)</f>
        <v>13</v>
      </c>
      <c r="H64" s="392">
        <f>SUM(Entering!I100:I102)</f>
        <v>6</v>
      </c>
      <c r="I64" s="392">
        <f>SUM(Entering!J100:J102)</f>
        <v>10</v>
      </c>
      <c r="J64" s="392">
        <f>SUM(Entering!K100:K102)</f>
        <v>3</v>
      </c>
      <c r="K64" s="392">
        <f>SUM(Entering!L100:L102)</f>
        <v>6</v>
      </c>
      <c r="L64" s="392">
        <f>SUM(Entering!M100:M102)</f>
        <v>7</v>
      </c>
      <c r="M64" s="392">
        <f>SUM(Entering!N100:N102)</f>
        <v>8</v>
      </c>
      <c r="N64" s="392">
        <f>SUM(Entering!O100:O102)</f>
        <v>13</v>
      </c>
      <c r="O64" s="392">
        <f>SUM(Entering!P100:P102)</f>
        <v>5</v>
      </c>
      <c r="P64" s="392">
        <f>SUM(Entering!Q100:Q102)</f>
        <v>1</v>
      </c>
      <c r="Q64" s="392">
        <f>SUM(Entering!R100:R102)</f>
        <v>0</v>
      </c>
      <c r="R64" s="392">
        <f>SUM(Entering!S100:S102)</f>
        <v>1</v>
      </c>
      <c r="S64" s="394">
        <f t="shared" si="15"/>
        <v>102</v>
      </c>
      <c r="T64" s="67"/>
      <c r="U64" s="67" t="str">
        <f t="shared" si="3"/>
        <v/>
      </c>
      <c r="V64" s="67" t="str">
        <f t="shared" si="4"/>
        <v/>
      </c>
      <c r="W64" s="67"/>
      <c r="X64" s="67"/>
      <c r="Y64" s="67"/>
    </row>
    <row r="65" spans="1:25" ht="12" customHeight="1" x14ac:dyDescent="0.4">
      <c r="A65" s="664"/>
      <c r="B65" s="391" t="s">
        <v>182</v>
      </c>
      <c r="C65" s="315">
        <f>SUM('PMD Breakdown Entering'!C30,'PMD Breakdown Entering'!C32)+('PMD Breakdown Entering'!C31)*2</f>
        <v>3</v>
      </c>
      <c r="D65" s="392">
        <f>SUM('PMD Breakdown Entering'!D30,'PMD Breakdown Entering'!D32)+('PMD Breakdown Entering'!D31)*2</f>
        <v>8</v>
      </c>
      <c r="E65" s="392">
        <f>SUM('PMD Breakdown Entering'!E30,'PMD Breakdown Entering'!E32)+('PMD Breakdown Entering'!E31)*2</f>
        <v>7</v>
      </c>
      <c r="F65" s="392">
        <f>SUM('PMD Breakdown Entering'!F30,'PMD Breakdown Entering'!F32)+('PMD Breakdown Entering'!F31)*2</f>
        <v>11</v>
      </c>
      <c r="G65" s="392">
        <f>SUM('PMD Breakdown Entering'!G30,'PMD Breakdown Entering'!G32)+('PMD Breakdown Entering'!G31)*2</f>
        <v>13</v>
      </c>
      <c r="H65" s="392">
        <f>SUM('PMD Breakdown Entering'!H30,'PMD Breakdown Entering'!H32)+('PMD Breakdown Entering'!H31)*2</f>
        <v>6</v>
      </c>
      <c r="I65" s="392">
        <f>SUM('PMD Breakdown Entering'!I30,'PMD Breakdown Entering'!I32)+('PMD Breakdown Entering'!I31)*2</f>
        <v>10</v>
      </c>
      <c r="J65" s="392">
        <f>SUM('PMD Breakdown Entering'!J30,'PMD Breakdown Entering'!J32)+('PMD Breakdown Entering'!J31)*2</f>
        <v>3</v>
      </c>
      <c r="K65" s="392">
        <f>SUM('PMD Breakdown Entering'!K30,'PMD Breakdown Entering'!K32)+('PMD Breakdown Entering'!K31)*2</f>
        <v>6</v>
      </c>
      <c r="L65" s="392">
        <f>SUM('PMD Breakdown Entering'!L30,'PMD Breakdown Entering'!L32)+('PMD Breakdown Entering'!L31)*2</f>
        <v>7</v>
      </c>
      <c r="M65" s="392">
        <f>SUM('PMD Breakdown Entering'!M30,'PMD Breakdown Entering'!M32)+('PMD Breakdown Entering'!M31)*2</f>
        <v>8</v>
      </c>
      <c r="N65" s="392">
        <f>SUM('PMD Breakdown Entering'!N30,'PMD Breakdown Entering'!N32)+('PMD Breakdown Entering'!N31)*2</f>
        <v>13</v>
      </c>
      <c r="O65" s="392">
        <f>SUM('PMD Breakdown Entering'!O30,'PMD Breakdown Entering'!O32)+('PMD Breakdown Entering'!O31)*2</f>
        <v>5</v>
      </c>
      <c r="P65" s="392">
        <f>SUM('PMD Breakdown Entering'!P30,'PMD Breakdown Entering'!P32)+('PMD Breakdown Entering'!P31)*2</f>
        <v>1</v>
      </c>
      <c r="Q65" s="392">
        <f>SUM('PMD Breakdown Entering'!Q30,'PMD Breakdown Entering'!Q32)+('PMD Breakdown Entering'!Q31)*2</f>
        <v>0</v>
      </c>
      <c r="R65" s="392">
        <f>SUM('PMD Breakdown Entering'!R30,'PMD Breakdown Entering'!R32)+('PMD Breakdown Entering'!R31)*2</f>
        <v>1</v>
      </c>
      <c r="S65" s="394">
        <f t="shared" si="15"/>
        <v>102</v>
      </c>
      <c r="T65" s="67"/>
      <c r="U65" s="67" t="str">
        <f t="shared" si="3"/>
        <v/>
      </c>
      <c r="V65" s="67" t="str">
        <f t="shared" si="4"/>
        <v/>
      </c>
      <c r="W65" s="67"/>
      <c r="X65" s="67"/>
      <c r="Y65" s="67"/>
    </row>
    <row r="66" spans="1:25" ht="12" customHeight="1" x14ac:dyDescent="0.4">
      <c r="A66" s="664"/>
      <c r="B66" s="390" t="s">
        <v>184</v>
      </c>
      <c r="C66" s="314">
        <f>SUM(Entering!D103:D104)</f>
        <v>2</v>
      </c>
      <c r="D66" s="67">
        <f>SUM(Entering!E103:E104)</f>
        <v>0</v>
      </c>
      <c r="E66" s="67">
        <f>SUM(Entering!F103:F104)</f>
        <v>0</v>
      </c>
      <c r="F66" s="67">
        <f>SUM(Entering!G103:G104)</f>
        <v>4</v>
      </c>
      <c r="G66" s="67">
        <f>SUM(Entering!H103:H104)</f>
        <v>4</v>
      </c>
      <c r="H66" s="67">
        <f>SUM(Entering!I103:I104)</f>
        <v>1</v>
      </c>
      <c r="I66" s="67">
        <f>SUM(Entering!J103:J104)</f>
        <v>2</v>
      </c>
      <c r="J66" s="67">
        <f>SUM(Entering!K103:K104)</f>
        <v>3</v>
      </c>
      <c r="K66" s="67">
        <f>SUM(Entering!L103:L104)</f>
        <v>1</v>
      </c>
      <c r="L66" s="67">
        <f>SUM(Entering!M103:M104)</f>
        <v>1</v>
      </c>
      <c r="M66" s="67">
        <f>SUM(Entering!N103:N104)</f>
        <v>0</v>
      </c>
      <c r="N66" s="67">
        <f>SUM(Entering!O103:O104)</f>
        <v>1</v>
      </c>
      <c r="O66" s="67">
        <f>SUM(Entering!P103:P104)</f>
        <v>0</v>
      </c>
      <c r="P66" s="67">
        <f>SUM(Entering!Q103:Q104)</f>
        <v>0</v>
      </c>
      <c r="Q66" s="67">
        <f>SUM(Entering!R103:R104)</f>
        <v>2</v>
      </c>
      <c r="R66" s="67">
        <f>SUM(Entering!S103:S104)</f>
        <v>0</v>
      </c>
      <c r="S66" s="376">
        <f t="shared" si="15"/>
        <v>21</v>
      </c>
      <c r="T66" s="67"/>
      <c r="U66" s="67" t="str">
        <f t="shared" si="3"/>
        <v/>
      </c>
      <c r="V66" s="67" t="str">
        <f t="shared" si="4"/>
        <v/>
      </c>
      <c r="W66" s="67"/>
      <c r="X66" s="67"/>
      <c r="Y66" s="67"/>
    </row>
    <row r="67" spans="1:25" ht="12" customHeight="1" x14ac:dyDescent="0.4">
      <c r="A67" s="664"/>
      <c r="B67" s="390" t="s">
        <v>185</v>
      </c>
      <c r="C67" s="314">
        <f>(Entering!D103)+(Entering!D104*2)</f>
        <v>3</v>
      </c>
      <c r="D67" s="67">
        <f>(Entering!E103)+(Entering!E104*2)</f>
        <v>0</v>
      </c>
      <c r="E67" s="67">
        <f>(Entering!F103)+(Entering!F104*2)</f>
        <v>0</v>
      </c>
      <c r="F67" s="67">
        <f>(Entering!G103)+(Entering!G104*2)</f>
        <v>4</v>
      </c>
      <c r="G67" s="67">
        <f>(Entering!H103)+(Entering!H104*2)</f>
        <v>4</v>
      </c>
      <c r="H67" s="67">
        <f>(Entering!I103)+(Entering!I104*2)</f>
        <v>1</v>
      </c>
      <c r="I67" s="67">
        <f>(Entering!J103)+(Entering!J104*2)</f>
        <v>2</v>
      </c>
      <c r="J67" s="67">
        <f>(Entering!K103)+(Entering!K104*2)</f>
        <v>3</v>
      </c>
      <c r="K67" s="67">
        <f>(Entering!L103)+(Entering!L104*2)</f>
        <v>1</v>
      </c>
      <c r="L67" s="67">
        <f>(Entering!M103)+(Entering!M104*2)</f>
        <v>1</v>
      </c>
      <c r="M67" s="67">
        <f>(Entering!N103)+(Entering!N104*2)</f>
        <v>0</v>
      </c>
      <c r="N67" s="67">
        <f>(Entering!O103)+(Entering!O104*2)</f>
        <v>1</v>
      </c>
      <c r="O67" s="67">
        <f>(Entering!P103)+(Entering!P104*2)</f>
        <v>0</v>
      </c>
      <c r="P67" s="67">
        <f>(Entering!Q103)+(Entering!Q104*2)</f>
        <v>0</v>
      </c>
      <c r="Q67" s="67">
        <f>(Entering!R103)+(Entering!R104*2)</f>
        <v>2</v>
      </c>
      <c r="R67" s="67">
        <f>(Entering!S103)+(Entering!S104*2)</f>
        <v>0</v>
      </c>
      <c r="S67" s="376">
        <f t="shared" si="15"/>
        <v>22</v>
      </c>
      <c r="T67" s="67"/>
      <c r="U67" s="67" t="str">
        <f t="shared" si="3"/>
        <v/>
      </c>
      <c r="V67" s="67" t="str">
        <f t="shared" si="4"/>
        <v/>
      </c>
      <c r="W67" s="67"/>
      <c r="X67" s="67"/>
      <c r="Y67" s="67"/>
    </row>
    <row r="68" spans="1:25" ht="12" customHeight="1" x14ac:dyDescent="0.4">
      <c r="A68" s="664"/>
      <c r="B68" s="391" t="s">
        <v>11</v>
      </c>
      <c r="C68" s="315">
        <f>Entering!D105</f>
        <v>33</v>
      </c>
      <c r="D68" s="392">
        <f>Entering!E105</f>
        <v>104</v>
      </c>
      <c r="E68" s="392">
        <f>Entering!F105</f>
        <v>88</v>
      </c>
      <c r="F68" s="392">
        <f>Entering!G105</f>
        <v>126</v>
      </c>
      <c r="G68" s="392">
        <f>Entering!H105</f>
        <v>94</v>
      </c>
      <c r="H68" s="392">
        <f>Entering!I105</f>
        <v>58</v>
      </c>
      <c r="I68" s="392">
        <f>Entering!J105</f>
        <v>101</v>
      </c>
      <c r="J68" s="392">
        <f>Entering!K105</f>
        <v>114</v>
      </c>
      <c r="K68" s="392">
        <f>Entering!L105</f>
        <v>76</v>
      </c>
      <c r="L68" s="392">
        <f>Entering!M105</f>
        <v>113</v>
      </c>
      <c r="M68" s="392">
        <f>Entering!N105</f>
        <v>132</v>
      </c>
      <c r="N68" s="392">
        <f>Entering!O105</f>
        <v>100</v>
      </c>
      <c r="O68" s="392">
        <f>Entering!P105</f>
        <v>137</v>
      </c>
      <c r="P68" s="392">
        <f>Entering!Q105</f>
        <v>62</v>
      </c>
      <c r="Q68" s="392">
        <f>Entering!R105</f>
        <v>47</v>
      </c>
      <c r="R68" s="392">
        <f>Entering!S105</f>
        <v>48</v>
      </c>
      <c r="S68" s="394">
        <f t="shared" si="15"/>
        <v>1433</v>
      </c>
      <c r="T68" s="67"/>
      <c r="U68" s="67" t="str">
        <f t="shared" si="3"/>
        <v/>
      </c>
      <c r="V68" s="67" t="str">
        <f t="shared" si="4"/>
        <v/>
      </c>
      <c r="W68" s="67"/>
      <c r="X68" s="67"/>
      <c r="Y68" s="67"/>
    </row>
    <row r="69" spans="1:25" ht="12" customHeight="1" x14ac:dyDescent="0.4">
      <c r="A69" s="664"/>
      <c r="B69" s="391" t="s">
        <v>188</v>
      </c>
      <c r="C69" s="315">
        <f>'Carpool Breakdown Entering'!C69</f>
        <v>13</v>
      </c>
      <c r="D69" s="392">
        <f>'Carpool Breakdown Entering'!D69</f>
        <v>64</v>
      </c>
      <c r="E69" s="392">
        <f>'Carpool Breakdown Entering'!E69</f>
        <v>36</v>
      </c>
      <c r="F69" s="392">
        <f>'Carpool Breakdown Entering'!F69</f>
        <v>85</v>
      </c>
      <c r="G69" s="392">
        <f>'Carpool Breakdown Entering'!G69</f>
        <v>45</v>
      </c>
      <c r="H69" s="392">
        <f>'Carpool Breakdown Entering'!H69</f>
        <v>44</v>
      </c>
      <c r="I69" s="392">
        <f>'Carpool Breakdown Entering'!I69</f>
        <v>54</v>
      </c>
      <c r="J69" s="392">
        <f>'Carpool Breakdown Entering'!J69</f>
        <v>53</v>
      </c>
      <c r="K69" s="392">
        <f>'Carpool Breakdown Entering'!K69</f>
        <v>64</v>
      </c>
      <c r="L69" s="392">
        <f>'Carpool Breakdown Entering'!L69</f>
        <v>48</v>
      </c>
      <c r="M69" s="392">
        <f>'Carpool Breakdown Entering'!M69</f>
        <v>45</v>
      </c>
      <c r="N69" s="392">
        <f>'Carpool Breakdown Entering'!N69</f>
        <v>30</v>
      </c>
      <c r="O69" s="392">
        <f>'Carpool Breakdown Entering'!O69</f>
        <v>47</v>
      </c>
      <c r="P69" s="392">
        <f>'Carpool Breakdown Entering'!P69</f>
        <v>47</v>
      </c>
      <c r="Q69" s="392">
        <f>'Carpool Breakdown Entering'!Q69</f>
        <v>35</v>
      </c>
      <c r="R69" s="392">
        <f>'Carpool Breakdown Entering'!R69</f>
        <v>32</v>
      </c>
      <c r="S69" s="394">
        <f t="shared" si="15"/>
        <v>742</v>
      </c>
      <c r="T69" s="67"/>
      <c r="U69" s="67" t="str">
        <f t="shared" si="3"/>
        <v/>
      </c>
      <c r="V69" s="67" t="str">
        <f t="shared" si="4"/>
        <v/>
      </c>
      <c r="W69" s="67"/>
      <c r="X69" s="67"/>
      <c r="Y69" s="67"/>
    </row>
    <row r="70" spans="1:25" ht="12" customHeight="1" x14ac:dyDescent="0.4">
      <c r="A70" s="664"/>
      <c r="B70" s="391" t="s">
        <v>42</v>
      </c>
      <c r="C70" s="315">
        <f>'Carpool Breakdown Entering'!C70</f>
        <v>26</v>
      </c>
      <c r="D70" s="392">
        <f>'Carpool Breakdown Entering'!D70</f>
        <v>134</v>
      </c>
      <c r="E70" s="392">
        <f>'Carpool Breakdown Entering'!E70</f>
        <v>73</v>
      </c>
      <c r="F70" s="392">
        <f>'Carpool Breakdown Entering'!F70</f>
        <v>185</v>
      </c>
      <c r="G70" s="392">
        <f>'Carpool Breakdown Entering'!G70</f>
        <v>98</v>
      </c>
      <c r="H70" s="392">
        <f>'Carpool Breakdown Entering'!H70</f>
        <v>100</v>
      </c>
      <c r="I70" s="392">
        <f>'Carpool Breakdown Entering'!I70</f>
        <v>113</v>
      </c>
      <c r="J70" s="392">
        <f>'Carpool Breakdown Entering'!J70</f>
        <v>119</v>
      </c>
      <c r="K70" s="392">
        <f>'Carpool Breakdown Entering'!K70</f>
        <v>155</v>
      </c>
      <c r="L70" s="392">
        <f>'Carpool Breakdown Entering'!L70</f>
        <v>104</v>
      </c>
      <c r="M70" s="392">
        <f>'Carpool Breakdown Entering'!M70</f>
        <v>100</v>
      </c>
      <c r="N70" s="392">
        <f>'Carpool Breakdown Entering'!N70</f>
        <v>63</v>
      </c>
      <c r="O70" s="392">
        <f>'Carpool Breakdown Entering'!O70</f>
        <v>97</v>
      </c>
      <c r="P70" s="392">
        <f>'Carpool Breakdown Entering'!P70</f>
        <v>101</v>
      </c>
      <c r="Q70" s="392">
        <f>'Carpool Breakdown Entering'!Q70</f>
        <v>76</v>
      </c>
      <c r="R70" s="392">
        <f>'Carpool Breakdown Entering'!R70</f>
        <v>72</v>
      </c>
      <c r="S70" s="394">
        <f t="shared" si="15"/>
        <v>1616</v>
      </c>
      <c r="T70" s="67"/>
      <c r="U70" s="67" t="str">
        <f t="shared" si="3"/>
        <v/>
      </c>
      <c r="V70" s="67" t="str">
        <f t="shared" si="4"/>
        <v/>
      </c>
      <c r="W70" s="67"/>
      <c r="X70" s="67"/>
      <c r="Y70" s="67"/>
    </row>
    <row r="71" spans="1:25" ht="12" customHeight="1" x14ac:dyDescent="0.4">
      <c r="A71" s="664"/>
      <c r="B71" s="391" t="s">
        <v>189</v>
      </c>
      <c r="C71" s="315">
        <f t="shared" ref="C71:R71" si="19">SUM(C68:C69)</f>
        <v>46</v>
      </c>
      <c r="D71" s="392">
        <f t="shared" si="19"/>
        <v>168</v>
      </c>
      <c r="E71" s="392">
        <f t="shared" si="19"/>
        <v>124</v>
      </c>
      <c r="F71" s="392">
        <f t="shared" si="19"/>
        <v>211</v>
      </c>
      <c r="G71" s="392">
        <f t="shared" si="19"/>
        <v>139</v>
      </c>
      <c r="H71" s="392">
        <f t="shared" si="19"/>
        <v>102</v>
      </c>
      <c r="I71" s="392">
        <f t="shared" si="19"/>
        <v>155</v>
      </c>
      <c r="J71" s="392">
        <f t="shared" si="19"/>
        <v>167</v>
      </c>
      <c r="K71" s="392">
        <f t="shared" si="19"/>
        <v>140</v>
      </c>
      <c r="L71" s="392">
        <f t="shared" si="19"/>
        <v>161</v>
      </c>
      <c r="M71" s="392">
        <f t="shared" si="19"/>
        <v>177</v>
      </c>
      <c r="N71" s="392">
        <f t="shared" si="19"/>
        <v>130</v>
      </c>
      <c r="O71" s="392">
        <f t="shared" si="19"/>
        <v>184</v>
      </c>
      <c r="P71" s="392">
        <f t="shared" si="19"/>
        <v>109</v>
      </c>
      <c r="Q71" s="392">
        <f t="shared" si="19"/>
        <v>82</v>
      </c>
      <c r="R71" s="392">
        <f t="shared" si="19"/>
        <v>80</v>
      </c>
      <c r="S71" s="394">
        <f t="shared" si="15"/>
        <v>2175</v>
      </c>
      <c r="T71" s="67"/>
      <c r="U71" s="67" t="str">
        <f t="shared" si="3"/>
        <v/>
      </c>
      <c r="V71" s="67" t="str">
        <f t="shared" si="4"/>
        <v/>
      </c>
      <c r="W71" s="67"/>
      <c r="X71" s="67"/>
      <c r="Y71" s="67"/>
    </row>
    <row r="72" spans="1:25" ht="12" customHeight="1" x14ac:dyDescent="0.4">
      <c r="A72" s="664"/>
      <c r="B72" s="391" t="s">
        <v>190</v>
      </c>
      <c r="C72" s="315">
        <f t="shared" ref="C72:R72" si="20">SUM(C68,C70)</f>
        <v>59</v>
      </c>
      <c r="D72" s="392">
        <f t="shared" si="20"/>
        <v>238</v>
      </c>
      <c r="E72" s="392">
        <f t="shared" si="20"/>
        <v>161</v>
      </c>
      <c r="F72" s="392">
        <f t="shared" si="20"/>
        <v>311</v>
      </c>
      <c r="G72" s="392">
        <f t="shared" si="20"/>
        <v>192</v>
      </c>
      <c r="H72" s="392">
        <f t="shared" si="20"/>
        <v>158</v>
      </c>
      <c r="I72" s="392">
        <f t="shared" si="20"/>
        <v>214</v>
      </c>
      <c r="J72" s="392">
        <f t="shared" si="20"/>
        <v>233</v>
      </c>
      <c r="K72" s="392">
        <f t="shared" si="20"/>
        <v>231</v>
      </c>
      <c r="L72" s="392">
        <f t="shared" si="20"/>
        <v>217</v>
      </c>
      <c r="M72" s="392">
        <f t="shared" si="20"/>
        <v>232</v>
      </c>
      <c r="N72" s="392">
        <f t="shared" si="20"/>
        <v>163</v>
      </c>
      <c r="O72" s="392">
        <f t="shared" si="20"/>
        <v>234</v>
      </c>
      <c r="P72" s="392">
        <f t="shared" si="20"/>
        <v>163</v>
      </c>
      <c r="Q72" s="392">
        <f t="shared" si="20"/>
        <v>123</v>
      </c>
      <c r="R72" s="423">
        <f t="shared" si="20"/>
        <v>120</v>
      </c>
      <c r="S72" s="394">
        <f t="shared" si="15"/>
        <v>3049</v>
      </c>
      <c r="T72" s="67"/>
      <c r="U72" s="67" t="str">
        <f t="shared" si="3"/>
        <v/>
      </c>
      <c r="V72" s="67" t="str">
        <f t="shared" si="4"/>
        <v/>
      </c>
      <c r="W72" s="67"/>
      <c r="X72" s="67"/>
      <c r="Y72" s="67"/>
    </row>
    <row r="73" spans="1:25" ht="12" customHeight="1" x14ac:dyDescent="0.4">
      <c r="A73" s="664"/>
      <c r="B73" s="390" t="s">
        <v>191</v>
      </c>
      <c r="C73" s="314"/>
      <c r="D73" s="67"/>
      <c r="E73" s="67"/>
      <c r="F73" s="67"/>
      <c r="G73" s="67"/>
      <c r="H73" s="67"/>
      <c r="I73" s="67"/>
      <c r="J73" s="67"/>
      <c r="K73" s="67"/>
      <c r="L73" s="67"/>
      <c r="M73" s="67"/>
      <c r="N73" s="67"/>
      <c r="O73" s="67"/>
      <c r="P73" s="67"/>
      <c r="Q73" s="67"/>
      <c r="R73" s="67"/>
      <c r="S73" s="376"/>
      <c r="T73" s="67"/>
      <c r="U73" s="67" t="str">
        <f t="shared" si="3"/>
        <v/>
      </c>
      <c r="V73" s="67" t="str">
        <f t="shared" si="4"/>
        <v/>
      </c>
      <c r="W73" s="67"/>
      <c r="X73" s="67"/>
      <c r="Y73" s="67"/>
    </row>
    <row r="74" spans="1:25" ht="12" customHeight="1" x14ac:dyDescent="0.4">
      <c r="A74" s="664"/>
      <c r="B74" s="390" t="s">
        <v>192</v>
      </c>
      <c r="C74" s="314"/>
      <c r="D74" s="67"/>
      <c r="E74" s="67"/>
      <c r="F74" s="67"/>
      <c r="G74" s="67"/>
      <c r="H74" s="67"/>
      <c r="I74" s="67"/>
      <c r="J74" s="67"/>
      <c r="K74" s="67"/>
      <c r="L74" s="67"/>
      <c r="M74" s="67"/>
      <c r="N74" s="67"/>
      <c r="O74" s="67"/>
      <c r="P74" s="67"/>
      <c r="Q74" s="67"/>
      <c r="R74" s="67"/>
      <c r="S74" s="376"/>
      <c r="T74" s="67"/>
      <c r="U74" s="67" t="str">
        <f t="shared" si="3"/>
        <v/>
      </c>
      <c r="V74" s="67" t="str">
        <f t="shared" si="4"/>
        <v/>
      </c>
      <c r="W74" s="67"/>
      <c r="X74" s="67"/>
      <c r="Y74" s="67"/>
    </row>
    <row r="75" spans="1:25" ht="12" customHeight="1" x14ac:dyDescent="0.4">
      <c r="A75" s="664"/>
      <c r="B75" s="391" t="s">
        <v>193</v>
      </c>
      <c r="C75" s="315"/>
      <c r="D75" s="392"/>
      <c r="E75" s="392"/>
      <c r="F75" s="392"/>
      <c r="G75" s="392"/>
      <c r="H75" s="392"/>
      <c r="I75" s="392"/>
      <c r="J75" s="392"/>
      <c r="K75" s="392"/>
      <c r="L75" s="392"/>
      <c r="M75" s="392"/>
      <c r="N75" s="392"/>
      <c r="O75" s="392"/>
      <c r="P75" s="392"/>
      <c r="Q75" s="392"/>
      <c r="R75" s="392"/>
      <c r="S75" s="394">
        <f t="shared" ref="S75:S84" si="21">SUM(C75:R75)</f>
        <v>0</v>
      </c>
      <c r="T75" s="67"/>
      <c r="U75" s="67" t="str">
        <f t="shared" si="3"/>
        <v/>
      </c>
      <c r="V75" s="67" t="str">
        <f t="shared" si="4"/>
        <v/>
      </c>
      <c r="W75" s="67"/>
      <c r="X75" s="67"/>
      <c r="Y75" s="67"/>
    </row>
    <row r="76" spans="1:25" ht="12" customHeight="1" x14ac:dyDescent="0.4">
      <c r="A76" s="664"/>
      <c r="B76" s="391" t="s">
        <v>194</v>
      </c>
      <c r="C76" s="315"/>
      <c r="D76" s="392"/>
      <c r="E76" s="392"/>
      <c r="F76" s="392"/>
      <c r="G76" s="392"/>
      <c r="H76" s="392"/>
      <c r="I76" s="392"/>
      <c r="J76" s="392"/>
      <c r="K76" s="392"/>
      <c r="L76" s="392"/>
      <c r="M76" s="392"/>
      <c r="N76" s="392"/>
      <c r="O76" s="392"/>
      <c r="P76" s="392"/>
      <c r="Q76" s="392"/>
      <c r="R76" s="392"/>
      <c r="S76" s="394">
        <f t="shared" si="21"/>
        <v>0</v>
      </c>
      <c r="T76" s="67"/>
      <c r="U76" s="67" t="str">
        <f t="shared" si="3"/>
        <v/>
      </c>
      <c r="V76" s="67" t="str">
        <f t="shared" si="4"/>
        <v/>
      </c>
      <c r="W76" s="67"/>
      <c r="X76" s="67"/>
      <c r="Y76" s="67"/>
    </row>
    <row r="77" spans="1:25" ht="12" customHeight="1" x14ac:dyDescent="0.4">
      <c r="A77" s="664"/>
      <c r="B77" s="415" t="s">
        <v>196</v>
      </c>
      <c r="C77" s="314"/>
      <c r="D77" s="67"/>
      <c r="E77" s="67"/>
      <c r="F77" s="67"/>
      <c r="G77" s="67"/>
      <c r="H77" s="67"/>
      <c r="I77" s="67"/>
      <c r="J77" s="67"/>
      <c r="K77" s="67"/>
      <c r="L77" s="67"/>
      <c r="M77" s="67"/>
      <c r="N77" s="67"/>
      <c r="O77" s="67"/>
      <c r="P77" s="67"/>
      <c r="Q77" s="67"/>
      <c r="R77" s="424"/>
      <c r="S77" s="424">
        <f t="shared" si="21"/>
        <v>0</v>
      </c>
      <c r="T77" s="67"/>
      <c r="U77" s="67" t="str">
        <f t="shared" si="3"/>
        <v/>
      </c>
      <c r="V77" s="67" t="str">
        <f t="shared" si="4"/>
        <v/>
      </c>
      <c r="W77" s="67"/>
      <c r="X77" s="67"/>
      <c r="Y77" s="67"/>
    </row>
    <row r="78" spans="1:25" ht="12" customHeight="1" x14ac:dyDescent="0.4">
      <c r="A78" s="664"/>
      <c r="B78" s="390" t="s">
        <v>197</v>
      </c>
      <c r="C78" s="316">
        <f>SUM('By Bus Stop Arriving'!D49,'By Bus Stop Arriving'!D51,'By Bus Stop Arriving'!D57,'By Bus Stop Arriving'!D59)</f>
        <v>9</v>
      </c>
      <c r="D78" s="70">
        <f>SUM('By Bus Stop Arriving'!E49,'By Bus Stop Arriving'!E51,'By Bus Stop Arriving'!E57,'By Bus Stop Arriving'!E59)</f>
        <v>11</v>
      </c>
      <c r="E78" s="70">
        <f>SUM('By Bus Stop Arriving'!F49,'By Bus Stop Arriving'!F51,'By Bus Stop Arriving'!F57,'By Bus Stop Arriving'!F59)</f>
        <v>14</v>
      </c>
      <c r="F78" s="70">
        <f>SUM('By Bus Stop Arriving'!G49,'By Bus Stop Arriving'!G51,'By Bus Stop Arriving'!G57,'By Bus Stop Arriving'!G59)</f>
        <v>17</v>
      </c>
      <c r="G78" s="70">
        <f>SUM('By Bus Stop Arriving'!H49,'By Bus Stop Arriving'!H51,'By Bus Stop Arriving'!H57,'By Bus Stop Arriving'!H59)</f>
        <v>10</v>
      </c>
      <c r="H78" s="70">
        <f>SUM('By Bus Stop Arriving'!I49,'By Bus Stop Arriving'!I51,'By Bus Stop Arriving'!I57,'By Bus Stop Arriving'!I59)</f>
        <v>10</v>
      </c>
      <c r="I78" s="70">
        <f>SUM('By Bus Stop Arriving'!J49,'By Bus Stop Arriving'!J51,'By Bus Stop Arriving'!J57,'By Bus Stop Arriving'!J59)</f>
        <v>11</v>
      </c>
      <c r="J78" s="70">
        <f>SUM('By Bus Stop Arriving'!K49,'By Bus Stop Arriving'!K51,'By Bus Stop Arriving'!K57,'By Bus Stop Arriving'!K59)</f>
        <v>15</v>
      </c>
      <c r="K78" s="70">
        <f>SUM('By Bus Stop Arriving'!L49,'By Bus Stop Arriving'!L51,'By Bus Stop Arriving'!L57,'By Bus Stop Arriving'!L59)</f>
        <v>14</v>
      </c>
      <c r="L78" s="70">
        <f>SUM('By Bus Stop Arriving'!M49,'By Bus Stop Arriving'!M51,'By Bus Stop Arriving'!M57,'By Bus Stop Arriving'!M59)</f>
        <v>10</v>
      </c>
      <c r="M78" s="70">
        <f>SUM('By Bus Stop Arriving'!N49,'By Bus Stop Arriving'!N51,'By Bus Stop Arriving'!N57,'By Bus Stop Arriving'!N59)</f>
        <v>14</v>
      </c>
      <c r="N78" s="70">
        <f>SUM('By Bus Stop Arriving'!O49,'By Bus Stop Arriving'!O51,'By Bus Stop Arriving'!O57,'By Bus Stop Arriving'!O59)</f>
        <v>24</v>
      </c>
      <c r="O78" s="70">
        <f>SUM('By Bus Stop Arriving'!P49,'By Bus Stop Arriving'!P51,'By Bus Stop Arriving'!P57,'By Bus Stop Arriving'!P59)</f>
        <v>8</v>
      </c>
      <c r="P78" s="70">
        <f>SUM('By Bus Stop Arriving'!Q49,'By Bus Stop Arriving'!Q51,'By Bus Stop Arriving'!Q57,'By Bus Stop Arriving'!Q59)</f>
        <v>5</v>
      </c>
      <c r="Q78" s="70">
        <f>SUM('By Bus Stop Arriving'!R49,'By Bus Stop Arriving'!R51,'By Bus Stop Arriving'!R57,'By Bus Stop Arriving'!R59)</f>
        <v>4</v>
      </c>
      <c r="R78" s="70">
        <f>SUM('By Bus Stop Arriving'!S49,'By Bus Stop Arriving'!S51,'By Bus Stop Arriving'!S57,'By Bus Stop Arriving'!S59)</f>
        <v>7</v>
      </c>
      <c r="S78" s="396">
        <f t="shared" si="21"/>
        <v>183</v>
      </c>
      <c r="T78" s="67"/>
      <c r="U78" s="67" t="str">
        <f t="shared" si="3"/>
        <v/>
      </c>
      <c r="V78" s="67" t="str">
        <f t="shared" si="4"/>
        <v/>
      </c>
      <c r="W78" s="67"/>
      <c r="X78" s="67"/>
      <c r="Y78" s="67"/>
    </row>
    <row r="79" spans="1:25" ht="12" customHeight="1" x14ac:dyDescent="0.4">
      <c r="A79" s="664"/>
      <c r="B79" s="397" t="s">
        <v>7</v>
      </c>
      <c r="C79" s="317">
        <f t="shared" ref="C79:R79" si="22">SUM(C64,C66,C71,C73,C75,C77)</f>
        <v>51</v>
      </c>
      <c r="D79" s="398">
        <f t="shared" si="22"/>
        <v>176</v>
      </c>
      <c r="E79" s="398">
        <f t="shared" si="22"/>
        <v>131</v>
      </c>
      <c r="F79" s="398">
        <f t="shared" si="22"/>
        <v>226</v>
      </c>
      <c r="G79" s="398">
        <f t="shared" si="22"/>
        <v>156</v>
      </c>
      <c r="H79" s="398">
        <f t="shared" si="22"/>
        <v>109</v>
      </c>
      <c r="I79" s="398">
        <f t="shared" si="22"/>
        <v>167</v>
      </c>
      <c r="J79" s="398">
        <f t="shared" si="22"/>
        <v>173</v>
      </c>
      <c r="K79" s="398">
        <f t="shared" si="22"/>
        <v>147</v>
      </c>
      <c r="L79" s="398">
        <f t="shared" si="22"/>
        <v>169</v>
      </c>
      <c r="M79" s="398">
        <f t="shared" si="22"/>
        <v>185</v>
      </c>
      <c r="N79" s="398">
        <f t="shared" si="22"/>
        <v>144</v>
      </c>
      <c r="O79" s="398">
        <f t="shared" si="22"/>
        <v>189</v>
      </c>
      <c r="P79" s="398">
        <f t="shared" si="22"/>
        <v>110</v>
      </c>
      <c r="Q79" s="398">
        <f t="shared" si="22"/>
        <v>84</v>
      </c>
      <c r="R79" s="398">
        <f t="shared" si="22"/>
        <v>81</v>
      </c>
      <c r="S79" s="400">
        <f t="shared" si="21"/>
        <v>2298</v>
      </c>
      <c r="T79" s="67"/>
      <c r="U79" s="67">
        <f t="shared" si="3"/>
        <v>2298</v>
      </c>
      <c r="V79" s="67" t="str">
        <f t="shared" si="4"/>
        <v/>
      </c>
      <c r="W79" s="67"/>
      <c r="X79" s="67"/>
      <c r="Y79" s="67"/>
    </row>
    <row r="80" spans="1:25" ht="12" customHeight="1" x14ac:dyDescent="0.4">
      <c r="A80" s="664"/>
      <c r="B80" s="401" t="s">
        <v>198</v>
      </c>
      <c r="C80" s="402">
        <f t="shared" ref="C80:R80" si="23">SUM(C63,C65,C67,C72,C74,C76,C78)</f>
        <v>82</v>
      </c>
      <c r="D80" s="75">
        <f t="shared" si="23"/>
        <v>313</v>
      </c>
      <c r="E80" s="75">
        <f t="shared" si="23"/>
        <v>231</v>
      </c>
      <c r="F80" s="75">
        <f t="shared" si="23"/>
        <v>407</v>
      </c>
      <c r="G80" s="75">
        <f t="shared" si="23"/>
        <v>275</v>
      </c>
      <c r="H80" s="75">
        <f t="shared" si="23"/>
        <v>227</v>
      </c>
      <c r="I80" s="75">
        <f t="shared" si="23"/>
        <v>285</v>
      </c>
      <c r="J80" s="75">
        <f t="shared" si="23"/>
        <v>295</v>
      </c>
      <c r="K80" s="75">
        <f t="shared" si="23"/>
        <v>289</v>
      </c>
      <c r="L80" s="75">
        <f t="shared" si="23"/>
        <v>283</v>
      </c>
      <c r="M80" s="75">
        <f t="shared" si="23"/>
        <v>309</v>
      </c>
      <c r="N80" s="75">
        <f t="shared" si="23"/>
        <v>231</v>
      </c>
      <c r="O80" s="75">
        <f t="shared" si="23"/>
        <v>282</v>
      </c>
      <c r="P80" s="75">
        <f t="shared" si="23"/>
        <v>185</v>
      </c>
      <c r="Q80" s="75">
        <f t="shared" si="23"/>
        <v>131</v>
      </c>
      <c r="R80" s="75">
        <f t="shared" si="23"/>
        <v>129</v>
      </c>
      <c r="S80" s="404">
        <f t="shared" si="21"/>
        <v>3954</v>
      </c>
      <c r="T80" s="67"/>
      <c r="U80" s="67" t="str">
        <f t="shared" si="3"/>
        <v/>
      </c>
      <c r="V80" s="67">
        <f t="shared" si="4"/>
        <v>3954</v>
      </c>
      <c r="W80" s="67"/>
      <c r="X80" s="67"/>
      <c r="Y80" s="67"/>
    </row>
    <row r="81" spans="1:25" ht="12" customHeight="1" x14ac:dyDescent="0.4">
      <c r="A81" s="664"/>
      <c r="B81" s="390" t="s">
        <v>199</v>
      </c>
      <c r="C81" s="314">
        <f>SUM(Entering!D118:D121)</f>
        <v>4</v>
      </c>
      <c r="D81" s="67">
        <f>SUM(Entering!E118:E121)</f>
        <v>9</v>
      </c>
      <c r="E81" s="67">
        <f>SUM(Entering!F118:F121)</f>
        <v>5</v>
      </c>
      <c r="F81" s="67">
        <f>SUM(Entering!G118:G121)</f>
        <v>7</v>
      </c>
      <c r="G81" s="67">
        <f>SUM(Entering!H118:H121)</f>
        <v>6</v>
      </c>
      <c r="H81" s="67">
        <f>SUM(Entering!I118:I121)</f>
        <v>5</v>
      </c>
      <c r="I81" s="67">
        <f>SUM(Entering!J118:J121)</f>
        <v>5</v>
      </c>
      <c r="J81" s="67">
        <f>SUM(Entering!K118:K121)</f>
        <v>3</v>
      </c>
      <c r="K81" s="67">
        <f>SUM(Entering!L118:L121)</f>
        <v>4</v>
      </c>
      <c r="L81" s="67">
        <f>SUM(Entering!M118:M121)</f>
        <v>3</v>
      </c>
      <c r="M81" s="67">
        <f>SUM(Entering!N118:N121)</f>
        <v>0</v>
      </c>
      <c r="N81" s="67">
        <f>SUM(Entering!O118:O121)</f>
        <v>0</v>
      </c>
      <c r="O81" s="67">
        <f>SUM(Entering!P118:P121)</f>
        <v>1</v>
      </c>
      <c r="P81" s="67">
        <f>SUM(Entering!Q118:Q121)</f>
        <v>0</v>
      </c>
      <c r="Q81" s="67">
        <f>SUM(Entering!R118:R121)</f>
        <v>0</v>
      </c>
      <c r="R81" s="67">
        <f>SUM(Entering!S118:S121)</f>
        <v>0</v>
      </c>
      <c r="S81" s="376">
        <f t="shared" si="21"/>
        <v>52</v>
      </c>
      <c r="T81" s="67"/>
      <c r="U81" s="67" t="str">
        <f t="shared" si="3"/>
        <v/>
      </c>
      <c r="V81" s="67" t="str">
        <f t="shared" si="4"/>
        <v/>
      </c>
      <c r="W81" s="67"/>
      <c r="X81" s="67"/>
      <c r="Y81" s="67"/>
    </row>
    <row r="82" spans="1:25" ht="12" customHeight="1" x14ac:dyDescent="0.4">
      <c r="A82" s="664"/>
      <c r="B82" s="390" t="s">
        <v>200</v>
      </c>
      <c r="C82" s="314">
        <f>(Entering!D118)+(Entering!D119*2)+(Entering!D120*3)+(Entering!D121*4)</f>
        <v>5</v>
      </c>
      <c r="D82" s="67">
        <f>(Entering!E118)+(Entering!E119*2)+(Entering!E120*3)+(Entering!E121*4)</f>
        <v>10</v>
      </c>
      <c r="E82" s="67">
        <f>(Entering!F118)+(Entering!F119*2)+(Entering!F120*3)+(Entering!F121*4)</f>
        <v>7</v>
      </c>
      <c r="F82" s="67">
        <f>(Entering!G118)+(Entering!G119*2)+(Entering!G120*3)+(Entering!G121*4)</f>
        <v>7</v>
      </c>
      <c r="G82" s="67">
        <f>(Entering!H118)+(Entering!H119*2)+(Entering!H120*3)+(Entering!H121*4)</f>
        <v>6</v>
      </c>
      <c r="H82" s="67">
        <f>(Entering!I118)+(Entering!I119*2)+(Entering!I120*3)+(Entering!I121*4)</f>
        <v>7</v>
      </c>
      <c r="I82" s="67">
        <f>(Entering!J118)+(Entering!J119*2)+(Entering!J120*3)+(Entering!J121*4)</f>
        <v>5</v>
      </c>
      <c r="J82" s="67">
        <f>(Entering!K118)+(Entering!K119*2)+(Entering!K120*3)+(Entering!K121*4)</f>
        <v>3</v>
      </c>
      <c r="K82" s="67">
        <f>(Entering!L118)+(Entering!L119*2)+(Entering!L120*3)+(Entering!L121*4)</f>
        <v>4</v>
      </c>
      <c r="L82" s="67">
        <f>(Entering!M118)+(Entering!M119*2)+(Entering!M120*3)+(Entering!M121*4)</f>
        <v>3</v>
      </c>
      <c r="M82" s="67">
        <f>(Entering!N118)+(Entering!N119*2)+(Entering!N120*3)+(Entering!N121*4)</f>
        <v>0</v>
      </c>
      <c r="N82" s="67">
        <f>(Entering!O118)+(Entering!O119*2)+(Entering!O120*3)+(Entering!O121*4)</f>
        <v>0</v>
      </c>
      <c r="O82" s="67">
        <f>(Entering!P118)+(Entering!P119*2)+(Entering!P120*3)+(Entering!P121*4)</f>
        <v>1</v>
      </c>
      <c r="P82" s="67">
        <f>(Entering!Q118)+(Entering!Q119*2)+(Entering!Q120*3)+(Entering!Q121*4)</f>
        <v>0</v>
      </c>
      <c r="Q82" s="67">
        <f>(Entering!R118)+(Entering!R119*2)+(Entering!R120*3)+(Entering!R121*4)</f>
        <v>0</v>
      </c>
      <c r="R82" s="67">
        <f>(Entering!S118)+(Entering!S119*2)+(Entering!S120*3)+(Entering!S121*4)</f>
        <v>0</v>
      </c>
      <c r="S82" s="376">
        <f t="shared" si="21"/>
        <v>58</v>
      </c>
      <c r="T82" s="67"/>
      <c r="U82" s="67" t="str">
        <f t="shared" si="3"/>
        <v/>
      </c>
      <c r="V82" s="67" t="str">
        <f t="shared" si="4"/>
        <v/>
      </c>
      <c r="W82" s="67"/>
      <c r="X82" s="67"/>
      <c r="Y82" s="67"/>
    </row>
    <row r="83" spans="1:25" ht="12" customHeight="1" x14ac:dyDescent="0.4">
      <c r="A83" s="664"/>
      <c r="B83" s="391" t="s">
        <v>201</v>
      </c>
      <c r="C83" s="315">
        <f>SUM(Entering!D126:D129)</f>
        <v>10</v>
      </c>
      <c r="D83" s="392">
        <f>SUM(Entering!E126:E129)</f>
        <v>9</v>
      </c>
      <c r="E83" s="392">
        <f>SUM(Entering!F126:F129)</f>
        <v>12</v>
      </c>
      <c r="F83" s="392">
        <f>SUM(Entering!G126:G129)</f>
        <v>13</v>
      </c>
      <c r="G83" s="392">
        <f>SUM(Entering!H126:H129)</f>
        <v>16</v>
      </c>
      <c r="H83" s="392">
        <f>SUM(Entering!I126:I129)</f>
        <v>14</v>
      </c>
      <c r="I83" s="392">
        <f>SUM(Entering!J126:J129)</f>
        <v>18</v>
      </c>
      <c r="J83" s="392">
        <f>SUM(Entering!K126:K129)</f>
        <v>14</v>
      </c>
      <c r="K83" s="392">
        <f>SUM(Entering!L126:L129)</f>
        <v>11</v>
      </c>
      <c r="L83" s="392">
        <f>SUM(Entering!M126:M129)</f>
        <v>3</v>
      </c>
      <c r="M83" s="392">
        <f>SUM(Entering!N126:N129)</f>
        <v>8</v>
      </c>
      <c r="N83" s="392">
        <f>SUM(Entering!O126:O129)</f>
        <v>2</v>
      </c>
      <c r="O83" s="392">
        <f>SUM(Entering!P126:P129)</f>
        <v>1</v>
      </c>
      <c r="P83" s="392">
        <f>SUM(Entering!Q126:Q129)</f>
        <v>2</v>
      </c>
      <c r="Q83" s="392">
        <f>SUM(Entering!R126:R129)</f>
        <v>1</v>
      </c>
      <c r="R83" s="392">
        <f>SUM(Entering!S126:S129)</f>
        <v>3</v>
      </c>
      <c r="S83" s="394">
        <f t="shared" si="21"/>
        <v>137</v>
      </c>
      <c r="T83" s="67"/>
      <c r="U83" s="67" t="str">
        <f t="shared" si="3"/>
        <v/>
      </c>
      <c r="V83" s="67" t="str">
        <f t="shared" si="4"/>
        <v/>
      </c>
      <c r="W83" s="67"/>
      <c r="X83" s="67"/>
      <c r="Y83" s="67"/>
    </row>
    <row r="84" spans="1:25" ht="12" customHeight="1" x14ac:dyDescent="0.4">
      <c r="A84" s="664"/>
      <c r="B84" s="391" t="s">
        <v>202</v>
      </c>
      <c r="C84" s="315">
        <f>(Entering!D126)+(Entering!D127*2)+(Entering!D128*3)+(Entering!D129*4)</f>
        <v>14</v>
      </c>
      <c r="D84" s="392">
        <f>(Entering!E126)+(Entering!E127*2)+(Entering!E128*3)+(Entering!E129*4)</f>
        <v>14</v>
      </c>
      <c r="E84" s="392">
        <f>(Entering!F126)+(Entering!F127*2)+(Entering!F128*3)+(Entering!F129*4)</f>
        <v>15</v>
      </c>
      <c r="F84" s="392">
        <f>(Entering!G126)+(Entering!G127*2)+(Entering!G128*3)+(Entering!G129*4)</f>
        <v>16</v>
      </c>
      <c r="G84" s="392">
        <f>(Entering!H126)+(Entering!H127*2)+(Entering!H128*3)+(Entering!H129*4)</f>
        <v>22</v>
      </c>
      <c r="H84" s="392">
        <f>(Entering!I126)+(Entering!I127*2)+(Entering!I128*3)+(Entering!I129*4)</f>
        <v>17</v>
      </c>
      <c r="I84" s="392">
        <f>(Entering!J126)+(Entering!J127*2)+(Entering!J128*3)+(Entering!J129*4)</f>
        <v>18</v>
      </c>
      <c r="J84" s="392">
        <f>(Entering!K126)+(Entering!K127*2)+(Entering!K128*3)+(Entering!K129*4)</f>
        <v>14</v>
      </c>
      <c r="K84" s="392">
        <f>(Entering!L126)+(Entering!L127*2)+(Entering!L128*3)+(Entering!L129*4)</f>
        <v>14</v>
      </c>
      <c r="L84" s="392">
        <f>(Entering!M126)+(Entering!M127*2)+(Entering!M128*3)+(Entering!M129*4)</f>
        <v>3</v>
      </c>
      <c r="M84" s="392">
        <f>(Entering!N126)+(Entering!N127*2)+(Entering!N128*3)+(Entering!N129*4)</f>
        <v>8</v>
      </c>
      <c r="N84" s="392">
        <f>(Entering!O126)+(Entering!O127*2)+(Entering!O128*3)+(Entering!O129*4)</f>
        <v>2</v>
      </c>
      <c r="O84" s="392">
        <f>(Entering!P126)+(Entering!P127*2)+(Entering!P128*3)+(Entering!P129*4)</f>
        <v>1</v>
      </c>
      <c r="P84" s="392">
        <f>(Entering!Q126)+(Entering!Q127*2)+(Entering!Q128*3)+(Entering!Q129*4)</f>
        <v>2</v>
      </c>
      <c r="Q84" s="392">
        <f>(Entering!R126)+(Entering!R127*2)+(Entering!R128*3)+(Entering!R129*4)</f>
        <v>1</v>
      </c>
      <c r="R84" s="392">
        <f>(Entering!S126)+(Entering!S127*2)+(Entering!S128*3)+(Entering!S129*4)</f>
        <v>3</v>
      </c>
      <c r="S84" s="394">
        <f t="shared" si="21"/>
        <v>164</v>
      </c>
      <c r="T84" s="67"/>
      <c r="U84" s="67" t="str">
        <f t="shared" si="3"/>
        <v/>
      </c>
      <c r="V84" s="67" t="str">
        <f t="shared" si="4"/>
        <v/>
      </c>
      <c r="W84" s="67"/>
      <c r="X84" s="67"/>
      <c r="Y84" s="67"/>
    </row>
    <row r="85" spans="1:25" ht="12" customHeight="1" x14ac:dyDescent="0.4">
      <c r="A85" s="664"/>
      <c r="B85" s="390" t="s">
        <v>203</v>
      </c>
      <c r="C85" s="314"/>
      <c r="D85" s="67"/>
      <c r="E85" s="67"/>
      <c r="F85" s="67"/>
      <c r="G85" s="67"/>
      <c r="H85" s="67"/>
      <c r="I85" s="67"/>
      <c r="J85" s="67"/>
      <c r="K85" s="67"/>
      <c r="L85" s="67"/>
      <c r="M85" s="67"/>
      <c r="N85" s="67"/>
      <c r="O85" s="67"/>
      <c r="P85" s="67"/>
      <c r="Q85" s="67"/>
      <c r="R85" s="67"/>
      <c r="S85" s="376"/>
      <c r="T85" s="67"/>
      <c r="U85" s="67" t="str">
        <f t="shared" si="3"/>
        <v/>
      </c>
      <c r="V85" s="67" t="str">
        <f t="shared" si="4"/>
        <v/>
      </c>
      <c r="W85" s="67"/>
      <c r="X85" s="67"/>
      <c r="Y85" s="67"/>
    </row>
    <row r="86" spans="1:25" ht="12" customHeight="1" x14ac:dyDescent="0.4">
      <c r="A86" s="664"/>
      <c r="B86" s="390" t="s">
        <v>204</v>
      </c>
      <c r="C86" s="314"/>
      <c r="D86" s="67"/>
      <c r="E86" s="67"/>
      <c r="F86" s="67"/>
      <c r="G86" s="67"/>
      <c r="H86" s="67"/>
      <c r="I86" s="67"/>
      <c r="J86" s="67"/>
      <c r="K86" s="67"/>
      <c r="L86" s="67"/>
      <c r="M86" s="67"/>
      <c r="N86" s="67"/>
      <c r="O86" s="67"/>
      <c r="P86" s="67"/>
      <c r="Q86" s="67"/>
      <c r="R86" s="67"/>
      <c r="S86" s="376"/>
      <c r="T86" s="67"/>
      <c r="U86" s="67" t="str">
        <f t="shared" si="3"/>
        <v/>
      </c>
      <c r="V86" s="67" t="str">
        <f t="shared" si="4"/>
        <v/>
      </c>
      <c r="W86" s="67"/>
      <c r="X86" s="67"/>
      <c r="Y86" s="67"/>
    </row>
    <row r="87" spans="1:25" ht="12" customHeight="1" x14ac:dyDescent="0.4">
      <c r="A87" s="664"/>
      <c r="B87" s="397" t="s">
        <v>25</v>
      </c>
      <c r="C87" s="317">
        <f t="shared" ref="C87:R87" si="24">SUM(C81,C83,C85)</f>
        <v>14</v>
      </c>
      <c r="D87" s="398">
        <f t="shared" si="24"/>
        <v>18</v>
      </c>
      <c r="E87" s="398">
        <f t="shared" si="24"/>
        <v>17</v>
      </c>
      <c r="F87" s="398">
        <f t="shared" si="24"/>
        <v>20</v>
      </c>
      <c r="G87" s="398">
        <f t="shared" si="24"/>
        <v>22</v>
      </c>
      <c r="H87" s="398">
        <f t="shared" si="24"/>
        <v>19</v>
      </c>
      <c r="I87" s="398">
        <f t="shared" si="24"/>
        <v>23</v>
      </c>
      <c r="J87" s="398">
        <f t="shared" si="24"/>
        <v>17</v>
      </c>
      <c r="K87" s="398">
        <f t="shared" si="24"/>
        <v>15</v>
      </c>
      <c r="L87" s="398">
        <f t="shared" si="24"/>
        <v>6</v>
      </c>
      <c r="M87" s="398">
        <f t="shared" si="24"/>
        <v>8</v>
      </c>
      <c r="N87" s="398">
        <f t="shared" si="24"/>
        <v>2</v>
      </c>
      <c r="O87" s="398">
        <f t="shared" si="24"/>
        <v>2</v>
      </c>
      <c r="P87" s="398">
        <f t="shared" si="24"/>
        <v>2</v>
      </c>
      <c r="Q87" s="398">
        <f t="shared" si="24"/>
        <v>1</v>
      </c>
      <c r="R87" s="398">
        <f t="shared" si="24"/>
        <v>3</v>
      </c>
      <c r="S87" s="400">
        <f t="shared" ref="S87:S100" si="25">SUM(C87:R87)</f>
        <v>189</v>
      </c>
      <c r="T87" s="67"/>
      <c r="U87" s="67" t="str">
        <f t="shared" si="3"/>
        <v/>
      </c>
      <c r="V87" s="67" t="str">
        <f t="shared" si="4"/>
        <v/>
      </c>
      <c r="W87" s="67"/>
      <c r="X87" s="67"/>
      <c r="Y87" s="67"/>
    </row>
    <row r="88" spans="1:25" ht="12" customHeight="1" x14ac:dyDescent="0.4">
      <c r="A88" s="664"/>
      <c r="B88" s="401" t="s">
        <v>205</v>
      </c>
      <c r="C88" s="402">
        <f t="shared" ref="C88:R88" si="26">SUM(C82,C84,C86)</f>
        <v>19</v>
      </c>
      <c r="D88" s="75">
        <f t="shared" si="26"/>
        <v>24</v>
      </c>
      <c r="E88" s="75">
        <f t="shared" si="26"/>
        <v>22</v>
      </c>
      <c r="F88" s="75">
        <f t="shared" si="26"/>
        <v>23</v>
      </c>
      <c r="G88" s="75">
        <f t="shared" si="26"/>
        <v>28</v>
      </c>
      <c r="H88" s="75">
        <f t="shared" si="26"/>
        <v>24</v>
      </c>
      <c r="I88" s="75">
        <f t="shared" si="26"/>
        <v>23</v>
      </c>
      <c r="J88" s="75">
        <f t="shared" si="26"/>
        <v>17</v>
      </c>
      <c r="K88" s="75">
        <f t="shared" si="26"/>
        <v>18</v>
      </c>
      <c r="L88" s="75">
        <f t="shared" si="26"/>
        <v>6</v>
      </c>
      <c r="M88" s="75">
        <f t="shared" si="26"/>
        <v>8</v>
      </c>
      <c r="N88" s="75">
        <f t="shared" si="26"/>
        <v>2</v>
      </c>
      <c r="O88" s="75">
        <f t="shared" si="26"/>
        <v>2</v>
      </c>
      <c r="P88" s="75">
        <f t="shared" si="26"/>
        <v>2</v>
      </c>
      <c r="Q88" s="75">
        <f t="shared" si="26"/>
        <v>1</v>
      </c>
      <c r="R88" s="75">
        <f t="shared" si="26"/>
        <v>3</v>
      </c>
      <c r="S88" s="404">
        <f t="shared" si="25"/>
        <v>222</v>
      </c>
      <c r="T88" s="67"/>
      <c r="U88" s="67" t="str">
        <f t="shared" si="3"/>
        <v/>
      </c>
      <c r="V88" s="67" t="str">
        <f t="shared" si="4"/>
        <v/>
      </c>
      <c r="W88" s="67"/>
      <c r="X88" s="67"/>
      <c r="Y88" s="67"/>
    </row>
    <row r="89" spans="1:25" ht="12" customHeight="1" x14ac:dyDescent="0.4">
      <c r="A89" s="664"/>
      <c r="B89" s="397" t="s">
        <v>6</v>
      </c>
      <c r="C89" s="317">
        <f t="shared" ref="C89:R89" si="27">SUM(C79,C87)</f>
        <v>65</v>
      </c>
      <c r="D89" s="398">
        <f t="shared" si="27"/>
        <v>194</v>
      </c>
      <c r="E89" s="398">
        <f t="shared" si="27"/>
        <v>148</v>
      </c>
      <c r="F89" s="398">
        <f t="shared" si="27"/>
        <v>246</v>
      </c>
      <c r="G89" s="398">
        <f t="shared" si="27"/>
        <v>178</v>
      </c>
      <c r="H89" s="398">
        <f t="shared" si="27"/>
        <v>128</v>
      </c>
      <c r="I89" s="398">
        <f t="shared" si="27"/>
        <v>190</v>
      </c>
      <c r="J89" s="398">
        <f t="shared" si="27"/>
        <v>190</v>
      </c>
      <c r="K89" s="398">
        <f t="shared" si="27"/>
        <v>162</v>
      </c>
      <c r="L89" s="398">
        <f t="shared" si="27"/>
        <v>175</v>
      </c>
      <c r="M89" s="398">
        <f t="shared" si="27"/>
        <v>193</v>
      </c>
      <c r="N89" s="398">
        <f t="shared" si="27"/>
        <v>146</v>
      </c>
      <c r="O89" s="398">
        <f t="shared" si="27"/>
        <v>191</v>
      </c>
      <c r="P89" s="398">
        <f t="shared" si="27"/>
        <v>112</v>
      </c>
      <c r="Q89" s="398">
        <f t="shared" si="27"/>
        <v>85</v>
      </c>
      <c r="R89" s="398">
        <f t="shared" si="27"/>
        <v>84</v>
      </c>
      <c r="S89" s="400">
        <f t="shared" si="25"/>
        <v>2487</v>
      </c>
      <c r="T89" s="67"/>
      <c r="U89" s="67" t="str">
        <f t="shared" si="3"/>
        <v/>
      </c>
      <c r="V89" s="67" t="str">
        <f t="shared" si="4"/>
        <v/>
      </c>
      <c r="W89" s="67"/>
      <c r="X89" s="67"/>
      <c r="Y89" s="67"/>
    </row>
    <row r="90" spans="1:25" ht="12" customHeight="1" x14ac:dyDescent="0.4">
      <c r="A90" s="665"/>
      <c r="B90" s="401" t="s">
        <v>32</v>
      </c>
      <c r="C90" s="402">
        <f t="shared" ref="C90:R90" si="28">SUM(C80,C88)</f>
        <v>101</v>
      </c>
      <c r="D90" s="75">
        <f t="shared" si="28"/>
        <v>337</v>
      </c>
      <c r="E90" s="75">
        <f t="shared" si="28"/>
        <v>253</v>
      </c>
      <c r="F90" s="75">
        <f t="shared" si="28"/>
        <v>430</v>
      </c>
      <c r="G90" s="75">
        <f t="shared" si="28"/>
        <v>303</v>
      </c>
      <c r="H90" s="75">
        <f t="shared" si="28"/>
        <v>251</v>
      </c>
      <c r="I90" s="75">
        <f t="shared" si="28"/>
        <v>308</v>
      </c>
      <c r="J90" s="75">
        <f t="shared" si="28"/>
        <v>312</v>
      </c>
      <c r="K90" s="75">
        <f t="shared" si="28"/>
        <v>307</v>
      </c>
      <c r="L90" s="75">
        <f t="shared" si="28"/>
        <v>289</v>
      </c>
      <c r="M90" s="75">
        <f t="shared" si="28"/>
        <v>317</v>
      </c>
      <c r="N90" s="75">
        <f t="shared" si="28"/>
        <v>233</v>
      </c>
      <c r="O90" s="75">
        <f t="shared" si="28"/>
        <v>284</v>
      </c>
      <c r="P90" s="75">
        <f t="shared" si="28"/>
        <v>187</v>
      </c>
      <c r="Q90" s="75">
        <f t="shared" si="28"/>
        <v>132</v>
      </c>
      <c r="R90" s="75">
        <f t="shared" si="28"/>
        <v>132</v>
      </c>
      <c r="S90" s="404">
        <f t="shared" si="25"/>
        <v>4176</v>
      </c>
      <c r="T90" s="67"/>
      <c r="U90" s="67" t="str">
        <f t="shared" si="3"/>
        <v/>
      </c>
      <c r="V90" s="67" t="str">
        <f t="shared" si="4"/>
        <v/>
      </c>
      <c r="W90" s="67"/>
      <c r="X90" s="67"/>
      <c r="Y90" s="67"/>
    </row>
    <row r="91" spans="1:25" ht="12" customHeight="1" x14ac:dyDescent="0.4">
      <c r="A91" s="663" t="s">
        <v>257</v>
      </c>
      <c r="B91" s="390" t="s">
        <v>180</v>
      </c>
      <c r="C91" s="179">
        <f>SUM('PMD Breakdown Entering'!C39,'PMD Breakdown Entering'!C42,'PMD Breakdown Entering'!C43,'PMD Breakdown Entering'!C44,'PMD Breakdown Entering'!C45,'PMD Breakdown Entering'!C46)</f>
        <v>3</v>
      </c>
      <c r="D91" s="77">
        <f>SUM('PMD Breakdown Entering'!D39,'PMD Breakdown Entering'!D42,'PMD Breakdown Entering'!D43,'PMD Breakdown Entering'!D44,'PMD Breakdown Entering'!D45,'PMD Breakdown Entering'!D46)</f>
        <v>4</v>
      </c>
      <c r="E91" s="77">
        <f>SUM('PMD Breakdown Entering'!E39,'PMD Breakdown Entering'!E42,'PMD Breakdown Entering'!E43,'PMD Breakdown Entering'!E44,'PMD Breakdown Entering'!E45,'PMD Breakdown Entering'!E46)</f>
        <v>10</v>
      </c>
      <c r="F91" s="77">
        <f>SUM('PMD Breakdown Entering'!F39,'PMD Breakdown Entering'!F42,'PMD Breakdown Entering'!F43,'PMD Breakdown Entering'!F44,'PMD Breakdown Entering'!F45,'PMD Breakdown Entering'!F46)</f>
        <v>24</v>
      </c>
      <c r="G91" s="77">
        <f>SUM('PMD Breakdown Entering'!G39,'PMD Breakdown Entering'!G42,'PMD Breakdown Entering'!G43,'PMD Breakdown Entering'!G44,'PMD Breakdown Entering'!G45,'PMD Breakdown Entering'!G46)</f>
        <v>11</v>
      </c>
      <c r="H91" s="77">
        <f>SUM('PMD Breakdown Entering'!H39,'PMD Breakdown Entering'!H42,'PMD Breakdown Entering'!H43,'PMD Breakdown Entering'!H44,'PMD Breakdown Entering'!H45,'PMD Breakdown Entering'!H46)</f>
        <v>20</v>
      </c>
      <c r="I91" s="77">
        <f>SUM('PMD Breakdown Entering'!I39,'PMD Breakdown Entering'!I42,'PMD Breakdown Entering'!I43,'PMD Breakdown Entering'!I44,'PMD Breakdown Entering'!I45,'PMD Breakdown Entering'!I46)</f>
        <v>20</v>
      </c>
      <c r="J91" s="77">
        <f>SUM('PMD Breakdown Entering'!J39,'PMD Breakdown Entering'!J42,'PMD Breakdown Entering'!J43,'PMD Breakdown Entering'!J44,'PMD Breakdown Entering'!J45,'PMD Breakdown Entering'!J46)</f>
        <v>9</v>
      </c>
      <c r="K91" s="77">
        <f>SUM('PMD Breakdown Entering'!K39,'PMD Breakdown Entering'!K42,'PMD Breakdown Entering'!K43,'PMD Breakdown Entering'!K44,'PMD Breakdown Entering'!K45,'PMD Breakdown Entering'!K46)</f>
        <v>7</v>
      </c>
      <c r="L91" s="77">
        <f>SUM('PMD Breakdown Entering'!L39,'PMD Breakdown Entering'!L42,'PMD Breakdown Entering'!L43,'PMD Breakdown Entering'!L44,'PMD Breakdown Entering'!L45,'PMD Breakdown Entering'!L46)</f>
        <v>14</v>
      </c>
      <c r="M91" s="77">
        <f>SUM('PMD Breakdown Entering'!M39,'PMD Breakdown Entering'!M42,'PMD Breakdown Entering'!M43,'PMD Breakdown Entering'!M44,'PMD Breakdown Entering'!M45,'PMD Breakdown Entering'!M46)</f>
        <v>8</v>
      </c>
      <c r="N91" s="77">
        <f>SUM('PMD Breakdown Entering'!N39,'PMD Breakdown Entering'!N42,'PMD Breakdown Entering'!N43,'PMD Breakdown Entering'!N44,'PMD Breakdown Entering'!N45,'PMD Breakdown Entering'!N46)</f>
        <v>3</v>
      </c>
      <c r="O91" s="77">
        <f>SUM('PMD Breakdown Entering'!O39,'PMD Breakdown Entering'!O42,'PMD Breakdown Entering'!O43,'PMD Breakdown Entering'!O44,'PMD Breakdown Entering'!O45,'PMD Breakdown Entering'!O46)</f>
        <v>18</v>
      </c>
      <c r="P91" s="77">
        <f>SUM('PMD Breakdown Entering'!P39,'PMD Breakdown Entering'!P42,'PMD Breakdown Entering'!P43,'PMD Breakdown Entering'!P44,'PMD Breakdown Entering'!P45,'PMD Breakdown Entering'!P46)</f>
        <v>7</v>
      </c>
      <c r="Q91" s="77">
        <f>SUM('PMD Breakdown Entering'!Q39,'PMD Breakdown Entering'!Q42,'PMD Breakdown Entering'!Q43,'PMD Breakdown Entering'!Q44,'PMD Breakdown Entering'!Q45,'PMD Breakdown Entering'!Q46)</f>
        <v>1</v>
      </c>
      <c r="R91" s="77">
        <f>SUM('PMD Breakdown Entering'!R39,'PMD Breakdown Entering'!R42,'PMD Breakdown Entering'!R43,'PMD Breakdown Entering'!R44,'PMD Breakdown Entering'!R45,'PMD Breakdown Entering'!R46)</f>
        <v>0</v>
      </c>
      <c r="S91" s="376">
        <f t="shared" si="25"/>
        <v>159</v>
      </c>
      <c r="T91" s="67"/>
      <c r="U91" s="67" t="str">
        <f t="shared" si="3"/>
        <v/>
      </c>
      <c r="V91" s="67" t="str">
        <f t="shared" si="4"/>
        <v/>
      </c>
      <c r="W91" s="67"/>
      <c r="X91" s="67"/>
      <c r="Y91" s="67"/>
    </row>
    <row r="92" spans="1:25" ht="12" customHeight="1" x14ac:dyDescent="0.4">
      <c r="A92" s="664"/>
      <c r="B92" s="391" t="s">
        <v>181</v>
      </c>
      <c r="C92" s="315">
        <f>SUM('PMD Breakdown Entering'!C40:C41)</f>
        <v>0</v>
      </c>
      <c r="D92" s="392">
        <f>SUM('PMD Breakdown Entering'!D40:D41)</f>
        <v>2</v>
      </c>
      <c r="E92" s="392">
        <f>SUM('PMD Breakdown Entering'!E40:E41)</f>
        <v>1</v>
      </c>
      <c r="F92" s="392">
        <f>SUM('PMD Breakdown Entering'!F40:F41)</f>
        <v>0</v>
      </c>
      <c r="G92" s="392">
        <f>SUM('PMD Breakdown Entering'!G40:G41)</f>
        <v>0</v>
      </c>
      <c r="H92" s="392">
        <f>SUM('PMD Breakdown Entering'!H40:H41)</f>
        <v>0</v>
      </c>
      <c r="I92" s="392">
        <f>SUM('PMD Breakdown Entering'!I40:I41)</f>
        <v>2</v>
      </c>
      <c r="J92" s="392">
        <f>SUM('PMD Breakdown Entering'!J40:J41)</f>
        <v>1</v>
      </c>
      <c r="K92" s="392">
        <f>SUM('PMD Breakdown Entering'!K40:K41)</f>
        <v>1</v>
      </c>
      <c r="L92" s="392">
        <f>SUM('PMD Breakdown Entering'!L40:L41)</f>
        <v>0</v>
      </c>
      <c r="M92" s="392">
        <f>SUM('PMD Breakdown Entering'!M40:M41)</f>
        <v>0</v>
      </c>
      <c r="N92" s="392">
        <f>SUM('PMD Breakdown Entering'!N40:N41)</f>
        <v>0</v>
      </c>
      <c r="O92" s="392">
        <f>SUM('PMD Breakdown Entering'!O40:O41)</f>
        <v>0</v>
      </c>
      <c r="P92" s="392">
        <f>SUM('PMD Breakdown Entering'!P40:P41)</f>
        <v>0</v>
      </c>
      <c r="Q92" s="392">
        <f>SUM('PMD Breakdown Entering'!Q40:Q41)</f>
        <v>0</v>
      </c>
      <c r="R92" s="392">
        <f>SUM('PMD Breakdown Entering'!R40:R41)</f>
        <v>0</v>
      </c>
      <c r="S92" s="394">
        <f t="shared" si="25"/>
        <v>7</v>
      </c>
      <c r="T92" s="67"/>
      <c r="U92" s="67" t="str">
        <f t="shared" si="3"/>
        <v/>
      </c>
      <c r="V92" s="67" t="str">
        <f t="shared" si="4"/>
        <v/>
      </c>
      <c r="W92" s="67"/>
      <c r="X92" s="67"/>
      <c r="Y92" s="67"/>
    </row>
    <row r="93" spans="1:25" ht="12" customHeight="1" x14ac:dyDescent="0.4">
      <c r="A93" s="664"/>
      <c r="B93" s="391" t="s">
        <v>182</v>
      </c>
      <c r="C93" s="315">
        <f>(Entering!D141)+(Entering!D142*2)</f>
        <v>0</v>
      </c>
      <c r="D93" s="392">
        <f>(Entering!E141)+(Entering!E142*2)</f>
        <v>2</v>
      </c>
      <c r="E93" s="392">
        <f>(Entering!F141)+(Entering!F142*2)</f>
        <v>1</v>
      </c>
      <c r="F93" s="392">
        <f>(Entering!G141)+(Entering!G142*2)</f>
        <v>0</v>
      </c>
      <c r="G93" s="392">
        <f>(Entering!H141)+(Entering!H142*2)</f>
        <v>0</v>
      </c>
      <c r="H93" s="392">
        <f>(Entering!I141)+(Entering!I142*2)</f>
        <v>0</v>
      </c>
      <c r="I93" s="392">
        <f>(Entering!J141)+(Entering!J142*2)</f>
        <v>2</v>
      </c>
      <c r="J93" s="392">
        <f>(Entering!K141)+(Entering!K142*2)</f>
        <v>1</v>
      </c>
      <c r="K93" s="392">
        <f>(Entering!L141)+(Entering!L142*2)</f>
        <v>1</v>
      </c>
      <c r="L93" s="392">
        <f>(Entering!M141)+(Entering!M142*2)</f>
        <v>0</v>
      </c>
      <c r="M93" s="392">
        <f>(Entering!N141)+(Entering!N142*2)</f>
        <v>0</v>
      </c>
      <c r="N93" s="392">
        <f>(Entering!O141)+(Entering!O142*2)</f>
        <v>0</v>
      </c>
      <c r="O93" s="392">
        <f>(Entering!P141)+(Entering!P142*2)</f>
        <v>0</v>
      </c>
      <c r="P93" s="392">
        <f>(Entering!Q141)+(Entering!Q142*2)</f>
        <v>0</v>
      </c>
      <c r="Q93" s="392">
        <f>(Entering!R141)+(Entering!R142*2)</f>
        <v>0</v>
      </c>
      <c r="R93" s="392">
        <f>(Entering!S141)+(Entering!S142*2)</f>
        <v>0</v>
      </c>
      <c r="S93" s="394">
        <f t="shared" si="25"/>
        <v>7</v>
      </c>
      <c r="T93" s="67"/>
      <c r="U93" s="67" t="str">
        <f t="shared" si="3"/>
        <v/>
      </c>
      <c r="V93" s="67" t="str">
        <f t="shared" si="4"/>
        <v/>
      </c>
      <c r="W93" s="67"/>
      <c r="X93" s="67"/>
      <c r="Y93" s="67"/>
    </row>
    <row r="94" spans="1:25" ht="12" customHeight="1" x14ac:dyDescent="0.4">
      <c r="A94" s="664"/>
      <c r="B94" s="390" t="s">
        <v>184</v>
      </c>
      <c r="C94" s="314">
        <f>SUM(Entering!D145:D146)</f>
        <v>0</v>
      </c>
      <c r="D94" s="67">
        <f>SUM(Entering!E145:E146)</f>
        <v>0</v>
      </c>
      <c r="E94" s="67">
        <f>SUM(Entering!F145:F146)</f>
        <v>2</v>
      </c>
      <c r="F94" s="67">
        <f>SUM(Entering!G145:G146)</f>
        <v>1</v>
      </c>
      <c r="G94" s="67">
        <f>SUM(Entering!H145:H146)</f>
        <v>2</v>
      </c>
      <c r="H94" s="67">
        <f>SUM(Entering!I145:I146)</f>
        <v>2</v>
      </c>
      <c r="I94" s="67">
        <f>SUM(Entering!J145:J146)</f>
        <v>0</v>
      </c>
      <c r="J94" s="67">
        <f>SUM(Entering!K145:K146)</f>
        <v>0</v>
      </c>
      <c r="K94" s="67">
        <f>SUM(Entering!L145:L146)</f>
        <v>0</v>
      </c>
      <c r="L94" s="67">
        <f>SUM(Entering!M145:M146)</f>
        <v>1</v>
      </c>
      <c r="M94" s="67">
        <f>SUM(Entering!N145:N146)</f>
        <v>0</v>
      </c>
      <c r="N94" s="67">
        <f>SUM(Entering!O145:O146)</f>
        <v>0</v>
      </c>
      <c r="O94" s="67">
        <f>SUM(Entering!P145:P146)</f>
        <v>0</v>
      </c>
      <c r="P94" s="67">
        <f>SUM(Entering!Q145:Q146)</f>
        <v>0</v>
      </c>
      <c r="Q94" s="67">
        <f>SUM(Entering!R145:R146)</f>
        <v>0</v>
      </c>
      <c r="R94" s="67">
        <f>SUM(Entering!S145:S146)</f>
        <v>0</v>
      </c>
      <c r="S94" s="376">
        <f t="shared" si="25"/>
        <v>8</v>
      </c>
      <c r="T94" s="67"/>
      <c r="U94" s="67" t="str">
        <f t="shared" si="3"/>
        <v/>
      </c>
      <c r="V94" s="67" t="str">
        <f t="shared" si="4"/>
        <v/>
      </c>
      <c r="W94" s="67"/>
      <c r="X94" s="67"/>
      <c r="Y94" s="67"/>
    </row>
    <row r="95" spans="1:25" ht="12" customHeight="1" x14ac:dyDescent="0.4">
      <c r="A95" s="664"/>
      <c r="B95" s="390" t="s">
        <v>185</v>
      </c>
      <c r="C95" s="314">
        <f>(Entering!D145)+(Entering!D146*2)</f>
        <v>0</v>
      </c>
      <c r="D95" s="67">
        <f>(Entering!E145)+(Entering!E146*2)</f>
        <v>0</v>
      </c>
      <c r="E95" s="67">
        <f>(Entering!F145)+(Entering!F146*2)</f>
        <v>2</v>
      </c>
      <c r="F95" s="67">
        <f>(Entering!G145)+(Entering!G146*2)</f>
        <v>1</v>
      </c>
      <c r="G95" s="67">
        <f>(Entering!H145)+(Entering!H146*2)</f>
        <v>2</v>
      </c>
      <c r="H95" s="67">
        <f>(Entering!I145)+(Entering!I146*2)</f>
        <v>2</v>
      </c>
      <c r="I95" s="67">
        <f>(Entering!J145)+(Entering!J146*2)</f>
        <v>0</v>
      </c>
      <c r="J95" s="67">
        <f>(Entering!K145)+(Entering!K146*2)</f>
        <v>0</v>
      </c>
      <c r="K95" s="67">
        <f>(Entering!L145)+(Entering!L146*2)</f>
        <v>0</v>
      </c>
      <c r="L95" s="67">
        <f>(Entering!M145)+(Entering!M146*2)</f>
        <v>1</v>
      </c>
      <c r="M95" s="67">
        <f>(Entering!N145)+(Entering!N146*2)</f>
        <v>0</v>
      </c>
      <c r="N95" s="67">
        <f>(Entering!O145)+(Entering!O146*2)</f>
        <v>0</v>
      </c>
      <c r="O95" s="67">
        <f>(Entering!P145)+(Entering!P146*2)</f>
        <v>0</v>
      </c>
      <c r="P95" s="67">
        <f>(Entering!Q145)+(Entering!Q146*2)</f>
        <v>0</v>
      </c>
      <c r="Q95" s="67">
        <f>(Entering!R145)+(Entering!R146*2)</f>
        <v>0</v>
      </c>
      <c r="R95" s="67">
        <f>(Entering!S145)+(Entering!S146*2)</f>
        <v>0</v>
      </c>
      <c r="S95" s="376">
        <f t="shared" si="25"/>
        <v>8</v>
      </c>
      <c r="T95" s="67"/>
      <c r="U95" s="67" t="str">
        <f t="shared" si="3"/>
        <v/>
      </c>
      <c r="V95" s="67" t="str">
        <f t="shared" si="4"/>
        <v/>
      </c>
      <c r="W95" s="67"/>
      <c r="X95" s="67"/>
      <c r="Y95" s="67"/>
    </row>
    <row r="96" spans="1:25" ht="12" customHeight="1" x14ac:dyDescent="0.4">
      <c r="A96" s="664"/>
      <c r="B96" s="391" t="s">
        <v>11</v>
      </c>
      <c r="C96" s="315">
        <f>Entering!D147</f>
        <v>51</v>
      </c>
      <c r="D96" s="392">
        <f>Entering!E147</f>
        <v>190</v>
      </c>
      <c r="E96" s="392">
        <f>Entering!F147</f>
        <v>203</v>
      </c>
      <c r="F96" s="392">
        <f>Entering!G147</f>
        <v>213</v>
      </c>
      <c r="G96" s="392">
        <f>Entering!H147</f>
        <v>165</v>
      </c>
      <c r="H96" s="392">
        <f>Entering!I147</f>
        <v>105</v>
      </c>
      <c r="I96" s="392">
        <f>Entering!J147</f>
        <v>120</v>
      </c>
      <c r="J96" s="392">
        <f>Entering!K147</f>
        <v>150</v>
      </c>
      <c r="K96" s="392">
        <f>Entering!L147</f>
        <v>118</v>
      </c>
      <c r="L96" s="392">
        <f>Entering!M147</f>
        <v>120</v>
      </c>
      <c r="M96" s="392">
        <f>Entering!N147</f>
        <v>140</v>
      </c>
      <c r="N96" s="392">
        <f>Entering!O147</f>
        <v>105</v>
      </c>
      <c r="O96" s="392">
        <f>Entering!P147</f>
        <v>83</v>
      </c>
      <c r="P96" s="392">
        <f>Entering!Q147</f>
        <v>86</v>
      </c>
      <c r="Q96" s="392">
        <f>Entering!R147</f>
        <v>37</v>
      </c>
      <c r="R96" s="392">
        <f>Entering!S147</f>
        <v>30</v>
      </c>
      <c r="S96" s="394">
        <f t="shared" si="25"/>
        <v>1916</v>
      </c>
      <c r="T96" s="67"/>
      <c r="U96" s="67" t="str">
        <f t="shared" si="3"/>
        <v/>
      </c>
      <c r="V96" s="67" t="str">
        <f t="shared" si="4"/>
        <v/>
      </c>
      <c r="W96" s="67"/>
      <c r="X96" s="67"/>
      <c r="Y96" s="67"/>
    </row>
    <row r="97" spans="1:25" ht="12" customHeight="1" x14ac:dyDescent="0.4">
      <c r="A97" s="664"/>
      <c r="B97" s="391" t="s">
        <v>188</v>
      </c>
      <c r="C97" s="315">
        <f>'Carpool Breakdown Entering'!C90</f>
        <v>5</v>
      </c>
      <c r="D97" s="392">
        <f>'Carpool Breakdown Entering'!D90</f>
        <v>25</v>
      </c>
      <c r="E97" s="392">
        <f>'Carpool Breakdown Entering'!E90</f>
        <v>34</v>
      </c>
      <c r="F97" s="392">
        <f>'Carpool Breakdown Entering'!F90</f>
        <v>39</v>
      </c>
      <c r="G97" s="392">
        <f>'Carpool Breakdown Entering'!G90</f>
        <v>50</v>
      </c>
      <c r="H97" s="392">
        <f>'Carpool Breakdown Entering'!H90</f>
        <v>12</v>
      </c>
      <c r="I97" s="392">
        <f>'Carpool Breakdown Entering'!I90</f>
        <v>25</v>
      </c>
      <c r="J97" s="392">
        <f>'Carpool Breakdown Entering'!J90</f>
        <v>33</v>
      </c>
      <c r="K97" s="392">
        <f>'Carpool Breakdown Entering'!K90</f>
        <v>22</v>
      </c>
      <c r="L97" s="392">
        <f>'Carpool Breakdown Entering'!L90</f>
        <v>21</v>
      </c>
      <c r="M97" s="392">
        <f>'Carpool Breakdown Entering'!M90</f>
        <v>27</v>
      </c>
      <c r="N97" s="392">
        <f>'Carpool Breakdown Entering'!N90</f>
        <v>15</v>
      </c>
      <c r="O97" s="392">
        <f>'Carpool Breakdown Entering'!O90</f>
        <v>18</v>
      </c>
      <c r="P97" s="392">
        <f>'Carpool Breakdown Entering'!P90</f>
        <v>10</v>
      </c>
      <c r="Q97" s="392">
        <f>'Carpool Breakdown Entering'!Q90</f>
        <v>14</v>
      </c>
      <c r="R97" s="392">
        <f>'Carpool Breakdown Entering'!R90</f>
        <v>24</v>
      </c>
      <c r="S97" s="394">
        <f t="shared" si="25"/>
        <v>374</v>
      </c>
      <c r="T97" s="67"/>
      <c r="U97" s="67" t="str">
        <f t="shared" si="3"/>
        <v/>
      </c>
      <c r="V97" s="67" t="str">
        <f t="shared" si="4"/>
        <v/>
      </c>
      <c r="W97" s="67"/>
      <c r="X97" s="67"/>
      <c r="Y97" s="67"/>
    </row>
    <row r="98" spans="1:25" ht="12" customHeight="1" x14ac:dyDescent="0.4">
      <c r="A98" s="664"/>
      <c r="B98" s="391" t="s">
        <v>42</v>
      </c>
      <c r="C98" s="315">
        <f>'Carpool Breakdown Entering'!C91</f>
        <v>10</v>
      </c>
      <c r="D98" s="392">
        <f>'Carpool Breakdown Entering'!D91</f>
        <v>51</v>
      </c>
      <c r="E98" s="392">
        <f>'Carpool Breakdown Entering'!E91</f>
        <v>70</v>
      </c>
      <c r="F98" s="392">
        <f>'Carpool Breakdown Entering'!F91</f>
        <v>83</v>
      </c>
      <c r="G98" s="392">
        <f>'Carpool Breakdown Entering'!G91</f>
        <v>105</v>
      </c>
      <c r="H98" s="392">
        <f>'Carpool Breakdown Entering'!H91</f>
        <v>27</v>
      </c>
      <c r="I98" s="392">
        <f>'Carpool Breakdown Entering'!I91</f>
        <v>52</v>
      </c>
      <c r="J98" s="392">
        <f>'Carpool Breakdown Entering'!J91</f>
        <v>67</v>
      </c>
      <c r="K98" s="392">
        <f>'Carpool Breakdown Entering'!K91</f>
        <v>46</v>
      </c>
      <c r="L98" s="392">
        <f>'Carpool Breakdown Entering'!L91</f>
        <v>43</v>
      </c>
      <c r="M98" s="392">
        <f>'Carpool Breakdown Entering'!M91</f>
        <v>57</v>
      </c>
      <c r="N98" s="392">
        <f>'Carpool Breakdown Entering'!N91</f>
        <v>30</v>
      </c>
      <c r="O98" s="392">
        <f>'Carpool Breakdown Entering'!O91</f>
        <v>36</v>
      </c>
      <c r="P98" s="392">
        <f>'Carpool Breakdown Entering'!P91</f>
        <v>22</v>
      </c>
      <c r="Q98" s="392">
        <f>'Carpool Breakdown Entering'!Q91</f>
        <v>30</v>
      </c>
      <c r="R98" s="392">
        <f>'Carpool Breakdown Entering'!R91</f>
        <v>58</v>
      </c>
      <c r="S98" s="394">
        <f t="shared" si="25"/>
        <v>787</v>
      </c>
      <c r="T98" s="67"/>
      <c r="U98" s="67" t="str">
        <f t="shared" si="3"/>
        <v/>
      </c>
      <c r="V98" s="67" t="str">
        <f t="shared" si="4"/>
        <v/>
      </c>
      <c r="W98" s="67"/>
      <c r="X98" s="67"/>
      <c r="Y98" s="67"/>
    </row>
    <row r="99" spans="1:25" ht="12" customHeight="1" x14ac:dyDescent="0.4">
      <c r="A99" s="664"/>
      <c r="B99" s="391" t="s">
        <v>189</v>
      </c>
      <c r="C99" s="315">
        <f t="shared" ref="C99:R99" si="29">SUM(C96:C97)</f>
        <v>56</v>
      </c>
      <c r="D99" s="392">
        <f t="shared" si="29"/>
        <v>215</v>
      </c>
      <c r="E99" s="392">
        <f t="shared" si="29"/>
        <v>237</v>
      </c>
      <c r="F99" s="392">
        <f t="shared" si="29"/>
        <v>252</v>
      </c>
      <c r="G99" s="392">
        <f t="shared" si="29"/>
        <v>215</v>
      </c>
      <c r="H99" s="392">
        <f t="shared" si="29"/>
        <v>117</v>
      </c>
      <c r="I99" s="392">
        <f t="shared" si="29"/>
        <v>145</v>
      </c>
      <c r="J99" s="392">
        <f t="shared" si="29"/>
        <v>183</v>
      </c>
      <c r="K99" s="392">
        <f t="shared" si="29"/>
        <v>140</v>
      </c>
      <c r="L99" s="392">
        <f t="shared" si="29"/>
        <v>141</v>
      </c>
      <c r="M99" s="392">
        <f t="shared" si="29"/>
        <v>167</v>
      </c>
      <c r="N99" s="392">
        <f t="shared" si="29"/>
        <v>120</v>
      </c>
      <c r="O99" s="392">
        <f t="shared" si="29"/>
        <v>101</v>
      </c>
      <c r="P99" s="392">
        <f t="shared" si="29"/>
        <v>96</v>
      </c>
      <c r="Q99" s="392">
        <f t="shared" si="29"/>
        <v>51</v>
      </c>
      <c r="R99" s="392">
        <f t="shared" si="29"/>
        <v>54</v>
      </c>
      <c r="S99" s="394">
        <f t="shared" si="25"/>
        <v>2290</v>
      </c>
      <c r="T99" s="67"/>
      <c r="U99" s="67" t="str">
        <f t="shared" si="3"/>
        <v/>
      </c>
      <c r="V99" s="67" t="str">
        <f t="shared" si="4"/>
        <v/>
      </c>
      <c r="W99" s="67"/>
      <c r="X99" s="67"/>
      <c r="Y99" s="67"/>
    </row>
    <row r="100" spans="1:25" ht="12" customHeight="1" x14ac:dyDescent="0.4">
      <c r="A100" s="664"/>
      <c r="B100" s="391" t="s">
        <v>190</v>
      </c>
      <c r="C100" s="315">
        <f t="shared" ref="C100:R100" si="30">SUM(C96,C98)</f>
        <v>61</v>
      </c>
      <c r="D100" s="392">
        <f t="shared" si="30"/>
        <v>241</v>
      </c>
      <c r="E100" s="392">
        <f t="shared" si="30"/>
        <v>273</v>
      </c>
      <c r="F100" s="392">
        <f t="shared" si="30"/>
        <v>296</v>
      </c>
      <c r="G100" s="392">
        <f t="shared" si="30"/>
        <v>270</v>
      </c>
      <c r="H100" s="392">
        <f t="shared" si="30"/>
        <v>132</v>
      </c>
      <c r="I100" s="392">
        <f t="shared" si="30"/>
        <v>172</v>
      </c>
      <c r="J100" s="392">
        <f t="shared" si="30"/>
        <v>217</v>
      </c>
      <c r="K100" s="392">
        <f t="shared" si="30"/>
        <v>164</v>
      </c>
      <c r="L100" s="392">
        <f t="shared" si="30"/>
        <v>163</v>
      </c>
      <c r="M100" s="392">
        <f t="shared" si="30"/>
        <v>197</v>
      </c>
      <c r="N100" s="392">
        <f t="shared" si="30"/>
        <v>135</v>
      </c>
      <c r="O100" s="392">
        <f t="shared" si="30"/>
        <v>119</v>
      </c>
      <c r="P100" s="392">
        <f t="shared" si="30"/>
        <v>108</v>
      </c>
      <c r="Q100" s="392">
        <f t="shared" si="30"/>
        <v>67</v>
      </c>
      <c r="R100" s="423">
        <f t="shared" si="30"/>
        <v>88</v>
      </c>
      <c r="S100" s="394">
        <f t="shared" si="25"/>
        <v>2703</v>
      </c>
      <c r="T100" s="67"/>
      <c r="U100" s="67" t="str">
        <f t="shared" si="3"/>
        <v/>
      </c>
      <c r="V100" s="67" t="str">
        <f t="shared" si="4"/>
        <v/>
      </c>
      <c r="W100" s="67"/>
      <c r="X100" s="67"/>
      <c r="Y100" s="67"/>
    </row>
    <row r="101" spans="1:25" ht="12" customHeight="1" x14ac:dyDescent="0.4">
      <c r="A101" s="664"/>
      <c r="B101" s="390" t="s">
        <v>191</v>
      </c>
      <c r="C101" s="314"/>
      <c r="D101" s="67"/>
      <c r="E101" s="67"/>
      <c r="F101" s="67"/>
      <c r="G101" s="67"/>
      <c r="H101" s="67"/>
      <c r="I101" s="67"/>
      <c r="J101" s="67"/>
      <c r="K101" s="67"/>
      <c r="L101" s="67"/>
      <c r="M101" s="67"/>
      <c r="N101" s="67"/>
      <c r="O101" s="67"/>
      <c r="P101" s="67"/>
      <c r="Q101" s="67"/>
      <c r="R101" s="67"/>
      <c r="S101" s="376"/>
      <c r="T101" s="67"/>
      <c r="U101" s="67" t="str">
        <f t="shared" si="3"/>
        <v/>
      </c>
      <c r="V101" s="67" t="str">
        <f t="shared" si="4"/>
        <v/>
      </c>
      <c r="W101" s="67"/>
      <c r="X101" s="67"/>
      <c r="Y101" s="67"/>
    </row>
    <row r="102" spans="1:25" ht="12" customHeight="1" x14ac:dyDescent="0.4">
      <c r="A102" s="664"/>
      <c r="B102" s="390" t="s">
        <v>192</v>
      </c>
      <c r="C102" s="314"/>
      <c r="D102" s="67"/>
      <c r="E102" s="67"/>
      <c r="F102" s="67"/>
      <c r="G102" s="67"/>
      <c r="H102" s="67"/>
      <c r="I102" s="67"/>
      <c r="J102" s="67"/>
      <c r="K102" s="67"/>
      <c r="L102" s="67"/>
      <c r="M102" s="67"/>
      <c r="N102" s="67"/>
      <c r="O102" s="67"/>
      <c r="P102" s="67"/>
      <c r="Q102" s="67"/>
      <c r="R102" s="67"/>
      <c r="S102" s="376"/>
      <c r="T102" s="67"/>
      <c r="U102" s="67" t="str">
        <f t="shared" si="3"/>
        <v/>
      </c>
      <c r="V102" s="67" t="str">
        <f t="shared" si="4"/>
        <v/>
      </c>
      <c r="W102" s="67"/>
      <c r="X102" s="67"/>
      <c r="Y102" s="67"/>
    </row>
    <row r="103" spans="1:25" ht="12" customHeight="1" x14ac:dyDescent="0.4">
      <c r="A103" s="664"/>
      <c r="B103" s="391" t="s">
        <v>193</v>
      </c>
      <c r="C103" s="315"/>
      <c r="D103" s="392"/>
      <c r="E103" s="392"/>
      <c r="F103" s="392"/>
      <c r="G103" s="392"/>
      <c r="H103" s="392"/>
      <c r="I103" s="392"/>
      <c r="J103" s="392"/>
      <c r="K103" s="392"/>
      <c r="L103" s="392"/>
      <c r="M103" s="392"/>
      <c r="N103" s="392"/>
      <c r="O103" s="392"/>
      <c r="P103" s="392"/>
      <c r="Q103" s="392"/>
      <c r="R103" s="392"/>
      <c r="S103" s="394">
        <f t="shared" ref="S103:S112" si="31">SUM(C103:R103)</f>
        <v>0</v>
      </c>
      <c r="T103" s="67"/>
      <c r="U103" s="67" t="str">
        <f t="shared" si="3"/>
        <v/>
      </c>
      <c r="V103" s="67" t="str">
        <f t="shared" si="4"/>
        <v/>
      </c>
      <c r="W103" s="67"/>
      <c r="X103" s="67"/>
      <c r="Y103" s="67"/>
    </row>
    <row r="104" spans="1:25" ht="12" customHeight="1" x14ac:dyDescent="0.4">
      <c r="A104" s="664"/>
      <c r="B104" s="391" t="s">
        <v>194</v>
      </c>
      <c r="C104" s="315"/>
      <c r="D104" s="392"/>
      <c r="E104" s="392"/>
      <c r="F104" s="392"/>
      <c r="G104" s="392"/>
      <c r="H104" s="392"/>
      <c r="I104" s="392"/>
      <c r="J104" s="392"/>
      <c r="K104" s="392"/>
      <c r="L104" s="392"/>
      <c r="M104" s="392"/>
      <c r="N104" s="392"/>
      <c r="O104" s="392"/>
      <c r="P104" s="392"/>
      <c r="Q104" s="392"/>
      <c r="R104" s="392"/>
      <c r="S104" s="394">
        <f t="shared" si="31"/>
        <v>0</v>
      </c>
      <c r="T104" s="67"/>
      <c r="U104" s="67" t="str">
        <f t="shared" si="3"/>
        <v/>
      </c>
      <c r="V104" s="67" t="str">
        <f t="shared" si="4"/>
        <v/>
      </c>
      <c r="W104" s="67"/>
      <c r="X104" s="67"/>
      <c r="Y104" s="67"/>
    </row>
    <row r="105" spans="1:25" ht="12" customHeight="1" x14ac:dyDescent="0.4">
      <c r="A105" s="664"/>
      <c r="B105" s="415" t="s">
        <v>196</v>
      </c>
      <c r="C105" s="314"/>
      <c r="D105" s="67"/>
      <c r="E105" s="67"/>
      <c r="F105" s="67"/>
      <c r="G105" s="67"/>
      <c r="H105" s="67"/>
      <c r="I105" s="67"/>
      <c r="J105" s="67"/>
      <c r="K105" s="67"/>
      <c r="L105" s="67"/>
      <c r="M105" s="67"/>
      <c r="N105" s="67"/>
      <c r="O105" s="67"/>
      <c r="P105" s="67"/>
      <c r="Q105" s="67"/>
      <c r="R105" s="424"/>
      <c r="S105" s="424">
        <f t="shared" si="31"/>
        <v>0</v>
      </c>
      <c r="T105" s="67"/>
      <c r="U105" s="67" t="str">
        <f t="shared" si="3"/>
        <v/>
      </c>
      <c r="V105" s="67" t="str">
        <f t="shared" si="4"/>
        <v/>
      </c>
      <c r="W105" s="67"/>
      <c r="X105" s="67"/>
      <c r="Y105" s="67"/>
    </row>
    <row r="106" spans="1:25" ht="12" customHeight="1" x14ac:dyDescent="0.4">
      <c r="A106" s="664"/>
      <c r="B106" s="390" t="s">
        <v>197</v>
      </c>
      <c r="C106" s="316">
        <f>SUM('By Bus Stop Arriving'!D67,'By Bus Stop Arriving'!D75)</f>
        <v>0</v>
      </c>
      <c r="D106" s="70">
        <f>SUM('By Bus Stop Arriving'!E67,'By Bus Stop Arriving'!E75)</f>
        <v>3</v>
      </c>
      <c r="E106" s="70">
        <f>SUM('By Bus Stop Arriving'!F67,'By Bus Stop Arriving'!F75)</f>
        <v>3</v>
      </c>
      <c r="F106" s="70">
        <f>SUM('By Bus Stop Arriving'!G67,'By Bus Stop Arriving'!G75)</f>
        <v>7</v>
      </c>
      <c r="G106" s="70">
        <f>SUM('By Bus Stop Arriving'!H67,'By Bus Stop Arriving'!H75)</f>
        <v>8</v>
      </c>
      <c r="H106" s="70">
        <f>SUM('By Bus Stop Arriving'!I67,'By Bus Stop Arriving'!I75)</f>
        <v>2</v>
      </c>
      <c r="I106" s="70">
        <f>SUM('By Bus Stop Arriving'!J67,'By Bus Stop Arriving'!J75)</f>
        <v>1</v>
      </c>
      <c r="J106" s="70">
        <f>SUM('By Bus Stop Arriving'!K67,'By Bus Stop Arriving'!K75)</f>
        <v>3</v>
      </c>
      <c r="K106" s="70">
        <f>SUM('By Bus Stop Arriving'!L67,'By Bus Stop Arriving'!L75)</f>
        <v>4</v>
      </c>
      <c r="L106" s="70">
        <f>SUM('By Bus Stop Arriving'!M67,'By Bus Stop Arriving'!M75)</f>
        <v>3</v>
      </c>
      <c r="M106" s="70">
        <f>SUM('By Bus Stop Arriving'!N67,'By Bus Stop Arriving'!N75)</f>
        <v>0</v>
      </c>
      <c r="N106" s="70">
        <f>SUM('By Bus Stop Arriving'!O67,'By Bus Stop Arriving'!O75)</f>
        <v>4</v>
      </c>
      <c r="O106" s="70">
        <f>SUM('By Bus Stop Arriving'!P67,'By Bus Stop Arriving'!P75)</f>
        <v>1</v>
      </c>
      <c r="P106" s="70">
        <f>SUM('By Bus Stop Arriving'!Q67,'By Bus Stop Arriving'!Q75)</f>
        <v>1</v>
      </c>
      <c r="Q106" s="70">
        <f>SUM('By Bus Stop Arriving'!R67,'By Bus Stop Arriving'!R75)</f>
        <v>0</v>
      </c>
      <c r="R106" s="70">
        <f>SUM('By Bus Stop Arriving'!S67,'By Bus Stop Arriving'!S75)</f>
        <v>4</v>
      </c>
      <c r="S106" s="396">
        <f t="shared" si="31"/>
        <v>44</v>
      </c>
      <c r="T106" s="67"/>
      <c r="U106" s="67" t="str">
        <f t="shared" si="3"/>
        <v/>
      </c>
      <c r="V106" s="67" t="str">
        <f t="shared" si="4"/>
        <v/>
      </c>
      <c r="W106" s="67"/>
      <c r="X106" s="67"/>
      <c r="Y106" s="67"/>
    </row>
    <row r="107" spans="1:25" ht="12" customHeight="1" x14ac:dyDescent="0.4">
      <c r="A107" s="664"/>
      <c r="B107" s="397" t="s">
        <v>7</v>
      </c>
      <c r="C107" s="317">
        <f t="shared" ref="C107:R107" si="32">SUM(C92,C94,C99,C101,C103,C105)</f>
        <v>56</v>
      </c>
      <c r="D107" s="398">
        <f t="shared" si="32"/>
        <v>217</v>
      </c>
      <c r="E107" s="398">
        <f t="shared" si="32"/>
        <v>240</v>
      </c>
      <c r="F107" s="398">
        <f t="shared" si="32"/>
        <v>253</v>
      </c>
      <c r="G107" s="398">
        <f t="shared" si="32"/>
        <v>217</v>
      </c>
      <c r="H107" s="398">
        <f t="shared" si="32"/>
        <v>119</v>
      </c>
      <c r="I107" s="398">
        <f t="shared" si="32"/>
        <v>147</v>
      </c>
      <c r="J107" s="398">
        <f t="shared" si="32"/>
        <v>184</v>
      </c>
      <c r="K107" s="398">
        <f t="shared" si="32"/>
        <v>141</v>
      </c>
      <c r="L107" s="398">
        <f t="shared" si="32"/>
        <v>142</v>
      </c>
      <c r="M107" s="398">
        <f t="shared" si="32"/>
        <v>167</v>
      </c>
      <c r="N107" s="398">
        <f t="shared" si="32"/>
        <v>120</v>
      </c>
      <c r="O107" s="398">
        <f t="shared" si="32"/>
        <v>101</v>
      </c>
      <c r="P107" s="398">
        <f t="shared" si="32"/>
        <v>96</v>
      </c>
      <c r="Q107" s="398">
        <f t="shared" si="32"/>
        <v>51</v>
      </c>
      <c r="R107" s="398">
        <f t="shared" si="32"/>
        <v>54</v>
      </c>
      <c r="S107" s="400">
        <f t="shared" si="31"/>
        <v>2305</v>
      </c>
      <c r="T107" s="67"/>
      <c r="U107" s="67">
        <f t="shared" si="3"/>
        <v>2305</v>
      </c>
      <c r="V107" s="67" t="str">
        <f t="shared" si="4"/>
        <v/>
      </c>
      <c r="W107" s="67"/>
      <c r="X107" s="67"/>
      <c r="Y107" s="67"/>
    </row>
    <row r="108" spans="1:25" ht="12" customHeight="1" x14ac:dyDescent="0.4">
      <c r="A108" s="664"/>
      <c r="B108" s="401" t="s">
        <v>198</v>
      </c>
      <c r="C108" s="402">
        <f t="shared" ref="C108:R108" si="33">SUM(C91,C93,C95,C100,C102,C104,C106)</f>
        <v>64</v>
      </c>
      <c r="D108" s="75">
        <f t="shared" si="33"/>
        <v>250</v>
      </c>
      <c r="E108" s="75">
        <f t="shared" si="33"/>
        <v>289</v>
      </c>
      <c r="F108" s="75">
        <f t="shared" si="33"/>
        <v>328</v>
      </c>
      <c r="G108" s="75">
        <f t="shared" si="33"/>
        <v>291</v>
      </c>
      <c r="H108" s="75">
        <f t="shared" si="33"/>
        <v>156</v>
      </c>
      <c r="I108" s="75">
        <f t="shared" si="33"/>
        <v>195</v>
      </c>
      <c r="J108" s="75">
        <f t="shared" si="33"/>
        <v>230</v>
      </c>
      <c r="K108" s="75">
        <f t="shared" si="33"/>
        <v>176</v>
      </c>
      <c r="L108" s="75">
        <f t="shared" si="33"/>
        <v>181</v>
      </c>
      <c r="M108" s="75">
        <f t="shared" si="33"/>
        <v>205</v>
      </c>
      <c r="N108" s="75">
        <f t="shared" si="33"/>
        <v>142</v>
      </c>
      <c r="O108" s="75">
        <f t="shared" si="33"/>
        <v>138</v>
      </c>
      <c r="P108" s="75">
        <f t="shared" si="33"/>
        <v>116</v>
      </c>
      <c r="Q108" s="75">
        <f t="shared" si="33"/>
        <v>68</v>
      </c>
      <c r="R108" s="75">
        <f t="shared" si="33"/>
        <v>92</v>
      </c>
      <c r="S108" s="404">
        <f t="shared" si="31"/>
        <v>2921</v>
      </c>
      <c r="T108" s="67"/>
      <c r="U108" s="67" t="str">
        <f t="shared" si="3"/>
        <v/>
      </c>
      <c r="V108" s="67">
        <f t="shared" si="4"/>
        <v>2921</v>
      </c>
      <c r="W108" s="67"/>
      <c r="X108" s="67"/>
      <c r="Y108" s="67"/>
    </row>
    <row r="109" spans="1:25" ht="12" customHeight="1" x14ac:dyDescent="0.4">
      <c r="A109" s="664"/>
      <c r="B109" s="390" t="s">
        <v>199</v>
      </c>
      <c r="C109" s="314">
        <f>SUM(Entering!D160:D163)</f>
        <v>1</v>
      </c>
      <c r="D109" s="67">
        <f>SUM(Entering!E160:E163)</f>
        <v>3</v>
      </c>
      <c r="E109" s="67">
        <f>SUM(Entering!F160:F163)</f>
        <v>3</v>
      </c>
      <c r="F109" s="67">
        <f>SUM(Entering!G160:G163)</f>
        <v>4</v>
      </c>
      <c r="G109" s="67">
        <f>SUM(Entering!H160:H163)</f>
        <v>0</v>
      </c>
      <c r="H109" s="67">
        <f>SUM(Entering!I160:I163)</f>
        <v>3</v>
      </c>
      <c r="I109" s="67">
        <f>SUM(Entering!J160:J163)</f>
        <v>2</v>
      </c>
      <c r="J109" s="67">
        <f>SUM(Entering!K160:K163)</f>
        <v>5</v>
      </c>
      <c r="K109" s="67">
        <f>SUM(Entering!L160:L163)</f>
        <v>0</v>
      </c>
      <c r="L109" s="67">
        <f>SUM(Entering!M160:M163)</f>
        <v>1</v>
      </c>
      <c r="M109" s="67">
        <f>SUM(Entering!N160:N163)</f>
        <v>0</v>
      </c>
      <c r="N109" s="67">
        <f>SUM(Entering!O160:O163)</f>
        <v>0</v>
      </c>
      <c r="O109" s="67">
        <f>SUM(Entering!P160:P163)</f>
        <v>0</v>
      </c>
      <c r="P109" s="67">
        <f>SUM(Entering!Q160:Q163)</f>
        <v>0</v>
      </c>
      <c r="Q109" s="67">
        <f>SUM(Entering!R160:R163)</f>
        <v>0</v>
      </c>
      <c r="R109" s="67">
        <f>SUM(Entering!S160:S163)</f>
        <v>0</v>
      </c>
      <c r="S109" s="376">
        <f t="shared" si="31"/>
        <v>22</v>
      </c>
      <c r="T109" s="67"/>
      <c r="U109" s="67" t="str">
        <f t="shared" si="3"/>
        <v/>
      </c>
      <c r="V109" s="67" t="str">
        <f t="shared" si="4"/>
        <v/>
      </c>
      <c r="W109" s="67"/>
      <c r="X109" s="67"/>
      <c r="Y109" s="67"/>
    </row>
    <row r="110" spans="1:25" ht="12" customHeight="1" x14ac:dyDescent="0.4">
      <c r="A110" s="664"/>
      <c r="B110" s="390" t="s">
        <v>200</v>
      </c>
      <c r="C110" s="314">
        <f>(Entering!D160)+(Entering!D161*2)+(Entering!D162*3)+(Entering!D163*4)</f>
        <v>1</v>
      </c>
      <c r="D110" s="67">
        <f>(Entering!E160)+(Entering!E161*2)+(Entering!E162*3)+(Entering!E163*4)</f>
        <v>3</v>
      </c>
      <c r="E110" s="67">
        <f>(Entering!F160)+(Entering!F161*2)+(Entering!F162*3)+(Entering!F163*4)</f>
        <v>3</v>
      </c>
      <c r="F110" s="67">
        <f>(Entering!G160)+(Entering!G161*2)+(Entering!G162*3)+(Entering!G163*4)</f>
        <v>5</v>
      </c>
      <c r="G110" s="67">
        <f>(Entering!H160)+(Entering!H161*2)+(Entering!H162*3)+(Entering!H163*4)</f>
        <v>0</v>
      </c>
      <c r="H110" s="67">
        <f>(Entering!I160)+(Entering!I161*2)+(Entering!I162*3)+(Entering!I163*4)</f>
        <v>3</v>
      </c>
      <c r="I110" s="67">
        <f>(Entering!J160)+(Entering!J161*2)+(Entering!J162*3)+(Entering!J163*4)</f>
        <v>3</v>
      </c>
      <c r="J110" s="67">
        <f>(Entering!K160)+(Entering!K161*2)+(Entering!K162*3)+(Entering!K163*4)</f>
        <v>8</v>
      </c>
      <c r="K110" s="67">
        <f>(Entering!L160)+(Entering!L161*2)+(Entering!L162*3)+(Entering!L163*4)</f>
        <v>0</v>
      </c>
      <c r="L110" s="67">
        <f>(Entering!M160)+(Entering!M161*2)+(Entering!M162*3)+(Entering!M163*4)</f>
        <v>2</v>
      </c>
      <c r="M110" s="67">
        <f>(Entering!N160)+(Entering!N161*2)+(Entering!N162*3)+(Entering!N163*4)</f>
        <v>0</v>
      </c>
      <c r="N110" s="67">
        <f>(Entering!O160)+(Entering!O161*2)+(Entering!O162*3)+(Entering!O163*4)</f>
        <v>0</v>
      </c>
      <c r="O110" s="67">
        <f>(Entering!P160)+(Entering!P161*2)+(Entering!P162*3)+(Entering!P163*4)</f>
        <v>0</v>
      </c>
      <c r="P110" s="67">
        <f>(Entering!Q160)+(Entering!Q161*2)+(Entering!Q162*3)+(Entering!Q163*4)</f>
        <v>0</v>
      </c>
      <c r="Q110" s="67">
        <f>(Entering!R160)+(Entering!R161*2)+(Entering!R162*3)+(Entering!R163*4)</f>
        <v>0</v>
      </c>
      <c r="R110" s="67">
        <f>(Entering!S160)+(Entering!S161*2)+(Entering!S162*3)+(Entering!S163*4)</f>
        <v>0</v>
      </c>
      <c r="S110" s="376">
        <f t="shared" si="31"/>
        <v>28</v>
      </c>
      <c r="T110" s="67"/>
      <c r="U110" s="67" t="str">
        <f t="shared" si="3"/>
        <v/>
      </c>
      <c r="V110" s="67" t="str">
        <f t="shared" si="4"/>
        <v/>
      </c>
      <c r="W110" s="67"/>
      <c r="X110" s="67"/>
      <c r="Y110" s="67"/>
    </row>
    <row r="111" spans="1:25" ht="12" customHeight="1" x14ac:dyDescent="0.4">
      <c r="A111" s="664"/>
      <c r="B111" s="391" t="s">
        <v>201</v>
      </c>
      <c r="C111" s="315">
        <f>SUM(Entering!D170:D173)</f>
        <v>1</v>
      </c>
      <c r="D111" s="392">
        <f>SUM(Entering!E170:E173)</f>
        <v>3</v>
      </c>
      <c r="E111" s="392">
        <f>SUM(Entering!F170:F173)</f>
        <v>3</v>
      </c>
      <c r="F111" s="392">
        <f>SUM(Entering!G170:G173)</f>
        <v>5</v>
      </c>
      <c r="G111" s="392">
        <f>SUM(Entering!H170:H173)</f>
        <v>2</v>
      </c>
      <c r="H111" s="392">
        <f>SUM(Entering!I170:I173)</f>
        <v>1</v>
      </c>
      <c r="I111" s="392">
        <f>SUM(Entering!J170:J173)</f>
        <v>1</v>
      </c>
      <c r="J111" s="392">
        <f>SUM(Entering!K170:K173)</f>
        <v>0</v>
      </c>
      <c r="K111" s="392">
        <f>SUM(Entering!L170:L173)</f>
        <v>5</v>
      </c>
      <c r="L111" s="392">
        <f>SUM(Entering!M170:M173)</f>
        <v>1</v>
      </c>
      <c r="M111" s="392">
        <f>SUM(Entering!N170:N173)</f>
        <v>0</v>
      </c>
      <c r="N111" s="392">
        <f>SUM(Entering!O170:O173)</f>
        <v>0</v>
      </c>
      <c r="O111" s="392">
        <f>SUM(Entering!P170:P173)</f>
        <v>1</v>
      </c>
      <c r="P111" s="392">
        <f>SUM(Entering!Q170:Q173)</f>
        <v>3</v>
      </c>
      <c r="Q111" s="392">
        <f>SUM(Entering!R170:R173)</f>
        <v>0</v>
      </c>
      <c r="R111" s="392">
        <f>SUM(Entering!S170:S173)</f>
        <v>0</v>
      </c>
      <c r="S111" s="394">
        <f t="shared" si="31"/>
        <v>26</v>
      </c>
      <c r="T111" s="67"/>
      <c r="U111" s="67" t="str">
        <f t="shared" si="3"/>
        <v/>
      </c>
      <c r="V111" s="67" t="str">
        <f t="shared" si="4"/>
        <v/>
      </c>
      <c r="W111" s="67"/>
      <c r="X111" s="67"/>
      <c r="Y111" s="67"/>
    </row>
    <row r="112" spans="1:25" ht="12" customHeight="1" x14ac:dyDescent="0.4">
      <c r="A112" s="664"/>
      <c r="B112" s="391" t="s">
        <v>202</v>
      </c>
      <c r="C112" s="315">
        <f>(Entering!D170)+(Entering!D171*2)+(Entering!D172*3)+(Entering!D173*4)</f>
        <v>1</v>
      </c>
      <c r="D112" s="392">
        <f>(Entering!E170)+(Entering!E171*2)+(Entering!E172*3)+(Entering!E173*4)</f>
        <v>3</v>
      </c>
      <c r="E112" s="392">
        <f>(Entering!F170)+(Entering!F171*2)+(Entering!F172*3)+(Entering!F173*4)</f>
        <v>4</v>
      </c>
      <c r="F112" s="392">
        <f>(Entering!G170)+(Entering!G171*2)+(Entering!G172*3)+(Entering!G173*4)</f>
        <v>5</v>
      </c>
      <c r="G112" s="392">
        <f>(Entering!H170)+(Entering!H171*2)+(Entering!H172*3)+(Entering!H173*4)</f>
        <v>2</v>
      </c>
      <c r="H112" s="392">
        <f>(Entering!I170)+(Entering!I171*2)+(Entering!I172*3)+(Entering!I173*4)</f>
        <v>1</v>
      </c>
      <c r="I112" s="392">
        <f>(Entering!J170)+(Entering!J171*2)+(Entering!J172*3)+(Entering!J173*4)</f>
        <v>1</v>
      </c>
      <c r="J112" s="392">
        <f>(Entering!K170)+(Entering!K171*2)+(Entering!K172*3)+(Entering!K173*4)</f>
        <v>0</v>
      </c>
      <c r="K112" s="392">
        <f>(Entering!L170)+(Entering!L171*2)+(Entering!L172*3)+(Entering!L173*4)</f>
        <v>6</v>
      </c>
      <c r="L112" s="392">
        <f>(Entering!M170)+(Entering!M171*2)+(Entering!M172*3)+(Entering!M173*4)</f>
        <v>1</v>
      </c>
      <c r="M112" s="392">
        <f>(Entering!N170)+(Entering!N171*2)+(Entering!N172*3)+(Entering!N173*4)</f>
        <v>0</v>
      </c>
      <c r="N112" s="392">
        <f>(Entering!O170)+(Entering!O171*2)+(Entering!O172*3)+(Entering!O173*4)</f>
        <v>0</v>
      </c>
      <c r="O112" s="392">
        <f>(Entering!P170)+(Entering!P171*2)+(Entering!P172*3)+(Entering!P173*4)</f>
        <v>1</v>
      </c>
      <c r="P112" s="392">
        <f>(Entering!Q170)+(Entering!Q171*2)+(Entering!Q172*3)+(Entering!Q173*4)</f>
        <v>5</v>
      </c>
      <c r="Q112" s="392">
        <f>(Entering!R170)+(Entering!R171*2)+(Entering!R172*3)+(Entering!R173*4)</f>
        <v>0</v>
      </c>
      <c r="R112" s="392">
        <f>(Entering!S170)+(Entering!S171*2)+(Entering!S172*3)+(Entering!S173*4)</f>
        <v>0</v>
      </c>
      <c r="S112" s="394">
        <f t="shared" si="31"/>
        <v>30</v>
      </c>
      <c r="T112" s="67"/>
      <c r="U112" s="67" t="str">
        <f t="shared" si="3"/>
        <v/>
      </c>
      <c r="V112" s="67" t="str">
        <f t="shared" si="4"/>
        <v/>
      </c>
      <c r="W112" s="67"/>
      <c r="X112" s="67"/>
      <c r="Y112" s="67"/>
    </row>
    <row r="113" spans="1:25" ht="12" customHeight="1" x14ac:dyDescent="0.4">
      <c r="A113" s="664"/>
      <c r="B113" s="390" t="s">
        <v>203</v>
      </c>
      <c r="C113" s="314"/>
      <c r="D113" s="67"/>
      <c r="E113" s="67"/>
      <c r="F113" s="67"/>
      <c r="G113" s="67"/>
      <c r="H113" s="67"/>
      <c r="I113" s="67"/>
      <c r="J113" s="67"/>
      <c r="K113" s="67"/>
      <c r="L113" s="67"/>
      <c r="M113" s="67"/>
      <c r="N113" s="67"/>
      <c r="O113" s="67"/>
      <c r="P113" s="67"/>
      <c r="Q113" s="67"/>
      <c r="R113" s="67"/>
      <c r="S113" s="376"/>
      <c r="T113" s="67"/>
      <c r="U113" s="67" t="str">
        <f t="shared" si="3"/>
        <v/>
      </c>
      <c r="V113" s="67" t="str">
        <f t="shared" si="4"/>
        <v/>
      </c>
      <c r="W113" s="67"/>
      <c r="X113" s="67"/>
      <c r="Y113" s="67"/>
    </row>
    <row r="114" spans="1:25" ht="12" customHeight="1" x14ac:dyDescent="0.4">
      <c r="A114" s="664"/>
      <c r="B114" s="390" t="s">
        <v>204</v>
      </c>
      <c r="C114" s="314"/>
      <c r="D114" s="67"/>
      <c r="E114" s="67"/>
      <c r="F114" s="67"/>
      <c r="G114" s="67"/>
      <c r="H114" s="67"/>
      <c r="I114" s="67"/>
      <c r="J114" s="67"/>
      <c r="K114" s="67"/>
      <c r="L114" s="67"/>
      <c r="M114" s="67"/>
      <c r="N114" s="67"/>
      <c r="O114" s="67"/>
      <c r="P114" s="67"/>
      <c r="Q114" s="67"/>
      <c r="R114" s="67"/>
      <c r="S114" s="376"/>
      <c r="T114" s="67"/>
      <c r="U114" s="67" t="str">
        <f t="shared" si="3"/>
        <v/>
      </c>
      <c r="V114" s="67" t="str">
        <f t="shared" si="4"/>
        <v/>
      </c>
      <c r="W114" s="67"/>
      <c r="X114" s="67"/>
      <c r="Y114" s="67"/>
    </row>
    <row r="115" spans="1:25" ht="12" customHeight="1" x14ac:dyDescent="0.4">
      <c r="A115" s="664"/>
      <c r="B115" s="397" t="s">
        <v>25</v>
      </c>
      <c r="C115" s="317">
        <f t="shared" ref="C115:R115" si="34">SUM(C109,C111,C113)</f>
        <v>2</v>
      </c>
      <c r="D115" s="398">
        <f t="shared" si="34"/>
        <v>6</v>
      </c>
      <c r="E115" s="398">
        <f t="shared" si="34"/>
        <v>6</v>
      </c>
      <c r="F115" s="398">
        <f t="shared" si="34"/>
        <v>9</v>
      </c>
      <c r="G115" s="398">
        <f t="shared" si="34"/>
        <v>2</v>
      </c>
      <c r="H115" s="398">
        <f t="shared" si="34"/>
        <v>4</v>
      </c>
      <c r="I115" s="398">
        <f t="shared" si="34"/>
        <v>3</v>
      </c>
      <c r="J115" s="398">
        <f t="shared" si="34"/>
        <v>5</v>
      </c>
      <c r="K115" s="398">
        <f t="shared" si="34"/>
        <v>5</v>
      </c>
      <c r="L115" s="398">
        <f t="shared" si="34"/>
        <v>2</v>
      </c>
      <c r="M115" s="398">
        <f t="shared" si="34"/>
        <v>0</v>
      </c>
      <c r="N115" s="398">
        <f t="shared" si="34"/>
        <v>0</v>
      </c>
      <c r="O115" s="398">
        <f t="shared" si="34"/>
        <v>1</v>
      </c>
      <c r="P115" s="398">
        <f t="shared" si="34"/>
        <v>3</v>
      </c>
      <c r="Q115" s="398">
        <f t="shared" si="34"/>
        <v>0</v>
      </c>
      <c r="R115" s="398">
        <f t="shared" si="34"/>
        <v>0</v>
      </c>
      <c r="S115" s="400">
        <f t="shared" ref="S115:S128" si="35">SUM(C115:R115)</f>
        <v>48</v>
      </c>
      <c r="T115" s="67"/>
      <c r="U115" s="67" t="str">
        <f t="shared" si="3"/>
        <v/>
      </c>
      <c r="V115" s="67" t="str">
        <f t="shared" si="4"/>
        <v/>
      </c>
      <c r="W115" s="67"/>
      <c r="X115" s="67"/>
      <c r="Y115" s="67"/>
    </row>
    <row r="116" spans="1:25" ht="12" customHeight="1" x14ac:dyDescent="0.4">
      <c r="A116" s="664"/>
      <c r="B116" s="401" t="s">
        <v>205</v>
      </c>
      <c r="C116" s="402">
        <f t="shared" ref="C116:R116" si="36">SUM(C110,C112,C114)</f>
        <v>2</v>
      </c>
      <c r="D116" s="75">
        <f t="shared" si="36"/>
        <v>6</v>
      </c>
      <c r="E116" s="75">
        <f t="shared" si="36"/>
        <v>7</v>
      </c>
      <c r="F116" s="75">
        <f t="shared" si="36"/>
        <v>10</v>
      </c>
      <c r="G116" s="75">
        <f t="shared" si="36"/>
        <v>2</v>
      </c>
      <c r="H116" s="75">
        <f t="shared" si="36"/>
        <v>4</v>
      </c>
      <c r="I116" s="75">
        <f t="shared" si="36"/>
        <v>4</v>
      </c>
      <c r="J116" s="75">
        <f t="shared" si="36"/>
        <v>8</v>
      </c>
      <c r="K116" s="75">
        <f t="shared" si="36"/>
        <v>6</v>
      </c>
      <c r="L116" s="75">
        <f t="shared" si="36"/>
        <v>3</v>
      </c>
      <c r="M116" s="75">
        <f t="shared" si="36"/>
        <v>0</v>
      </c>
      <c r="N116" s="75">
        <f t="shared" si="36"/>
        <v>0</v>
      </c>
      <c r="O116" s="75">
        <f t="shared" si="36"/>
        <v>1</v>
      </c>
      <c r="P116" s="75">
        <f t="shared" si="36"/>
        <v>5</v>
      </c>
      <c r="Q116" s="75">
        <f t="shared" si="36"/>
        <v>0</v>
      </c>
      <c r="R116" s="75">
        <f t="shared" si="36"/>
        <v>0</v>
      </c>
      <c r="S116" s="404">
        <f t="shared" si="35"/>
        <v>58</v>
      </c>
      <c r="T116" s="67"/>
      <c r="U116" s="67" t="str">
        <f t="shared" si="3"/>
        <v/>
      </c>
      <c r="V116" s="67" t="str">
        <f t="shared" si="4"/>
        <v/>
      </c>
      <c r="W116" s="67"/>
      <c r="X116" s="67"/>
      <c r="Y116" s="67"/>
    </row>
    <row r="117" spans="1:25" ht="12" customHeight="1" x14ac:dyDescent="0.4">
      <c r="A117" s="664"/>
      <c r="B117" s="397" t="s">
        <v>6</v>
      </c>
      <c r="C117" s="317">
        <f t="shared" ref="C117:R117" si="37">SUM(C107,C115)</f>
        <v>58</v>
      </c>
      <c r="D117" s="398">
        <f t="shared" si="37"/>
        <v>223</v>
      </c>
      <c r="E117" s="398">
        <f t="shared" si="37"/>
        <v>246</v>
      </c>
      <c r="F117" s="398">
        <f t="shared" si="37"/>
        <v>262</v>
      </c>
      <c r="G117" s="398">
        <f t="shared" si="37"/>
        <v>219</v>
      </c>
      <c r="H117" s="398">
        <f t="shared" si="37"/>
        <v>123</v>
      </c>
      <c r="I117" s="398">
        <f t="shared" si="37"/>
        <v>150</v>
      </c>
      <c r="J117" s="398">
        <f t="shared" si="37"/>
        <v>189</v>
      </c>
      <c r="K117" s="398">
        <f t="shared" si="37"/>
        <v>146</v>
      </c>
      <c r="L117" s="398">
        <f t="shared" si="37"/>
        <v>144</v>
      </c>
      <c r="M117" s="398">
        <f t="shared" si="37"/>
        <v>167</v>
      </c>
      <c r="N117" s="398">
        <f t="shared" si="37"/>
        <v>120</v>
      </c>
      <c r="O117" s="398">
        <f t="shared" si="37"/>
        <v>102</v>
      </c>
      <c r="P117" s="398">
        <f t="shared" si="37"/>
        <v>99</v>
      </c>
      <c r="Q117" s="398">
        <f t="shared" si="37"/>
        <v>51</v>
      </c>
      <c r="R117" s="398">
        <f t="shared" si="37"/>
        <v>54</v>
      </c>
      <c r="S117" s="400">
        <f t="shared" si="35"/>
        <v>2353</v>
      </c>
      <c r="T117" s="67"/>
      <c r="U117" s="67" t="str">
        <f t="shared" si="3"/>
        <v/>
      </c>
      <c r="V117" s="67" t="str">
        <f t="shared" si="4"/>
        <v/>
      </c>
      <c r="W117" s="67"/>
      <c r="X117" s="67"/>
      <c r="Y117" s="67"/>
    </row>
    <row r="118" spans="1:25" ht="12" customHeight="1" x14ac:dyDescent="0.4">
      <c r="A118" s="665"/>
      <c r="B118" s="401" t="s">
        <v>32</v>
      </c>
      <c r="C118" s="402">
        <f t="shared" ref="C118:R118" si="38">SUM(C108,C116)</f>
        <v>66</v>
      </c>
      <c r="D118" s="75">
        <f t="shared" si="38"/>
        <v>256</v>
      </c>
      <c r="E118" s="75">
        <f t="shared" si="38"/>
        <v>296</v>
      </c>
      <c r="F118" s="75">
        <f t="shared" si="38"/>
        <v>338</v>
      </c>
      <c r="G118" s="75">
        <f t="shared" si="38"/>
        <v>293</v>
      </c>
      <c r="H118" s="75">
        <f t="shared" si="38"/>
        <v>160</v>
      </c>
      <c r="I118" s="75">
        <f t="shared" si="38"/>
        <v>199</v>
      </c>
      <c r="J118" s="75">
        <f t="shared" si="38"/>
        <v>238</v>
      </c>
      <c r="K118" s="75">
        <f t="shared" si="38"/>
        <v>182</v>
      </c>
      <c r="L118" s="75">
        <f t="shared" si="38"/>
        <v>184</v>
      </c>
      <c r="M118" s="75">
        <f t="shared" si="38"/>
        <v>205</v>
      </c>
      <c r="N118" s="75">
        <f t="shared" si="38"/>
        <v>142</v>
      </c>
      <c r="O118" s="75">
        <f t="shared" si="38"/>
        <v>139</v>
      </c>
      <c r="P118" s="75">
        <f t="shared" si="38"/>
        <v>121</v>
      </c>
      <c r="Q118" s="75">
        <f t="shared" si="38"/>
        <v>68</v>
      </c>
      <c r="R118" s="75">
        <f t="shared" si="38"/>
        <v>92</v>
      </c>
      <c r="S118" s="404">
        <f t="shared" si="35"/>
        <v>2979</v>
      </c>
      <c r="T118" s="67"/>
      <c r="U118" s="67" t="str">
        <f t="shared" si="3"/>
        <v/>
      </c>
      <c r="V118" s="67" t="str">
        <f t="shared" si="4"/>
        <v/>
      </c>
      <c r="W118" s="67"/>
      <c r="X118" s="67"/>
      <c r="Y118" s="67"/>
    </row>
    <row r="119" spans="1:25" ht="12" customHeight="1" x14ac:dyDescent="0.4">
      <c r="A119" s="663" t="s">
        <v>258</v>
      </c>
      <c r="B119" s="390" t="s">
        <v>180</v>
      </c>
      <c r="C119" s="179">
        <f>SUM('PMD Breakdown Entering'!C48,'PMD Breakdown Entering'!C52,'PMD Breakdown Entering'!C53,'PMD Breakdown Entering'!C54,'PMD Breakdown Entering'!C55,'PMD Breakdown Entering'!C56)</f>
        <v>1</v>
      </c>
      <c r="D119" s="77">
        <f>SUM('PMD Breakdown Entering'!D48,'PMD Breakdown Entering'!D52,'PMD Breakdown Entering'!D53,'PMD Breakdown Entering'!D54,'PMD Breakdown Entering'!D55,'PMD Breakdown Entering'!D56)</f>
        <v>11</v>
      </c>
      <c r="E119" s="77">
        <f>SUM('PMD Breakdown Entering'!E48,'PMD Breakdown Entering'!E52,'PMD Breakdown Entering'!E53,'PMD Breakdown Entering'!E54,'PMD Breakdown Entering'!E55,'PMD Breakdown Entering'!E56)</f>
        <v>8</v>
      </c>
      <c r="F119" s="77">
        <f>SUM('PMD Breakdown Entering'!F48,'PMD Breakdown Entering'!F52,'PMD Breakdown Entering'!F53,'PMD Breakdown Entering'!F54,'PMD Breakdown Entering'!F55,'PMD Breakdown Entering'!F56)</f>
        <v>2</v>
      </c>
      <c r="G119" s="77">
        <f>SUM('PMD Breakdown Entering'!G48,'PMD Breakdown Entering'!G52,'PMD Breakdown Entering'!G53,'PMD Breakdown Entering'!G54,'PMD Breakdown Entering'!G55,'PMD Breakdown Entering'!G56)</f>
        <v>8</v>
      </c>
      <c r="H119" s="77">
        <f>SUM('PMD Breakdown Entering'!H48,'PMD Breakdown Entering'!H52,'PMD Breakdown Entering'!H53,'PMD Breakdown Entering'!H54,'PMD Breakdown Entering'!H55,'PMD Breakdown Entering'!H56)</f>
        <v>10</v>
      </c>
      <c r="I119" s="77">
        <f>SUM('PMD Breakdown Entering'!I48,'PMD Breakdown Entering'!I52,'PMD Breakdown Entering'!I53,'PMD Breakdown Entering'!I54,'PMD Breakdown Entering'!I55,'PMD Breakdown Entering'!I56)</f>
        <v>10</v>
      </c>
      <c r="J119" s="77">
        <f>SUM('PMD Breakdown Entering'!J48,'PMD Breakdown Entering'!J52,'PMD Breakdown Entering'!J53,'PMD Breakdown Entering'!J54,'PMD Breakdown Entering'!J55,'PMD Breakdown Entering'!J56)</f>
        <v>8</v>
      </c>
      <c r="K119" s="77">
        <f>SUM('PMD Breakdown Entering'!K48,'PMD Breakdown Entering'!K52,'PMD Breakdown Entering'!K53,'PMD Breakdown Entering'!K54,'PMD Breakdown Entering'!K55,'PMD Breakdown Entering'!K56)</f>
        <v>8</v>
      </c>
      <c r="L119" s="77">
        <f>SUM('PMD Breakdown Entering'!L48,'PMD Breakdown Entering'!L52,'PMD Breakdown Entering'!L53,'PMD Breakdown Entering'!L54,'PMD Breakdown Entering'!L55,'PMD Breakdown Entering'!L56)</f>
        <v>15</v>
      </c>
      <c r="M119" s="77">
        <f>SUM('PMD Breakdown Entering'!M48,'PMD Breakdown Entering'!M52,'PMD Breakdown Entering'!M53,'PMD Breakdown Entering'!M54,'PMD Breakdown Entering'!M55,'PMD Breakdown Entering'!M56)</f>
        <v>13</v>
      </c>
      <c r="N119" s="77">
        <f>SUM('PMD Breakdown Entering'!N48,'PMD Breakdown Entering'!N52,'PMD Breakdown Entering'!N53,'PMD Breakdown Entering'!N54,'PMD Breakdown Entering'!N55,'PMD Breakdown Entering'!N56)</f>
        <v>8</v>
      </c>
      <c r="O119" s="77">
        <f>SUM('PMD Breakdown Entering'!O48,'PMD Breakdown Entering'!O52,'PMD Breakdown Entering'!O53,'PMD Breakdown Entering'!O54,'PMD Breakdown Entering'!O55,'PMD Breakdown Entering'!O56)</f>
        <v>2</v>
      </c>
      <c r="P119" s="77">
        <f>SUM('PMD Breakdown Entering'!P48,'PMD Breakdown Entering'!P52,'PMD Breakdown Entering'!P53,'PMD Breakdown Entering'!P54,'PMD Breakdown Entering'!P55,'PMD Breakdown Entering'!P56)</f>
        <v>0</v>
      </c>
      <c r="Q119" s="77">
        <f>SUM('PMD Breakdown Entering'!Q48,'PMD Breakdown Entering'!Q52,'PMD Breakdown Entering'!Q53,'PMD Breakdown Entering'!Q54,'PMD Breakdown Entering'!Q55,'PMD Breakdown Entering'!Q56)</f>
        <v>2</v>
      </c>
      <c r="R119" s="77">
        <f>SUM('PMD Breakdown Entering'!R48,'PMD Breakdown Entering'!R52,'PMD Breakdown Entering'!R53,'PMD Breakdown Entering'!R54,'PMD Breakdown Entering'!R55,'PMD Breakdown Entering'!R56)</f>
        <v>1</v>
      </c>
      <c r="S119" s="376">
        <f t="shared" si="35"/>
        <v>107</v>
      </c>
      <c r="T119" s="67"/>
      <c r="U119" s="67" t="str">
        <f t="shared" si="3"/>
        <v/>
      </c>
      <c r="V119" s="67" t="str">
        <f t="shared" si="4"/>
        <v/>
      </c>
      <c r="W119" s="67"/>
      <c r="X119" s="67"/>
      <c r="Y119" s="67"/>
    </row>
    <row r="120" spans="1:25" ht="12" customHeight="1" x14ac:dyDescent="0.4">
      <c r="A120" s="664"/>
      <c r="B120" s="391" t="s">
        <v>181</v>
      </c>
      <c r="C120" s="315">
        <f>SUM('PMD Breakdown Entering'!C49:C51)</f>
        <v>0</v>
      </c>
      <c r="D120" s="392">
        <f>SUM(Entering!E185:E186)</f>
        <v>1</v>
      </c>
      <c r="E120" s="392">
        <f>SUM(Entering!F185:F186)</f>
        <v>1</v>
      </c>
      <c r="F120" s="392">
        <f>SUM(Entering!G185:G186)</f>
        <v>3</v>
      </c>
      <c r="G120" s="392">
        <f>SUM(Entering!H185:H186)</f>
        <v>0</v>
      </c>
      <c r="H120" s="392">
        <f>SUM(Entering!I185:I186)</f>
        <v>0</v>
      </c>
      <c r="I120" s="392">
        <f>SUM(Entering!J185:J186)</f>
        <v>0</v>
      </c>
      <c r="J120" s="392">
        <f>SUM(Entering!K185:K186)</f>
        <v>2</v>
      </c>
      <c r="K120" s="392">
        <f>SUM(Entering!L185:L186)</f>
        <v>1</v>
      </c>
      <c r="L120" s="392">
        <f>SUM(Entering!M185:M186)</f>
        <v>0</v>
      </c>
      <c r="M120" s="392">
        <f>SUM(Entering!N185:N186)</f>
        <v>0</v>
      </c>
      <c r="N120" s="392">
        <f>SUM(Entering!O185:O186)</f>
        <v>2</v>
      </c>
      <c r="O120" s="392">
        <f>SUM(Entering!P185:P186)</f>
        <v>1</v>
      </c>
      <c r="P120" s="392">
        <f>SUM(Entering!Q185:Q186)</f>
        <v>0</v>
      </c>
      <c r="Q120" s="392">
        <f>SUM(Entering!R185:R186)</f>
        <v>1</v>
      </c>
      <c r="R120" s="392">
        <f>SUM(Entering!S185:S186)</f>
        <v>0</v>
      </c>
      <c r="S120" s="394">
        <f t="shared" si="35"/>
        <v>12</v>
      </c>
      <c r="T120" s="67"/>
      <c r="U120" s="67" t="str">
        <f t="shared" si="3"/>
        <v/>
      </c>
      <c r="V120" s="67" t="str">
        <f t="shared" si="4"/>
        <v/>
      </c>
      <c r="W120" s="67"/>
      <c r="X120" s="67"/>
      <c r="Y120" s="67"/>
    </row>
    <row r="121" spans="1:25" ht="12" customHeight="1" x14ac:dyDescent="0.4">
      <c r="A121" s="664"/>
      <c r="B121" s="391" t="s">
        <v>182</v>
      </c>
      <c r="C121" s="315">
        <f>(Entering!D185)+(Entering!D186*2)</f>
        <v>0</v>
      </c>
      <c r="D121" s="392">
        <f>(Entering!E185)+(Entering!E186*2)</f>
        <v>1</v>
      </c>
      <c r="E121" s="392">
        <f>(Entering!F185)+(Entering!F186*2)</f>
        <v>1</v>
      </c>
      <c r="F121" s="392">
        <f>(Entering!G185)+(Entering!G186*2)</f>
        <v>3</v>
      </c>
      <c r="G121" s="392">
        <f>(Entering!H185)+(Entering!H186*2)</f>
        <v>0</v>
      </c>
      <c r="H121" s="392">
        <f>(Entering!I185)+(Entering!I186*2)</f>
        <v>0</v>
      </c>
      <c r="I121" s="392">
        <f>(Entering!J185)+(Entering!J186*2)</f>
        <v>0</v>
      </c>
      <c r="J121" s="392">
        <f>(Entering!K185)+(Entering!K186*2)</f>
        <v>2</v>
      </c>
      <c r="K121" s="392">
        <f>(Entering!L185)+(Entering!L186*2)</f>
        <v>1</v>
      </c>
      <c r="L121" s="392">
        <f>(Entering!M185)+(Entering!M186*2)</f>
        <v>0</v>
      </c>
      <c r="M121" s="392">
        <f>(Entering!N185)+(Entering!N186*2)</f>
        <v>0</v>
      </c>
      <c r="N121" s="392">
        <f>(Entering!O185)+(Entering!O186*2)</f>
        <v>2</v>
      </c>
      <c r="O121" s="392">
        <f>(Entering!P185)+(Entering!P186*2)</f>
        <v>1</v>
      </c>
      <c r="P121" s="392">
        <f>(Entering!Q185)+(Entering!Q186*2)</f>
        <v>0</v>
      </c>
      <c r="Q121" s="392">
        <f>(Entering!R185)+(Entering!R186*2)</f>
        <v>1</v>
      </c>
      <c r="R121" s="392">
        <f>(Entering!S185)+(Entering!S186*2)</f>
        <v>0</v>
      </c>
      <c r="S121" s="394">
        <f t="shared" si="35"/>
        <v>12</v>
      </c>
      <c r="T121" s="67"/>
      <c r="U121" s="67" t="str">
        <f t="shared" si="3"/>
        <v/>
      </c>
      <c r="V121" s="67" t="str">
        <f t="shared" si="4"/>
        <v/>
      </c>
      <c r="W121" s="67"/>
      <c r="X121" s="67"/>
      <c r="Y121" s="67"/>
    </row>
    <row r="122" spans="1:25" ht="12" customHeight="1" x14ac:dyDescent="0.4">
      <c r="A122" s="664"/>
      <c r="B122" s="390" t="s">
        <v>184</v>
      </c>
      <c r="C122" s="314">
        <f>SUM(Entering!D188:D189)</f>
        <v>0</v>
      </c>
      <c r="D122" s="67">
        <f>SUM(Entering!E188:E189)</f>
        <v>1</v>
      </c>
      <c r="E122" s="67">
        <f>SUM(Entering!F188:F189)</f>
        <v>0</v>
      </c>
      <c r="F122" s="67">
        <f>SUM(Entering!G188:G189)</f>
        <v>0</v>
      </c>
      <c r="G122" s="67">
        <f>SUM(Entering!H188:H189)</f>
        <v>4</v>
      </c>
      <c r="H122" s="67">
        <f>SUM(Entering!I188:I189)</f>
        <v>1</v>
      </c>
      <c r="I122" s="67">
        <f>SUM(Entering!J188:J189)</f>
        <v>1</v>
      </c>
      <c r="J122" s="67">
        <f>SUM(Entering!K188:K189)</f>
        <v>1</v>
      </c>
      <c r="K122" s="67">
        <f>SUM(Entering!L188:L189)</f>
        <v>1</v>
      </c>
      <c r="L122" s="67">
        <f>SUM(Entering!M188:M189)</f>
        <v>0</v>
      </c>
      <c r="M122" s="67">
        <f>SUM(Entering!N188:N189)</f>
        <v>0</v>
      </c>
      <c r="N122" s="67">
        <f>SUM(Entering!O188:O189)</f>
        <v>0</v>
      </c>
      <c r="O122" s="67">
        <f>SUM(Entering!P188:P189)</f>
        <v>0</v>
      </c>
      <c r="P122" s="67">
        <f>SUM(Entering!Q188:Q189)</f>
        <v>0</v>
      </c>
      <c r="Q122" s="67">
        <f>SUM(Entering!R188:R189)</f>
        <v>0</v>
      </c>
      <c r="R122" s="67">
        <f>SUM(Entering!S188:S189)</f>
        <v>0</v>
      </c>
      <c r="S122" s="376">
        <f t="shared" si="35"/>
        <v>9</v>
      </c>
      <c r="T122" s="67"/>
      <c r="U122" s="67" t="str">
        <f t="shared" si="3"/>
        <v/>
      </c>
      <c r="V122" s="67" t="str">
        <f t="shared" si="4"/>
        <v/>
      </c>
      <c r="W122" s="67"/>
      <c r="X122" s="67"/>
      <c r="Y122" s="67"/>
    </row>
    <row r="123" spans="1:25" ht="12" customHeight="1" x14ac:dyDescent="0.4">
      <c r="A123" s="664"/>
      <c r="B123" s="390" t="s">
        <v>185</v>
      </c>
      <c r="C123" s="314">
        <f>(Entering!D188)+(Entering!D189*2)</f>
        <v>0</v>
      </c>
      <c r="D123" s="67">
        <f>(Entering!E188)+(Entering!E189*2)</f>
        <v>1</v>
      </c>
      <c r="E123" s="67">
        <f>(Entering!F188)+(Entering!F189*2)</f>
        <v>0</v>
      </c>
      <c r="F123" s="67">
        <f>(Entering!G188)+(Entering!G189*2)</f>
        <v>0</v>
      </c>
      <c r="G123" s="67">
        <f>(Entering!H188)+(Entering!H189*2)</f>
        <v>4</v>
      </c>
      <c r="H123" s="67">
        <f>(Entering!I188)+(Entering!I189*2)</f>
        <v>1</v>
      </c>
      <c r="I123" s="67">
        <f>(Entering!J188)+(Entering!J189*2)</f>
        <v>1</v>
      </c>
      <c r="J123" s="67">
        <f>(Entering!K188)+(Entering!K189*2)</f>
        <v>1</v>
      </c>
      <c r="K123" s="67">
        <f>(Entering!L188)+(Entering!L189*2)</f>
        <v>1</v>
      </c>
      <c r="L123" s="67">
        <f>(Entering!M188)+(Entering!M189*2)</f>
        <v>0</v>
      </c>
      <c r="M123" s="67">
        <f>(Entering!N188)+(Entering!N189*2)</f>
        <v>0</v>
      </c>
      <c r="N123" s="67">
        <f>(Entering!O188)+(Entering!O189*2)</f>
        <v>0</v>
      </c>
      <c r="O123" s="67">
        <f>(Entering!P188)+(Entering!P189*2)</f>
        <v>0</v>
      </c>
      <c r="P123" s="67">
        <f>(Entering!Q188)+(Entering!Q189*2)</f>
        <v>0</v>
      </c>
      <c r="Q123" s="67">
        <f>(Entering!R188)+(Entering!R189*2)</f>
        <v>0</v>
      </c>
      <c r="R123" s="67">
        <f>(Entering!S188)+(Entering!S189*2)</f>
        <v>0</v>
      </c>
      <c r="S123" s="376">
        <f t="shared" si="35"/>
        <v>9</v>
      </c>
      <c r="T123" s="67"/>
      <c r="U123" s="67" t="str">
        <f t="shared" si="3"/>
        <v/>
      </c>
      <c r="V123" s="67" t="str">
        <f t="shared" si="4"/>
        <v/>
      </c>
      <c r="W123" s="67"/>
      <c r="X123" s="67"/>
      <c r="Y123" s="67"/>
    </row>
    <row r="124" spans="1:25" ht="12" customHeight="1" x14ac:dyDescent="0.4">
      <c r="A124" s="664"/>
      <c r="B124" s="391" t="s">
        <v>11</v>
      </c>
      <c r="C124" s="315">
        <f>Entering!D190</f>
        <v>45</v>
      </c>
      <c r="D124" s="392">
        <f>Entering!E190</f>
        <v>110</v>
      </c>
      <c r="E124" s="392">
        <f>Entering!F190</f>
        <v>170</v>
      </c>
      <c r="F124" s="392">
        <f>Entering!G190</f>
        <v>120</v>
      </c>
      <c r="G124" s="392">
        <f>Entering!H190</f>
        <v>142</v>
      </c>
      <c r="H124" s="392">
        <f>Entering!I190</f>
        <v>86</v>
      </c>
      <c r="I124" s="392">
        <f>Entering!J190</f>
        <v>82</v>
      </c>
      <c r="J124" s="392">
        <f>Entering!K190</f>
        <v>104</v>
      </c>
      <c r="K124" s="392">
        <f>Entering!L190</f>
        <v>67</v>
      </c>
      <c r="L124" s="392">
        <f>Entering!M190</f>
        <v>75</v>
      </c>
      <c r="M124" s="392">
        <f>Entering!N190</f>
        <v>67</v>
      </c>
      <c r="N124" s="392">
        <f>Entering!O190</f>
        <v>65</v>
      </c>
      <c r="O124" s="392">
        <f>Entering!P190</f>
        <v>60</v>
      </c>
      <c r="P124" s="392">
        <f>Entering!Q190</f>
        <v>50</v>
      </c>
      <c r="Q124" s="392">
        <f>Entering!R190</f>
        <v>47</v>
      </c>
      <c r="R124" s="392">
        <f>Entering!S190</f>
        <v>36</v>
      </c>
      <c r="S124" s="394">
        <f t="shared" si="35"/>
        <v>1326</v>
      </c>
      <c r="T124" s="67"/>
      <c r="U124" s="67" t="str">
        <f t="shared" si="3"/>
        <v/>
      </c>
      <c r="V124" s="67" t="str">
        <f t="shared" si="4"/>
        <v/>
      </c>
      <c r="W124" s="67"/>
      <c r="X124" s="67"/>
      <c r="Y124" s="67"/>
    </row>
    <row r="125" spans="1:25" ht="12" customHeight="1" x14ac:dyDescent="0.4">
      <c r="A125" s="664"/>
      <c r="B125" s="391" t="s">
        <v>188</v>
      </c>
      <c r="C125" s="315">
        <f>'Carpool Breakdown Entering'!C111</f>
        <v>21</v>
      </c>
      <c r="D125" s="392">
        <f>'Carpool Breakdown Entering'!D111</f>
        <v>43</v>
      </c>
      <c r="E125" s="392">
        <f>'Carpool Breakdown Entering'!E111</f>
        <v>36</v>
      </c>
      <c r="F125" s="392">
        <f>'Carpool Breakdown Entering'!F111</f>
        <v>33</v>
      </c>
      <c r="G125" s="392">
        <f>'Carpool Breakdown Entering'!G111</f>
        <v>23</v>
      </c>
      <c r="H125" s="392">
        <f>'Carpool Breakdown Entering'!H111</f>
        <v>21</v>
      </c>
      <c r="I125" s="392">
        <f>'Carpool Breakdown Entering'!I111</f>
        <v>21</v>
      </c>
      <c r="J125" s="392">
        <f>'Carpool Breakdown Entering'!J111</f>
        <v>25</v>
      </c>
      <c r="K125" s="392">
        <f>'Carpool Breakdown Entering'!K111</f>
        <v>47</v>
      </c>
      <c r="L125" s="392">
        <f>'Carpool Breakdown Entering'!L111</f>
        <v>24</v>
      </c>
      <c r="M125" s="392">
        <f>'Carpool Breakdown Entering'!M111</f>
        <v>12</v>
      </c>
      <c r="N125" s="392">
        <f>'Carpool Breakdown Entering'!N111</f>
        <v>27</v>
      </c>
      <c r="O125" s="392">
        <f>'Carpool Breakdown Entering'!O111</f>
        <v>13</v>
      </c>
      <c r="P125" s="392">
        <f>'Carpool Breakdown Entering'!P111</f>
        <v>29</v>
      </c>
      <c r="Q125" s="392">
        <f>'Carpool Breakdown Entering'!Q111</f>
        <v>22</v>
      </c>
      <c r="R125" s="392">
        <f>'Carpool Breakdown Entering'!R111</f>
        <v>26</v>
      </c>
      <c r="S125" s="394">
        <f t="shared" si="35"/>
        <v>423</v>
      </c>
      <c r="T125" s="67"/>
      <c r="U125" s="67" t="str">
        <f t="shared" si="3"/>
        <v/>
      </c>
      <c r="V125" s="67" t="str">
        <f t="shared" si="4"/>
        <v/>
      </c>
      <c r="W125" s="67"/>
      <c r="X125" s="67"/>
      <c r="Y125" s="67"/>
    </row>
    <row r="126" spans="1:25" ht="12" customHeight="1" x14ac:dyDescent="0.4">
      <c r="A126" s="664"/>
      <c r="B126" s="391" t="s">
        <v>42</v>
      </c>
      <c r="C126" s="315">
        <f>'Carpool Breakdown Entering'!C112</f>
        <v>45</v>
      </c>
      <c r="D126" s="392">
        <f>'Carpool Breakdown Entering'!D112</f>
        <v>87</v>
      </c>
      <c r="E126" s="392">
        <f>'Carpool Breakdown Entering'!E112</f>
        <v>76</v>
      </c>
      <c r="F126" s="392">
        <f>'Carpool Breakdown Entering'!F112</f>
        <v>75</v>
      </c>
      <c r="G126" s="392">
        <f>'Carpool Breakdown Entering'!G112</f>
        <v>49</v>
      </c>
      <c r="H126" s="392">
        <f>'Carpool Breakdown Entering'!H112</f>
        <v>49</v>
      </c>
      <c r="I126" s="392">
        <f>'Carpool Breakdown Entering'!I112</f>
        <v>45</v>
      </c>
      <c r="J126" s="392">
        <f>'Carpool Breakdown Entering'!J112</f>
        <v>55</v>
      </c>
      <c r="K126" s="392">
        <f>'Carpool Breakdown Entering'!K112</f>
        <v>99</v>
      </c>
      <c r="L126" s="392">
        <f>'Carpool Breakdown Entering'!L112</f>
        <v>52</v>
      </c>
      <c r="M126" s="392">
        <f>'Carpool Breakdown Entering'!M112</f>
        <v>26</v>
      </c>
      <c r="N126" s="392">
        <f>'Carpool Breakdown Entering'!N112</f>
        <v>56</v>
      </c>
      <c r="O126" s="392">
        <f>'Carpool Breakdown Entering'!O112</f>
        <v>29</v>
      </c>
      <c r="P126" s="392">
        <f>'Carpool Breakdown Entering'!P112</f>
        <v>61</v>
      </c>
      <c r="Q126" s="392">
        <f>'Carpool Breakdown Entering'!Q112</f>
        <v>48</v>
      </c>
      <c r="R126" s="392">
        <f>'Carpool Breakdown Entering'!R112</f>
        <v>60</v>
      </c>
      <c r="S126" s="394">
        <f t="shared" si="35"/>
        <v>912</v>
      </c>
      <c r="T126" s="67"/>
      <c r="U126" s="67" t="str">
        <f t="shared" si="3"/>
        <v/>
      </c>
      <c r="V126" s="67" t="str">
        <f t="shared" si="4"/>
        <v/>
      </c>
      <c r="W126" s="67"/>
      <c r="X126" s="67"/>
      <c r="Y126" s="67"/>
    </row>
    <row r="127" spans="1:25" ht="12" customHeight="1" x14ac:dyDescent="0.4">
      <c r="A127" s="664"/>
      <c r="B127" s="391" t="s">
        <v>189</v>
      </c>
      <c r="C127" s="315">
        <f t="shared" ref="C127:R127" si="39">SUM(C124:C125)</f>
        <v>66</v>
      </c>
      <c r="D127" s="392">
        <f t="shared" si="39"/>
        <v>153</v>
      </c>
      <c r="E127" s="392">
        <f t="shared" si="39"/>
        <v>206</v>
      </c>
      <c r="F127" s="392">
        <f t="shared" si="39"/>
        <v>153</v>
      </c>
      <c r="G127" s="392">
        <f t="shared" si="39"/>
        <v>165</v>
      </c>
      <c r="H127" s="392">
        <f t="shared" si="39"/>
        <v>107</v>
      </c>
      <c r="I127" s="392">
        <f t="shared" si="39"/>
        <v>103</v>
      </c>
      <c r="J127" s="392">
        <f t="shared" si="39"/>
        <v>129</v>
      </c>
      <c r="K127" s="392">
        <f t="shared" si="39"/>
        <v>114</v>
      </c>
      <c r="L127" s="392">
        <f t="shared" si="39"/>
        <v>99</v>
      </c>
      <c r="M127" s="392">
        <f t="shared" si="39"/>
        <v>79</v>
      </c>
      <c r="N127" s="392">
        <f t="shared" si="39"/>
        <v>92</v>
      </c>
      <c r="O127" s="392">
        <f t="shared" si="39"/>
        <v>73</v>
      </c>
      <c r="P127" s="392">
        <f t="shared" si="39"/>
        <v>79</v>
      </c>
      <c r="Q127" s="392">
        <f t="shared" si="39"/>
        <v>69</v>
      </c>
      <c r="R127" s="392">
        <f t="shared" si="39"/>
        <v>62</v>
      </c>
      <c r="S127" s="394">
        <f t="shared" si="35"/>
        <v>1749</v>
      </c>
      <c r="T127" s="67"/>
      <c r="U127" s="67" t="str">
        <f t="shared" si="3"/>
        <v/>
      </c>
      <c r="V127" s="67" t="str">
        <f t="shared" si="4"/>
        <v/>
      </c>
      <c r="W127" s="67"/>
      <c r="X127" s="67"/>
      <c r="Y127" s="67"/>
    </row>
    <row r="128" spans="1:25" ht="12" customHeight="1" x14ac:dyDescent="0.4">
      <c r="A128" s="664"/>
      <c r="B128" s="391" t="s">
        <v>190</v>
      </c>
      <c r="C128" s="315">
        <f t="shared" ref="C128:R128" si="40">SUM(C124,C126)</f>
        <v>90</v>
      </c>
      <c r="D128" s="392">
        <f t="shared" si="40"/>
        <v>197</v>
      </c>
      <c r="E128" s="392">
        <f t="shared" si="40"/>
        <v>246</v>
      </c>
      <c r="F128" s="392">
        <f t="shared" si="40"/>
        <v>195</v>
      </c>
      <c r="G128" s="392">
        <f t="shared" si="40"/>
        <v>191</v>
      </c>
      <c r="H128" s="392">
        <f t="shared" si="40"/>
        <v>135</v>
      </c>
      <c r="I128" s="392">
        <f t="shared" si="40"/>
        <v>127</v>
      </c>
      <c r="J128" s="392">
        <f t="shared" si="40"/>
        <v>159</v>
      </c>
      <c r="K128" s="392">
        <f t="shared" si="40"/>
        <v>166</v>
      </c>
      <c r="L128" s="392">
        <f t="shared" si="40"/>
        <v>127</v>
      </c>
      <c r="M128" s="392">
        <f t="shared" si="40"/>
        <v>93</v>
      </c>
      <c r="N128" s="392">
        <f t="shared" si="40"/>
        <v>121</v>
      </c>
      <c r="O128" s="392">
        <f t="shared" si="40"/>
        <v>89</v>
      </c>
      <c r="P128" s="392">
        <f t="shared" si="40"/>
        <v>111</v>
      </c>
      <c r="Q128" s="392">
        <f t="shared" si="40"/>
        <v>95</v>
      </c>
      <c r="R128" s="423">
        <f t="shared" si="40"/>
        <v>96</v>
      </c>
      <c r="S128" s="394">
        <f t="shared" si="35"/>
        <v>2238</v>
      </c>
      <c r="T128" s="67"/>
      <c r="U128" s="67" t="str">
        <f t="shared" si="3"/>
        <v/>
      </c>
      <c r="V128" s="67" t="str">
        <f t="shared" si="4"/>
        <v/>
      </c>
      <c r="W128" s="67"/>
      <c r="X128" s="67"/>
      <c r="Y128" s="67"/>
    </row>
    <row r="129" spans="1:25" ht="12" customHeight="1" x14ac:dyDescent="0.4">
      <c r="A129" s="664"/>
      <c r="B129" s="390" t="s">
        <v>191</v>
      </c>
      <c r="C129" s="314"/>
      <c r="D129" s="67"/>
      <c r="E129" s="67"/>
      <c r="F129" s="67"/>
      <c r="G129" s="67"/>
      <c r="H129" s="67"/>
      <c r="I129" s="67"/>
      <c r="J129" s="67"/>
      <c r="K129" s="67"/>
      <c r="L129" s="67"/>
      <c r="M129" s="67"/>
      <c r="N129" s="67"/>
      <c r="O129" s="67"/>
      <c r="P129" s="67"/>
      <c r="Q129" s="67"/>
      <c r="R129" s="67"/>
      <c r="S129" s="376"/>
      <c r="T129" s="67"/>
      <c r="U129" s="67" t="str">
        <f t="shared" si="3"/>
        <v/>
      </c>
      <c r="V129" s="67" t="str">
        <f t="shared" si="4"/>
        <v/>
      </c>
      <c r="W129" s="67"/>
      <c r="X129" s="67"/>
      <c r="Y129" s="67"/>
    </row>
    <row r="130" spans="1:25" ht="12" customHeight="1" x14ac:dyDescent="0.4">
      <c r="A130" s="664"/>
      <c r="B130" s="390" t="s">
        <v>192</v>
      </c>
      <c r="C130" s="314"/>
      <c r="D130" s="67"/>
      <c r="E130" s="67"/>
      <c r="F130" s="67"/>
      <c r="G130" s="67"/>
      <c r="H130" s="67"/>
      <c r="I130" s="67"/>
      <c r="J130" s="67"/>
      <c r="K130" s="67"/>
      <c r="L130" s="67"/>
      <c r="M130" s="67"/>
      <c r="N130" s="67"/>
      <c r="O130" s="67"/>
      <c r="P130" s="67"/>
      <c r="Q130" s="67"/>
      <c r="R130" s="67"/>
      <c r="S130" s="376"/>
      <c r="T130" s="67"/>
      <c r="U130" s="67" t="str">
        <f t="shared" si="3"/>
        <v/>
      </c>
      <c r="V130" s="67" t="str">
        <f t="shared" si="4"/>
        <v/>
      </c>
      <c r="W130" s="67"/>
      <c r="X130" s="67"/>
      <c r="Y130" s="67"/>
    </row>
    <row r="131" spans="1:25" ht="12" customHeight="1" x14ac:dyDescent="0.4">
      <c r="A131" s="664"/>
      <c r="B131" s="391" t="s">
        <v>193</v>
      </c>
      <c r="C131" s="315"/>
      <c r="D131" s="392"/>
      <c r="E131" s="392"/>
      <c r="F131" s="392"/>
      <c r="G131" s="392"/>
      <c r="H131" s="392"/>
      <c r="I131" s="392"/>
      <c r="J131" s="392"/>
      <c r="K131" s="392"/>
      <c r="L131" s="392"/>
      <c r="M131" s="392"/>
      <c r="N131" s="392"/>
      <c r="O131" s="392"/>
      <c r="P131" s="392"/>
      <c r="Q131" s="392"/>
      <c r="R131" s="392"/>
      <c r="S131" s="394"/>
      <c r="T131" s="67"/>
      <c r="U131" s="67" t="str">
        <f t="shared" si="3"/>
        <v/>
      </c>
      <c r="V131" s="67" t="str">
        <f t="shared" si="4"/>
        <v/>
      </c>
      <c r="W131" s="67"/>
      <c r="X131" s="67"/>
      <c r="Y131" s="67"/>
    </row>
    <row r="132" spans="1:25" ht="12" customHeight="1" x14ac:dyDescent="0.4">
      <c r="A132" s="664"/>
      <c r="B132" s="391" t="s">
        <v>194</v>
      </c>
      <c r="C132" s="315"/>
      <c r="D132" s="392"/>
      <c r="E132" s="392"/>
      <c r="F132" s="392"/>
      <c r="G132" s="392"/>
      <c r="H132" s="392"/>
      <c r="I132" s="392"/>
      <c r="J132" s="392"/>
      <c r="K132" s="392"/>
      <c r="L132" s="392"/>
      <c r="M132" s="392"/>
      <c r="N132" s="392"/>
      <c r="O132" s="392"/>
      <c r="P132" s="392"/>
      <c r="Q132" s="392"/>
      <c r="R132" s="392"/>
      <c r="S132" s="394"/>
      <c r="T132" s="67"/>
      <c r="U132" s="67" t="str">
        <f t="shared" si="3"/>
        <v/>
      </c>
      <c r="V132" s="67" t="str">
        <f t="shared" si="4"/>
        <v/>
      </c>
      <c r="W132" s="67"/>
      <c r="X132" s="67"/>
      <c r="Y132" s="67"/>
    </row>
    <row r="133" spans="1:25" ht="12" customHeight="1" x14ac:dyDescent="0.4">
      <c r="A133" s="664"/>
      <c r="B133" s="390" t="s">
        <v>196</v>
      </c>
      <c r="C133" s="314"/>
      <c r="D133" s="67"/>
      <c r="E133" s="67"/>
      <c r="F133" s="67"/>
      <c r="G133" s="67"/>
      <c r="H133" s="67"/>
      <c r="I133" s="67"/>
      <c r="J133" s="67"/>
      <c r="K133" s="67"/>
      <c r="L133" s="67"/>
      <c r="M133" s="67"/>
      <c r="N133" s="67"/>
      <c r="O133" s="67"/>
      <c r="P133" s="67"/>
      <c r="Q133" s="67"/>
      <c r="R133" s="67"/>
      <c r="S133" s="376"/>
      <c r="T133" s="67"/>
      <c r="U133" s="67" t="str">
        <f t="shared" si="3"/>
        <v/>
      </c>
      <c r="V133" s="67" t="str">
        <f t="shared" si="4"/>
        <v/>
      </c>
      <c r="W133" s="67"/>
      <c r="X133" s="67"/>
      <c r="Y133" s="67"/>
    </row>
    <row r="134" spans="1:25" ht="12" customHeight="1" x14ac:dyDescent="0.4">
      <c r="A134" s="664"/>
      <c r="B134" s="390" t="s">
        <v>197</v>
      </c>
      <c r="C134" s="314"/>
      <c r="D134" s="67"/>
      <c r="E134" s="67"/>
      <c r="F134" s="67"/>
      <c r="G134" s="67"/>
      <c r="H134" s="67"/>
      <c r="I134" s="67"/>
      <c r="J134" s="67"/>
      <c r="K134" s="67"/>
      <c r="L134" s="67"/>
      <c r="M134" s="67"/>
      <c r="N134" s="67"/>
      <c r="O134" s="67"/>
      <c r="P134" s="67"/>
      <c r="Q134" s="67"/>
      <c r="R134" s="67"/>
      <c r="S134" s="376"/>
      <c r="T134" s="67"/>
      <c r="U134" s="67" t="str">
        <f t="shared" si="3"/>
        <v/>
      </c>
      <c r="V134" s="67" t="str">
        <f t="shared" si="4"/>
        <v/>
      </c>
      <c r="W134" s="67"/>
      <c r="X134" s="67"/>
      <c r="Y134" s="67"/>
    </row>
    <row r="135" spans="1:25" ht="12" customHeight="1" x14ac:dyDescent="0.4">
      <c r="A135" s="664"/>
      <c r="B135" s="397" t="s">
        <v>7</v>
      </c>
      <c r="C135" s="317">
        <f t="shared" ref="C135:R135" si="41">SUM(C120,C122,C127,C129,C131,C133)</f>
        <v>66</v>
      </c>
      <c r="D135" s="398">
        <f t="shared" si="41"/>
        <v>155</v>
      </c>
      <c r="E135" s="398">
        <f t="shared" si="41"/>
        <v>207</v>
      </c>
      <c r="F135" s="398">
        <f t="shared" si="41"/>
        <v>156</v>
      </c>
      <c r="G135" s="398">
        <f t="shared" si="41"/>
        <v>169</v>
      </c>
      <c r="H135" s="398">
        <f t="shared" si="41"/>
        <v>108</v>
      </c>
      <c r="I135" s="398">
        <f t="shared" si="41"/>
        <v>104</v>
      </c>
      <c r="J135" s="398">
        <f t="shared" si="41"/>
        <v>132</v>
      </c>
      <c r="K135" s="398">
        <f t="shared" si="41"/>
        <v>116</v>
      </c>
      <c r="L135" s="398">
        <f t="shared" si="41"/>
        <v>99</v>
      </c>
      <c r="M135" s="398">
        <f t="shared" si="41"/>
        <v>79</v>
      </c>
      <c r="N135" s="398">
        <f t="shared" si="41"/>
        <v>94</v>
      </c>
      <c r="O135" s="398">
        <f t="shared" si="41"/>
        <v>74</v>
      </c>
      <c r="P135" s="398">
        <f t="shared" si="41"/>
        <v>79</v>
      </c>
      <c r="Q135" s="398">
        <f t="shared" si="41"/>
        <v>70</v>
      </c>
      <c r="R135" s="398">
        <f t="shared" si="41"/>
        <v>62</v>
      </c>
      <c r="S135" s="400">
        <f t="shared" ref="S135:S140" si="42">SUM(C135:R135)</f>
        <v>1770</v>
      </c>
      <c r="T135" s="67"/>
      <c r="U135" s="67">
        <f t="shared" si="3"/>
        <v>1770</v>
      </c>
      <c r="V135" s="67" t="str">
        <f t="shared" si="4"/>
        <v/>
      </c>
      <c r="W135" s="67"/>
      <c r="X135" s="67"/>
      <c r="Y135" s="67"/>
    </row>
    <row r="136" spans="1:25" ht="12" customHeight="1" x14ac:dyDescent="0.4">
      <c r="A136" s="664"/>
      <c r="B136" s="401" t="s">
        <v>198</v>
      </c>
      <c r="C136" s="402">
        <f t="shared" ref="C136:R136" si="43">SUM(C119,C121,C123,C128,C130,C132,C134)</f>
        <v>91</v>
      </c>
      <c r="D136" s="75">
        <f t="shared" si="43"/>
        <v>210</v>
      </c>
      <c r="E136" s="75">
        <f t="shared" si="43"/>
        <v>255</v>
      </c>
      <c r="F136" s="75">
        <f t="shared" si="43"/>
        <v>200</v>
      </c>
      <c r="G136" s="75">
        <f t="shared" si="43"/>
        <v>203</v>
      </c>
      <c r="H136" s="75">
        <f t="shared" si="43"/>
        <v>146</v>
      </c>
      <c r="I136" s="75">
        <f t="shared" si="43"/>
        <v>138</v>
      </c>
      <c r="J136" s="75">
        <f t="shared" si="43"/>
        <v>170</v>
      </c>
      <c r="K136" s="75">
        <f t="shared" si="43"/>
        <v>176</v>
      </c>
      <c r="L136" s="75">
        <f t="shared" si="43"/>
        <v>142</v>
      </c>
      <c r="M136" s="75">
        <f t="shared" si="43"/>
        <v>106</v>
      </c>
      <c r="N136" s="75">
        <f t="shared" si="43"/>
        <v>131</v>
      </c>
      <c r="O136" s="75">
        <f t="shared" si="43"/>
        <v>92</v>
      </c>
      <c r="P136" s="75">
        <f t="shared" si="43"/>
        <v>111</v>
      </c>
      <c r="Q136" s="75">
        <f t="shared" si="43"/>
        <v>98</v>
      </c>
      <c r="R136" s="75">
        <f t="shared" si="43"/>
        <v>97</v>
      </c>
      <c r="S136" s="404">
        <f t="shared" si="42"/>
        <v>2366</v>
      </c>
      <c r="T136" s="67"/>
      <c r="U136" s="67" t="str">
        <f t="shared" si="3"/>
        <v/>
      </c>
      <c r="V136" s="67">
        <f t="shared" si="4"/>
        <v>2366</v>
      </c>
      <c r="W136" s="67"/>
      <c r="X136" s="67"/>
      <c r="Y136" s="67"/>
    </row>
    <row r="137" spans="1:25" ht="12" customHeight="1" x14ac:dyDescent="0.4">
      <c r="A137" s="664"/>
      <c r="B137" s="390" t="s">
        <v>199</v>
      </c>
      <c r="C137" s="314">
        <f>SUM(Entering!D203:D206)</f>
        <v>0</v>
      </c>
      <c r="D137" s="67">
        <f>SUM(Entering!E203:E206)</f>
        <v>2</v>
      </c>
      <c r="E137" s="67">
        <f>SUM(Entering!F203:F206)</f>
        <v>1</v>
      </c>
      <c r="F137" s="67">
        <f>SUM(Entering!G203:G206)</f>
        <v>2</v>
      </c>
      <c r="G137" s="67">
        <f>SUM(Entering!H203:H206)</f>
        <v>1</v>
      </c>
      <c r="H137" s="67">
        <f>SUM(Entering!I203:I206)</f>
        <v>0</v>
      </c>
      <c r="I137" s="67">
        <f>SUM(Entering!J203:J206)</f>
        <v>0</v>
      </c>
      <c r="J137" s="67">
        <f>SUM(Entering!K203:K206)</f>
        <v>0</v>
      </c>
      <c r="K137" s="67">
        <f>SUM(Entering!L203:L206)</f>
        <v>0</v>
      </c>
      <c r="L137" s="67">
        <f>SUM(Entering!M203:M206)</f>
        <v>2</v>
      </c>
      <c r="M137" s="67">
        <f>SUM(Entering!N203:N206)</f>
        <v>1</v>
      </c>
      <c r="N137" s="67">
        <f>SUM(Entering!O203:O206)</f>
        <v>0</v>
      </c>
      <c r="O137" s="67">
        <f>SUM(Entering!P203:P206)</f>
        <v>0</v>
      </c>
      <c r="P137" s="67">
        <f>SUM(Entering!Q203:Q206)</f>
        <v>1</v>
      </c>
      <c r="Q137" s="67">
        <f>SUM(Entering!R203:R206)</f>
        <v>0</v>
      </c>
      <c r="R137" s="67">
        <f>SUM(Entering!S203:S206)</f>
        <v>1</v>
      </c>
      <c r="S137" s="376">
        <f t="shared" si="42"/>
        <v>11</v>
      </c>
      <c r="T137" s="67"/>
      <c r="U137" s="67" t="str">
        <f t="shared" si="3"/>
        <v/>
      </c>
      <c r="V137" s="67" t="str">
        <f t="shared" si="4"/>
        <v/>
      </c>
      <c r="W137" s="67"/>
      <c r="X137" s="67"/>
      <c r="Y137" s="67"/>
    </row>
    <row r="138" spans="1:25" ht="12" customHeight="1" x14ac:dyDescent="0.4">
      <c r="A138" s="664"/>
      <c r="B138" s="390" t="s">
        <v>200</v>
      </c>
      <c r="C138" s="314">
        <f>(Entering!D203)+(Entering!D204*2)+(Entering!D205*3)+(Entering!D206*4)</f>
        <v>0</v>
      </c>
      <c r="D138" s="67">
        <f>(Entering!E203)+(Entering!E204*2)+(Entering!E205*3)+(Entering!E206*4)</f>
        <v>2</v>
      </c>
      <c r="E138" s="67">
        <f>(Entering!F203)+(Entering!F204*2)+(Entering!F205*3)+(Entering!F206*4)</f>
        <v>1</v>
      </c>
      <c r="F138" s="67">
        <f>(Entering!G203)+(Entering!G204*2)+(Entering!G205*3)+(Entering!G206*4)</f>
        <v>2</v>
      </c>
      <c r="G138" s="67">
        <f>(Entering!H203)+(Entering!H204*2)+(Entering!H205*3)+(Entering!H206*4)</f>
        <v>1</v>
      </c>
      <c r="H138" s="67">
        <f>(Entering!I203)+(Entering!I204*2)+(Entering!I205*3)+(Entering!I206*4)</f>
        <v>0</v>
      </c>
      <c r="I138" s="67">
        <f>(Entering!J203)+(Entering!J204*2)+(Entering!J205*3)+(Entering!J206*4)</f>
        <v>0</v>
      </c>
      <c r="J138" s="67">
        <f>(Entering!K203)+(Entering!K204*2)+(Entering!K205*3)+(Entering!K206*4)</f>
        <v>0</v>
      </c>
      <c r="K138" s="67">
        <f>(Entering!L203)+(Entering!L204*2)+(Entering!L205*3)+(Entering!L206*4)</f>
        <v>0</v>
      </c>
      <c r="L138" s="67">
        <f>(Entering!M203)+(Entering!M204*2)+(Entering!M205*3)+(Entering!M206*4)</f>
        <v>2</v>
      </c>
      <c r="M138" s="67">
        <f>(Entering!N203)+(Entering!N204*2)+(Entering!N205*3)+(Entering!N206*4)</f>
        <v>1</v>
      </c>
      <c r="N138" s="67">
        <f>(Entering!O203)+(Entering!O204*2)+(Entering!O205*3)+(Entering!O206*4)</f>
        <v>0</v>
      </c>
      <c r="O138" s="67">
        <f>(Entering!P203)+(Entering!P204*2)+(Entering!P205*3)+(Entering!P206*4)</f>
        <v>0</v>
      </c>
      <c r="P138" s="67">
        <f>(Entering!Q203)+(Entering!Q204*2)+(Entering!Q205*3)+(Entering!Q206*4)</f>
        <v>1</v>
      </c>
      <c r="Q138" s="67">
        <f>(Entering!R203)+(Entering!R204*2)+(Entering!R205*3)+(Entering!R206*4)</f>
        <v>0</v>
      </c>
      <c r="R138" s="67">
        <f>(Entering!S203)+(Entering!S204*2)+(Entering!S205*3)+(Entering!S206*4)</f>
        <v>1</v>
      </c>
      <c r="S138" s="376">
        <f t="shared" si="42"/>
        <v>11</v>
      </c>
      <c r="T138" s="67"/>
      <c r="U138" s="67" t="str">
        <f t="shared" si="3"/>
        <v/>
      </c>
      <c r="V138" s="67" t="str">
        <f t="shared" si="4"/>
        <v/>
      </c>
      <c r="W138" s="67"/>
      <c r="X138" s="67"/>
      <c r="Y138" s="67"/>
    </row>
    <row r="139" spans="1:25" ht="12" customHeight="1" x14ac:dyDescent="0.4">
      <c r="A139" s="664"/>
      <c r="B139" s="391" t="s">
        <v>201</v>
      </c>
      <c r="C139" s="315">
        <f>SUM(Entering!D211:D214)</f>
        <v>2</v>
      </c>
      <c r="D139" s="392">
        <f>SUM(Entering!E211:E214)</f>
        <v>1</v>
      </c>
      <c r="E139" s="392">
        <f>SUM(Entering!F211:F214)</f>
        <v>1</v>
      </c>
      <c r="F139" s="392">
        <f>SUM(Entering!G211:G214)</f>
        <v>2</v>
      </c>
      <c r="G139" s="392">
        <f>SUM(Entering!H211:H214)</f>
        <v>2</v>
      </c>
      <c r="H139" s="392">
        <f>SUM(Entering!I211:I214)</f>
        <v>1</v>
      </c>
      <c r="I139" s="392">
        <f>SUM(Entering!J211:J214)</f>
        <v>1</v>
      </c>
      <c r="J139" s="392">
        <f>SUM(Entering!K211:K214)</f>
        <v>1</v>
      </c>
      <c r="K139" s="392">
        <f>SUM(Entering!L211:L214)</f>
        <v>1</v>
      </c>
      <c r="L139" s="392">
        <f>SUM(Entering!M211:M214)</f>
        <v>0</v>
      </c>
      <c r="M139" s="392">
        <f>SUM(Entering!N211:N214)</f>
        <v>2</v>
      </c>
      <c r="N139" s="392">
        <f>SUM(Entering!O211:O214)</f>
        <v>1</v>
      </c>
      <c r="O139" s="392">
        <f>SUM(Entering!P211:P214)</f>
        <v>0</v>
      </c>
      <c r="P139" s="392">
        <f>SUM(Entering!Q211:Q214)</f>
        <v>0</v>
      </c>
      <c r="Q139" s="392">
        <f>SUM(Entering!R211:R214)</f>
        <v>0</v>
      </c>
      <c r="R139" s="392">
        <f>SUM(Entering!S211:S214)</f>
        <v>1</v>
      </c>
      <c r="S139" s="394">
        <f t="shared" si="42"/>
        <v>16</v>
      </c>
      <c r="T139" s="67"/>
      <c r="U139" s="67" t="str">
        <f t="shared" si="3"/>
        <v/>
      </c>
      <c r="V139" s="67" t="str">
        <f t="shared" si="4"/>
        <v/>
      </c>
      <c r="W139" s="67"/>
      <c r="X139" s="67"/>
      <c r="Y139" s="67"/>
    </row>
    <row r="140" spans="1:25" ht="12" customHeight="1" x14ac:dyDescent="0.4">
      <c r="A140" s="664"/>
      <c r="B140" s="391" t="s">
        <v>202</v>
      </c>
      <c r="C140" s="315">
        <f>(Entering!D211)+(Entering!D212*2)+(Entering!D213*3)+(Entering!D214*4)</f>
        <v>3</v>
      </c>
      <c r="D140" s="392">
        <f>(Entering!E211)+(Entering!E212*2)+(Entering!E213*3)+(Entering!E214*4)</f>
        <v>1</v>
      </c>
      <c r="E140" s="392">
        <f>(Entering!F211)+(Entering!F212*2)+(Entering!F213*3)+(Entering!F214*4)</f>
        <v>1</v>
      </c>
      <c r="F140" s="392">
        <f>(Entering!G211)+(Entering!G212*2)+(Entering!G213*3)+(Entering!G214*4)</f>
        <v>2</v>
      </c>
      <c r="G140" s="392">
        <f>(Entering!H211)+(Entering!H212*2)+(Entering!H213*3)+(Entering!H214*4)</f>
        <v>2</v>
      </c>
      <c r="H140" s="392">
        <f>(Entering!I211)+(Entering!I212*2)+(Entering!I213*3)+(Entering!I214*4)</f>
        <v>1</v>
      </c>
      <c r="I140" s="392">
        <f>(Entering!J211)+(Entering!J212*2)+(Entering!J213*3)+(Entering!J214*4)</f>
        <v>1</v>
      </c>
      <c r="J140" s="392">
        <f>(Entering!K211)+(Entering!K212*2)+(Entering!K213*3)+(Entering!K214*4)</f>
        <v>1</v>
      </c>
      <c r="K140" s="392">
        <f>(Entering!L211)+(Entering!L212*2)+(Entering!L213*3)+(Entering!L214*4)</f>
        <v>1</v>
      </c>
      <c r="L140" s="392">
        <f>(Entering!M211)+(Entering!M212*2)+(Entering!M213*3)+(Entering!M214*4)</f>
        <v>0</v>
      </c>
      <c r="M140" s="392">
        <f>(Entering!N211)+(Entering!N212*2)+(Entering!N213*3)+(Entering!N214*4)</f>
        <v>2</v>
      </c>
      <c r="N140" s="392">
        <f>(Entering!O211)+(Entering!O212*2)+(Entering!O213*3)+(Entering!O214*4)</f>
        <v>1</v>
      </c>
      <c r="O140" s="392">
        <f>(Entering!P211)+(Entering!P212*2)+(Entering!P213*3)+(Entering!P214*4)</f>
        <v>0</v>
      </c>
      <c r="P140" s="392">
        <f>(Entering!Q211)+(Entering!Q212*2)+(Entering!Q213*3)+(Entering!Q214*4)</f>
        <v>0</v>
      </c>
      <c r="Q140" s="392">
        <f>(Entering!R211)+(Entering!R212*2)+(Entering!R213*3)+(Entering!R214*4)</f>
        <v>0</v>
      </c>
      <c r="R140" s="392">
        <f>(Entering!S211)+(Entering!S212*2)+(Entering!S213*3)+(Entering!S214*4)</f>
        <v>1</v>
      </c>
      <c r="S140" s="394">
        <f t="shared" si="42"/>
        <v>17</v>
      </c>
      <c r="T140" s="67"/>
      <c r="U140" s="67" t="str">
        <f t="shared" si="3"/>
        <v/>
      </c>
      <c r="V140" s="67" t="str">
        <f t="shared" si="4"/>
        <v/>
      </c>
      <c r="W140" s="67"/>
      <c r="X140" s="67"/>
      <c r="Y140" s="67"/>
    </row>
    <row r="141" spans="1:25" ht="12" customHeight="1" x14ac:dyDescent="0.4">
      <c r="A141" s="664"/>
      <c r="B141" s="390" t="s">
        <v>203</v>
      </c>
      <c r="C141" s="314"/>
      <c r="D141" s="67"/>
      <c r="E141" s="67"/>
      <c r="F141" s="67"/>
      <c r="G141" s="67"/>
      <c r="H141" s="67"/>
      <c r="I141" s="67"/>
      <c r="J141" s="67"/>
      <c r="K141" s="67"/>
      <c r="L141" s="67"/>
      <c r="M141" s="67"/>
      <c r="N141" s="67"/>
      <c r="O141" s="67"/>
      <c r="P141" s="67"/>
      <c r="Q141" s="67"/>
      <c r="R141" s="67"/>
      <c r="S141" s="376"/>
      <c r="T141" s="67"/>
      <c r="U141" s="67" t="str">
        <f t="shared" si="3"/>
        <v/>
      </c>
      <c r="V141" s="67" t="str">
        <f t="shared" si="4"/>
        <v/>
      </c>
      <c r="W141" s="67"/>
      <c r="X141" s="67"/>
      <c r="Y141" s="67"/>
    </row>
    <row r="142" spans="1:25" ht="12" customHeight="1" x14ac:dyDescent="0.4">
      <c r="A142" s="664"/>
      <c r="B142" s="390" t="s">
        <v>204</v>
      </c>
      <c r="C142" s="314"/>
      <c r="D142" s="67"/>
      <c r="E142" s="67"/>
      <c r="F142" s="67"/>
      <c r="G142" s="67"/>
      <c r="H142" s="67"/>
      <c r="I142" s="67"/>
      <c r="J142" s="67"/>
      <c r="K142" s="67"/>
      <c r="L142" s="67"/>
      <c r="M142" s="67"/>
      <c r="N142" s="67"/>
      <c r="O142" s="67"/>
      <c r="P142" s="67"/>
      <c r="Q142" s="67"/>
      <c r="R142" s="67"/>
      <c r="S142" s="376"/>
      <c r="T142" s="67"/>
      <c r="U142" s="67" t="str">
        <f t="shared" si="3"/>
        <v/>
      </c>
      <c r="V142" s="67" t="str">
        <f t="shared" si="4"/>
        <v/>
      </c>
      <c r="W142" s="67"/>
      <c r="X142" s="67"/>
      <c r="Y142" s="67"/>
    </row>
    <row r="143" spans="1:25" ht="12" customHeight="1" x14ac:dyDescent="0.4">
      <c r="A143" s="664"/>
      <c r="B143" s="397" t="s">
        <v>25</v>
      </c>
      <c r="C143" s="317">
        <f t="shared" ref="C143:R143" si="44">SUM(C137,C139,C141)</f>
        <v>2</v>
      </c>
      <c r="D143" s="398">
        <f t="shared" si="44"/>
        <v>3</v>
      </c>
      <c r="E143" s="398">
        <f t="shared" si="44"/>
        <v>2</v>
      </c>
      <c r="F143" s="398">
        <f t="shared" si="44"/>
        <v>4</v>
      </c>
      <c r="G143" s="398">
        <f t="shared" si="44"/>
        <v>3</v>
      </c>
      <c r="H143" s="398">
        <f t="shared" si="44"/>
        <v>1</v>
      </c>
      <c r="I143" s="398">
        <f t="shared" si="44"/>
        <v>1</v>
      </c>
      <c r="J143" s="398">
        <f t="shared" si="44"/>
        <v>1</v>
      </c>
      <c r="K143" s="398">
        <f t="shared" si="44"/>
        <v>1</v>
      </c>
      <c r="L143" s="398">
        <f t="shared" si="44"/>
        <v>2</v>
      </c>
      <c r="M143" s="398">
        <f t="shared" si="44"/>
        <v>3</v>
      </c>
      <c r="N143" s="398">
        <f t="shared" si="44"/>
        <v>1</v>
      </c>
      <c r="O143" s="398">
        <f t="shared" si="44"/>
        <v>0</v>
      </c>
      <c r="P143" s="398">
        <f t="shared" si="44"/>
        <v>1</v>
      </c>
      <c r="Q143" s="398">
        <f t="shared" si="44"/>
        <v>0</v>
      </c>
      <c r="R143" s="398">
        <f t="shared" si="44"/>
        <v>2</v>
      </c>
      <c r="S143" s="400">
        <f t="shared" ref="S143:S149" si="45">SUM(C143:R143)</f>
        <v>27</v>
      </c>
      <c r="T143" s="67"/>
      <c r="U143" s="67" t="str">
        <f t="shared" si="3"/>
        <v/>
      </c>
      <c r="V143" s="67" t="str">
        <f t="shared" si="4"/>
        <v/>
      </c>
      <c r="W143" s="67"/>
      <c r="X143" s="67"/>
      <c r="Y143" s="67"/>
    </row>
    <row r="144" spans="1:25" ht="12" customHeight="1" x14ac:dyDescent="0.4">
      <c r="A144" s="664"/>
      <c r="B144" s="401" t="s">
        <v>205</v>
      </c>
      <c r="C144" s="402">
        <f t="shared" ref="C144:R144" si="46">SUM(C138,C140,C142)</f>
        <v>3</v>
      </c>
      <c r="D144" s="75">
        <f t="shared" si="46"/>
        <v>3</v>
      </c>
      <c r="E144" s="75">
        <f t="shared" si="46"/>
        <v>2</v>
      </c>
      <c r="F144" s="75">
        <f t="shared" si="46"/>
        <v>4</v>
      </c>
      <c r="G144" s="75">
        <f t="shared" si="46"/>
        <v>3</v>
      </c>
      <c r="H144" s="75">
        <f t="shared" si="46"/>
        <v>1</v>
      </c>
      <c r="I144" s="75">
        <f t="shared" si="46"/>
        <v>1</v>
      </c>
      <c r="J144" s="75">
        <f t="shared" si="46"/>
        <v>1</v>
      </c>
      <c r="K144" s="75">
        <f t="shared" si="46"/>
        <v>1</v>
      </c>
      <c r="L144" s="75">
        <f t="shared" si="46"/>
        <v>2</v>
      </c>
      <c r="M144" s="75">
        <f t="shared" si="46"/>
        <v>3</v>
      </c>
      <c r="N144" s="75">
        <f t="shared" si="46"/>
        <v>1</v>
      </c>
      <c r="O144" s="75">
        <f t="shared" si="46"/>
        <v>0</v>
      </c>
      <c r="P144" s="75">
        <f t="shared" si="46"/>
        <v>1</v>
      </c>
      <c r="Q144" s="75">
        <f t="shared" si="46"/>
        <v>0</v>
      </c>
      <c r="R144" s="75">
        <f t="shared" si="46"/>
        <v>2</v>
      </c>
      <c r="S144" s="404">
        <f t="shared" si="45"/>
        <v>28</v>
      </c>
      <c r="T144" s="67"/>
      <c r="U144" s="67" t="str">
        <f t="shared" si="3"/>
        <v/>
      </c>
      <c r="V144" s="67" t="str">
        <f t="shared" si="4"/>
        <v/>
      </c>
      <c r="W144" s="67"/>
      <c r="X144" s="67"/>
      <c r="Y144" s="67"/>
    </row>
    <row r="145" spans="1:25" ht="12" customHeight="1" x14ac:dyDescent="0.4">
      <c r="A145" s="664"/>
      <c r="B145" s="397" t="s">
        <v>6</v>
      </c>
      <c r="C145" s="317">
        <f t="shared" ref="C145:R145" si="47">SUM(C135,C143)</f>
        <v>68</v>
      </c>
      <c r="D145" s="398">
        <f t="shared" si="47"/>
        <v>158</v>
      </c>
      <c r="E145" s="398">
        <f t="shared" si="47"/>
        <v>209</v>
      </c>
      <c r="F145" s="398">
        <f t="shared" si="47"/>
        <v>160</v>
      </c>
      <c r="G145" s="398">
        <f t="shared" si="47"/>
        <v>172</v>
      </c>
      <c r="H145" s="398">
        <f t="shared" si="47"/>
        <v>109</v>
      </c>
      <c r="I145" s="398">
        <f t="shared" si="47"/>
        <v>105</v>
      </c>
      <c r="J145" s="398">
        <f t="shared" si="47"/>
        <v>133</v>
      </c>
      <c r="K145" s="398">
        <f t="shared" si="47"/>
        <v>117</v>
      </c>
      <c r="L145" s="398">
        <f t="shared" si="47"/>
        <v>101</v>
      </c>
      <c r="M145" s="398">
        <f t="shared" si="47"/>
        <v>82</v>
      </c>
      <c r="N145" s="398">
        <f t="shared" si="47"/>
        <v>95</v>
      </c>
      <c r="O145" s="398">
        <f t="shared" si="47"/>
        <v>74</v>
      </c>
      <c r="P145" s="398">
        <f t="shared" si="47"/>
        <v>80</v>
      </c>
      <c r="Q145" s="398">
        <f t="shared" si="47"/>
        <v>70</v>
      </c>
      <c r="R145" s="398">
        <f t="shared" si="47"/>
        <v>64</v>
      </c>
      <c r="S145" s="400">
        <f t="shared" si="45"/>
        <v>1797</v>
      </c>
      <c r="T145" s="67"/>
      <c r="U145" s="67" t="str">
        <f t="shared" si="3"/>
        <v/>
      </c>
      <c r="V145" s="67" t="str">
        <f t="shared" si="4"/>
        <v/>
      </c>
      <c r="W145" s="67"/>
      <c r="X145" s="67"/>
      <c r="Y145" s="67"/>
    </row>
    <row r="146" spans="1:25" ht="12" customHeight="1" x14ac:dyDescent="0.4">
      <c r="A146" s="665"/>
      <c r="B146" s="401" t="s">
        <v>32</v>
      </c>
      <c r="C146" s="402">
        <f t="shared" ref="C146:R146" si="48">SUM(C136,C144)</f>
        <v>94</v>
      </c>
      <c r="D146" s="75">
        <f t="shared" si="48"/>
        <v>213</v>
      </c>
      <c r="E146" s="75">
        <f t="shared" si="48"/>
        <v>257</v>
      </c>
      <c r="F146" s="75">
        <f t="shared" si="48"/>
        <v>204</v>
      </c>
      <c r="G146" s="75">
        <f t="shared" si="48"/>
        <v>206</v>
      </c>
      <c r="H146" s="75">
        <f t="shared" si="48"/>
        <v>147</v>
      </c>
      <c r="I146" s="75">
        <f t="shared" si="48"/>
        <v>139</v>
      </c>
      <c r="J146" s="75">
        <f t="shared" si="48"/>
        <v>171</v>
      </c>
      <c r="K146" s="75">
        <f t="shared" si="48"/>
        <v>177</v>
      </c>
      <c r="L146" s="75">
        <f t="shared" si="48"/>
        <v>144</v>
      </c>
      <c r="M146" s="75">
        <f t="shared" si="48"/>
        <v>109</v>
      </c>
      <c r="N146" s="75">
        <f t="shared" si="48"/>
        <v>132</v>
      </c>
      <c r="O146" s="75">
        <f t="shared" si="48"/>
        <v>92</v>
      </c>
      <c r="P146" s="75">
        <f t="shared" si="48"/>
        <v>112</v>
      </c>
      <c r="Q146" s="75">
        <f t="shared" si="48"/>
        <v>98</v>
      </c>
      <c r="R146" s="75">
        <f t="shared" si="48"/>
        <v>99</v>
      </c>
      <c r="S146" s="404">
        <f t="shared" si="45"/>
        <v>2394</v>
      </c>
      <c r="T146" s="67"/>
      <c r="U146" s="67" t="str">
        <f t="shared" si="3"/>
        <v/>
      </c>
      <c r="V146" s="67" t="str">
        <f t="shared" si="4"/>
        <v/>
      </c>
      <c r="W146" s="67"/>
      <c r="X146" s="67"/>
      <c r="Y146" s="67"/>
    </row>
    <row r="147" spans="1:25" ht="12" customHeight="1" x14ac:dyDescent="0.4">
      <c r="A147" s="663" t="s">
        <v>259</v>
      </c>
      <c r="B147" s="390" t="s">
        <v>180</v>
      </c>
      <c r="C147" s="179">
        <f>SUM('PMD Breakdown Entering'!C58,'PMD Breakdown Entering'!C61,'PMD Breakdown Entering'!C62,'PMD Breakdown Entering'!C63,'PMD Breakdown Entering'!C64,'PMD Breakdown Entering'!C65)</f>
        <v>5</v>
      </c>
      <c r="D147" s="77">
        <f>SUM('PMD Breakdown Entering'!D58,'PMD Breakdown Entering'!D61,'PMD Breakdown Entering'!D62,'PMD Breakdown Entering'!D63,'PMD Breakdown Entering'!D64,'PMD Breakdown Entering'!D65)</f>
        <v>3</v>
      </c>
      <c r="E147" s="77">
        <f>SUM('PMD Breakdown Entering'!E58,'PMD Breakdown Entering'!E61,'PMD Breakdown Entering'!E62,'PMD Breakdown Entering'!E63,'PMD Breakdown Entering'!E64,'PMD Breakdown Entering'!E65)</f>
        <v>0</v>
      </c>
      <c r="F147" s="77">
        <f>SUM('PMD Breakdown Entering'!F58,'PMD Breakdown Entering'!F61,'PMD Breakdown Entering'!F62,'PMD Breakdown Entering'!F63,'PMD Breakdown Entering'!F64,'PMD Breakdown Entering'!F65)</f>
        <v>13</v>
      </c>
      <c r="G147" s="77">
        <f>SUM('PMD Breakdown Entering'!G58,'PMD Breakdown Entering'!G61,'PMD Breakdown Entering'!G62,'PMD Breakdown Entering'!G63,'PMD Breakdown Entering'!G64,'PMD Breakdown Entering'!G65)</f>
        <v>18</v>
      </c>
      <c r="H147" s="77">
        <f>SUM('PMD Breakdown Entering'!H58,'PMD Breakdown Entering'!H61,'PMD Breakdown Entering'!H62,'PMD Breakdown Entering'!H63,'PMD Breakdown Entering'!H64,'PMD Breakdown Entering'!H65)</f>
        <v>38</v>
      </c>
      <c r="I147" s="77">
        <f>SUM('PMD Breakdown Entering'!I58,'PMD Breakdown Entering'!I61,'PMD Breakdown Entering'!I62,'PMD Breakdown Entering'!I63,'PMD Breakdown Entering'!I64,'PMD Breakdown Entering'!I65)</f>
        <v>27</v>
      </c>
      <c r="J147" s="77">
        <f>SUM('PMD Breakdown Entering'!J58,'PMD Breakdown Entering'!J61,'PMD Breakdown Entering'!J62,'PMD Breakdown Entering'!J63,'PMD Breakdown Entering'!J64,'PMD Breakdown Entering'!J65)</f>
        <v>9</v>
      </c>
      <c r="K147" s="77">
        <f>SUM('PMD Breakdown Entering'!K58,'PMD Breakdown Entering'!K61,'PMD Breakdown Entering'!K62,'PMD Breakdown Entering'!K63,'PMD Breakdown Entering'!K64,'PMD Breakdown Entering'!K65)</f>
        <v>6</v>
      </c>
      <c r="L147" s="77">
        <f>SUM('PMD Breakdown Entering'!L58,'PMD Breakdown Entering'!L61,'PMD Breakdown Entering'!L62,'PMD Breakdown Entering'!L63,'PMD Breakdown Entering'!L64,'PMD Breakdown Entering'!L65)</f>
        <v>8</v>
      </c>
      <c r="M147" s="77">
        <f>SUM('PMD Breakdown Entering'!M58,'PMD Breakdown Entering'!M61,'PMD Breakdown Entering'!M62,'PMD Breakdown Entering'!M63,'PMD Breakdown Entering'!M64,'PMD Breakdown Entering'!M65)</f>
        <v>12</v>
      </c>
      <c r="N147" s="77">
        <f>SUM('PMD Breakdown Entering'!N58,'PMD Breakdown Entering'!N61,'PMD Breakdown Entering'!N62,'PMD Breakdown Entering'!N63,'PMD Breakdown Entering'!N64,'PMD Breakdown Entering'!N65)</f>
        <v>5</v>
      </c>
      <c r="O147" s="77">
        <f>SUM('PMD Breakdown Entering'!O58,'PMD Breakdown Entering'!O61,'PMD Breakdown Entering'!O62,'PMD Breakdown Entering'!O63,'PMD Breakdown Entering'!O64,'PMD Breakdown Entering'!O65)</f>
        <v>16</v>
      </c>
      <c r="P147" s="77">
        <f>SUM('PMD Breakdown Entering'!P58,'PMD Breakdown Entering'!P61,'PMD Breakdown Entering'!P62,'PMD Breakdown Entering'!P63,'PMD Breakdown Entering'!P64,'PMD Breakdown Entering'!P65)</f>
        <v>5</v>
      </c>
      <c r="Q147" s="77">
        <f>SUM('PMD Breakdown Entering'!Q58,'PMD Breakdown Entering'!Q61,'PMD Breakdown Entering'!Q62,'PMD Breakdown Entering'!Q63,'PMD Breakdown Entering'!Q64,'PMD Breakdown Entering'!Q65)</f>
        <v>4</v>
      </c>
      <c r="R147" s="77">
        <f>SUM('PMD Breakdown Entering'!R58,'PMD Breakdown Entering'!R61,'PMD Breakdown Entering'!R62,'PMD Breakdown Entering'!R63,'PMD Breakdown Entering'!R64,'PMD Breakdown Entering'!R65)</f>
        <v>1</v>
      </c>
      <c r="S147" s="376">
        <f t="shared" si="45"/>
        <v>170</v>
      </c>
      <c r="T147" s="67"/>
      <c r="U147" s="67" t="str">
        <f t="shared" si="3"/>
        <v/>
      </c>
      <c r="V147" s="67" t="str">
        <f t="shared" si="4"/>
        <v/>
      </c>
      <c r="W147" s="67"/>
      <c r="X147" s="67"/>
      <c r="Y147" s="67"/>
    </row>
    <row r="148" spans="1:25" ht="12" customHeight="1" x14ac:dyDescent="0.4">
      <c r="A148" s="664"/>
      <c r="B148" s="391" t="s">
        <v>181</v>
      </c>
      <c r="C148" s="315">
        <f>SUM('PMD Breakdown Entering'!C59:C60)</f>
        <v>0</v>
      </c>
      <c r="D148" s="392">
        <f>SUM(Entering!E226:E227)</f>
        <v>0</v>
      </c>
      <c r="E148" s="392">
        <f>SUM(Entering!F226:F227)</f>
        <v>0</v>
      </c>
      <c r="F148" s="392">
        <f>SUM(Entering!G226:G227)</f>
        <v>0</v>
      </c>
      <c r="G148" s="392">
        <f>SUM(Entering!H226:H227)</f>
        <v>0</v>
      </c>
      <c r="H148" s="392">
        <f>SUM(Entering!I226:I227)</f>
        <v>7</v>
      </c>
      <c r="I148" s="392">
        <f>SUM(Entering!J226:J227)</f>
        <v>0</v>
      </c>
      <c r="J148" s="392">
        <f>SUM(Entering!K226:K227)</f>
        <v>0</v>
      </c>
      <c r="K148" s="392">
        <f>SUM(Entering!L226:L227)</f>
        <v>0</v>
      </c>
      <c r="L148" s="392">
        <f>SUM(Entering!M226:M227)</f>
        <v>0</v>
      </c>
      <c r="M148" s="392">
        <f>SUM(Entering!N226:N227)</f>
        <v>0</v>
      </c>
      <c r="N148" s="392">
        <f>SUM(Entering!O226:O227)</f>
        <v>0</v>
      </c>
      <c r="O148" s="392">
        <f>SUM(Entering!P226:P227)</f>
        <v>0</v>
      </c>
      <c r="P148" s="392">
        <f>SUM(Entering!Q226:Q227)</f>
        <v>0</v>
      </c>
      <c r="Q148" s="392">
        <f>SUM(Entering!R226:R227)</f>
        <v>0</v>
      </c>
      <c r="R148" s="392">
        <f>SUM(Entering!S226:S227)</f>
        <v>0</v>
      </c>
      <c r="S148" s="394">
        <f t="shared" si="45"/>
        <v>7</v>
      </c>
      <c r="T148" s="67"/>
      <c r="U148" s="67" t="str">
        <f t="shared" si="3"/>
        <v/>
      </c>
      <c r="V148" s="67" t="str">
        <f t="shared" si="4"/>
        <v/>
      </c>
      <c r="W148" s="67"/>
      <c r="X148" s="67"/>
      <c r="Y148" s="67"/>
    </row>
    <row r="149" spans="1:25" ht="12" customHeight="1" x14ac:dyDescent="0.4">
      <c r="A149" s="664"/>
      <c r="B149" s="391" t="s">
        <v>182</v>
      </c>
      <c r="C149" s="315">
        <f>(Entering!D226)+(Entering!D227*2)</f>
        <v>0</v>
      </c>
      <c r="D149" s="392">
        <f>(Entering!E226)+(Entering!E227*2)</f>
        <v>0</v>
      </c>
      <c r="E149" s="392">
        <f>(Entering!F226)+(Entering!F227*2)</f>
        <v>0</v>
      </c>
      <c r="F149" s="392">
        <f>(Entering!G226)+(Entering!G227*2)</f>
        <v>0</v>
      </c>
      <c r="G149" s="392">
        <f>(Entering!H226)+(Entering!H227*2)</f>
        <v>0</v>
      </c>
      <c r="H149" s="392">
        <f>(Entering!I226)+(Entering!I227*2)</f>
        <v>7</v>
      </c>
      <c r="I149" s="392">
        <f>(Entering!J226)+(Entering!J227*2)</f>
        <v>0</v>
      </c>
      <c r="J149" s="392">
        <f>(Entering!K226)+(Entering!K227*2)</f>
        <v>0</v>
      </c>
      <c r="K149" s="392">
        <f>(Entering!L226)+(Entering!L227*2)</f>
        <v>0</v>
      </c>
      <c r="L149" s="392">
        <f>(Entering!M226)+(Entering!M227*2)</f>
        <v>0</v>
      </c>
      <c r="M149" s="392">
        <f>(Entering!N226)+(Entering!N227*2)</f>
        <v>0</v>
      </c>
      <c r="N149" s="392">
        <f>(Entering!O226)+(Entering!O227*2)</f>
        <v>0</v>
      </c>
      <c r="O149" s="392">
        <f>(Entering!P226)+(Entering!P227*2)</f>
        <v>0</v>
      </c>
      <c r="P149" s="392">
        <f>(Entering!Q226)+(Entering!Q227*2)</f>
        <v>0</v>
      </c>
      <c r="Q149" s="392">
        <f>(Entering!R226)+(Entering!R227*2)</f>
        <v>0</v>
      </c>
      <c r="R149" s="392">
        <f>(Entering!S226)+(Entering!S227*2)</f>
        <v>0</v>
      </c>
      <c r="S149" s="394">
        <f t="shared" si="45"/>
        <v>7</v>
      </c>
      <c r="T149" s="67"/>
      <c r="U149" s="67" t="str">
        <f t="shared" si="3"/>
        <v/>
      </c>
      <c r="V149" s="67" t="str">
        <f t="shared" si="4"/>
        <v/>
      </c>
      <c r="W149" s="67"/>
      <c r="X149" s="67"/>
      <c r="Y149" s="67"/>
    </row>
    <row r="150" spans="1:25" ht="12" customHeight="1" x14ac:dyDescent="0.4">
      <c r="A150" s="664"/>
      <c r="B150" s="390" t="s">
        <v>184</v>
      </c>
      <c r="C150" s="314"/>
      <c r="D150" s="67"/>
      <c r="E150" s="67"/>
      <c r="F150" s="67"/>
      <c r="G150" s="67"/>
      <c r="H150" s="67"/>
      <c r="I150" s="67"/>
      <c r="J150" s="67"/>
      <c r="K150" s="67"/>
      <c r="L150" s="67"/>
      <c r="M150" s="67"/>
      <c r="N150" s="67"/>
      <c r="O150" s="67"/>
      <c r="P150" s="67"/>
      <c r="Q150" s="67"/>
      <c r="R150" s="67"/>
      <c r="S150" s="376"/>
      <c r="T150" s="67"/>
      <c r="U150" s="67" t="str">
        <f t="shared" si="3"/>
        <v/>
      </c>
      <c r="V150" s="67" t="str">
        <f t="shared" si="4"/>
        <v/>
      </c>
      <c r="W150" s="67"/>
      <c r="X150" s="67"/>
      <c r="Y150" s="67"/>
    </row>
    <row r="151" spans="1:25" ht="12" customHeight="1" x14ac:dyDescent="0.4">
      <c r="A151" s="664"/>
      <c r="B151" s="390" t="s">
        <v>185</v>
      </c>
      <c r="C151" s="314"/>
      <c r="D151" s="67"/>
      <c r="E151" s="67"/>
      <c r="F151" s="67"/>
      <c r="G151" s="67"/>
      <c r="H151" s="67"/>
      <c r="I151" s="67"/>
      <c r="J151" s="67"/>
      <c r="K151" s="67"/>
      <c r="L151" s="67"/>
      <c r="M151" s="67"/>
      <c r="N151" s="67"/>
      <c r="O151" s="67"/>
      <c r="P151" s="67"/>
      <c r="Q151" s="67"/>
      <c r="R151" s="67"/>
      <c r="S151" s="376"/>
      <c r="T151" s="67"/>
      <c r="U151" s="67" t="str">
        <f t="shared" si="3"/>
        <v/>
      </c>
      <c r="V151" s="67" t="str">
        <f t="shared" si="4"/>
        <v/>
      </c>
      <c r="W151" s="67"/>
      <c r="X151" s="67"/>
      <c r="Y151" s="67"/>
    </row>
    <row r="152" spans="1:25" ht="12" customHeight="1" x14ac:dyDescent="0.4">
      <c r="A152" s="664"/>
      <c r="B152" s="391" t="s">
        <v>11</v>
      </c>
      <c r="C152" s="315"/>
      <c r="D152" s="392"/>
      <c r="E152" s="392"/>
      <c r="F152" s="392"/>
      <c r="G152" s="392"/>
      <c r="H152" s="392"/>
      <c r="I152" s="392"/>
      <c r="J152" s="392"/>
      <c r="K152" s="392"/>
      <c r="L152" s="392"/>
      <c r="M152" s="392"/>
      <c r="N152" s="392"/>
      <c r="O152" s="392"/>
      <c r="P152" s="392"/>
      <c r="Q152" s="392"/>
      <c r="R152" s="392"/>
      <c r="S152" s="394"/>
      <c r="T152" s="67"/>
      <c r="U152" s="67" t="str">
        <f t="shared" si="3"/>
        <v/>
      </c>
      <c r="V152" s="67" t="str">
        <f t="shared" si="4"/>
        <v/>
      </c>
      <c r="W152" s="67"/>
      <c r="X152" s="67"/>
      <c r="Y152" s="67"/>
    </row>
    <row r="153" spans="1:25" ht="12" customHeight="1" x14ac:dyDescent="0.4">
      <c r="A153" s="664"/>
      <c r="B153" s="391" t="s">
        <v>188</v>
      </c>
      <c r="C153" s="315"/>
      <c r="D153" s="392"/>
      <c r="E153" s="392"/>
      <c r="F153" s="392"/>
      <c r="G153" s="392"/>
      <c r="H153" s="392"/>
      <c r="I153" s="392"/>
      <c r="J153" s="392"/>
      <c r="K153" s="392"/>
      <c r="L153" s="392"/>
      <c r="M153" s="392"/>
      <c r="N153" s="392"/>
      <c r="O153" s="392"/>
      <c r="P153" s="392"/>
      <c r="Q153" s="392"/>
      <c r="R153" s="392"/>
      <c r="S153" s="394"/>
      <c r="T153" s="67"/>
      <c r="U153" s="67" t="str">
        <f t="shared" si="3"/>
        <v/>
      </c>
      <c r="V153" s="67" t="str">
        <f t="shared" si="4"/>
        <v/>
      </c>
      <c r="W153" s="67"/>
      <c r="X153" s="67"/>
      <c r="Y153" s="67"/>
    </row>
    <row r="154" spans="1:25" ht="12" customHeight="1" x14ac:dyDescent="0.4">
      <c r="A154" s="664"/>
      <c r="B154" s="391" t="s">
        <v>42</v>
      </c>
      <c r="C154" s="315"/>
      <c r="D154" s="392"/>
      <c r="E154" s="392"/>
      <c r="F154" s="392"/>
      <c r="G154" s="392"/>
      <c r="H154" s="392"/>
      <c r="I154" s="392"/>
      <c r="J154" s="392"/>
      <c r="K154" s="392"/>
      <c r="L154" s="392"/>
      <c r="M154" s="392"/>
      <c r="N154" s="392"/>
      <c r="O154" s="392"/>
      <c r="P154" s="392"/>
      <c r="Q154" s="392"/>
      <c r="R154" s="392"/>
      <c r="S154" s="394"/>
      <c r="T154" s="67"/>
      <c r="U154" s="67" t="str">
        <f t="shared" si="3"/>
        <v/>
      </c>
      <c r="V154" s="67" t="str">
        <f t="shared" si="4"/>
        <v/>
      </c>
      <c r="W154" s="67"/>
      <c r="X154" s="67"/>
      <c r="Y154" s="67"/>
    </row>
    <row r="155" spans="1:25" ht="12" customHeight="1" x14ac:dyDescent="0.4">
      <c r="A155" s="664"/>
      <c r="B155" s="391" t="s">
        <v>189</v>
      </c>
      <c r="C155" s="315"/>
      <c r="D155" s="392"/>
      <c r="E155" s="392"/>
      <c r="F155" s="392"/>
      <c r="G155" s="392"/>
      <c r="H155" s="392"/>
      <c r="I155" s="392"/>
      <c r="J155" s="392"/>
      <c r="K155" s="392"/>
      <c r="L155" s="392"/>
      <c r="M155" s="392"/>
      <c r="N155" s="392"/>
      <c r="O155" s="392"/>
      <c r="P155" s="392"/>
      <c r="Q155" s="392"/>
      <c r="R155" s="392"/>
      <c r="S155" s="394"/>
      <c r="T155" s="67"/>
      <c r="U155" s="67" t="str">
        <f t="shared" si="3"/>
        <v/>
      </c>
      <c r="V155" s="67" t="str">
        <f t="shared" si="4"/>
        <v/>
      </c>
      <c r="W155" s="67"/>
      <c r="X155" s="67"/>
      <c r="Y155" s="67"/>
    </row>
    <row r="156" spans="1:25" ht="12" customHeight="1" x14ac:dyDescent="0.4">
      <c r="A156" s="664"/>
      <c r="B156" s="391" t="s">
        <v>190</v>
      </c>
      <c r="C156" s="315"/>
      <c r="D156" s="392"/>
      <c r="E156" s="392"/>
      <c r="F156" s="392"/>
      <c r="G156" s="392"/>
      <c r="H156" s="392"/>
      <c r="I156" s="392"/>
      <c r="J156" s="392"/>
      <c r="K156" s="392"/>
      <c r="L156" s="392"/>
      <c r="M156" s="392"/>
      <c r="N156" s="392"/>
      <c r="O156" s="392"/>
      <c r="P156" s="392"/>
      <c r="Q156" s="392"/>
      <c r="R156" s="392"/>
      <c r="S156" s="394"/>
      <c r="T156" s="67"/>
      <c r="U156" s="67" t="str">
        <f t="shared" si="3"/>
        <v/>
      </c>
      <c r="V156" s="67" t="str">
        <f t="shared" si="4"/>
        <v/>
      </c>
      <c r="W156" s="67"/>
      <c r="X156" s="67"/>
      <c r="Y156" s="67"/>
    </row>
    <row r="157" spans="1:25" ht="12" customHeight="1" x14ac:dyDescent="0.4">
      <c r="A157" s="664"/>
      <c r="B157" s="390" t="s">
        <v>191</v>
      </c>
      <c r="C157" s="314"/>
      <c r="D157" s="67"/>
      <c r="E157" s="67"/>
      <c r="F157" s="67"/>
      <c r="G157" s="67"/>
      <c r="H157" s="67"/>
      <c r="I157" s="67"/>
      <c r="J157" s="67"/>
      <c r="K157" s="67"/>
      <c r="L157" s="67"/>
      <c r="M157" s="67"/>
      <c r="N157" s="67"/>
      <c r="O157" s="67"/>
      <c r="P157" s="67"/>
      <c r="Q157" s="67"/>
      <c r="R157" s="67"/>
      <c r="S157" s="376"/>
      <c r="T157" s="67"/>
      <c r="U157" s="67" t="str">
        <f t="shared" si="3"/>
        <v/>
      </c>
      <c r="V157" s="67" t="str">
        <f t="shared" si="4"/>
        <v/>
      </c>
      <c r="W157" s="67"/>
      <c r="X157" s="67"/>
      <c r="Y157" s="67"/>
    </row>
    <row r="158" spans="1:25" ht="12" customHeight="1" x14ac:dyDescent="0.4">
      <c r="A158" s="664"/>
      <c r="B158" s="390" t="s">
        <v>192</v>
      </c>
      <c r="C158" s="314"/>
      <c r="D158" s="67"/>
      <c r="E158" s="67"/>
      <c r="F158" s="67"/>
      <c r="G158" s="67"/>
      <c r="H158" s="67"/>
      <c r="I158" s="67"/>
      <c r="J158" s="67"/>
      <c r="K158" s="67"/>
      <c r="L158" s="67"/>
      <c r="M158" s="67"/>
      <c r="N158" s="67"/>
      <c r="O158" s="67"/>
      <c r="P158" s="67"/>
      <c r="Q158" s="67"/>
      <c r="R158" s="67"/>
      <c r="S158" s="376"/>
      <c r="T158" s="67"/>
      <c r="U158" s="67" t="str">
        <f t="shared" si="3"/>
        <v/>
      </c>
      <c r="V158" s="67" t="str">
        <f t="shared" si="4"/>
        <v/>
      </c>
      <c r="W158" s="67"/>
      <c r="X158" s="67"/>
      <c r="Y158" s="67"/>
    </row>
    <row r="159" spans="1:25" ht="12" customHeight="1" x14ac:dyDescent="0.4">
      <c r="A159" s="664"/>
      <c r="B159" s="391" t="s">
        <v>193</v>
      </c>
      <c r="C159" s="315"/>
      <c r="D159" s="392"/>
      <c r="E159" s="392"/>
      <c r="F159" s="392"/>
      <c r="G159" s="392"/>
      <c r="H159" s="392"/>
      <c r="I159" s="392"/>
      <c r="J159" s="392"/>
      <c r="K159" s="392"/>
      <c r="L159" s="392"/>
      <c r="M159" s="392"/>
      <c r="N159" s="392"/>
      <c r="O159" s="392"/>
      <c r="P159" s="392"/>
      <c r="Q159" s="392"/>
      <c r="R159" s="392"/>
      <c r="S159" s="394"/>
      <c r="T159" s="67"/>
      <c r="U159" s="67" t="str">
        <f t="shared" si="3"/>
        <v/>
      </c>
      <c r="V159" s="67" t="str">
        <f t="shared" si="4"/>
        <v/>
      </c>
      <c r="W159" s="67"/>
      <c r="X159" s="67"/>
      <c r="Y159" s="67"/>
    </row>
    <row r="160" spans="1:25" ht="12" customHeight="1" x14ac:dyDescent="0.4">
      <c r="A160" s="664"/>
      <c r="B160" s="391" t="s">
        <v>194</v>
      </c>
      <c r="C160" s="315"/>
      <c r="D160" s="392"/>
      <c r="E160" s="392"/>
      <c r="F160" s="392"/>
      <c r="G160" s="392"/>
      <c r="H160" s="392"/>
      <c r="I160" s="392"/>
      <c r="J160" s="392"/>
      <c r="K160" s="392"/>
      <c r="L160" s="392"/>
      <c r="M160" s="392"/>
      <c r="N160" s="392"/>
      <c r="O160" s="392"/>
      <c r="P160" s="392"/>
      <c r="Q160" s="392"/>
      <c r="R160" s="392"/>
      <c r="S160" s="394"/>
      <c r="T160" s="67"/>
      <c r="U160" s="67" t="str">
        <f t="shared" si="3"/>
        <v/>
      </c>
      <c r="V160" s="67" t="str">
        <f t="shared" si="4"/>
        <v/>
      </c>
      <c r="W160" s="67"/>
      <c r="X160" s="67"/>
      <c r="Y160" s="67"/>
    </row>
    <row r="161" spans="1:25" ht="12" customHeight="1" x14ac:dyDescent="0.4">
      <c r="A161" s="664"/>
      <c r="B161" s="415" t="s">
        <v>196</v>
      </c>
      <c r="C161" s="314"/>
      <c r="D161" s="67"/>
      <c r="E161" s="67"/>
      <c r="F161" s="67"/>
      <c r="G161" s="67"/>
      <c r="H161" s="67"/>
      <c r="I161" s="67"/>
      <c r="J161" s="67"/>
      <c r="K161" s="67"/>
      <c r="L161" s="67"/>
      <c r="M161" s="67"/>
      <c r="N161" s="67"/>
      <c r="O161" s="67"/>
      <c r="P161" s="67"/>
      <c r="Q161" s="67"/>
      <c r="R161" s="424"/>
      <c r="S161" s="424"/>
      <c r="T161" s="67"/>
      <c r="U161" s="67" t="str">
        <f t="shared" si="3"/>
        <v/>
      </c>
      <c r="V161" s="67" t="str">
        <f t="shared" si="4"/>
        <v/>
      </c>
      <c r="W161" s="67"/>
      <c r="X161" s="67"/>
      <c r="Y161" s="67"/>
    </row>
    <row r="162" spans="1:25" ht="12" customHeight="1" x14ac:dyDescent="0.4">
      <c r="A162" s="664"/>
      <c r="B162" s="390" t="s">
        <v>197</v>
      </c>
      <c r="C162" s="316">
        <f>SUM('By Bus Stop Arriving'!D83,'By Bus Stop Arriving'!D91)</f>
        <v>4</v>
      </c>
      <c r="D162" s="70">
        <f>SUM('By Bus Stop Arriving'!E83,'By Bus Stop Arriving'!E91)</f>
        <v>5</v>
      </c>
      <c r="E162" s="70">
        <f>SUM('By Bus Stop Arriving'!F83,'By Bus Stop Arriving'!F91)</f>
        <v>11</v>
      </c>
      <c r="F162" s="70">
        <f>SUM('By Bus Stop Arriving'!G83,'By Bus Stop Arriving'!G91)</f>
        <v>6</v>
      </c>
      <c r="G162" s="70">
        <f>SUM('By Bus Stop Arriving'!H83,'By Bus Stop Arriving'!H91)</f>
        <v>19</v>
      </c>
      <c r="H162" s="70">
        <f>SUM('By Bus Stop Arriving'!I83,'By Bus Stop Arriving'!I91)</f>
        <v>7</v>
      </c>
      <c r="I162" s="70">
        <f>SUM('By Bus Stop Arriving'!J83,'By Bus Stop Arriving'!J91)</f>
        <v>14</v>
      </c>
      <c r="J162" s="70">
        <f>SUM('By Bus Stop Arriving'!K83,'By Bus Stop Arriving'!K91)</f>
        <v>8</v>
      </c>
      <c r="K162" s="70">
        <f>SUM('By Bus Stop Arriving'!L83,'By Bus Stop Arriving'!L91)</f>
        <v>4</v>
      </c>
      <c r="L162" s="70">
        <f>SUM('By Bus Stop Arriving'!M83,'By Bus Stop Arriving'!M91)</f>
        <v>4</v>
      </c>
      <c r="M162" s="70">
        <f>SUM('By Bus Stop Arriving'!N83,'By Bus Stop Arriving'!N91)</f>
        <v>3</v>
      </c>
      <c r="N162" s="70">
        <f>SUM('By Bus Stop Arriving'!O83,'By Bus Stop Arriving'!O91)</f>
        <v>3</v>
      </c>
      <c r="O162" s="70">
        <f>SUM('By Bus Stop Arriving'!P83,'By Bus Stop Arriving'!P91)</f>
        <v>6</v>
      </c>
      <c r="P162" s="70">
        <f>SUM('By Bus Stop Arriving'!Q83,'By Bus Stop Arriving'!Q91)</f>
        <v>2</v>
      </c>
      <c r="Q162" s="70">
        <f>SUM('By Bus Stop Arriving'!R83,'By Bus Stop Arriving'!R91)</f>
        <v>2</v>
      </c>
      <c r="R162" s="70">
        <f>SUM('By Bus Stop Arriving'!S83,'By Bus Stop Arriving'!S91)</f>
        <v>0</v>
      </c>
      <c r="S162" s="396">
        <f t="shared" ref="S162:S164" si="49">SUM(C162:R162)</f>
        <v>98</v>
      </c>
      <c r="T162" s="67"/>
      <c r="U162" s="67" t="str">
        <f t="shared" si="3"/>
        <v/>
      </c>
      <c r="V162" s="67" t="str">
        <f t="shared" si="4"/>
        <v/>
      </c>
      <c r="W162" s="67"/>
      <c r="X162" s="67"/>
      <c r="Y162" s="67"/>
    </row>
    <row r="163" spans="1:25" ht="12" customHeight="1" x14ac:dyDescent="0.4">
      <c r="A163" s="664"/>
      <c r="B163" s="397" t="s">
        <v>7</v>
      </c>
      <c r="C163" s="317">
        <f t="shared" ref="C163:R163" si="50">SUM(C148,C150,C155,C157,C159,C161)</f>
        <v>0</v>
      </c>
      <c r="D163" s="398">
        <f t="shared" si="50"/>
        <v>0</v>
      </c>
      <c r="E163" s="398">
        <f t="shared" si="50"/>
        <v>0</v>
      </c>
      <c r="F163" s="398">
        <f t="shared" si="50"/>
        <v>0</v>
      </c>
      <c r="G163" s="398">
        <f t="shared" si="50"/>
        <v>0</v>
      </c>
      <c r="H163" s="398">
        <f t="shared" si="50"/>
        <v>7</v>
      </c>
      <c r="I163" s="398">
        <f t="shared" si="50"/>
        <v>0</v>
      </c>
      <c r="J163" s="398">
        <f t="shared" si="50"/>
        <v>0</v>
      </c>
      <c r="K163" s="398">
        <f t="shared" si="50"/>
        <v>0</v>
      </c>
      <c r="L163" s="398">
        <f t="shared" si="50"/>
        <v>0</v>
      </c>
      <c r="M163" s="398">
        <f t="shared" si="50"/>
        <v>0</v>
      </c>
      <c r="N163" s="398">
        <f t="shared" si="50"/>
        <v>0</v>
      </c>
      <c r="O163" s="398">
        <f t="shared" si="50"/>
        <v>0</v>
      </c>
      <c r="P163" s="398">
        <f t="shared" si="50"/>
        <v>0</v>
      </c>
      <c r="Q163" s="398">
        <f t="shared" si="50"/>
        <v>0</v>
      </c>
      <c r="R163" s="398">
        <f t="shared" si="50"/>
        <v>0</v>
      </c>
      <c r="S163" s="400">
        <f t="shared" si="49"/>
        <v>7</v>
      </c>
      <c r="T163" s="67"/>
      <c r="U163" s="67">
        <f t="shared" si="3"/>
        <v>7</v>
      </c>
      <c r="V163" s="67" t="str">
        <f t="shared" si="4"/>
        <v/>
      </c>
      <c r="W163" s="67"/>
      <c r="X163" s="67"/>
      <c r="Y163" s="67"/>
    </row>
    <row r="164" spans="1:25" ht="12" customHeight="1" x14ac:dyDescent="0.4">
      <c r="A164" s="664"/>
      <c r="B164" s="401" t="s">
        <v>198</v>
      </c>
      <c r="C164" s="402">
        <f t="shared" ref="C164:R164" si="51">SUM(C147,C149,C151,C156,C158,C160,C162)</f>
        <v>9</v>
      </c>
      <c r="D164" s="75">
        <f t="shared" si="51"/>
        <v>8</v>
      </c>
      <c r="E164" s="75">
        <f t="shared" si="51"/>
        <v>11</v>
      </c>
      <c r="F164" s="75">
        <f t="shared" si="51"/>
        <v>19</v>
      </c>
      <c r="G164" s="75">
        <f t="shared" si="51"/>
        <v>37</v>
      </c>
      <c r="H164" s="75">
        <f t="shared" si="51"/>
        <v>52</v>
      </c>
      <c r="I164" s="75">
        <f t="shared" si="51"/>
        <v>41</v>
      </c>
      <c r="J164" s="75">
        <f t="shared" si="51"/>
        <v>17</v>
      </c>
      <c r="K164" s="75">
        <f t="shared" si="51"/>
        <v>10</v>
      </c>
      <c r="L164" s="75">
        <f t="shared" si="51"/>
        <v>12</v>
      </c>
      <c r="M164" s="75">
        <f t="shared" si="51"/>
        <v>15</v>
      </c>
      <c r="N164" s="75">
        <f t="shared" si="51"/>
        <v>8</v>
      </c>
      <c r="O164" s="75">
        <f t="shared" si="51"/>
        <v>22</v>
      </c>
      <c r="P164" s="75">
        <f t="shared" si="51"/>
        <v>7</v>
      </c>
      <c r="Q164" s="75">
        <f t="shared" si="51"/>
        <v>6</v>
      </c>
      <c r="R164" s="75">
        <f t="shared" si="51"/>
        <v>1</v>
      </c>
      <c r="S164" s="404">
        <f t="shared" si="49"/>
        <v>275</v>
      </c>
      <c r="T164" s="67"/>
      <c r="U164" s="67" t="str">
        <f t="shared" si="3"/>
        <v/>
      </c>
      <c r="V164" s="67">
        <f t="shared" si="4"/>
        <v>275</v>
      </c>
      <c r="W164" s="67"/>
      <c r="X164" s="67"/>
      <c r="Y164" s="67"/>
    </row>
    <row r="165" spans="1:25" ht="12" customHeight="1" x14ac:dyDescent="0.4">
      <c r="A165" s="664"/>
      <c r="B165" s="390" t="s">
        <v>199</v>
      </c>
      <c r="C165" s="314"/>
      <c r="D165" s="67"/>
      <c r="E165" s="67"/>
      <c r="F165" s="67"/>
      <c r="G165" s="67"/>
      <c r="H165" s="67"/>
      <c r="I165" s="67"/>
      <c r="J165" s="67"/>
      <c r="K165" s="67"/>
      <c r="L165" s="67"/>
      <c r="M165" s="67"/>
      <c r="N165" s="67"/>
      <c r="O165" s="67"/>
      <c r="P165" s="67"/>
      <c r="Q165" s="67"/>
      <c r="R165" s="67"/>
      <c r="S165" s="376"/>
      <c r="T165" s="67"/>
      <c r="U165" s="67" t="str">
        <f t="shared" si="3"/>
        <v/>
      </c>
      <c r="V165" s="67" t="str">
        <f t="shared" si="4"/>
        <v/>
      </c>
      <c r="W165" s="67"/>
      <c r="X165" s="67"/>
      <c r="Y165" s="67"/>
    </row>
    <row r="166" spans="1:25" ht="12" customHeight="1" x14ac:dyDescent="0.4">
      <c r="A166" s="664"/>
      <c r="B166" s="390" t="s">
        <v>200</v>
      </c>
      <c r="C166" s="314"/>
      <c r="D166" s="67"/>
      <c r="E166" s="67"/>
      <c r="F166" s="67"/>
      <c r="G166" s="67"/>
      <c r="H166" s="67"/>
      <c r="I166" s="67"/>
      <c r="J166" s="67"/>
      <c r="K166" s="67"/>
      <c r="L166" s="67"/>
      <c r="M166" s="67"/>
      <c r="N166" s="67"/>
      <c r="O166" s="67"/>
      <c r="P166" s="67"/>
      <c r="Q166" s="67"/>
      <c r="R166" s="67"/>
      <c r="S166" s="376"/>
      <c r="T166" s="67"/>
      <c r="U166" s="67" t="str">
        <f t="shared" si="3"/>
        <v/>
      </c>
      <c r="V166" s="67" t="str">
        <f t="shared" si="4"/>
        <v/>
      </c>
      <c r="W166" s="67"/>
      <c r="X166" s="67"/>
      <c r="Y166" s="67"/>
    </row>
    <row r="167" spans="1:25" ht="12" customHeight="1" x14ac:dyDescent="0.4">
      <c r="A167" s="664"/>
      <c r="B167" s="391" t="s">
        <v>201</v>
      </c>
      <c r="C167" s="315"/>
      <c r="D167" s="392"/>
      <c r="E167" s="392"/>
      <c r="F167" s="392"/>
      <c r="G167" s="392"/>
      <c r="H167" s="392"/>
      <c r="I167" s="392"/>
      <c r="J167" s="392"/>
      <c r="K167" s="392"/>
      <c r="L167" s="392"/>
      <c r="M167" s="392"/>
      <c r="N167" s="392"/>
      <c r="O167" s="392"/>
      <c r="P167" s="392"/>
      <c r="Q167" s="392"/>
      <c r="R167" s="392"/>
      <c r="S167" s="394"/>
      <c r="T167" s="67"/>
      <c r="U167" s="67" t="str">
        <f t="shared" si="3"/>
        <v/>
      </c>
      <c r="V167" s="67" t="str">
        <f t="shared" si="4"/>
        <v/>
      </c>
      <c r="W167" s="67"/>
      <c r="X167" s="67"/>
      <c r="Y167" s="67"/>
    </row>
    <row r="168" spans="1:25" ht="12" customHeight="1" x14ac:dyDescent="0.4">
      <c r="A168" s="664"/>
      <c r="B168" s="391" t="s">
        <v>202</v>
      </c>
      <c r="C168" s="315"/>
      <c r="D168" s="392"/>
      <c r="E168" s="392"/>
      <c r="F168" s="392"/>
      <c r="G168" s="392"/>
      <c r="H168" s="392"/>
      <c r="I168" s="392"/>
      <c r="J168" s="392"/>
      <c r="K168" s="392"/>
      <c r="L168" s="392"/>
      <c r="M168" s="392"/>
      <c r="N168" s="392"/>
      <c r="O168" s="392"/>
      <c r="P168" s="392"/>
      <c r="Q168" s="392"/>
      <c r="R168" s="392"/>
      <c r="S168" s="394"/>
      <c r="T168" s="67"/>
      <c r="U168" s="67" t="str">
        <f t="shared" si="3"/>
        <v/>
      </c>
      <c r="V168" s="67" t="str">
        <f t="shared" si="4"/>
        <v/>
      </c>
      <c r="W168" s="67"/>
      <c r="X168" s="67"/>
      <c r="Y168" s="67"/>
    </row>
    <row r="169" spans="1:25" ht="12" customHeight="1" x14ac:dyDescent="0.4">
      <c r="A169" s="664"/>
      <c r="B169" s="390" t="s">
        <v>203</v>
      </c>
      <c r="C169" s="314"/>
      <c r="D169" s="67"/>
      <c r="E169" s="67"/>
      <c r="F169" s="67"/>
      <c r="G169" s="67"/>
      <c r="H169" s="67"/>
      <c r="I169" s="67"/>
      <c r="J169" s="67"/>
      <c r="K169" s="67"/>
      <c r="L169" s="67"/>
      <c r="M169" s="67"/>
      <c r="N169" s="67"/>
      <c r="O169" s="67"/>
      <c r="P169" s="67"/>
      <c r="Q169" s="67"/>
      <c r="R169" s="67"/>
      <c r="S169" s="376"/>
      <c r="T169" s="67"/>
      <c r="U169" s="67" t="str">
        <f t="shared" si="3"/>
        <v/>
      </c>
      <c r="V169" s="67" t="str">
        <f t="shared" si="4"/>
        <v/>
      </c>
      <c r="W169" s="67"/>
      <c r="X169" s="67"/>
      <c r="Y169" s="67"/>
    </row>
    <row r="170" spans="1:25" ht="12" customHeight="1" x14ac:dyDescent="0.4">
      <c r="A170" s="664"/>
      <c r="B170" s="390" t="s">
        <v>204</v>
      </c>
      <c r="C170" s="314"/>
      <c r="D170" s="67"/>
      <c r="E170" s="67"/>
      <c r="F170" s="67"/>
      <c r="G170" s="67"/>
      <c r="H170" s="67"/>
      <c r="I170" s="67"/>
      <c r="J170" s="67"/>
      <c r="K170" s="67"/>
      <c r="L170" s="67"/>
      <c r="M170" s="67"/>
      <c r="N170" s="67"/>
      <c r="O170" s="67"/>
      <c r="P170" s="67"/>
      <c r="Q170" s="67"/>
      <c r="R170" s="67"/>
      <c r="S170" s="376"/>
      <c r="T170" s="67"/>
      <c r="U170" s="67" t="str">
        <f t="shared" si="3"/>
        <v/>
      </c>
      <c r="V170" s="67" t="str">
        <f t="shared" si="4"/>
        <v/>
      </c>
      <c r="W170" s="67"/>
      <c r="X170" s="67"/>
      <c r="Y170" s="67"/>
    </row>
    <row r="171" spans="1:25" ht="12" customHeight="1" x14ac:dyDescent="0.4">
      <c r="A171" s="664"/>
      <c r="B171" s="397" t="s">
        <v>25</v>
      </c>
      <c r="C171" s="317">
        <f t="shared" ref="C171:R171" si="52">SUM(C165,C167,C169)</f>
        <v>0</v>
      </c>
      <c r="D171" s="398">
        <f t="shared" si="52"/>
        <v>0</v>
      </c>
      <c r="E171" s="398">
        <f t="shared" si="52"/>
        <v>0</v>
      </c>
      <c r="F171" s="398">
        <f t="shared" si="52"/>
        <v>0</v>
      </c>
      <c r="G171" s="398">
        <f t="shared" si="52"/>
        <v>0</v>
      </c>
      <c r="H171" s="398">
        <f t="shared" si="52"/>
        <v>0</v>
      </c>
      <c r="I171" s="398">
        <f t="shared" si="52"/>
        <v>0</v>
      </c>
      <c r="J171" s="398">
        <f t="shared" si="52"/>
        <v>0</v>
      </c>
      <c r="K171" s="398">
        <f t="shared" si="52"/>
        <v>0</v>
      </c>
      <c r="L171" s="398">
        <f t="shared" si="52"/>
        <v>0</v>
      </c>
      <c r="M171" s="398">
        <f t="shared" si="52"/>
        <v>0</v>
      </c>
      <c r="N171" s="398">
        <f t="shared" si="52"/>
        <v>0</v>
      </c>
      <c r="O171" s="398">
        <f t="shared" si="52"/>
        <v>0</v>
      </c>
      <c r="P171" s="398">
        <f t="shared" si="52"/>
        <v>0</v>
      </c>
      <c r="Q171" s="398">
        <f t="shared" si="52"/>
        <v>0</v>
      </c>
      <c r="R171" s="398">
        <f t="shared" si="52"/>
        <v>0</v>
      </c>
      <c r="S171" s="400">
        <f t="shared" ref="S171:S177" si="53">SUM(C171:R171)</f>
        <v>0</v>
      </c>
      <c r="T171" s="67"/>
      <c r="U171" s="67" t="str">
        <f t="shared" si="3"/>
        <v/>
      </c>
      <c r="V171" s="67" t="str">
        <f t="shared" si="4"/>
        <v/>
      </c>
      <c r="W171" s="67"/>
      <c r="X171" s="67"/>
      <c r="Y171" s="67"/>
    </row>
    <row r="172" spans="1:25" ht="12" customHeight="1" x14ac:dyDescent="0.4">
      <c r="A172" s="664"/>
      <c r="B172" s="401" t="s">
        <v>205</v>
      </c>
      <c r="C172" s="402">
        <f t="shared" ref="C172:R172" si="54">SUM(C166,C168,C170)</f>
        <v>0</v>
      </c>
      <c r="D172" s="75">
        <f t="shared" si="54"/>
        <v>0</v>
      </c>
      <c r="E172" s="75">
        <f t="shared" si="54"/>
        <v>0</v>
      </c>
      <c r="F172" s="75">
        <f t="shared" si="54"/>
        <v>0</v>
      </c>
      <c r="G172" s="75">
        <f t="shared" si="54"/>
        <v>0</v>
      </c>
      <c r="H172" s="75">
        <f t="shared" si="54"/>
        <v>0</v>
      </c>
      <c r="I172" s="75">
        <f t="shared" si="54"/>
        <v>0</v>
      </c>
      <c r="J172" s="75">
        <f t="shared" si="54"/>
        <v>0</v>
      </c>
      <c r="K172" s="75">
        <f t="shared" si="54"/>
        <v>0</v>
      </c>
      <c r="L172" s="75">
        <f t="shared" si="54"/>
        <v>0</v>
      </c>
      <c r="M172" s="75">
        <f t="shared" si="54"/>
        <v>0</v>
      </c>
      <c r="N172" s="75">
        <f t="shared" si="54"/>
        <v>0</v>
      </c>
      <c r="O172" s="75">
        <f t="shared" si="54"/>
        <v>0</v>
      </c>
      <c r="P172" s="75">
        <f t="shared" si="54"/>
        <v>0</v>
      </c>
      <c r="Q172" s="75">
        <f t="shared" si="54"/>
        <v>0</v>
      </c>
      <c r="R172" s="75">
        <f t="shared" si="54"/>
        <v>0</v>
      </c>
      <c r="S172" s="404">
        <f t="shared" si="53"/>
        <v>0</v>
      </c>
      <c r="T172" s="67"/>
      <c r="U172" s="67" t="str">
        <f t="shared" si="3"/>
        <v/>
      </c>
      <c r="V172" s="67" t="str">
        <f t="shared" si="4"/>
        <v/>
      </c>
      <c r="W172" s="67"/>
      <c r="X172" s="67"/>
      <c r="Y172" s="67"/>
    </row>
    <row r="173" spans="1:25" ht="12" customHeight="1" x14ac:dyDescent="0.4">
      <c r="A173" s="664"/>
      <c r="B173" s="397" t="s">
        <v>6</v>
      </c>
      <c r="C173" s="317">
        <f t="shared" ref="C173:R173" si="55">SUM(C163,C171)</f>
        <v>0</v>
      </c>
      <c r="D173" s="398">
        <f t="shared" si="55"/>
        <v>0</v>
      </c>
      <c r="E173" s="398">
        <f t="shared" si="55"/>
        <v>0</v>
      </c>
      <c r="F173" s="398">
        <f t="shared" si="55"/>
        <v>0</v>
      </c>
      <c r="G173" s="398">
        <f t="shared" si="55"/>
        <v>0</v>
      </c>
      <c r="H173" s="398">
        <f t="shared" si="55"/>
        <v>7</v>
      </c>
      <c r="I173" s="398">
        <f t="shared" si="55"/>
        <v>0</v>
      </c>
      <c r="J173" s="398">
        <f t="shared" si="55"/>
        <v>0</v>
      </c>
      <c r="K173" s="398">
        <f t="shared" si="55"/>
        <v>0</v>
      </c>
      <c r="L173" s="398">
        <f t="shared" si="55"/>
        <v>0</v>
      </c>
      <c r="M173" s="398">
        <f t="shared" si="55"/>
        <v>0</v>
      </c>
      <c r="N173" s="398">
        <f t="shared" si="55"/>
        <v>0</v>
      </c>
      <c r="O173" s="398">
        <f t="shared" si="55"/>
        <v>0</v>
      </c>
      <c r="P173" s="398">
        <f t="shared" si="55"/>
        <v>0</v>
      </c>
      <c r="Q173" s="398">
        <f t="shared" si="55"/>
        <v>0</v>
      </c>
      <c r="R173" s="398">
        <f t="shared" si="55"/>
        <v>0</v>
      </c>
      <c r="S173" s="400">
        <f t="shared" si="53"/>
        <v>7</v>
      </c>
      <c r="T173" s="67"/>
      <c r="U173" s="67" t="str">
        <f t="shared" si="3"/>
        <v/>
      </c>
      <c r="V173" s="67" t="str">
        <f t="shared" si="4"/>
        <v/>
      </c>
      <c r="W173" s="67"/>
      <c r="X173" s="67"/>
      <c r="Y173" s="67"/>
    </row>
    <row r="174" spans="1:25" ht="12" customHeight="1" x14ac:dyDescent="0.4">
      <c r="A174" s="665"/>
      <c r="B174" s="401" t="s">
        <v>32</v>
      </c>
      <c r="C174" s="402">
        <f t="shared" ref="C174:R174" si="56">SUM(C164,C172)</f>
        <v>9</v>
      </c>
      <c r="D174" s="75">
        <f t="shared" si="56"/>
        <v>8</v>
      </c>
      <c r="E174" s="75">
        <f t="shared" si="56"/>
        <v>11</v>
      </c>
      <c r="F174" s="75">
        <f t="shared" si="56"/>
        <v>19</v>
      </c>
      <c r="G174" s="75">
        <f t="shared" si="56"/>
        <v>37</v>
      </c>
      <c r="H174" s="75">
        <f t="shared" si="56"/>
        <v>52</v>
      </c>
      <c r="I174" s="75">
        <f t="shared" si="56"/>
        <v>41</v>
      </c>
      <c r="J174" s="75">
        <f t="shared" si="56"/>
        <v>17</v>
      </c>
      <c r="K174" s="75">
        <f t="shared" si="56"/>
        <v>10</v>
      </c>
      <c r="L174" s="75">
        <f t="shared" si="56"/>
        <v>12</v>
      </c>
      <c r="M174" s="75">
        <f t="shared" si="56"/>
        <v>15</v>
      </c>
      <c r="N174" s="75">
        <f t="shared" si="56"/>
        <v>8</v>
      </c>
      <c r="O174" s="75">
        <f t="shared" si="56"/>
        <v>22</v>
      </c>
      <c r="P174" s="75">
        <f t="shared" si="56"/>
        <v>7</v>
      </c>
      <c r="Q174" s="75">
        <f t="shared" si="56"/>
        <v>6</v>
      </c>
      <c r="R174" s="75">
        <f t="shared" si="56"/>
        <v>1</v>
      </c>
      <c r="S174" s="404">
        <f t="shared" si="53"/>
        <v>275</v>
      </c>
      <c r="T174" s="67"/>
      <c r="U174" s="67" t="str">
        <f t="shared" si="3"/>
        <v/>
      </c>
      <c r="V174" s="67" t="str">
        <f t="shared" si="4"/>
        <v/>
      </c>
      <c r="W174" s="67"/>
      <c r="X174" s="67"/>
      <c r="Y174" s="67"/>
    </row>
    <row r="175" spans="1:25" ht="12" customHeight="1" x14ac:dyDescent="0.4">
      <c r="A175" s="663" t="s">
        <v>260</v>
      </c>
      <c r="B175" s="390" t="s">
        <v>180</v>
      </c>
      <c r="C175" s="179">
        <f>SUM('PMD Breakdown Entering'!C70:C74,'PMD Breakdown Entering'!C67)</f>
        <v>14</v>
      </c>
      <c r="D175" s="77">
        <f>SUM('PMD Breakdown Entering'!D70:D74,'PMD Breakdown Entering'!D67)</f>
        <v>29</v>
      </c>
      <c r="E175" s="77">
        <f>SUM('PMD Breakdown Entering'!E70:E74,'PMD Breakdown Entering'!E67)</f>
        <v>32</v>
      </c>
      <c r="F175" s="77">
        <f>SUM('PMD Breakdown Entering'!F70:F74,'PMD Breakdown Entering'!F67)</f>
        <v>60</v>
      </c>
      <c r="G175" s="77">
        <f>SUM('PMD Breakdown Entering'!G70:G74,'PMD Breakdown Entering'!G67)</f>
        <v>50</v>
      </c>
      <c r="H175" s="77">
        <f>SUM('PMD Breakdown Entering'!H70:H74,'PMD Breakdown Entering'!H67)</f>
        <v>28</v>
      </c>
      <c r="I175" s="77">
        <f>SUM('PMD Breakdown Entering'!I70:I74,'PMD Breakdown Entering'!I67)</f>
        <v>34</v>
      </c>
      <c r="J175" s="77">
        <f>SUM('PMD Breakdown Entering'!J70:J74,'PMD Breakdown Entering'!J67)</f>
        <v>46</v>
      </c>
      <c r="K175" s="77">
        <f>SUM('PMD Breakdown Entering'!K70:K74,'PMD Breakdown Entering'!K67)</f>
        <v>26</v>
      </c>
      <c r="L175" s="77">
        <f>SUM('PMD Breakdown Entering'!L70:L74,'PMD Breakdown Entering'!L67)</f>
        <v>25</v>
      </c>
      <c r="M175" s="77">
        <f>SUM('PMD Breakdown Entering'!M70:M74,'PMD Breakdown Entering'!M67)</f>
        <v>19</v>
      </c>
      <c r="N175" s="77">
        <f>SUM('PMD Breakdown Entering'!N70:N74,'PMD Breakdown Entering'!N67)</f>
        <v>9</v>
      </c>
      <c r="O175" s="77">
        <f>SUM('PMD Breakdown Entering'!O70:O74,'PMD Breakdown Entering'!O67)</f>
        <v>21</v>
      </c>
      <c r="P175" s="77">
        <f>SUM('PMD Breakdown Entering'!P70:P74,'PMD Breakdown Entering'!P67)</f>
        <v>1</v>
      </c>
      <c r="Q175" s="77">
        <f>SUM('PMD Breakdown Entering'!Q70:Q74,'PMD Breakdown Entering'!Q67)</f>
        <v>6</v>
      </c>
      <c r="R175" s="77">
        <f>SUM('PMD Breakdown Entering'!R70:R74,'PMD Breakdown Entering'!R67)</f>
        <v>2</v>
      </c>
      <c r="S175" s="376">
        <f t="shared" si="53"/>
        <v>402</v>
      </c>
      <c r="T175" s="67"/>
      <c r="U175" s="67" t="str">
        <f t="shared" si="3"/>
        <v/>
      </c>
      <c r="V175" s="67" t="str">
        <f t="shared" si="4"/>
        <v/>
      </c>
      <c r="W175" s="67"/>
      <c r="X175" s="67"/>
      <c r="Y175" s="67"/>
    </row>
    <row r="176" spans="1:25" ht="12" customHeight="1" x14ac:dyDescent="0.4">
      <c r="A176" s="664"/>
      <c r="B176" s="391" t="s">
        <v>181</v>
      </c>
      <c r="C176" s="315">
        <f>SUM(Entering!D266:D267)</f>
        <v>0</v>
      </c>
      <c r="D176" s="392">
        <f>SUM(Entering!E266:E267)</f>
        <v>0</v>
      </c>
      <c r="E176" s="392">
        <f>SUM(Entering!F266:F267)</f>
        <v>0</v>
      </c>
      <c r="F176" s="392">
        <f>SUM(Entering!G266:G267)</f>
        <v>0</v>
      </c>
      <c r="G176" s="392">
        <f>SUM(Entering!H266:H267)</f>
        <v>0</v>
      </c>
      <c r="H176" s="392">
        <f>SUM(Entering!I266:I267)</f>
        <v>2</v>
      </c>
      <c r="I176" s="392">
        <f>SUM(Entering!J266:J267)</f>
        <v>2</v>
      </c>
      <c r="J176" s="392">
        <f>SUM(Entering!K266:K267)</f>
        <v>0</v>
      </c>
      <c r="K176" s="392">
        <f>SUM(Entering!L266:L267)</f>
        <v>0</v>
      </c>
      <c r="L176" s="392">
        <f>SUM(Entering!M266:M267)</f>
        <v>0</v>
      </c>
      <c r="M176" s="392">
        <f>SUM(Entering!N266:N267)</f>
        <v>0</v>
      </c>
      <c r="N176" s="392">
        <f>SUM(Entering!O266:O267)</f>
        <v>0</v>
      </c>
      <c r="O176" s="392">
        <f>SUM(Entering!P266:P267)</f>
        <v>0</v>
      </c>
      <c r="P176" s="392">
        <f>SUM(Entering!Q266:Q267)</f>
        <v>0</v>
      </c>
      <c r="Q176" s="392">
        <f>SUM(Entering!R266:R267)</f>
        <v>0</v>
      </c>
      <c r="R176" s="392">
        <f>SUM(Entering!S266:S267)</f>
        <v>0</v>
      </c>
      <c r="S176" s="394">
        <f t="shared" si="53"/>
        <v>4</v>
      </c>
      <c r="T176" s="67"/>
      <c r="U176" s="67" t="str">
        <f t="shared" si="3"/>
        <v/>
      </c>
      <c r="V176" s="67" t="str">
        <f t="shared" si="4"/>
        <v/>
      </c>
      <c r="W176" s="67"/>
      <c r="X176" s="67"/>
      <c r="Y176" s="67"/>
    </row>
    <row r="177" spans="1:25" ht="12" customHeight="1" x14ac:dyDescent="0.4">
      <c r="A177" s="664"/>
      <c r="B177" s="391" t="s">
        <v>182</v>
      </c>
      <c r="C177" s="315">
        <f>(Entering!D266)+(Entering!D267*2)</f>
        <v>0</v>
      </c>
      <c r="D177" s="392">
        <f>(Entering!E266)+(Entering!E267*2)</f>
        <v>0</v>
      </c>
      <c r="E177" s="392">
        <f>(Entering!F266)+(Entering!F267*2)</f>
        <v>0</v>
      </c>
      <c r="F177" s="392">
        <f>(Entering!G266)+(Entering!G267*2)</f>
        <v>0</v>
      </c>
      <c r="G177" s="392">
        <f>(Entering!H266)+(Entering!H267*2)</f>
        <v>0</v>
      </c>
      <c r="H177" s="392">
        <f>(Entering!I266)+(Entering!I267*2)</f>
        <v>4</v>
      </c>
      <c r="I177" s="392">
        <f>(Entering!J266)+(Entering!J267*2)</f>
        <v>3</v>
      </c>
      <c r="J177" s="392">
        <f>(Entering!K266)+(Entering!K267*2)</f>
        <v>0</v>
      </c>
      <c r="K177" s="392">
        <f>(Entering!L266)+(Entering!L267*2)</f>
        <v>0</v>
      </c>
      <c r="L177" s="392">
        <f>(Entering!M266)+(Entering!M267*2)</f>
        <v>0</v>
      </c>
      <c r="M177" s="392">
        <f>(Entering!N266)+(Entering!N267*2)</f>
        <v>0</v>
      </c>
      <c r="N177" s="392">
        <f>(Entering!O266)+(Entering!O267*2)</f>
        <v>0</v>
      </c>
      <c r="O177" s="392">
        <f>(Entering!P266)+(Entering!P267*2)</f>
        <v>0</v>
      </c>
      <c r="P177" s="392">
        <f>(Entering!Q266)+(Entering!Q267*2)</f>
        <v>0</v>
      </c>
      <c r="Q177" s="392">
        <f>(Entering!R266)+(Entering!R267*2)</f>
        <v>0</v>
      </c>
      <c r="R177" s="392">
        <f>(Entering!S266)+(Entering!S267*2)</f>
        <v>0</v>
      </c>
      <c r="S177" s="394">
        <f t="shared" si="53"/>
        <v>7</v>
      </c>
      <c r="T177" s="67"/>
      <c r="U177" s="67" t="str">
        <f t="shared" si="3"/>
        <v/>
      </c>
      <c r="V177" s="67" t="str">
        <f t="shared" si="4"/>
        <v/>
      </c>
      <c r="W177" s="67"/>
      <c r="X177" s="67"/>
      <c r="Y177" s="67"/>
    </row>
    <row r="178" spans="1:25" ht="12" customHeight="1" x14ac:dyDescent="0.4">
      <c r="A178" s="664"/>
      <c r="B178" s="390" t="s">
        <v>184</v>
      </c>
      <c r="C178" s="314"/>
      <c r="D178" s="67"/>
      <c r="E178" s="67"/>
      <c r="F178" s="67"/>
      <c r="G178" s="67"/>
      <c r="H178" s="67"/>
      <c r="I178" s="67"/>
      <c r="J178" s="67"/>
      <c r="K178" s="67"/>
      <c r="L178" s="67"/>
      <c r="M178" s="67"/>
      <c r="N178" s="67"/>
      <c r="O178" s="67"/>
      <c r="P178" s="67"/>
      <c r="Q178" s="67"/>
      <c r="R178" s="67"/>
      <c r="S178" s="376"/>
      <c r="T178" s="67"/>
      <c r="U178" s="67" t="str">
        <f t="shared" si="3"/>
        <v/>
      </c>
      <c r="V178" s="67" t="str">
        <f t="shared" si="4"/>
        <v/>
      </c>
      <c r="W178" s="67"/>
      <c r="X178" s="67"/>
      <c r="Y178" s="67"/>
    </row>
    <row r="179" spans="1:25" ht="12" customHeight="1" x14ac:dyDescent="0.4">
      <c r="A179" s="664"/>
      <c r="B179" s="390" t="s">
        <v>185</v>
      </c>
      <c r="C179" s="314"/>
      <c r="D179" s="67"/>
      <c r="E179" s="67"/>
      <c r="F179" s="67"/>
      <c r="G179" s="67"/>
      <c r="H179" s="67"/>
      <c r="I179" s="67"/>
      <c r="J179" s="67"/>
      <c r="K179" s="67"/>
      <c r="L179" s="67"/>
      <c r="M179" s="67"/>
      <c r="N179" s="67"/>
      <c r="O179" s="67"/>
      <c r="P179" s="67"/>
      <c r="Q179" s="67"/>
      <c r="R179" s="67"/>
      <c r="S179" s="376"/>
      <c r="T179" s="67"/>
      <c r="U179" s="67" t="str">
        <f t="shared" si="3"/>
        <v/>
      </c>
      <c r="V179" s="67" t="str">
        <f t="shared" si="4"/>
        <v/>
      </c>
      <c r="W179" s="67"/>
      <c r="X179" s="67"/>
      <c r="Y179" s="67"/>
    </row>
    <row r="180" spans="1:25" ht="12" customHeight="1" x14ac:dyDescent="0.4">
      <c r="A180" s="664"/>
      <c r="B180" s="391" t="s">
        <v>11</v>
      </c>
      <c r="C180" s="315"/>
      <c r="D180" s="392"/>
      <c r="E180" s="392"/>
      <c r="F180" s="392"/>
      <c r="G180" s="392"/>
      <c r="H180" s="392"/>
      <c r="I180" s="392"/>
      <c r="J180" s="392"/>
      <c r="K180" s="392"/>
      <c r="L180" s="392"/>
      <c r="M180" s="392"/>
      <c r="N180" s="392"/>
      <c r="O180" s="392"/>
      <c r="P180" s="392"/>
      <c r="Q180" s="392"/>
      <c r="R180" s="392"/>
      <c r="S180" s="394"/>
      <c r="T180" s="67"/>
      <c r="U180" s="67" t="str">
        <f t="shared" si="3"/>
        <v/>
      </c>
      <c r="V180" s="67" t="str">
        <f t="shared" si="4"/>
        <v/>
      </c>
      <c r="W180" s="67"/>
      <c r="X180" s="67"/>
      <c r="Y180" s="67"/>
    </row>
    <row r="181" spans="1:25" ht="12" customHeight="1" x14ac:dyDescent="0.4">
      <c r="A181" s="664"/>
      <c r="B181" s="391" t="s">
        <v>188</v>
      </c>
      <c r="C181" s="315"/>
      <c r="D181" s="392"/>
      <c r="E181" s="392"/>
      <c r="F181" s="392"/>
      <c r="G181" s="392"/>
      <c r="H181" s="392"/>
      <c r="I181" s="392"/>
      <c r="J181" s="392"/>
      <c r="K181" s="392"/>
      <c r="L181" s="392"/>
      <c r="M181" s="392"/>
      <c r="N181" s="392"/>
      <c r="O181" s="392"/>
      <c r="P181" s="392"/>
      <c r="Q181" s="392"/>
      <c r="R181" s="392"/>
      <c r="S181" s="394"/>
      <c r="T181" s="67"/>
      <c r="U181" s="67" t="str">
        <f t="shared" si="3"/>
        <v/>
      </c>
      <c r="V181" s="67" t="str">
        <f t="shared" si="4"/>
        <v/>
      </c>
      <c r="W181" s="67"/>
      <c r="X181" s="67"/>
      <c r="Y181" s="67"/>
    </row>
    <row r="182" spans="1:25" ht="12" customHeight="1" x14ac:dyDescent="0.4">
      <c r="A182" s="664"/>
      <c r="B182" s="391" t="s">
        <v>42</v>
      </c>
      <c r="C182" s="315"/>
      <c r="D182" s="392"/>
      <c r="E182" s="392"/>
      <c r="F182" s="392"/>
      <c r="G182" s="392"/>
      <c r="H182" s="392"/>
      <c r="I182" s="392"/>
      <c r="J182" s="392"/>
      <c r="K182" s="392"/>
      <c r="L182" s="392"/>
      <c r="M182" s="392"/>
      <c r="N182" s="392"/>
      <c r="O182" s="392"/>
      <c r="P182" s="392"/>
      <c r="Q182" s="392"/>
      <c r="R182" s="392"/>
      <c r="S182" s="394"/>
      <c r="T182" s="67"/>
      <c r="U182" s="67" t="str">
        <f t="shared" si="3"/>
        <v/>
      </c>
      <c r="V182" s="67" t="str">
        <f t="shared" si="4"/>
        <v/>
      </c>
      <c r="W182" s="67"/>
      <c r="X182" s="67"/>
      <c r="Y182" s="67"/>
    </row>
    <row r="183" spans="1:25" ht="12" customHeight="1" x14ac:dyDescent="0.4">
      <c r="A183" s="664"/>
      <c r="B183" s="391" t="s">
        <v>189</v>
      </c>
      <c r="C183" s="315"/>
      <c r="D183" s="392"/>
      <c r="E183" s="392"/>
      <c r="F183" s="392"/>
      <c r="G183" s="392"/>
      <c r="H183" s="392"/>
      <c r="I183" s="392"/>
      <c r="J183" s="392"/>
      <c r="K183" s="392"/>
      <c r="L183" s="392"/>
      <c r="M183" s="392"/>
      <c r="N183" s="392"/>
      <c r="O183" s="392"/>
      <c r="P183" s="392"/>
      <c r="Q183" s="392"/>
      <c r="R183" s="392"/>
      <c r="S183" s="394"/>
      <c r="T183" s="67"/>
      <c r="U183" s="67" t="str">
        <f t="shared" si="3"/>
        <v/>
      </c>
      <c r="V183" s="67" t="str">
        <f t="shared" si="4"/>
        <v/>
      </c>
      <c r="W183" s="67"/>
      <c r="X183" s="67"/>
      <c r="Y183" s="67"/>
    </row>
    <row r="184" spans="1:25" ht="12" customHeight="1" x14ac:dyDescent="0.4">
      <c r="A184" s="664"/>
      <c r="B184" s="391" t="s">
        <v>190</v>
      </c>
      <c r="C184" s="315"/>
      <c r="D184" s="392"/>
      <c r="E184" s="392"/>
      <c r="F184" s="392"/>
      <c r="G184" s="392"/>
      <c r="H184" s="392"/>
      <c r="I184" s="392"/>
      <c r="J184" s="392"/>
      <c r="K184" s="392"/>
      <c r="L184" s="392"/>
      <c r="M184" s="392"/>
      <c r="N184" s="392"/>
      <c r="O184" s="392"/>
      <c r="P184" s="392"/>
      <c r="Q184" s="392"/>
      <c r="R184" s="392"/>
      <c r="S184" s="394"/>
      <c r="T184" s="67"/>
      <c r="U184" s="67" t="str">
        <f t="shared" si="3"/>
        <v/>
      </c>
      <c r="V184" s="67" t="str">
        <f t="shared" si="4"/>
        <v/>
      </c>
      <c r="W184" s="67"/>
      <c r="X184" s="67"/>
      <c r="Y184" s="67"/>
    </row>
    <row r="185" spans="1:25" ht="12" customHeight="1" x14ac:dyDescent="0.4">
      <c r="A185" s="664"/>
      <c r="B185" s="390" t="s">
        <v>191</v>
      </c>
      <c r="C185" s="314"/>
      <c r="D185" s="67"/>
      <c r="E185" s="67"/>
      <c r="F185" s="67"/>
      <c r="G185" s="67"/>
      <c r="H185" s="67"/>
      <c r="I185" s="67"/>
      <c r="J185" s="67"/>
      <c r="K185" s="67"/>
      <c r="L185" s="67"/>
      <c r="M185" s="67"/>
      <c r="N185" s="67"/>
      <c r="O185" s="67"/>
      <c r="P185" s="67"/>
      <c r="Q185" s="67"/>
      <c r="R185" s="67"/>
      <c r="S185" s="376"/>
      <c r="T185" s="67"/>
      <c r="U185" s="67" t="str">
        <f t="shared" si="3"/>
        <v/>
      </c>
      <c r="V185" s="67" t="str">
        <f t="shared" si="4"/>
        <v/>
      </c>
      <c r="W185" s="67"/>
      <c r="X185" s="67"/>
      <c r="Y185" s="67"/>
    </row>
    <row r="186" spans="1:25" ht="12" customHeight="1" x14ac:dyDescent="0.4">
      <c r="A186" s="664"/>
      <c r="B186" s="390" t="s">
        <v>192</v>
      </c>
      <c r="C186" s="314"/>
      <c r="D186" s="67"/>
      <c r="E186" s="67"/>
      <c r="F186" s="67"/>
      <c r="G186" s="67"/>
      <c r="H186" s="67"/>
      <c r="I186" s="67"/>
      <c r="J186" s="67"/>
      <c r="K186" s="67"/>
      <c r="L186" s="67"/>
      <c r="M186" s="67"/>
      <c r="N186" s="67"/>
      <c r="O186" s="67"/>
      <c r="P186" s="67"/>
      <c r="Q186" s="67"/>
      <c r="R186" s="67"/>
      <c r="S186" s="376"/>
      <c r="T186" s="67"/>
      <c r="U186" s="67" t="str">
        <f t="shared" si="3"/>
        <v/>
      </c>
      <c r="V186" s="67" t="str">
        <f t="shared" si="4"/>
        <v/>
      </c>
      <c r="W186" s="67"/>
      <c r="X186" s="67"/>
      <c r="Y186" s="67"/>
    </row>
    <row r="187" spans="1:25" ht="12" customHeight="1" x14ac:dyDescent="0.4">
      <c r="A187" s="664"/>
      <c r="B187" s="391" t="s">
        <v>193</v>
      </c>
      <c r="C187" s="315"/>
      <c r="D187" s="392"/>
      <c r="E187" s="392"/>
      <c r="F187" s="392"/>
      <c r="G187" s="392"/>
      <c r="H187" s="392"/>
      <c r="I187" s="392"/>
      <c r="J187" s="392"/>
      <c r="K187" s="392"/>
      <c r="L187" s="392"/>
      <c r="M187" s="392"/>
      <c r="N187" s="392"/>
      <c r="O187" s="392"/>
      <c r="P187" s="392"/>
      <c r="Q187" s="392"/>
      <c r="R187" s="392"/>
      <c r="S187" s="394"/>
      <c r="T187" s="67"/>
      <c r="U187" s="67" t="str">
        <f t="shared" si="3"/>
        <v/>
      </c>
      <c r="V187" s="67" t="str">
        <f t="shared" si="4"/>
        <v/>
      </c>
      <c r="W187" s="67"/>
      <c r="X187" s="67"/>
      <c r="Y187" s="67"/>
    </row>
    <row r="188" spans="1:25" ht="12" customHeight="1" x14ac:dyDescent="0.4">
      <c r="A188" s="664"/>
      <c r="B188" s="391" t="s">
        <v>194</v>
      </c>
      <c r="C188" s="315"/>
      <c r="D188" s="392"/>
      <c r="E188" s="392"/>
      <c r="F188" s="392"/>
      <c r="G188" s="392"/>
      <c r="H188" s="392"/>
      <c r="I188" s="392"/>
      <c r="J188" s="392"/>
      <c r="K188" s="392"/>
      <c r="L188" s="392"/>
      <c r="M188" s="392"/>
      <c r="N188" s="392"/>
      <c r="O188" s="392"/>
      <c r="P188" s="392"/>
      <c r="Q188" s="392"/>
      <c r="R188" s="392"/>
      <c r="S188" s="394"/>
      <c r="T188" s="67"/>
      <c r="U188" s="67" t="str">
        <f t="shared" si="3"/>
        <v/>
      </c>
      <c r="V188" s="67" t="str">
        <f t="shared" si="4"/>
        <v/>
      </c>
      <c r="W188" s="67"/>
      <c r="X188" s="67"/>
      <c r="Y188" s="67"/>
    </row>
    <row r="189" spans="1:25" ht="12" customHeight="1" x14ac:dyDescent="0.4">
      <c r="A189" s="664"/>
      <c r="B189" s="390" t="s">
        <v>196</v>
      </c>
      <c r="C189" s="314"/>
      <c r="D189" s="67"/>
      <c r="E189" s="67"/>
      <c r="F189" s="67"/>
      <c r="G189" s="67"/>
      <c r="H189" s="67"/>
      <c r="I189" s="67"/>
      <c r="J189" s="67"/>
      <c r="K189" s="67"/>
      <c r="L189" s="67"/>
      <c r="M189" s="67"/>
      <c r="N189" s="67"/>
      <c r="O189" s="67"/>
      <c r="P189" s="67"/>
      <c r="Q189" s="67"/>
      <c r="R189" s="424"/>
      <c r="S189" s="376"/>
      <c r="T189" s="67"/>
      <c r="U189" s="67" t="str">
        <f t="shared" si="3"/>
        <v/>
      </c>
      <c r="V189" s="67" t="str">
        <f t="shared" si="4"/>
        <v/>
      </c>
      <c r="W189" s="67"/>
      <c r="X189" s="67"/>
      <c r="Y189" s="67"/>
    </row>
    <row r="190" spans="1:25" ht="12" customHeight="1" x14ac:dyDescent="0.4">
      <c r="A190" s="664"/>
      <c r="B190" s="390" t="s">
        <v>197</v>
      </c>
      <c r="C190" s="316">
        <f>SUM('By Bus Stop Arriving'!D99)</f>
        <v>0</v>
      </c>
      <c r="D190" s="70">
        <f>SUM('By Bus Stop Arriving'!E99)</f>
        <v>0</v>
      </c>
      <c r="E190" s="70">
        <f>SUM('By Bus Stop Arriving'!F99)</f>
        <v>3</v>
      </c>
      <c r="F190" s="70">
        <f>SUM('By Bus Stop Arriving'!G99)</f>
        <v>0</v>
      </c>
      <c r="G190" s="70">
        <f>SUM('By Bus Stop Arriving'!H99)</f>
        <v>0</v>
      </c>
      <c r="H190" s="70">
        <f>SUM('By Bus Stop Arriving'!I99)</f>
        <v>1</v>
      </c>
      <c r="I190" s="70">
        <f>SUM('By Bus Stop Arriving'!J99)</f>
        <v>1</v>
      </c>
      <c r="J190" s="70">
        <f>SUM('By Bus Stop Arriving'!K99)</f>
        <v>1</v>
      </c>
      <c r="K190" s="70">
        <f>SUM('By Bus Stop Arriving'!L99)</f>
        <v>1</v>
      </c>
      <c r="L190" s="70">
        <f>SUM('By Bus Stop Arriving'!M99)</f>
        <v>1</v>
      </c>
      <c r="M190" s="70">
        <f>SUM('By Bus Stop Arriving'!N99)</f>
        <v>1</v>
      </c>
      <c r="N190" s="70">
        <f>SUM('By Bus Stop Arriving'!O99)</f>
        <v>1</v>
      </c>
      <c r="O190" s="70">
        <f>SUM('By Bus Stop Arriving'!P99)</f>
        <v>0</v>
      </c>
      <c r="P190" s="70">
        <f>SUM('By Bus Stop Arriving'!Q99)</f>
        <v>0</v>
      </c>
      <c r="Q190" s="70">
        <f>SUM('By Bus Stop Arriving'!R99)</f>
        <v>0</v>
      </c>
      <c r="R190" s="70">
        <f>SUM('By Bus Stop Arriving'!S99)</f>
        <v>0</v>
      </c>
      <c r="S190" s="396">
        <f t="shared" ref="S190:S212" si="57">SUM(C190:R190)</f>
        <v>10</v>
      </c>
      <c r="T190" s="67"/>
      <c r="U190" s="67" t="str">
        <f t="shared" si="3"/>
        <v/>
      </c>
      <c r="V190" s="67" t="str">
        <f t="shared" si="4"/>
        <v/>
      </c>
      <c r="W190" s="67"/>
      <c r="X190" s="67"/>
      <c r="Y190" s="67"/>
    </row>
    <row r="191" spans="1:25" ht="12" customHeight="1" x14ac:dyDescent="0.4">
      <c r="A191" s="664"/>
      <c r="B191" s="397" t="s">
        <v>7</v>
      </c>
      <c r="C191" s="317">
        <f t="shared" ref="C191:R191" si="58">SUM(C176,C178,C183,C185,C187,C189)</f>
        <v>0</v>
      </c>
      <c r="D191" s="398">
        <f t="shared" si="58"/>
        <v>0</v>
      </c>
      <c r="E191" s="398">
        <f t="shared" si="58"/>
        <v>0</v>
      </c>
      <c r="F191" s="398">
        <f t="shared" si="58"/>
        <v>0</v>
      </c>
      <c r="G191" s="398">
        <f t="shared" si="58"/>
        <v>0</v>
      </c>
      <c r="H191" s="398">
        <f t="shared" si="58"/>
        <v>2</v>
      </c>
      <c r="I191" s="398">
        <f t="shared" si="58"/>
        <v>2</v>
      </c>
      <c r="J191" s="398">
        <f t="shared" si="58"/>
        <v>0</v>
      </c>
      <c r="K191" s="398">
        <f t="shared" si="58"/>
        <v>0</v>
      </c>
      <c r="L191" s="398">
        <f t="shared" si="58"/>
        <v>0</v>
      </c>
      <c r="M191" s="398">
        <f t="shared" si="58"/>
        <v>0</v>
      </c>
      <c r="N191" s="398">
        <f t="shared" si="58"/>
        <v>0</v>
      </c>
      <c r="O191" s="398">
        <f t="shared" si="58"/>
        <v>0</v>
      </c>
      <c r="P191" s="398">
        <f t="shared" si="58"/>
        <v>0</v>
      </c>
      <c r="Q191" s="398">
        <f t="shared" si="58"/>
        <v>0</v>
      </c>
      <c r="R191" s="398">
        <f t="shared" si="58"/>
        <v>0</v>
      </c>
      <c r="S191" s="400">
        <f t="shared" si="57"/>
        <v>4</v>
      </c>
      <c r="T191" s="67"/>
      <c r="U191" s="67">
        <f t="shared" si="3"/>
        <v>4</v>
      </c>
      <c r="V191" s="67" t="str">
        <f t="shared" si="4"/>
        <v/>
      </c>
      <c r="W191" s="67"/>
      <c r="X191" s="67"/>
      <c r="Y191" s="67"/>
    </row>
    <row r="192" spans="1:25" ht="12" customHeight="1" x14ac:dyDescent="0.4">
      <c r="A192" s="664"/>
      <c r="B192" s="401" t="s">
        <v>198</v>
      </c>
      <c r="C192" s="402">
        <f t="shared" ref="C192:R192" si="59">SUM(C175,C177,C179,C184,C186,C188,C190)</f>
        <v>14</v>
      </c>
      <c r="D192" s="75">
        <f t="shared" si="59"/>
        <v>29</v>
      </c>
      <c r="E192" s="75">
        <f t="shared" si="59"/>
        <v>35</v>
      </c>
      <c r="F192" s="75">
        <f t="shared" si="59"/>
        <v>60</v>
      </c>
      <c r="G192" s="75">
        <f t="shared" si="59"/>
        <v>50</v>
      </c>
      <c r="H192" s="75">
        <f t="shared" si="59"/>
        <v>33</v>
      </c>
      <c r="I192" s="75">
        <f t="shared" si="59"/>
        <v>38</v>
      </c>
      <c r="J192" s="75">
        <f t="shared" si="59"/>
        <v>47</v>
      </c>
      <c r="K192" s="75">
        <f t="shared" si="59"/>
        <v>27</v>
      </c>
      <c r="L192" s="75">
        <f t="shared" si="59"/>
        <v>26</v>
      </c>
      <c r="M192" s="75">
        <f t="shared" si="59"/>
        <v>20</v>
      </c>
      <c r="N192" s="75">
        <f t="shared" si="59"/>
        <v>10</v>
      </c>
      <c r="O192" s="75">
        <f t="shared" si="59"/>
        <v>21</v>
      </c>
      <c r="P192" s="75">
        <f t="shared" si="59"/>
        <v>1</v>
      </c>
      <c r="Q192" s="75">
        <f t="shared" si="59"/>
        <v>6</v>
      </c>
      <c r="R192" s="75">
        <f t="shared" si="59"/>
        <v>2</v>
      </c>
      <c r="S192" s="404">
        <f t="shared" si="57"/>
        <v>419</v>
      </c>
      <c r="T192" s="67"/>
      <c r="U192" s="67" t="str">
        <f t="shared" si="3"/>
        <v/>
      </c>
      <c r="V192" s="67">
        <f t="shared" si="4"/>
        <v>419</v>
      </c>
      <c r="W192" s="67"/>
      <c r="X192" s="67"/>
      <c r="Y192" s="67"/>
    </row>
    <row r="193" spans="1:25" ht="12" customHeight="1" x14ac:dyDescent="0.4">
      <c r="A193" s="664"/>
      <c r="B193" s="390" t="s">
        <v>199</v>
      </c>
      <c r="C193" s="395">
        <f>SUM(Entering!D283:D286)</f>
        <v>0</v>
      </c>
      <c r="D193" s="73">
        <f>SUM(Entering!E283:E286)</f>
        <v>0</v>
      </c>
      <c r="E193" s="73">
        <f>SUM(Entering!F283:F286)</f>
        <v>0</v>
      </c>
      <c r="F193" s="73">
        <f>SUM(Entering!G283:G286)</f>
        <v>0</v>
      </c>
      <c r="G193" s="73">
        <f>SUM(Entering!H283:H286)</f>
        <v>0</v>
      </c>
      <c r="H193" s="73">
        <f>SUM(Entering!I283:I286)</f>
        <v>0</v>
      </c>
      <c r="I193" s="73">
        <f>SUM(Entering!J283:J286)</f>
        <v>0</v>
      </c>
      <c r="J193" s="73">
        <f>SUM(Entering!K283:K286)</f>
        <v>0</v>
      </c>
      <c r="K193" s="73">
        <f>SUM(Entering!L283:L286)</f>
        <v>0</v>
      </c>
      <c r="L193" s="73">
        <f>SUM(Entering!M283:M286)</f>
        <v>0</v>
      </c>
      <c r="M193" s="73">
        <f>SUM(Entering!N283:N286)</f>
        <v>0</v>
      </c>
      <c r="N193" s="73">
        <f>SUM(Entering!O283:O286)</f>
        <v>0</v>
      </c>
      <c r="O193" s="73">
        <f>SUM(Entering!P283:P286)</f>
        <v>0</v>
      </c>
      <c r="P193" s="73">
        <f>SUM(Entering!Q283:Q286)</f>
        <v>0</v>
      </c>
      <c r="Q193" s="73">
        <f>SUM(Entering!R283:R286)</f>
        <v>0</v>
      </c>
      <c r="R193" s="73">
        <f>SUM(Entering!S283:S286)</f>
        <v>0</v>
      </c>
      <c r="S193" s="376">
        <f t="shared" si="57"/>
        <v>0</v>
      </c>
      <c r="T193" s="67"/>
      <c r="U193" s="67" t="str">
        <f t="shared" si="3"/>
        <v/>
      </c>
      <c r="V193" s="67" t="str">
        <f t="shared" si="4"/>
        <v/>
      </c>
      <c r="W193" s="67"/>
      <c r="X193" s="67"/>
      <c r="Y193" s="67"/>
    </row>
    <row r="194" spans="1:25" ht="12" customHeight="1" x14ac:dyDescent="0.4">
      <c r="A194" s="664"/>
      <c r="B194" s="390" t="s">
        <v>200</v>
      </c>
      <c r="C194" s="395">
        <f>(Entering!D283)+(Entering!D284*2)+(Entering!D285*3)+(Entering!D286*4)</f>
        <v>0</v>
      </c>
      <c r="D194" s="73">
        <f>(Entering!E283)+(Entering!E284*2)+(Entering!E285*3)+(Entering!E286*4)</f>
        <v>0</v>
      </c>
      <c r="E194" s="73">
        <f>(Entering!F283)+(Entering!F284*2)+(Entering!F285*3)+(Entering!F286*4)</f>
        <v>0</v>
      </c>
      <c r="F194" s="73">
        <f>(Entering!G283)+(Entering!G284*2)+(Entering!G285*3)+(Entering!G286*4)</f>
        <v>0</v>
      </c>
      <c r="G194" s="73">
        <f>(Entering!H283)+(Entering!H284*2)+(Entering!H285*3)+(Entering!H286*4)</f>
        <v>0</v>
      </c>
      <c r="H194" s="73">
        <f>(Entering!I283)+(Entering!I284*2)+(Entering!I285*3)+(Entering!I286*4)</f>
        <v>0</v>
      </c>
      <c r="I194" s="73">
        <f>(Entering!J283)+(Entering!J284*2)+(Entering!J285*3)+(Entering!J286*4)</f>
        <v>0</v>
      </c>
      <c r="J194" s="73">
        <f>(Entering!K283)+(Entering!K284*2)+(Entering!K285*3)+(Entering!K286*4)</f>
        <v>0</v>
      </c>
      <c r="K194" s="73">
        <f>(Entering!L283)+(Entering!L284*2)+(Entering!L285*3)+(Entering!L286*4)</f>
        <v>0</v>
      </c>
      <c r="L194" s="73">
        <f>(Entering!M283)+(Entering!M284*2)+(Entering!M285*3)+(Entering!M286*4)</f>
        <v>0</v>
      </c>
      <c r="M194" s="73">
        <f>(Entering!N283)+(Entering!N284*2)+(Entering!N285*3)+(Entering!N286*4)</f>
        <v>0</v>
      </c>
      <c r="N194" s="73">
        <f>(Entering!O283)+(Entering!O284*2)+(Entering!O285*3)+(Entering!O286*4)</f>
        <v>0</v>
      </c>
      <c r="O194" s="73">
        <f>(Entering!P283)+(Entering!P284*2)+(Entering!P285*3)+(Entering!P286*4)</f>
        <v>0</v>
      </c>
      <c r="P194" s="73">
        <f>(Entering!Q283)+(Entering!Q284*2)+(Entering!Q285*3)+(Entering!Q286*4)</f>
        <v>0</v>
      </c>
      <c r="Q194" s="73">
        <f>(Entering!R283)+(Entering!R284*2)+(Entering!R285*3)+(Entering!R286*4)</f>
        <v>0</v>
      </c>
      <c r="R194" s="73">
        <f>(Entering!S283)+(Entering!S284*2)+(Entering!S285*3)+(Entering!S286*4)</f>
        <v>0</v>
      </c>
      <c r="S194" s="376">
        <f t="shared" si="57"/>
        <v>0</v>
      </c>
      <c r="T194" s="67"/>
      <c r="U194" s="67" t="str">
        <f t="shared" si="3"/>
        <v/>
      </c>
      <c r="V194" s="67" t="str">
        <f t="shared" si="4"/>
        <v/>
      </c>
      <c r="W194" s="67"/>
      <c r="X194" s="67"/>
      <c r="Y194" s="67"/>
    </row>
    <row r="195" spans="1:25" ht="12" customHeight="1" x14ac:dyDescent="0.4">
      <c r="A195" s="664"/>
      <c r="B195" s="391" t="s">
        <v>201</v>
      </c>
      <c r="C195" s="425">
        <f>SUM(Entering!D291:D294)</f>
        <v>0</v>
      </c>
      <c r="D195" s="426">
        <f>SUM(Entering!E291:E294)</f>
        <v>0</v>
      </c>
      <c r="E195" s="426">
        <f>SUM(Entering!F291:F294)</f>
        <v>0</v>
      </c>
      <c r="F195" s="426">
        <f>SUM(Entering!G291:G294)</f>
        <v>0</v>
      </c>
      <c r="G195" s="426">
        <f>SUM(Entering!H291:H294)</f>
        <v>0</v>
      </c>
      <c r="H195" s="426">
        <f>SUM(Entering!I291:I294)</f>
        <v>0</v>
      </c>
      <c r="I195" s="426">
        <f>SUM(Entering!J291:J294)</f>
        <v>0</v>
      </c>
      <c r="J195" s="426">
        <f>SUM(Entering!K291:K294)</f>
        <v>0</v>
      </c>
      <c r="K195" s="426">
        <f>SUM(Entering!L291:L294)</f>
        <v>0</v>
      </c>
      <c r="L195" s="426">
        <f>SUM(Entering!M291:M294)</f>
        <v>0</v>
      </c>
      <c r="M195" s="426">
        <f>SUM(Entering!N291:N294)</f>
        <v>0</v>
      </c>
      <c r="N195" s="426">
        <f>SUM(Entering!O291:O294)</f>
        <v>0</v>
      </c>
      <c r="O195" s="426">
        <f>SUM(Entering!P291:P294)</f>
        <v>0</v>
      </c>
      <c r="P195" s="426">
        <f>SUM(Entering!Q291:Q294)</f>
        <v>0</v>
      </c>
      <c r="Q195" s="426">
        <f>SUM(Entering!R291:R294)</f>
        <v>0</v>
      </c>
      <c r="R195" s="426">
        <f>SUM(Entering!S291:S294)</f>
        <v>0</v>
      </c>
      <c r="S195" s="394">
        <f t="shared" si="57"/>
        <v>0</v>
      </c>
      <c r="T195" s="67"/>
      <c r="U195" s="67" t="str">
        <f t="shared" si="3"/>
        <v/>
      </c>
      <c r="V195" s="67" t="str">
        <f t="shared" si="4"/>
        <v/>
      </c>
      <c r="W195" s="67"/>
      <c r="X195" s="67"/>
      <c r="Y195" s="67"/>
    </row>
    <row r="196" spans="1:25" ht="12" customHeight="1" x14ac:dyDescent="0.4">
      <c r="A196" s="664"/>
      <c r="B196" s="391" t="s">
        <v>202</v>
      </c>
      <c r="C196" s="425">
        <f>(Entering!D291)+(Entering!D292*2)+(Entering!D293*3)+(Entering!D294*4)</f>
        <v>0</v>
      </c>
      <c r="D196" s="426">
        <f>(Entering!E291)+(Entering!E292*2)+(Entering!E293*3)+(Entering!E294*4)</f>
        <v>0</v>
      </c>
      <c r="E196" s="426">
        <f>(Entering!F291)+(Entering!F292*2)+(Entering!F293*3)+(Entering!F294*4)</f>
        <v>0</v>
      </c>
      <c r="F196" s="426">
        <f>(Entering!G291)+(Entering!G292*2)+(Entering!G293*3)+(Entering!G294*4)</f>
        <v>0</v>
      </c>
      <c r="G196" s="426">
        <f>(Entering!H291)+(Entering!H292*2)+(Entering!H293*3)+(Entering!H294*4)</f>
        <v>0</v>
      </c>
      <c r="H196" s="426">
        <f>(Entering!I291)+(Entering!I292*2)+(Entering!I293*3)+(Entering!I294*4)</f>
        <v>0</v>
      </c>
      <c r="I196" s="426">
        <f>(Entering!J291)+(Entering!J292*2)+(Entering!J293*3)+(Entering!J294*4)</f>
        <v>0</v>
      </c>
      <c r="J196" s="426">
        <f>(Entering!K291)+(Entering!K292*2)+(Entering!K293*3)+(Entering!K294*4)</f>
        <v>0</v>
      </c>
      <c r="K196" s="426">
        <f>(Entering!L291)+(Entering!L292*2)+(Entering!L293*3)+(Entering!L294*4)</f>
        <v>0</v>
      </c>
      <c r="L196" s="426">
        <f>(Entering!M291)+(Entering!M292*2)+(Entering!M293*3)+(Entering!M294*4)</f>
        <v>0</v>
      </c>
      <c r="M196" s="426">
        <f>(Entering!N291)+(Entering!N292*2)+(Entering!N293*3)+(Entering!N294*4)</f>
        <v>0</v>
      </c>
      <c r="N196" s="426">
        <f>(Entering!O291)+(Entering!O292*2)+(Entering!O293*3)+(Entering!O294*4)</f>
        <v>0</v>
      </c>
      <c r="O196" s="426">
        <f>(Entering!P291)+(Entering!P292*2)+(Entering!P293*3)+(Entering!P294*4)</f>
        <v>0</v>
      </c>
      <c r="P196" s="426">
        <f>(Entering!Q291)+(Entering!Q292*2)+(Entering!Q293*3)+(Entering!Q294*4)</f>
        <v>0</v>
      </c>
      <c r="Q196" s="426">
        <f>(Entering!R291)+(Entering!R292*2)+(Entering!R293*3)+(Entering!R294*4)</f>
        <v>0</v>
      </c>
      <c r="R196" s="426">
        <f>(Entering!S291)+(Entering!S292*2)+(Entering!S293*3)+(Entering!S294*4)</f>
        <v>0</v>
      </c>
      <c r="S196" s="394">
        <f t="shared" si="57"/>
        <v>0</v>
      </c>
      <c r="T196" s="67"/>
      <c r="U196" s="67" t="str">
        <f t="shared" si="3"/>
        <v/>
      </c>
      <c r="V196" s="67" t="str">
        <f t="shared" si="4"/>
        <v/>
      </c>
      <c r="W196" s="67"/>
      <c r="X196" s="67"/>
      <c r="Y196" s="67"/>
    </row>
    <row r="197" spans="1:25" ht="12" customHeight="1" x14ac:dyDescent="0.4">
      <c r="A197" s="664"/>
      <c r="B197" s="390" t="s">
        <v>203</v>
      </c>
      <c r="C197" s="314"/>
      <c r="D197" s="67"/>
      <c r="E197" s="67"/>
      <c r="F197" s="67"/>
      <c r="G197" s="67"/>
      <c r="H197" s="67"/>
      <c r="I197" s="67"/>
      <c r="J197" s="67"/>
      <c r="K197" s="67"/>
      <c r="L197" s="67"/>
      <c r="M197" s="67"/>
      <c r="N197" s="67"/>
      <c r="O197" s="67"/>
      <c r="P197" s="67"/>
      <c r="Q197" s="67"/>
      <c r="R197" s="67"/>
      <c r="S197" s="376">
        <f t="shared" si="57"/>
        <v>0</v>
      </c>
      <c r="T197" s="67"/>
      <c r="U197" s="67" t="str">
        <f t="shared" si="3"/>
        <v/>
      </c>
      <c r="V197" s="67" t="str">
        <f t="shared" si="4"/>
        <v/>
      </c>
      <c r="W197" s="67"/>
      <c r="X197" s="67"/>
      <c r="Y197" s="67"/>
    </row>
    <row r="198" spans="1:25" ht="12" customHeight="1" x14ac:dyDescent="0.4">
      <c r="A198" s="664"/>
      <c r="B198" s="390" t="s">
        <v>204</v>
      </c>
      <c r="C198" s="314"/>
      <c r="D198" s="67"/>
      <c r="E198" s="67"/>
      <c r="F198" s="67"/>
      <c r="G198" s="67"/>
      <c r="H198" s="67"/>
      <c r="I198" s="67"/>
      <c r="J198" s="67"/>
      <c r="K198" s="67"/>
      <c r="L198" s="67"/>
      <c r="M198" s="67"/>
      <c r="N198" s="67"/>
      <c r="O198" s="67"/>
      <c r="P198" s="67"/>
      <c r="Q198" s="67"/>
      <c r="R198" s="67"/>
      <c r="S198" s="376">
        <f t="shared" si="57"/>
        <v>0</v>
      </c>
      <c r="T198" s="67"/>
      <c r="U198" s="67" t="str">
        <f t="shared" si="3"/>
        <v/>
      </c>
      <c r="V198" s="67" t="str">
        <f t="shared" si="4"/>
        <v/>
      </c>
      <c r="W198" s="67"/>
      <c r="X198" s="67"/>
      <c r="Y198" s="67"/>
    </row>
    <row r="199" spans="1:25" ht="12" customHeight="1" x14ac:dyDescent="0.4">
      <c r="A199" s="664"/>
      <c r="B199" s="397" t="s">
        <v>25</v>
      </c>
      <c r="C199" s="317">
        <f t="shared" ref="C199:R199" si="60">SUM(C193,C195,C197)</f>
        <v>0</v>
      </c>
      <c r="D199" s="398">
        <f t="shared" si="60"/>
        <v>0</v>
      </c>
      <c r="E199" s="398">
        <f t="shared" si="60"/>
        <v>0</v>
      </c>
      <c r="F199" s="398">
        <f t="shared" si="60"/>
        <v>0</v>
      </c>
      <c r="G199" s="398">
        <f t="shared" si="60"/>
        <v>0</v>
      </c>
      <c r="H199" s="398">
        <f t="shared" si="60"/>
        <v>0</v>
      </c>
      <c r="I199" s="398">
        <f t="shared" si="60"/>
        <v>0</v>
      </c>
      <c r="J199" s="398">
        <f t="shared" si="60"/>
        <v>0</v>
      </c>
      <c r="K199" s="398">
        <f t="shared" si="60"/>
        <v>0</v>
      </c>
      <c r="L199" s="398">
        <f t="shared" si="60"/>
        <v>0</v>
      </c>
      <c r="M199" s="398">
        <f t="shared" si="60"/>
        <v>0</v>
      </c>
      <c r="N199" s="398">
        <f t="shared" si="60"/>
        <v>0</v>
      </c>
      <c r="O199" s="398">
        <f t="shared" si="60"/>
        <v>0</v>
      </c>
      <c r="P199" s="398">
        <f t="shared" si="60"/>
        <v>0</v>
      </c>
      <c r="Q199" s="398">
        <f t="shared" si="60"/>
        <v>0</v>
      </c>
      <c r="R199" s="398">
        <f t="shared" si="60"/>
        <v>0</v>
      </c>
      <c r="S199" s="400">
        <f t="shared" si="57"/>
        <v>0</v>
      </c>
      <c r="T199" s="67"/>
      <c r="U199" s="67" t="str">
        <f t="shared" si="3"/>
        <v/>
      </c>
      <c r="V199" s="67" t="str">
        <f t="shared" si="4"/>
        <v/>
      </c>
      <c r="W199" s="67"/>
      <c r="X199" s="67"/>
      <c r="Y199" s="67"/>
    </row>
    <row r="200" spans="1:25" ht="12" customHeight="1" x14ac:dyDescent="0.4">
      <c r="A200" s="664"/>
      <c r="B200" s="401" t="s">
        <v>205</v>
      </c>
      <c r="C200" s="402">
        <f t="shared" ref="C200:R200" si="61">SUM(C194,C196,C198)</f>
        <v>0</v>
      </c>
      <c r="D200" s="75">
        <f t="shared" si="61"/>
        <v>0</v>
      </c>
      <c r="E200" s="75">
        <f t="shared" si="61"/>
        <v>0</v>
      </c>
      <c r="F200" s="75">
        <f t="shared" si="61"/>
        <v>0</v>
      </c>
      <c r="G200" s="75">
        <f t="shared" si="61"/>
        <v>0</v>
      </c>
      <c r="H200" s="75">
        <f t="shared" si="61"/>
        <v>0</v>
      </c>
      <c r="I200" s="75">
        <f t="shared" si="61"/>
        <v>0</v>
      </c>
      <c r="J200" s="75">
        <f t="shared" si="61"/>
        <v>0</v>
      </c>
      <c r="K200" s="75">
        <f t="shared" si="61"/>
        <v>0</v>
      </c>
      <c r="L200" s="75">
        <f t="shared" si="61"/>
        <v>0</v>
      </c>
      <c r="M200" s="75">
        <f t="shared" si="61"/>
        <v>0</v>
      </c>
      <c r="N200" s="75">
        <f t="shared" si="61"/>
        <v>0</v>
      </c>
      <c r="O200" s="75">
        <f t="shared" si="61"/>
        <v>0</v>
      </c>
      <c r="P200" s="75">
        <f t="shared" si="61"/>
        <v>0</v>
      </c>
      <c r="Q200" s="75">
        <f t="shared" si="61"/>
        <v>0</v>
      </c>
      <c r="R200" s="75">
        <f t="shared" si="61"/>
        <v>0</v>
      </c>
      <c r="S200" s="404">
        <f t="shared" si="57"/>
        <v>0</v>
      </c>
      <c r="T200" s="67"/>
      <c r="U200" s="67" t="str">
        <f t="shared" si="3"/>
        <v/>
      </c>
      <c r="V200" s="67" t="str">
        <f t="shared" si="4"/>
        <v/>
      </c>
      <c r="W200" s="67"/>
      <c r="X200" s="67"/>
      <c r="Y200" s="67"/>
    </row>
    <row r="201" spans="1:25" ht="12" customHeight="1" x14ac:dyDescent="0.4">
      <c r="A201" s="664"/>
      <c r="B201" s="397" t="s">
        <v>6</v>
      </c>
      <c r="C201" s="317">
        <f t="shared" ref="C201:R201" si="62">SUM(C191,C199)</f>
        <v>0</v>
      </c>
      <c r="D201" s="398">
        <f t="shared" si="62"/>
        <v>0</v>
      </c>
      <c r="E201" s="398">
        <f t="shared" si="62"/>
        <v>0</v>
      </c>
      <c r="F201" s="398">
        <f t="shared" si="62"/>
        <v>0</v>
      </c>
      <c r="G201" s="398">
        <f t="shared" si="62"/>
        <v>0</v>
      </c>
      <c r="H201" s="398">
        <f t="shared" si="62"/>
        <v>2</v>
      </c>
      <c r="I201" s="398">
        <f t="shared" si="62"/>
        <v>2</v>
      </c>
      <c r="J201" s="398">
        <f t="shared" si="62"/>
        <v>0</v>
      </c>
      <c r="K201" s="398">
        <f t="shared" si="62"/>
        <v>0</v>
      </c>
      <c r="L201" s="398">
        <f t="shared" si="62"/>
        <v>0</v>
      </c>
      <c r="M201" s="398">
        <f t="shared" si="62"/>
        <v>0</v>
      </c>
      <c r="N201" s="398">
        <f t="shared" si="62"/>
        <v>0</v>
      </c>
      <c r="O201" s="398">
        <f t="shared" si="62"/>
        <v>0</v>
      </c>
      <c r="P201" s="398">
        <f t="shared" si="62"/>
        <v>0</v>
      </c>
      <c r="Q201" s="398">
        <f t="shared" si="62"/>
        <v>0</v>
      </c>
      <c r="R201" s="398">
        <f t="shared" si="62"/>
        <v>0</v>
      </c>
      <c r="S201" s="400">
        <f t="shared" si="57"/>
        <v>4</v>
      </c>
      <c r="T201" s="67"/>
      <c r="U201" s="67" t="str">
        <f t="shared" si="3"/>
        <v/>
      </c>
      <c r="V201" s="67" t="str">
        <f t="shared" si="4"/>
        <v/>
      </c>
      <c r="W201" s="67"/>
      <c r="X201" s="67"/>
      <c r="Y201" s="67"/>
    </row>
    <row r="202" spans="1:25" ht="12" customHeight="1" x14ac:dyDescent="0.4">
      <c r="A202" s="665"/>
      <c r="B202" s="401" t="s">
        <v>32</v>
      </c>
      <c r="C202" s="402">
        <f t="shared" ref="C202:R202" si="63">SUM(C192,C200)</f>
        <v>14</v>
      </c>
      <c r="D202" s="75">
        <f t="shared" si="63"/>
        <v>29</v>
      </c>
      <c r="E202" s="75">
        <f t="shared" si="63"/>
        <v>35</v>
      </c>
      <c r="F202" s="75">
        <f t="shared" si="63"/>
        <v>60</v>
      </c>
      <c r="G202" s="75">
        <f t="shared" si="63"/>
        <v>50</v>
      </c>
      <c r="H202" s="75">
        <f t="shared" si="63"/>
        <v>33</v>
      </c>
      <c r="I202" s="75">
        <f t="shared" si="63"/>
        <v>38</v>
      </c>
      <c r="J202" s="75">
        <f t="shared" si="63"/>
        <v>47</v>
      </c>
      <c r="K202" s="75">
        <f t="shared" si="63"/>
        <v>27</v>
      </c>
      <c r="L202" s="75">
        <f t="shared" si="63"/>
        <v>26</v>
      </c>
      <c r="M202" s="75">
        <f t="shared" si="63"/>
        <v>20</v>
      </c>
      <c r="N202" s="75">
        <f t="shared" si="63"/>
        <v>10</v>
      </c>
      <c r="O202" s="75">
        <f t="shared" si="63"/>
        <v>21</v>
      </c>
      <c r="P202" s="75">
        <f t="shared" si="63"/>
        <v>1</v>
      </c>
      <c r="Q202" s="75">
        <f t="shared" si="63"/>
        <v>6</v>
      </c>
      <c r="R202" s="75">
        <f t="shared" si="63"/>
        <v>2</v>
      </c>
      <c r="S202" s="404">
        <f t="shared" si="57"/>
        <v>419</v>
      </c>
      <c r="T202" s="67"/>
      <c r="U202" s="67" t="str">
        <f t="shared" si="3"/>
        <v/>
      </c>
      <c r="V202" s="67" t="str">
        <f t="shared" si="4"/>
        <v/>
      </c>
      <c r="W202" s="67"/>
      <c r="X202" s="67"/>
      <c r="Y202" s="67"/>
    </row>
    <row r="203" spans="1:25" ht="12" customHeight="1" x14ac:dyDescent="0.4">
      <c r="A203" s="663" t="s">
        <v>261</v>
      </c>
      <c r="B203" s="390" t="s">
        <v>180</v>
      </c>
      <c r="C203" s="179">
        <f>SUM('PMD Breakdown Entering'!C79:C83,'PMD Breakdown Entering'!C76)</f>
        <v>11</v>
      </c>
      <c r="D203" s="77">
        <f>SUM('PMD Breakdown Entering'!D79:D83,'PMD Breakdown Entering'!D76)</f>
        <v>12</v>
      </c>
      <c r="E203" s="77">
        <f>SUM('PMD Breakdown Entering'!E79:E83,'PMD Breakdown Entering'!E76)</f>
        <v>14</v>
      </c>
      <c r="F203" s="77">
        <f>SUM('PMD Breakdown Entering'!F79:F83,'PMD Breakdown Entering'!F76)</f>
        <v>23</v>
      </c>
      <c r="G203" s="77">
        <f>SUM('PMD Breakdown Entering'!G79:G83,'PMD Breakdown Entering'!G76)</f>
        <v>25</v>
      </c>
      <c r="H203" s="77">
        <f>SUM('PMD Breakdown Entering'!H79:H83,'PMD Breakdown Entering'!H76)</f>
        <v>18</v>
      </c>
      <c r="I203" s="77">
        <f>SUM('PMD Breakdown Entering'!I79:I83,'PMD Breakdown Entering'!I76)</f>
        <v>25</v>
      </c>
      <c r="J203" s="77">
        <f>SUM('PMD Breakdown Entering'!J79:J83,'PMD Breakdown Entering'!J76)</f>
        <v>17</v>
      </c>
      <c r="K203" s="77">
        <f>SUM('PMD Breakdown Entering'!K79:K83,'PMD Breakdown Entering'!K76)</f>
        <v>11</v>
      </c>
      <c r="L203" s="77">
        <f>SUM('PMD Breakdown Entering'!L79:L83,'PMD Breakdown Entering'!L76)</f>
        <v>18</v>
      </c>
      <c r="M203" s="77">
        <f>SUM('PMD Breakdown Entering'!M79:M83,'PMD Breakdown Entering'!M76)</f>
        <v>17</v>
      </c>
      <c r="N203" s="77">
        <f>SUM('PMD Breakdown Entering'!N79:N83,'PMD Breakdown Entering'!N76)</f>
        <v>4</v>
      </c>
      <c r="O203" s="77">
        <f>SUM('PMD Breakdown Entering'!O79:O83,'PMD Breakdown Entering'!O76)</f>
        <v>7</v>
      </c>
      <c r="P203" s="77">
        <f>SUM('PMD Breakdown Entering'!P79:P83,'PMD Breakdown Entering'!P76)</f>
        <v>5</v>
      </c>
      <c r="Q203" s="77">
        <f>SUM('PMD Breakdown Entering'!Q79:Q83,'PMD Breakdown Entering'!Q76)</f>
        <v>21</v>
      </c>
      <c r="R203" s="77">
        <f>SUM('PMD Breakdown Entering'!R79:R83,'PMD Breakdown Entering'!R76)</f>
        <v>2</v>
      </c>
      <c r="S203" s="376">
        <f t="shared" si="57"/>
        <v>230</v>
      </c>
      <c r="T203" s="67"/>
      <c r="U203" s="67" t="str">
        <f t="shared" si="3"/>
        <v/>
      </c>
      <c r="V203" s="67" t="str">
        <f t="shared" si="4"/>
        <v/>
      </c>
      <c r="W203" s="67"/>
      <c r="X203" s="67"/>
      <c r="Y203" s="67"/>
    </row>
    <row r="204" spans="1:25" ht="12" customHeight="1" x14ac:dyDescent="0.4">
      <c r="A204" s="664"/>
      <c r="B204" s="391" t="s">
        <v>181</v>
      </c>
      <c r="C204" s="315">
        <f>SUM(Entering!D306:D307)</f>
        <v>0</v>
      </c>
      <c r="D204" s="392">
        <f>SUM(Entering!E306:E307)</f>
        <v>2</v>
      </c>
      <c r="E204" s="392">
        <f>SUM(Entering!F306:F307)</f>
        <v>1</v>
      </c>
      <c r="F204" s="392">
        <f>SUM(Entering!G306:G307)</f>
        <v>2</v>
      </c>
      <c r="G204" s="392">
        <f>SUM(Entering!H306:H307)</f>
        <v>2</v>
      </c>
      <c r="H204" s="392">
        <f>SUM(Entering!I306:I307)</f>
        <v>1</v>
      </c>
      <c r="I204" s="392">
        <f>SUM(Entering!J306:J307)</f>
        <v>3</v>
      </c>
      <c r="J204" s="392">
        <f>SUM(Entering!K306:K307)</f>
        <v>2</v>
      </c>
      <c r="K204" s="392">
        <f>SUM(Entering!L306:L307)</f>
        <v>1</v>
      </c>
      <c r="L204" s="392">
        <f>SUM(Entering!M306:M307)</f>
        <v>0</v>
      </c>
      <c r="M204" s="392">
        <f>SUM(Entering!N306:N307)</f>
        <v>4</v>
      </c>
      <c r="N204" s="392">
        <f>SUM(Entering!O306:O307)</f>
        <v>2</v>
      </c>
      <c r="O204" s="392">
        <f>SUM(Entering!P306:P307)</f>
        <v>1</v>
      </c>
      <c r="P204" s="392">
        <f>SUM(Entering!Q306:Q307)</f>
        <v>1</v>
      </c>
      <c r="Q204" s="392">
        <f>SUM(Entering!R306:R307)</f>
        <v>1</v>
      </c>
      <c r="R204" s="392">
        <f>SUM(Entering!S306:S307)</f>
        <v>1</v>
      </c>
      <c r="S204" s="394">
        <f t="shared" si="57"/>
        <v>24</v>
      </c>
      <c r="T204" s="67"/>
      <c r="U204" s="67" t="str">
        <f t="shared" si="3"/>
        <v/>
      </c>
      <c r="V204" s="67" t="str">
        <f t="shared" si="4"/>
        <v/>
      </c>
      <c r="W204" s="67"/>
      <c r="X204" s="67"/>
      <c r="Y204" s="67"/>
    </row>
    <row r="205" spans="1:25" ht="12" customHeight="1" x14ac:dyDescent="0.4">
      <c r="A205" s="664"/>
      <c r="B205" s="391" t="s">
        <v>182</v>
      </c>
      <c r="C205" s="315">
        <f>(Entering!D306)+(Entering!D307*2)</f>
        <v>0</v>
      </c>
      <c r="D205" s="392">
        <f>(Entering!E306)+(Entering!E307*2)</f>
        <v>2</v>
      </c>
      <c r="E205" s="392">
        <f>(Entering!F306)+(Entering!F307*2)</f>
        <v>1</v>
      </c>
      <c r="F205" s="392">
        <f>(Entering!G306)+(Entering!G307*2)</f>
        <v>2</v>
      </c>
      <c r="G205" s="392">
        <f>(Entering!H306)+(Entering!H307*2)</f>
        <v>2</v>
      </c>
      <c r="H205" s="392">
        <f>(Entering!I306)+(Entering!I307*2)</f>
        <v>1</v>
      </c>
      <c r="I205" s="392">
        <f>(Entering!J306)+(Entering!J307*2)</f>
        <v>3</v>
      </c>
      <c r="J205" s="392">
        <f>(Entering!K306)+(Entering!K307*2)</f>
        <v>2</v>
      </c>
      <c r="K205" s="392">
        <f>(Entering!L306)+(Entering!L307*2)</f>
        <v>1</v>
      </c>
      <c r="L205" s="392">
        <f>(Entering!M306)+(Entering!M307*2)</f>
        <v>0</v>
      </c>
      <c r="M205" s="392">
        <f>(Entering!N306)+(Entering!N307*2)</f>
        <v>4</v>
      </c>
      <c r="N205" s="392">
        <f>(Entering!O306)+(Entering!O307*2)</f>
        <v>2</v>
      </c>
      <c r="O205" s="392">
        <f>(Entering!P306)+(Entering!P307*2)</f>
        <v>1</v>
      </c>
      <c r="P205" s="392">
        <f>(Entering!Q306)+(Entering!Q307*2)</f>
        <v>1</v>
      </c>
      <c r="Q205" s="392">
        <f>(Entering!R306)+(Entering!R307*2)</f>
        <v>1</v>
      </c>
      <c r="R205" s="392">
        <f>(Entering!S306)+(Entering!S307*2)</f>
        <v>1</v>
      </c>
      <c r="S205" s="394">
        <f t="shared" si="57"/>
        <v>24</v>
      </c>
      <c r="T205" s="67"/>
      <c r="U205" s="67" t="str">
        <f t="shared" si="3"/>
        <v/>
      </c>
      <c r="V205" s="67" t="str">
        <f t="shared" si="4"/>
        <v/>
      </c>
      <c r="W205" s="67"/>
      <c r="X205" s="67"/>
      <c r="Y205" s="67"/>
    </row>
    <row r="206" spans="1:25" ht="12" customHeight="1" x14ac:dyDescent="0.4">
      <c r="A206" s="664"/>
      <c r="B206" s="390" t="s">
        <v>184</v>
      </c>
      <c r="C206" s="314">
        <f>SUM(Entering!D312:D313)</f>
        <v>0</v>
      </c>
      <c r="D206" s="67">
        <f>SUM(Entering!E312:E313)</f>
        <v>0</v>
      </c>
      <c r="E206" s="67">
        <f>SUM(Entering!F312:F313)</f>
        <v>1</v>
      </c>
      <c r="F206" s="67">
        <f>SUM(Entering!G312:G313)</f>
        <v>4</v>
      </c>
      <c r="G206" s="67">
        <f>SUM(Entering!H312:H313)</f>
        <v>2</v>
      </c>
      <c r="H206" s="67">
        <f>SUM(Entering!I312:I313)</f>
        <v>0</v>
      </c>
      <c r="I206" s="67">
        <f>SUM(Entering!J312:J313)</f>
        <v>3</v>
      </c>
      <c r="J206" s="67">
        <f>SUM(Entering!K312:K313)</f>
        <v>2</v>
      </c>
      <c r="K206" s="67">
        <f>SUM(Entering!L312:L313)</f>
        <v>0</v>
      </c>
      <c r="L206" s="67">
        <f>SUM(Entering!M312:M313)</f>
        <v>3</v>
      </c>
      <c r="M206" s="67">
        <f>SUM(Entering!N312:N313)</f>
        <v>0</v>
      </c>
      <c r="N206" s="67">
        <f>SUM(Entering!O312:O313)</f>
        <v>0</v>
      </c>
      <c r="O206" s="67">
        <f>SUM(Entering!P312:P313)</f>
        <v>0</v>
      </c>
      <c r="P206" s="67">
        <f>SUM(Entering!Q312:Q313)</f>
        <v>0</v>
      </c>
      <c r="Q206" s="67">
        <f>SUM(Entering!R312:R313)</f>
        <v>1</v>
      </c>
      <c r="R206" s="67">
        <f>SUM(Entering!S312:S313)</f>
        <v>1</v>
      </c>
      <c r="S206" s="376">
        <f t="shared" si="57"/>
        <v>17</v>
      </c>
      <c r="T206" s="67"/>
      <c r="U206" s="67" t="str">
        <f t="shared" si="3"/>
        <v/>
      </c>
      <c r="V206" s="67" t="str">
        <f t="shared" si="4"/>
        <v/>
      </c>
      <c r="W206" s="67"/>
      <c r="X206" s="67"/>
      <c r="Y206" s="67"/>
    </row>
    <row r="207" spans="1:25" ht="12" customHeight="1" x14ac:dyDescent="0.4">
      <c r="A207" s="664"/>
      <c r="B207" s="390" t="s">
        <v>185</v>
      </c>
      <c r="C207" s="314">
        <f>(Entering!D312)+(Entering!D313*2)</f>
        <v>0</v>
      </c>
      <c r="D207" s="67">
        <f>(Entering!E312)+(Entering!E313*2)</f>
        <v>0</v>
      </c>
      <c r="E207" s="67">
        <f>(Entering!F312)+(Entering!F313*2)</f>
        <v>1</v>
      </c>
      <c r="F207" s="67">
        <f>(Entering!G312)+(Entering!G313*2)</f>
        <v>4</v>
      </c>
      <c r="G207" s="67">
        <f>(Entering!H312)+(Entering!H313*2)</f>
        <v>2</v>
      </c>
      <c r="H207" s="67">
        <f>(Entering!I312)+(Entering!I313*2)</f>
        <v>0</v>
      </c>
      <c r="I207" s="67">
        <f>(Entering!J312)+(Entering!J313*2)</f>
        <v>3</v>
      </c>
      <c r="J207" s="67">
        <f>(Entering!K312)+(Entering!K313*2)</f>
        <v>2</v>
      </c>
      <c r="K207" s="67">
        <f>(Entering!L312)+(Entering!L313*2)</f>
        <v>0</v>
      </c>
      <c r="L207" s="67">
        <f>(Entering!M312)+(Entering!M313*2)</f>
        <v>3</v>
      </c>
      <c r="M207" s="67">
        <f>(Entering!N312)+(Entering!N313*2)</f>
        <v>0</v>
      </c>
      <c r="N207" s="67">
        <f>(Entering!O312)+(Entering!O313*2)</f>
        <v>0</v>
      </c>
      <c r="O207" s="67">
        <f>(Entering!P312)+(Entering!P313*2)</f>
        <v>0</v>
      </c>
      <c r="P207" s="67">
        <f>(Entering!Q312)+(Entering!Q313*2)</f>
        <v>0</v>
      </c>
      <c r="Q207" s="67">
        <f>(Entering!R312)+(Entering!R313*2)</f>
        <v>1</v>
      </c>
      <c r="R207" s="67">
        <f>(Entering!S312)+(Entering!S313*2)</f>
        <v>2</v>
      </c>
      <c r="S207" s="376">
        <f t="shared" si="57"/>
        <v>18</v>
      </c>
      <c r="T207" s="67"/>
      <c r="U207" s="67" t="str">
        <f t="shared" si="3"/>
        <v/>
      </c>
      <c r="V207" s="67" t="str">
        <f t="shared" si="4"/>
        <v/>
      </c>
      <c r="W207" s="67"/>
      <c r="X207" s="67"/>
      <c r="Y207" s="67"/>
    </row>
    <row r="208" spans="1:25" ht="12" customHeight="1" x14ac:dyDescent="0.4">
      <c r="A208" s="664"/>
      <c r="B208" s="391" t="s">
        <v>11</v>
      </c>
      <c r="C208" s="315">
        <f>Entering!D314</f>
        <v>77</v>
      </c>
      <c r="D208" s="392">
        <f>Entering!E314</f>
        <v>224</v>
      </c>
      <c r="E208" s="392">
        <f>Entering!F314</f>
        <v>243</v>
      </c>
      <c r="F208" s="392">
        <f>Entering!G314</f>
        <v>282</v>
      </c>
      <c r="G208" s="392">
        <f>Entering!H314</f>
        <v>214</v>
      </c>
      <c r="H208" s="392">
        <f>Entering!I314</f>
        <v>123</v>
      </c>
      <c r="I208" s="392">
        <f>Entering!J314</f>
        <v>158</v>
      </c>
      <c r="J208" s="392">
        <f>Entering!K314</f>
        <v>127</v>
      </c>
      <c r="K208" s="392">
        <f>Entering!L314</f>
        <v>105</v>
      </c>
      <c r="L208" s="392">
        <f>Entering!M314</f>
        <v>108</v>
      </c>
      <c r="M208" s="392">
        <f>Entering!N314</f>
        <v>122</v>
      </c>
      <c r="N208" s="392">
        <f>Entering!O314</f>
        <v>150</v>
      </c>
      <c r="O208" s="392">
        <f>Entering!P314</f>
        <v>159</v>
      </c>
      <c r="P208" s="392">
        <f>Entering!Q314</f>
        <v>83</v>
      </c>
      <c r="Q208" s="392">
        <f>Entering!R314</f>
        <v>63</v>
      </c>
      <c r="R208" s="392">
        <f>Entering!S314</f>
        <v>52</v>
      </c>
      <c r="S208" s="394">
        <f t="shared" si="57"/>
        <v>2290</v>
      </c>
      <c r="T208" s="67"/>
      <c r="U208" s="67" t="str">
        <f t="shared" si="3"/>
        <v/>
      </c>
      <c r="V208" s="67" t="str">
        <f t="shared" si="4"/>
        <v/>
      </c>
      <c r="W208" s="67"/>
      <c r="X208" s="67"/>
      <c r="Y208" s="67"/>
    </row>
    <row r="209" spans="1:25" ht="12" customHeight="1" x14ac:dyDescent="0.4">
      <c r="A209" s="664"/>
      <c r="B209" s="391" t="s">
        <v>188</v>
      </c>
      <c r="C209" s="315">
        <f>'Carpool Breakdown Entering'!C174</f>
        <v>44</v>
      </c>
      <c r="D209" s="392">
        <f>'Carpool Breakdown Entering'!D174</f>
        <v>47</v>
      </c>
      <c r="E209" s="392">
        <f>'Carpool Breakdown Entering'!E174</f>
        <v>38</v>
      </c>
      <c r="F209" s="392">
        <f>'Carpool Breakdown Entering'!F174</f>
        <v>60</v>
      </c>
      <c r="G209" s="392">
        <f>'Carpool Breakdown Entering'!G174</f>
        <v>40</v>
      </c>
      <c r="H209" s="392">
        <f>'Carpool Breakdown Entering'!H174</f>
        <v>31</v>
      </c>
      <c r="I209" s="392">
        <f>'Carpool Breakdown Entering'!I174</f>
        <v>44</v>
      </c>
      <c r="J209" s="392">
        <f>'Carpool Breakdown Entering'!J174</f>
        <v>42</v>
      </c>
      <c r="K209" s="392">
        <f>'Carpool Breakdown Entering'!K174</f>
        <v>25</v>
      </c>
      <c r="L209" s="392">
        <f>'Carpool Breakdown Entering'!L174</f>
        <v>61</v>
      </c>
      <c r="M209" s="392">
        <f>'Carpool Breakdown Entering'!M174</f>
        <v>27</v>
      </c>
      <c r="N209" s="392">
        <f>'Carpool Breakdown Entering'!N174</f>
        <v>43</v>
      </c>
      <c r="O209" s="392">
        <f>'Carpool Breakdown Entering'!O174</f>
        <v>29</v>
      </c>
      <c r="P209" s="392">
        <f>'Carpool Breakdown Entering'!P174</f>
        <v>27</v>
      </c>
      <c r="Q209" s="392">
        <f>'Carpool Breakdown Entering'!Q174</f>
        <v>40</v>
      </c>
      <c r="R209" s="392">
        <f>'Carpool Breakdown Entering'!R174</f>
        <v>29</v>
      </c>
      <c r="S209" s="394">
        <f t="shared" si="57"/>
        <v>627</v>
      </c>
      <c r="T209" s="67"/>
      <c r="U209" s="67" t="str">
        <f t="shared" si="3"/>
        <v/>
      </c>
      <c r="V209" s="67" t="str">
        <f t="shared" si="4"/>
        <v/>
      </c>
      <c r="W209" s="67"/>
      <c r="X209" s="67"/>
      <c r="Y209" s="67"/>
    </row>
    <row r="210" spans="1:25" ht="12" customHeight="1" x14ac:dyDescent="0.4">
      <c r="A210" s="664"/>
      <c r="B210" s="391" t="s">
        <v>42</v>
      </c>
      <c r="C210" s="315">
        <f>'Carpool Breakdown Entering'!C175</f>
        <v>90</v>
      </c>
      <c r="D210" s="392">
        <f>'Carpool Breakdown Entering'!D175</f>
        <v>96</v>
      </c>
      <c r="E210" s="392">
        <f>'Carpool Breakdown Entering'!E175</f>
        <v>80</v>
      </c>
      <c r="F210" s="392">
        <f>'Carpool Breakdown Entering'!F175</f>
        <v>133</v>
      </c>
      <c r="G210" s="392">
        <f>'Carpool Breakdown Entering'!G175</f>
        <v>94</v>
      </c>
      <c r="H210" s="392">
        <f>'Carpool Breakdown Entering'!H175</f>
        <v>67</v>
      </c>
      <c r="I210" s="392">
        <f>'Carpool Breakdown Entering'!I175</f>
        <v>105</v>
      </c>
      <c r="J210" s="392">
        <f>'Carpool Breakdown Entering'!J175</f>
        <v>97</v>
      </c>
      <c r="K210" s="392">
        <f>'Carpool Breakdown Entering'!K175</f>
        <v>53</v>
      </c>
      <c r="L210" s="392">
        <f>'Carpool Breakdown Entering'!L175</f>
        <v>130</v>
      </c>
      <c r="M210" s="392">
        <f>'Carpool Breakdown Entering'!M175</f>
        <v>52</v>
      </c>
      <c r="N210" s="392">
        <f>'Carpool Breakdown Entering'!N175</f>
        <v>88</v>
      </c>
      <c r="O210" s="392">
        <f>'Carpool Breakdown Entering'!O175</f>
        <v>58</v>
      </c>
      <c r="P210" s="392">
        <f>'Carpool Breakdown Entering'!P175</f>
        <v>54</v>
      </c>
      <c r="Q210" s="392">
        <f>'Carpool Breakdown Entering'!Q175</f>
        <v>84</v>
      </c>
      <c r="R210" s="392">
        <f>'Carpool Breakdown Entering'!R175</f>
        <v>64</v>
      </c>
      <c r="S210" s="394">
        <f t="shared" si="57"/>
        <v>1345</v>
      </c>
      <c r="T210" s="67"/>
      <c r="U210" s="67" t="str">
        <f t="shared" si="3"/>
        <v/>
      </c>
      <c r="V210" s="67" t="str">
        <f t="shared" si="4"/>
        <v/>
      </c>
      <c r="W210" s="67"/>
      <c r="X210" s="67"/>
      <c r="Y210" s="67"/>
    </row>
    <row r="211" spans="1:25" ht="12" customHeight="1" x14ac:dyDescent="0.4">
      <c r="A211" s="664"/>
      <c r="B211" s="391" t="s">
        <v>189</v>
      </c>
      <c r="C211" s="315">
        <f t="shared" ref="C211:R211" si="64">SUM(C208:C209)</f>
        <v>121</v>
      </c>
      <c r="D211" s="392">
        <f t="shared" si="64"/>
        <v>271</v>
      </c>
      <c r="E211" s="392">
        <f t="shared" si="64"/>
        <v>281</v>
      </c>
      <c r="F211" s="392">
        <f t="shared" si="64"/>
        <v>342</v>
      </c>
      <c r="G211" s="392">
        <f t="shared" si="64"/>
        <v>254</v>
      </c>
      <c r="H211" s="392">
        <f t="shared" si="64"/>
        <v>154</v>
      </c>
      <c r="I211" s="392">
        <f t="shared" si="64"/>
        <v>202</v>
      </c>
      <c r="J211" s="392">
        <f t="shared" si="64"/>
        <v>169</v>
      </c>
      <c r="K211" s="392">
        <f t="shared" si="64"/>
        <v>130</v>
      </c>
      <c r="L211" s="392">
        <f t="shared" si="64"/>
        <v>169</v>
      </c>
      <c r="M211" s="392">
        <f t="shared" si="64"/>
        <v>149</v>
      </c>
      <c r="N211" s="392">
        <f t="shared" si="64"/>
        <v>193</v>
      </c>
      <c r="O211" s="392">
        <f t="shared" si="64"/>
        <v>188</v>
      </c>
      <c r="P211" s="392">
        <f t="shared" si="64"/>
        <v>110</v>
      </c>
      <c r="Q211" s="392">
        <f t="shared" si="64"/>
        <v>103</v>
      </c>
      <c r="R211" s="392">
        <f t="shared" si="64"/>
        <v>81</v>
      </c>
      <c r="S211" s="394">
        <f t="shared" si="57"/>
        <v>2917</v>
      </c>
      <c r="T211" s="67"/>
      <c r="U211" s="67" t="str">
        <f t="shared" si="3"/>
        <v/>
      </c>
      <c r="V211" s="67" t="str">
        <f t="shared" si="4"/>
        <v/>
      </c>
      <c r="W211" s="67"/>
      <c r="X211" s="67"/>
      <c r="Y211" s="67"/>
    </row>
    <row r="212" spans="1:25" ht="12" customHeight="1" x14ac:dyDescent="0.4">
      <c r="A212" s="664"/>
      <c r="B212" s="391" t="s">
        <v>190</v>
      </c>
      <c r="C212" s="315">
        <f t="shared" ref="C212:R212" si="65">SUM(C208,C210)</f>
        <v>167</v>
      </c>
      <c r="D212" s="392">
        <f t="shared" si="65"/>
        <v>320</v>
      </c>
      <c r="E212" s="392">
        <f t="shared" si="65"/>
        <v>323</v>
      </c>
      <c r="F212" s="392">
        <f t="shared" si="65"/>
        <v>415</v>
      </c>
      <c r="G212" s="392">
        <f t="shared" si="65"/>
        <v>308</v>
      </c>
      <c r="H212" s="392">
        <f t="shared" si="65"/>
        <v>190</v>
      </c>
      <c r="I212" s="392">
        <f t="shared" si="65"/>
        <v>263</v>
      </c>
      <c r="J212" s="392">
        <f t="shared" si="65"/>
        <v>224</v>
      </c>
      <c r="K212" s="392">
        <f t="shared" si="65"/>
        <v>158</v>
      </c>
      <c r="L212" s="392">
        <f t="shared" si="65"/>
        <v>238</v>
      </c>
      <c r="M212" s="392">
        <f t="shared" si="65"/>
        <v>174</v>
      </c>
      <c r="N212" s="392">
        <f t="shared" si="65"/>
        <v>238</v>
      </c>
      <c r="O212" s="392">
        <f t="shared" si="65"/>
        <v>217</v>
      </c>
      <c r="P212" s="392">
        <f t="shared" si="65"/>
        <v>137</v>
      </c>
      <c r="Q212" s="392">
        <f t="shared" si="65"/>
        <v>147</v>
      </c>
      <c r="R212" s="423">
        <f t="shared" si="65"/>
        <v>116</v>
      </c>
      <c r="S212" s="394">
        <f t="shared" si="57"/>
        <v>3635</v>
      </c>
      <c r="T212" s="67"/>
      <c r="U212" s="67" t="str">
        <f t="shared" si="3"/>
        <v/>
      </c>
      <c r="V212" s="67" t="str">
        <f t="shared" si="4"/>
        <v/>
      </c>
      <c r="W212" s="67"/>
      <c r="X212" s="67"/>
      <c r="Y212" s="67"/>
    </row>
    <row r="213" spans="1:25" ht="12" customHeight="1" x14ac:dyDescent="0.4">
      <c r="A213" s="664"/>
      <c r="B213" s="390" t="s">
        <v>191</v>
      </c>
      <c r="C213" s="314"/>
      <c r="D213" s="67"/>
      <c r="E213" s="67"/>
      <c r="F213" s="67"/>
      <c r="G213" s="67"/>
      <c r="H213" s="67"/>
      <c r="I213" s="67"/>
      <c r="J213" s="67"/>
      <c r="K213" s="67"/>
      <c r="L213" s="67"/>
      <c r="M213" s="67"/>
      <c r="N213" s="67"/>
      <c r="O213" s="67"/>
      <c r="P213" s="67"/>
      <c r="Q213" s="67"/>
      <c r="R213" s="67"/>
      <c r="S213" s="376"/>
      <c r="T213" s="67"/>
      <c r="U213" s="67" t="str">
        <f t="shared" si="3"/>
        <v/>
      </c>
      <c r="V213" s="67" t="str">
        <f t="shared" si="4"/>
        <v/>
      </c>
      <c r="W213" s="67"/>
      <c r="X213" s="67"/>
      <c r="Y213" s="67"/>
    </row>
    <row r="214" spans="1:25" ht="12" customHeight="1" x14ac:dyDescent="0.4">
      <c r="A214" s="664"/>
      <c r="B214" s="390" t="s">
        <v>192</v>
      </c>
      <c r="C214" s="314"/>
      <c r="D214" s="67"/>
      <c r="E214" s="67"/>
      <c r="F214" s="67"/>
      <c r="G214" s="67"/>
      <c r="H214" s="67"/>
      <c r="I214" s="67"/>
      <c r="J214" s="67"/>
      <c r="K214" s="67"/>
      <c r="L214" s="67"/>
      <c r="M214" s="67"/>
      <c r="N214" s="67"/>
      <c r="O214" s="67"/>
      <c r="P214" s="67"/>
      <c r="Q214" s="67"/>
      <c r="R214" s="67"/>
      <c r="S214" s="376"/>
      <c r="T214" s="67"/>
      <c r="U214" s="67" t="str">
        <f t="shared" si="3"/>
        <v/>
      </c>
      <c r="V214" s="67" t="str">
        <f t="shared" si="4"/>
        <v/>
      </c>
      <c r="W214" s="67"/>
      <c r="X214" s="67"/>
      <c r="Y214" s="67"/>
    </row>
    <row r="215" spans="1:25" ht="12" customHeight="1" x14ac:dyDescent="0.4">
      <c r="A215" s="664"/>
      <c r="B215" s="391" t="s">
        <v>193</v>
      </c>
      <c r="C215" s="315"/>
      <c r="D215" s="392"/>
      <c r="E215" s="392"/>
      <c r="F215" s="392"/>
      <c r="G215" s="392"/>
      <c r="H215" s="392"/>
      <c r="I215" s="392"/>
      <c r="J215" s="392"/>
      <c r="K215" s="392"/>
      <c r="L215" s="392"/>
      <c r="M215" s="392"/>
      <c r="N215" s="392"/>
      <c r="O215" s="392"/>
      <c r="P215" s="392"/>
      <c r="Q215" s="392"/>
      <c r="R215" s="392"/>
      <c r="S215" s="394"/>
      <c r="T215" s="67"/>
      <c r="U215" s="67" t="str">
        <f t="shared" si="3"/>
        <v/>
      </c>
      <c r="V215" s="67" t="str">
        <f t="shared" si="4"/>
        <v/>
      </c>
      <c r="W215" s="67"/>
      <c r="X215" s="67"/>
      <c r="Y215" s="67"/>
    </row>
    <row r="216" spans="1:25" ht="12" customHeight="1" x14ac:dyDescent="0.4">
      <c r="A216" s="664"/>
      <c r="B216" s="391" t="s">
        <v>194</v>
      </c>
      <c r="C216" s="315"/>
      <c r="D216" s="392"/>
      <c r="E216" s="392"/>
      <c r="F216" s="392"/>
      <c r="G216" s="392"/>
      <c r="H216" s="392"/>
      <c r="I216" s="392"/>
      <c r="J216" s="392"/>
      <c r="K216" s="392"/>
      <c r="L216" s="392"/>
      <c r="M216" s="392"/>
      <c r="N216" s="392"/>
      <c r="O216" s="392"/>
      <c r="P216" s="392"/>
      <c r="Q216" s="392"/>
      <c r="R216" s="392"/>
      <c r="S216" s="394"/>
      <c r="T216" s="67"/>
      <c r="U216" s="67" t="str">
        <f t="shared" si="3"/>
        <v/>
      </c>
      <c r="V216" s="67" t="str">
        <f t="shared" si="4"/>
        <v/>
      </c>
      <c r="W216" s="67"/>
      <c r="X216" s="67"/>
      <c r="Y216" s="67"/>
    </row>
    <row r="217" spans="1:25" ht="12" customHeight="1" x14ac:dyDescent="0.4">
      <c r="A217" s="664"/>
      <c r="B217" s="390" t="s">
        <v>196</v>
      </c>
      <c r="C217" s="314"/>
      <c r="D217" s="67"/>
      <c r="E217" s="67"/>
      <c r="F217" s="67"/>
      <c r="G217" s="67"/>
      <c r="H217" s="67"/>
      <c r="I217" s="67"/>
      <c r="J217" s="67"/>
      <c r="K217" s="67"/>
      <c r="L217" s="67"/>
      <c r="M217" s="67"/>
      <c r="N217" s="67"/>
      <c r="O217" s="67"/>
      <c r="P217" s="67"/>
      <c r="Q217" s="67"/>
      <c r="R217" s="67"/>
      <c r="S217" s="376">
        <f t="shared" ref="S217:S224" si="66">SUM(C217:R217)</f>
        <v>0</v>
      </c>
      <c r="T217" s="67"/>
      <c r="U217" s="67" t="str">
        <f t="shared" si="3"/>
        <v/>
      </c>
      <c r="V217" s="67" t="str">
        <f t="shared" si="4"/>
        <v/>
      </c>
      <c r="W217" s="67"/>
      <c r="X217" s="67"/>
      <c r="Y217" s="67"/>
    </row>
    <row r="218" spans="1:25" ht="12" customHeight="1" x14ac:dyDescent="0.4">
      <c r="A218" s="664"/>
      <c r="B218" s="390" t="s">
        <v>197</v>
      </c>
      <c r="C218" s="316">
        <f>SUM('By Bus Stop Arriving'!D107)</f>
        <v>1</v>
      </c>
      <c r="D218" s="70">
        <f>SUM('By Bus Stop Arriving'!E107)</f>
        <v>1</v>
      </c>
      <c r="E218" s="70">
        <f>SUM('By Bus Stop Arriving'!F107)</f>
        <v>1</v>
      </c>
      <c r="F218" s="70">
        <f>SUM('By Bus Stop Arriving'!G107)</f>
        <v>1</v>
      </c>
      <c r="G218" s="70">
        <f>SUM('By Bus Stop Arriving'!H107)</f>
        <v>2</v>
      </c>
      <c r="H218" s="70">
        <f>SUM('By Bus Stop Arriving'!I107)</f>
        <v>1</v>
      </c>
      <c r="I218" s="70">
        <f>SUM('By Bus Stop Arriving'!J107)</f>
        <v>0</v>
      </c>
      <c r="J218" s="70">
        <f>SUM('By Bus Stop Arriving'!K107)</f>
        <v>0</v>
      </c>
      <c r="K218" s="70">
        <f>SUM('By Bus Stop Arriving'!L107)</f>
        <v>0</v>
      </c>
      <c r="L218" s="70">
        <f>SUM('By Bus Stop Arriving'!M107)</f>
        <v>0</v>
      </c>
      <c r="M218" s="70">
        <f>SUM('By Bus Stop Arriving'!N107)</f>
        <v>3</v>
      </c>
      <c r="N218" s="70">
        <f>SUM('By Bus Stop Arriving'!O107)</f>
        <v>1</v>
      </c>
      <c r="O218" s="70">
        <f>SUM('By Bus Stop Arriving'!P107)</f>
        <v>0</v>
      </c>
      <c r="P218" s="70">
        <f>SUM('By Bus Stop Arriving'!Q107)</f>
        <v>0</v>
      </c>
      <c r="Q218" s="70">
        <f>SUM('By Bus Stop Arriving'!R107)</f>
        <v>0</v>
      </c>
      <c r="R218" s="70">
        <f>SUM('By Bus Stop Arriving'!S107)</f>
        <v>0</v>
      </c>
      <c r="S218" s="396">
        <f t="shared" si="66"/>
        <v>11</v>
      </c>
      <c r="T218" s="67"/>
      <c r="U218" s="67" t="str">
        <f t="shared" si="3"/>
        <v/>
      </c>
      <c r="V218" s="67" t="str">
        <f t="shared" si="4"/>
        <v/>
      </c>
      <c r="W218" s="67"/>
      <c r="X218" s="67"/>
      <c r="Y218" s="67"/>
    </row>
    <row r="219" spans="1:25" ht="12" customHeight="1" x14ac:dyDescent="0.4">
      <c r="A219" s="664"/>
      <c r="B219" s="397" t="s">
        <v>7</v>
      </c>
      <c r="C219" s="317">
        <f t="shared" ref="C219:R219" si="67">SUM(C204,C206,C211,C213,C215,C217)</f>
        <v>121</v>
      </c>
      <c r="D219" s="398">
        <f t="shared" si="67"/>
        <v>273</v>
      </c>
      <c r="E219" s="398">
        <f t="shared" si="67"/>
        <v>283</v>
      </c>
      <c r="F219" s="398">
        <f t="shared" si="67"/>
        <v>348</v>
      </c>
      <c r="G219" s="398">
        <f t="shared" si="67"/>
        <v>258</v>
      </c>
      <c r="H219" s="398">
        <f t="shared" si="67"/>
        <v>155</v>
      </c>
      <c r="I219" s="398">
        <f t="shared" si="67"/>
        <v>208</v>
      </c>
      <c r="J219" s="398">
        <f t="shared" si="67"/>
        <v>173</v>
      </c>
      <c r="K219" s="398">
        <f t="shared" si="67"/>
        <v>131</v>
      </c>
      <c r="L219" s="398">
        <f t="shared" si="67"/>
        <v>172</v>
      </c>
      <c r="M219" s="398">
        <f t="shared" si="67"/>
        <v>153</v>
      </c>
      <c r="N219" s="398">
        <f t="shared" si="67"/>
        <v>195</v>
      </c>
      <c r="O219" s="398">
        <f t="shared" si="67"/>
        <v>189</v>
      </c>
      <c r="P219" s="398">
        <f t="shared" si="67"/>
        <v>111</v>
      </c>
      <c r="Q219" s="398">
        <f t="shared" si="67"/>
        <v>105</v>
      </c>
      <c r="R219" s="398">
        <f t="shared" si="67"/>
        <v>83</v>
      </c>
      <c r="S219" s="400">
        <f t="shared" si="66"/>
        <v>2958</v>
      </c>
      <c r="T219" s="67"/>
      <c r="U219" s="67">
        <f t="shared" si="3"/>
        <v>2958</v>
      </c>
      <c r="V219" s="67" t="str">
        <f t="shared" si="4"/>
        <v/>
      </c>
      <c r="W219" s="67"/>
      <c r="X219" s="67"/>
      <c r="Y219" s="67"/>
    </row>
    <row r="220" spans="1:25" ht="12" customHeight="1" x14ac:dyDescent="0.4">
      <c r="A220" s="664"/>
      <c r="B220" s="401" t="s">
        <v>198</v>
      </c>
      <c r="C220" s="402">
        <f t="shared" ref="C220:R220" si="68">SUM(C203,C205,C207,C212,C214,C216,C218)</f>
        <v>179</v>
      </c>
      <c r="D220" s="75">
        <f t="shared" si="68"/>
        <v>335</v>
      </c>
      <c r="E220" s="75">
        <f t="shared" si="68"/>
        <v>340</v>
      </c>
      <c r="F220" s="75">
        <f t="shared" si="68"/>
        <v>445</v>
      </c>
      <c r="G220" s="75">
        <f t="shared" si="68"/>
        <v>339</v>
      </c>
      <c r="H220" s="75">
        <f t="shared" si="68"/>
        <v>210</v>
      </c>
      <c r="I220" s="75">
        <f t="shared" si="68"/>
        <v>294</v>
      </c>
      <c r="J220" s="75">
        <f t="shared" si="68"/>
        <v>245</v>
      </c>
      <c r="K220" s="75">
        <f t="shared" si="68"/>
        <v>170</v>
      </c>
      <c r="L220" s="75">
        <f t="shared" si="68"/>
        <v>259</v>
      </c>
      <c r="M220" s="75">
        <f t="shared" si="68"/>
        <v>198</v>
      </c>
      <c r="N220" s="75">
        <f t="shared" si="68"/>
        <v>245</v>
      </c>
      <c r="O220" s="75">
        <f t="shared" si="68"/>
        <v>225</v>
      </c>
      <c r="P220" s="75">
        <f t="shared" si="68"/>
        <v>143</v>
      </c>
      <c r="Q220" s="75">
        <f t="shared" si="68"/>
        <v>170</v>
      </c>
      <c r="R220" s="75">
        <f t="shared" si="68"/>
        <v>121</v>
      </c>
      <c r="S220" s="404">
        <f t="shared" si="66"/>
        <v>3918</v>
      </c>
      <c r="T220" s="67"/>
      <c r="U220" s="67" t="str">
        <f t="shared" si="3"/>
        <v/>
      </c>
      <c r="V220" s="67">
        <f t="shared" si="4"/>
        <v>3918</v>
      </c>
      <c r="W220" s="67"/>
      <c r="X220" s="67"/>
      <c r="Y220" s="67"/>
    </row>
    <row r="221" spans="1:25" ht="12" customHeight="1" x14ac:dyDescent="0.4">
      <c r="A221" s="664"/>
      <c r="B221" s="390" t="s">
        <v>199</v>
      </c>
      <c r="C221" s="314">
        <f>SUM(Entering!D327:D330)</f>
        <v>1</v>
      </c>
      <c r="D221" s="67">
        <f>SUM(Entering!E327:E330)</f>
        <v>6</v>
      </c>
      <c r="E221" s="67">
        <f>SUM(Entering!F327:F330)</f>
        <v>2</v>
      </c>
      <c r="F221" s="67">
        <f>SUM(Entering!G327:G330)</f>
        <v>4</v>
      </c>
      <c r="G221" s="67">
        <f>SUM(Entering!H327:H330)</f>
        <v>12</v>
      </c>
      <c r="H221" s="67">
        <f>SUM(Entering!I327:I330)</f>
        <v>5</v>
      </c>
      <c r="I221" s="67">
        <f>SUM(Entering!J327:J330)</f>
        <v>4</v>
      </c>
      <c r="J221" s="67">
        <f>SUM(Entering!K327:K330)</f>
        <v>7</v>
      </c>
      <c r="K221" s="67">
        <f>SUM(Entering!L327:L330)</f>
        <v>4</v>
      </c>
      <c r="L221" s="67">
        <f>SUM(Entering!M327:M330)</f>
        <v>3</v>
      </c>
      <c r="M221" s="67">
        <f>SUM(Entering!N327:N330)</f>
        <v>1</v>
      </c>
      <c r="N221" s="67">
        <f>SUM(Entering!O327:O330)</f>
        <v>1</v>
      </c>
      <c r="O221" s="67">
        <f>SUM(Entering!P327:P330)</f>
        <v>0</v>
      </c>
      <c r="P221" s="67">
        <f>SUM(Entering!Q327:Q330)</f>
        <v>1</v>
      </c>
      <c r="Q221" s="67">
        <f>SUM(Entering!R327:R330)</f>
        <v>0</v>
      </c>
      <c r="R221" s="67">
        <f>SUM(Entering!S327:S330)</f>
        <v>0</v>
      </c>
      <c r="S221" s="376">
        <f t="shared" si="66"/>
        <v>51</v>
      </c>
      <c r="T221" s="67"/>
      <c r="U221" s="67" t="str">
        <f t="shared" si="3"/>
        <v/>
      </c>
      <c r="V221" s="67" t="str">
        <f t="shared" si="4"/>
        <v/>
      </c>
      <c r="W221" s="67"/>
      <c r="X221" s="67"/>
      <c r="Y221" s="67"/>
    </row>
    <row r="222" spans="1:25" ht="12" customHeight="1" x14ac:dyDescent="0.4">
      <c r="A222" s="664"/>
      <c r="B222" s="390" t="s">
        <v>200</v>
      </c>
      <c r="C222" s="314">
        <f>(Entering!D327)+(Entering!D328*2)+(Entering!D329*3)+(Entering!D330*4)</f>
        <v>1</v>
      </c>
      <c r="D222" s="67">
        <f>(Entering!E327)+(Entering!E328*2)+(Entering!E329*3)+(Entering!E330*4)</f>
        <v>6</v>
      </c>
      <c r="E222" s="67">
        <f>(Entering!F327)+(Entering!F328*2)+(Entering!F329*3)+(Entering!F330*4)</f>
        <v>2</v>
      </c>
      <c r="F222" s="67">
        <f>(Entering!G327)+(Entering!G328*2)+(Entering!G329*3)+(Entering!G330*4)</f>
        <v>4</v>
      </c>
      <c r="G222" s="67">
        <f>(Entering!H327)+(Entering!H328*2)+(Entering!H329*3)+(Entering!H330*4)</f>
        <v>13</v>
      </c>
      <c r="H222" s="67">
        <f>(Entering!I327)+(Entering!I328*2)+(Entering!I329*3)+(Entering!I330*4)</f>
        <v>5</v>
      </c>
      <c r="I222" s="67">
        <f>(Entering!J327)+(Entering!J328*2)+(Entering!J329*3)+(Entering!J330*4)</f>
        <v>4</v>
      </c>
      <c r="J222" s="67">
        <f>(Entering!K327)+(Entering!K328*2)+(Entering!K329*3)+(Entering!K330*4)</f>
        <v>8</v>
      </c>
      <c r="K222" s="67">
        <f>(Entering!L327)+(Entering!L328*2)+(Entering!L329*3)+(Entering!L330*4)</f>
        <v>7</v>
      </c>
      <c r="L222" s="67">
        <f>(Entering!M327)+(Entering!M328*2)+(Entering!M329*3)+(Entering!M330*4)</f>
        <v>3</v>
      </c>
      <c r="M222" s="67">
        <f>(Entering!N327)+(Entering!N328*2)+(Entering!N329*3)+(Entering!N330*4)</f>
        <v>1</v>
      </c>
      <c r="N222" s="67">
        <f>(Entering!O327)+(Entering!O328*2)+(Entering!O329*3)+(Entering!O330*4)</f>
        <v>1</v>
      </c>
      <c r="O222" s="67">
        <f>(Entering!P327)+(Entering!P328*2)+(Entering!P329*3)+(Entering!P330*4)</f>
        <v>0</v>
      </c>
      <c r="P222" s="67">
        <f>(Entering!Q327)+(Entering!Q328*2)+(Entering!Q329*3)+(Entering!Q330*4)</f>
        <v>1</v>
      </c>
      <c r="Q222" s="67">
        <f>(Entering!R327)+(Entering!R328*2)+(Entering!R329*3)+(Entering!R330*4)</f>
        <v>0</v>
      </c>
      <c r="R222" s="67">
        <f>(Entering!S327)+(Entering!S328*2)+(Entering!S329*3)+(Entering!S330*4)</f>
        <v>0</v>
      </c>
      <c r="S222" s="376">
        <f t="shared" si="66"/>
        <v>56</v>
      </c>
      <c r="T222" s="67"/>
      <c r="U222" s="67" t="str">
        <f t="shared" si="3"/>
        <v/>
      </c>
      <c r="V222" s="67" t="str">
        <f t="shared" si="4"/>
        <v/>
      </c>
      <c r="W222" s="67"/>
      <c r="X222" s="67"/>
      <c r="Y222" s="67"/>
    </row>
    <row r="223" spans="1:25" ht="12" customHeight="1" x14ac:dyDescent="0.4">
      <c r="A223" s="664"/>
      <c r="B223" s="391" t="s">
        <v>201</v>
      </c>
      <c r="C223" s="315">
        <f>SUM(Entering!D335:D338)</f>
        <v>6</v>
      </c>
      <c r="D223" s="392">
        <f>SUM(Entering!E335:E338)</f>
        <v>11</v>
      </c>
      <c r="E223" s="392">
        <f>SUM(Entering!F335:F338)</f>
        <v>19</v>
      </c>
      <c r="F223" s="392">
        <f>SUM(Entering!G335:G338)</f>
        <v>9</v>
      </c>
      <c r="G223" s="392">
        <f>SUM(Entering!H335:H338)</f>
        <v>1</v>
      </c>
      <c r="H223" s="392">
        <f>SUM(Entering!I335:I338)</f>
        <v>8</v>
      </c>
      <c r="I223" s="392">
        <f>SUM(Entering!J335:J338)</f>
        <v>9</v>
      </c>
      <c r="J223" s="392">
        <f>SUM(Entering!K335:K338)</f>
        <v>10</v>
      </c>
      <c r="K223" s="392">
        <f>SUM(Entering!L335:L338)</f>
        <v>8</v>
      </c>
      <c r="L223" s="392">
        <f>SUM(Entering!M335:M338)</f>
        <v>1</v>
      </c>
      <c r="M223" s="392">
        <f>SUM(Entering!N335:N338)</f>
        <v>3</v>
      </c>
      <c r="N223" s="392">
        <f>SUM(Entering!O335:O338)</f>
        <v>3</v>
      </c>
      <c r="O223" s="392">
        <f>SUM(Entering!P335:P338)</f>
        <v>0</v>
      </c>
      <c r="P223" s="392">
        <f>SUM(Entering!Q335:Q338)</f>
        <v>1</v>
      </c>
      <c r="Q223" s="392">
        <f>SUM(Entering!R335:R338)</f>
        <v>1</v>
      </c>
      <c r="R223" s="392">
        <f>SUM(Entering!S335:S338)</f>
        <v>3</v>
      </c>
      <c r="S223" s="394">
        <f t="shared" si="66"/>
        <v>93</v>
      </c>
      <c r="T223" s="67"/>
      <c r="U223" s="67" t="str">
        <f t="shared" si="3"/>
        <v/>
      </c>
      <c r="V223" s="67" t="str">
        <f t="shared" si="4"/>
        <v/>
      </c>
      <c r="W223" s="67"/>
      <c r="X223" s="67"/>
      <c r="Y223" s="67"/>
    </row>
    <row r="224" spans="1:25" ht="12" customHeight="1" x14ac:dyDescent="0.4">
      <c r="A224" s="664"/>
      <c r="B224" s="391" t="s">
        <v>202</v>
      </c>
      <c r="C224" s="315">
        <f>(Entering!D335)+(Entering!D336*2)+(Entering!D337*3)+(Entering!D338*4)</f>
        <v>7</v>
      </c>
      <c r="D224" s="392">
        <f>(Entering!E335)+(Entering!E336*2)+(Entering!E337*3)+(Entering!E338*4)</f>
        <v>13</v>
      </c>
      <c r="E224" s="392">
        <f>(Entering!F335)+(Entering!F336*2)+(Entering!F337*3)+(Entering!F338*4)</f>
        <v>23</v>
      </c>
      <c r="F224" s="392">
        <f>(Entering!G335)+(Entering!G336*2)+(Entering!G337*3)+(Entering!G338*4)</f>
        <v>11</v>
      </c>
      <c r="G224" s="392">
        <f>(Entering!H335)+(Entering!H336*2)+(Entering!H337*3)+(Entering!H338*4)</f>
        <v>1</v>
      </c>
      <c r="H224" s="392">
        <f>(Entering!I335)+(Entering!I336*2)+(Entering!I337*3)+(Entering!I338*4)</f>
        <v>11</v>
      </c>
      <c r="I224" s="392">
        <f>(Entering!J335)+(Entering!J336*2)+(Entering!J337*3)+(Entering!J338*4)</f>
        <v>12</v>
      </c>
      <c r="J224" s="392">
        <f>(Entering!K335)+(Entering!K336*2)+(Entering!K337*3)+(Entering!K338*4)</f>
        <v>13</v>
      </c>
      <c r="K224" s="392">
        <f>(Entering!L335)+(Entering!L336*2)+(Entering!L337*3)+(Entering!L338*4)</f>
        <v>10</v>
      </c>
      <c r="L224" s="392">
        <f>(Entering!M335)+(Entering!M336*2)+(Entering!M337*3)+(Entering!M338*4)</f>
        <v>1</v>
      </c>
      <c r="M224" s="392">
        <f>(Entering!N335)+(Entering!N336*2)+(Entering!N337*3)+(Entering!N338*4)</f>
        <v>5</v>
      </c>
      <c r="N224" s="392">
        <f>(Entering!O335)+(Entering!O336*2)+(Entering!O337*3)+(Entering!O338*4)</f>
        <v>3</v>
      </c>
      <c r="O224" s="392">
        <f>(Entering!P335)+(Entering!P336*2)+(Entering!P337*3)+(Entering!P338*4)</f>
        <v>0</v>
      </c>
      <c r="P224" s="392">
        <f>(Entering!Q335)+(Entering!Q336*2)+(Entering!Q337*3)+(Entering!Q338*4)</f>
        <v>1</v>
      </c>
      <c r="Q224" s="392">
        <f>(Entering!R335)+(Entering!R336*2)+(Entering!R337*3)+(Entering!R338*4)</f>
        <v>1</v>
      </c>
      <c r="R224" s="392">
        <f>(Entering!S335)+(Entering!S336*2)+(Entering!S337*3)+(Entering!S338*4)</f>
        <v>3</v>
      </c>
      <c r="S224" s="394">
        <f t="shared" si="66"/>
        <v>115</v>
      </c>
      <c r="T224" s="67"/>
      <c r="U224" s="67" t="str">
        <f t="shared" si="3"/>
        <v/>
      </c>
      <c r="V224" s="67" t="str">
        <f t="shared" si="4"/>
        <v/>
      </c>
      <c r="W224" s="67"/>
      <c r="X224" s="67"/>
      <c r="Y224" s="67"/>
    </row>
    <row r="225" spans="1:25" ht="12" customHeight="1" x14ac:dyDescent="0.4">
      <c r="A225" s="664"/>
      <c r="B225" s="390" t="s">
        <v>203</v>
      </c>
      <c r="C225" s="314"/>
      <c r="D225" s="67"/>
      <c r="E225" s="67"/>
      <c r="F225" s="67"/>
      <c r="G225" s="67"/>
      <c r="H225" s="67"/>
      <c r="I225" s="67"/>
      <c r="J225" s="67"/>
      <c r="K225" s="67"/>
      <c r="L225" s="67"/>
      <c r="M225" s="67"/>
      <c r="N225" s="67"/>
      <c r="O225" s="67"/>
      <c r="P225" s="67"/>
      <c r="Q225" s="67"/>
      <c r="R225" s="67"/>
      <c r="S225" s="376"/>
      <c r="T225" s="67"/>
      <c r="U225" s="67" t="str">
        <f t="shared" si="3"/>
        <v/>
      </c>
      <c r="V225" s="67" t="str">
        <f t="shared" si="4"/>
        <v/>
      </c>
      <c r="W225" s="67"/>
      <c r="X225" s="67"/>
      <c r="Y225" s="67"/>
    </row>
    <row r="226" spans="1:25" ht="12" customHeight="1" x14ac:dyDescent="0.4">
      <c r="A226" s="664"/>
      <c r="B226" s="390" t="s">
        <v>204</v>
      </c>
      <c r="C226" s="314"/>
      <c r="D226" s="67"/>
      <c r="E226" s="67"/>
      <c r="F226" s="67"/>
      <c r="G226" s="67"/>
      <c r="H226" s="67"/>
      <c r="I226" s="67"/>
      <c r="J226" s="67"/>
      <c r="K226" s="67"/>
      <c r="L226" s="67"/>
      <c r="M226" s="67"/>
      <c r="N226" s="67"/>
      <c r="O226" s="67"/>
      <c r="P226" s="67"/>
      <c r="Q226" s="67"/>
      <c r="R226" s="67"/>
      <c r="S226" s="376"/>
      <c r="T226" s="67"/>
      <c r="U226" s="67" t="str">
        <f t="shared" si="3"/>
        <v/>
      </c>
      <c r="V226" s="67" t="str">
        <f t="shared" si="4"/>
        <v/>
      </c>
      <c r="W226" s="67"/>
      <c r="X226" s="67"/>
      <c r="Y226" s="67"/>
    </row>
    <row r="227" spans="1:25" ht="12" customHeight="1" x14ac:dyDescent="0.4">
      <c r="A227" s="664"/>
      <c r="B227" s="397" t="s">
        <v>25</v>
      </c>
      <c r="C227" s="317">
        <f t="shared" ref="C227:R227" si="69">SUM(C221,C223,C225)</f>
        <v>7</v>
      </c>
      <c r="D227" s="398">
        <f t="shared" si="69"/>
        <v>17</v>
      </c>
      <c r="E227" s="398">
        <f t="shared" si="69"/>
        <v>21</v>
      </c>
      <c r="F227" s="398">
        <f t="shared" si="69"/>
        <v>13</v>
      </c>
      <c r="G227" s="398">
        <f t="shared" si="69"/>
        <v>13</v>
      </c>
      <c r="H227" s="398">
        <f t="shared" si="69"/>
        <v>13</v>
      </c>
      <c r="I227" s="398">
        <f t="shared" si="69"/>
        <v>13</v>
      </c>
      <c r="J227" s="398">
        <f t="shared" si="69"/>
        <v>17</v>
      </c>
      <c r="K227" s="398">
        <f t="shared" si="69"/>
        <v>12</v>
      </c>
      <c r="L227" s="398">
        <f t="shared" si="69"/>
        <v>4</v>
      </c>
      <c r="M227" s="398">
        <f t="shared" si="69"/>
        <v>4</v>
      </c>
      <c r="N227" s="398">
        <f t="shared" si="69"/>
        <v>4</v>
      </c>
      <c r="O227" s="398">
        <f t="shared" si="69"/>
        <v>0</v>
      </c>
      <c r="P227" s="398">
        <f t="shared" si="69"/>
        <v>2</v>
      </c>
      <c r="Q227" s="398">
        <f t="shared" si="69"/>
        <v>1</v>
      </c>
      <c r="R227" s="398">
        <f t="shared" si="69"/>
        <v>3</v>
      </c>
      <c r="S227" s="400">
        <f t="shared" ref="S227:S240" si="70">SUM(C227:R227)</f>
        <v>144</v>
      </c>
      <c r="T227" s="67"/>
      <c r="U227" s="67" t="str">
        <f t="shared" si="3"/>
        <v/>
      </c>
      <c r="V227" s="67" t="str">
        <f t="shared" si="4"/>
        <v/>
      </c>
      <c r="W227" s="67"/>
      <c r="X227" s="67"/>
      <c r="Y227" s="67"/>
    </row>
    <row r="228" spans="1:25" ht="12" customHeight="1" x14ac:dyDescent="0.4">
      <c r="A228" s="664"/>
      <c r="B228" s="401" t="s">
        <v>205</v>
      </c>
      <c r="C228" s="402">
        <f t="shared" ref="C228:R228" si="71">SUM(C222,C224,C226)</f>
        <v>8</v>
      </c>
      <c r="D228" s="75">
        <f t="shared" si="71"/>
        <v>19</v>
      </c>
      <c r="E228" s="75">
        <f t="shared" si="71"/>
        <v>25</v>
      </c>
      <c r="F228" s="75">
        <f t="shared" si="71"/>
        <v>15</v>
      </c>
      <c r="G228" s="75">
        <f t="shared" si="71"/>
        <v>14</v>
      </c>
      <c r="H228" s="75">
        <f t="shared" si="71"/>
        <v>16</v>
      </c>
      <c r="I228" s="75">
        <f t="shared" si="71"/>
        <v>16</v>
      </c>
      <c r="J228" s="75">
        <f t="shared" si="71"/>
        <v>21</v>
      </c>
      <c r="K228" s="75">
        <f t="shared" si="71"/>
        <v>17</v>
      </c>
      <c r="L228" s="75">
        <f t="shared" si="71"/>
        <v>4</v>
      </c>
      <c r="M228" s="75">
        <f t="shared" si="71"/>
        <v>6</v>
      </c>
      <c r="N228" s="75">
        <f t="shared" si="71"/>
        <v>4</v>
      </c>
      <c r="O228" s="75">
        <f t="shared" si="71"/>
        <v>0</v>
      </c>
      <c r="P228" s="75">
        <f t="shared" si="71"/>
        <v>2</v>
      </c>
      <c r="Q228" s="75">
        <f t="shared" si="71"/>
        <v>1</v>
      </c>
      <c r="R228" s="75">
        <f t="shared" si="71"/>
        <v>3</v>
      </c>
      <c r="S228" s="404">
        <f t="shared" si="70"/>
        <v>171</v>
      </c>
      <c r="T228" s="67"/>
      <c r="U228" s="67" t="str">
        <f t="shared" si="3"/>
        <v/>
      </c>
      <c r="V228" s="67" t="str">
        <f t="shared" si="4"/>
        <v/>
      </c>
      <c r="W228" s="67"/>
      <c r="X228" s="67"/>
      <c r="Y228" s="67"/>
    </row>
    <row r="229" spans="1:25" ht="12" customHeight="1" x14ac:dyDescent="0.4">
      <c r="A229" s="664"/>
      <c r="B229" s="397" t="s">
        <v>6</v>
      </c>
      <c r="C229" s="317">
        <f t="shared" ref="C229:R229" si="72">SUM(C219,C227)</f>
        <v>128</v>
      </c>
      <c r="D229" s="398">
        <f t="shared" si="72"/>
        <v>290</v>
      </c>
      <c r="E229" s="398">
        <f t="shared" si="72"/>
        <v>304</v>
      </c>
      <c r="F229" s="398">
        <f t="shared" si="72"/>
        <v>361</v>
      </c>
      <c r="G229" s="398">
        <f t="shared" si="72"/>
        <v>271</v>
      </c>
      <c r="H229" s="398">
        <f t="shared" si="72"/>
        <v>168</v>
      </c>
      <c r="I229" s="398">
        <f t="shared" si="72"/>
        <v>221</v>
      </c>
      <c r="J229" s="398">
        <f t="shared" si="72"/>
        <v>190</v>
      </c>
      <c r="K229" s="398">
        <f t="shared" si="72"/>
        <v>143</v>
      </c>
      <c r="L229" s="398">
        <f t="shared" si="72"/>
        <v>176</v>
      </c>
      <c r="M229" s="398">
        <f t="shared" si="72"/>
        <v>157</v>
      </c>
      <c r="N229" s="398">
        <f t="shared" si="72"/>
        <v>199</v>
      </c>
      <c r="O229" s="398">
        <f t="shared" si="72"/>
        <v>189</v>
      </c>
      <c r="P229" s="398">
        <f t="shared" si="72"/>
        <v>113</v>
      </c>
      <c r="Q229" s="398">
        <f t="shared" si="72"/>
        <v>106</v>
      </c>
      <c r="R229" s="398">
        <f t="shared" si="72"/>
        <v>86</v>
      </c>
      <c r="S229" s="400">
        <f t="shared" si="70"/>
        <v>3102</v>
      </c>
      <c r="T229" s="67"/>
      <c r="U229" s="67" t="str">
        <f t="shared" si="3"/>
        <v/>
      </c>
      <c r="V229" s="67" t="str">
        <f t="shared" si="4"/>
        <v/>
      </c>
      <c r="W229" s="67"/>
      <c r="X229" s="67"/>
      <c r="Y229" s="67"/>
    </row>
    <row r="230" spans="1:25" ht="12" customHeight="1" x14ac:dyDescent="0.4">
      <c r="A230" s="665"/>
      <c r="B230" s="401" t="s">
        <v>32</v>
      </c>
      <c r="C230" s="402">
        <f t="shared" ref="C230:R230" si="73">SUM(C220,C228)</f>
        <v>187</v>
      </c>
      <c r="D230" s="75">
        <f t="shared" si="73"/>
        <v>354</v>
      </c>
      <c r="E230" s="75">
        <f t="shared" si="73"/>
        <v>365</v>
      </c>
      <c r="F230" s="75">
        <f t="shared" si="73"/>
        <v>460</v>
      </c>
      <c r="G230" s="75">
        <f t="shared" si="73"/>
        <v>353</v>
      </c>
      <c r="H230" s="75">
        <f t="shared" si="73"/>
        <v>226</v>
      </c>
      <c r="I230" s="75">
        <f t="shared" si="73"/>
        <v>310</v>
      </c>
      <c r="J230" s="75">
        <f t="shared" si="73"/>
        <v>266</v>
      </c>
      <c r="K230" s="75">
        <f t="shared" si="73"/>
        <v>187</v>
      </c>
      <c r="L230" s="75">
        <f t="shared" si="73"/>
        <v>263</v>
      </c>
      <c r="M230" s="75">
        <f t="shared" si="73"/>
        <v>204</v>
      </c>
      <c r="N230" s="75">
        <f t="shared" si="73"/>
        <v>249</v>
      </c>
      <c r="O230" s="75">
        <f t="shared" si="73"/>
        <v>225</v>
      </c>
      <c r="P230" s="75">
        <f t="shared" si="73"/>
        <v>145</v>
      </c>
      <c r="Q230" s="75">
        <f t="shared" si="73"/>
        <v>171</v>
      </c>
      <c r="R230" s="75">
        <f t="shared" si="73"/>
        <v>124</v>
      </c>
      <c r="S230" s="404">
        <f t="shared" si="70"/>
        <v>4089</v>
      </c>
      <c r="T230" s="67"/>
      <c r="U230" s="67" t="str">
        <f t="shared" si="3"/>
        <v/>
      </c>
      <c r="V230" s="67" t="str">
        <f t="shared" si="4"/>
        <v/>
      </c>
      <c r="W230" s="67"/>
      <c r="X230" s="67"/>
      <c r="Y230" s="67"/>
    </row>
    <row r="231" spans="1:25" ht="12" customHeight="1" x14ac:dyDescent="0.4">
      <c r="A231" s="663" t="s">
        <v>115</v>
      </c>
      <c r="B231" s="390" t="s">
        <v>180</v>
      </c>
      <c r="C231" s="179">
        <f>SUM('PMD Breakdown Entering'!C88:C92,'PMD Breakdown Entering'!C85)</f>
        <v>18</v>
      </c>
      <c r="D231" s="77">
        <f>SUM('PMD Breakdown Entering'!D88:D92,'PMD Breakdown Entering'!D85)</f>
        <v>19</v>
      </c>
      <c r="E231" s="77">
        <f>SUM('PMD Breakdown Entering'!E88:E92,'PMD Breakdown Entering'!E85)</f>
        <v>17</v>
      </c>
      <c r="F231" s="77">
        <f>SUM('PMD Breakdown Entering'!F88:F92,'PMD Breakdown Entering'!F85)</f>
        <v>12</v>
      </c>
      <c r="G231" s="77">
        <f>SUM('PMD Breakdown Entering'!G88:G92,'PMD Breakdown Entering'!G85)</f>
        <v>15</v>
      </c>
      <c r="H231" s="77">
        <f>SUM('PMD Breakdown Entering'!H88:H92,'PMD Breakdown Entering'!H85)</f>
        <v>7</v>
      </c>
      <c r="I231" s="77">
        <f>SUM('PMD Breakdown Entering'!I88:I92,'PMD Breakdown Entering'!I85)</f>
        <v>20</v>
      </c>
      <c r="J231" s="77">
        <f>SUM('PMD Breakdown Entering'!J88:J92,'PMD Breakdown Entering'!J85)</f>
        <v>5</v>
      </c>
      <c r="K231" s="77">
        <f>SUM('PMD Breakdown Entering'!K88:K92,'PMD Breakdown Entering'!K85)</f>
        <v>2</v>
      </c>
      <c r="L231" s="77">
        <f>SUM('PMD Breakdown Entering'!L88:L92,'PMD Breakdown Entering'!L85)</f>
        <v>7</v>
      </c>
      <c r="M231" s="77">
        <f>SUM('PMD Breakdown Entering'!M88:M92,'PMD Breakdown Entering'!M85)</f>
        <v>1</v>
      </c>
      <c r="N231" s="77">
        <f>SUM('PMD Breakdown Entering'!N88:N92,'PMD Breakdown Entering'!N85)</f>
        <v>6</v>
      </c>
      <c r="O231" s="77">
        <f>SUM('PMD Breakdown Entering'!O88:O92,'PMD Breakdown Entering'!O85)</f>
        <v>4</v>
      </c>
      <c r="P231" s="77">
        <f>SUM('PMD Breakdown Entering'!P88:P92,'PMD Breakdown Entering'!P85)</f>
        <v>1</v>
      </c>
      <c r="Q231" s="77">
        <f>SUM('PMD Breakdown Entering'!Q88:Q92,'PMD Breakdown Entering'!Q85)</f>
        <v>0</v>
      </c>
      <c r="R231" s="77">
        <f>SUM('PMD Breakdown Entering'!R88:R92,'PMD Breakdown Entering'!R85)</f>
        <v>1</v>
      </c>
      <c r="S231" s="376">
        <f t="shared" si="70"/>
        <v>135</v>
      </c>
      <c r="T231" s="67"/>
      <c r="U231" s="67" t="str">
        <f t="shared" si="3"/>
        <v/>
      </c>
      <c r="V231" s="67" t="str">
        <f t="shared" si="4"/>
        <v/>
      </c>
      <c r="W231" s="67"/>
      <c r="X231" s="67"/>
      <c r="Y231" s="67"/>
    </row>
    <row r="232" spans="1:25" ht="12" customHeight="1" x14ac:dyDescent="0.4">
      <c r="A232" s="664"/>
      <c r="B232" s="391" t="s">
        <v>181</v>
      </c>
      <c r="C232" s="315">
        <f>SUM(Entering!D350:D351)</f>
        <v>2</v>
      </c>
      <c r="D232" s="392">
        <f>SUM(Entering!E350:E351)</f>
        <v>7</v>
      </c>
      <c r="E232" s="392">
        <f>SUM(Entering!F350:F351)</f>
        <v>4</v>
      </c>
      <c r="F232" s="392">
        <f>SUM(Entering!G350:G351)</f>
        <v>9</v>
      </c>
      <c r="G232" s="392">
        <f>SUM(Entering!H350:H351)</f>
        <v>6</v>
      </c>
      <c r="H232" s="392">
        <f>SUM(Entering!I350:I351)</f>
        <v>3</v>
      </c>
      <c r="I232" s="392">
        <f>SUM(Entering!J350:J351)</f>
        <v>0</v>
      </c>
      <c r="J232" s="392">
        <f>SUM(Entering!K350:K351)</f>
        <v>3</v>
      </c>
      <c r="K232" s="392">
        <f>SUM(Entering!L350:L351)</f>
        <v>1</v>
      </c>
      <c r="L232" s="392">
        <f>SUM(Entering!M350:M351)</f>
        <v>3</v>
      </c>
      <c r="M232" s="392">
        <f>SUM(Entering!N350:N351)</f>
        <v>4</v>
      </c>
      <c r="N232" s="392">
        <f>SUM(Entering!O350:O351)</f>
        <v>5</v>
      </c>
      <c r="O232" s="392">
        <f>SUM(Entering!P350:P351)</f>
        <v>2</v>
      </c>
      <c r="P232" s="392">
        <f>SUM(Entering!Q350:Q351)</f>
        <v>0</v>
      </c>
      <c r="Q232" s="392">
        <f>SUM(Entering!R350:R351)</f>
        <v>0</v>
      </c>
      <c r="R232" s="392">
        <f>SUM(Entering!S350:S351)</f>
        <v>0</v>
      </c>
      <c r="S232" s="394">
        <f t="shared" si="70"/>
        <v>49</v>
      </c>
      <c r="T232" s="67"/>
      <c r="U232" s="67" t="str">
        <f t="shared" si="3"/>
        <v/>
      </c>
      <c r="V232" s="67" t="str">
        <f t="shared" si="4"/>
        <v/>
      </c>
      <c r="W232" s="67"/>
      <c r="X232" s="67"/>
      <c r="Y232" s="67"/>
    </row>
    <row r="233" spans="1:25" ht="12" customHeight="1" x14ac:dyDescent="0.4">
      <c r="A233" s="664"/>
      <c r="B233" s="391" t="s">
        <v>182</v>
      </c>
      <c r="C233" s="315">
        <f>(Entering!D350)+(Entering!D351*2)</f>
        <v>3</v>
      </c>
      <c r="D233" s="392">
        <f>(Entering!E350)+(Entering!E351*2)</f>
        <v>7</v>
      </c>
      <c r="E233" s="392">
        <f>(Entering!F350)+(Entering!F351*2)</f>
        <v>5</v>
      </c>
      <c r="F233" s="392">
        <f>(Entering!G350)+(Entering!G351*2)</f>
        <v>11</v>
      </c>
      <c r="G233" s="392">
        <f>(Entering!H350)+(Entering!H351*2)</f>
        <v>7</v>
      </c>
      <c r="H233" s="392">
        <f>(Entering!I350)+(Entering!I351*2)</f>
        <v>5</v>
      </c>
      <c r="I233" s="392">
        <f>(Entering!J350)+(Entering!J351*2)</f>
        <v>0</v>
      </c>
      <c r="J233" s="392">
        <f>(Entering!K350)+(Entering!K351*2)</f>
        <v>4</v>
      </c>
      <c r="K233" s="392">
        <f>(Entering!L350)+(Entering!L351*2)</f>
        <v>1</v>
      </c>
      <c r="L233" s="392">
        <f>(Entering!M350)+(Entering!M351*2)</f>
        <v>3</v>
      </c>
      <c r="M233" s="392">
        <f>(Entering!N350)+(Entering!N351*2)</f>
        <v>4</v>
      </c>
      <c r="N233" s="392">
        <f>(Entering!O350)+(Entering!O351*2)</f>
        <v>5</v>
      </c>
      <c r="O233" s="392">
        <f>(Entering!P350)+(Entering!P351*2)</f>
        <v>3</v>
      </c>
      <c r="P233" s="392">
        <f>(Entering!Q350)+(Entering!Q351*2)</f>
        <v>0</v>
      </c>
      <c r="Q233" s="392">
        <f>(Entering!R350)+(Entering!R351*2)</f>
        <v>0</v>
      </c>
      <c r="R233" s="392">
        <f>(Entering!S350)+(Entering!S351*2)</f>
        <v>0</v>
      </c>
      <c r="S233" s="394">
        <f t="shared" si="70"/>
        <v>58</v>
      </c>
      <c r="T233" s="67"/>
      <c r="U233" s="67" t="str">
        <f t="shared" si="3"/>
        <v/>
      </c>
      <c r="V233" s="67" t="str">
        <f t="shared" si="4"/>
        <v/>
      </c>
      <c r="W233" s="67"/>
      <c r="X233" s="67"/>
      <c r="Y233" s="67"/>
    </row>
    <row r="234" spans="1:25" ht="12" customHeight="1" x14ac:dyDescent="0.4">
      <c r="A234" s="664"/>
      <c r="B234" s="390" t="s">
        <v>184</v>
      </c>
      <c r="C234" s="314">
        <f>SUM(Entering!D352:D353)</f>
        <v>0</v>
      </c>
      <c r="D234" s="67">
        <f>SUM(Entering!E352:E353)</f>
        <v>1</v>
      </c>
      <c r="E234" s="67">
        <f>SUM(Entering!F352:F353)</f>
        <v>4</v>
      </c>
      <c r="F234" s="67">
        <f>SUM(Entering!G352:G353)</f>
        <v>3</v>
      </c>
      <c r="G234" s="67">
        <f>SUM(Entering!H352:H353)</f>
        <v>0</v>
      </c>
      <c r="H234" s="67">
        <f>SUM(Entering!I352:I353)</f>
        <v>0</v>
      </c>
      <c r="I234" s="67">
        <f>SUM(Entering!J352:J353)</f>
        <v>1</v>
      </c>
      <c r="J234" s="67">
        <f>SUM(Entering!K352:K353)</f>
        <v>0</v>
      </c>
      <c r="K234" s="67">
        <f>SUM(Entering!L352:L353)</f>
        <v>0</v>
      </c>
      <c r="L234" s="67">
        <f>SUM(Entering!M352:M353)</f>
        <v>0</v>
      </c>
      <c r="M234" s="67">
        <f>SUM(Entering!N352:N353)</f>
        <v>0</v>
      </c>
      <c r="N234" s="67">
        <f>SUM(Entering!O352:O353)</f>
        <v>0</v>
      </c>
      <c r="O234" s="67">
        <f>SUM(Entering!P352:P353)</f>
        <v>0</v>
      </c>
      <c r="P234" s="67">
        <f>SUM(Entering!Q352:Q353)</f>
        <v>0</v>
      </c>
      <c r="Q234" s="67">
        <f>SUM(Entering!R352:R353)</f>
        <v>0</v>
      </c>
      <c r="R234" s="67">
        <f>SUM(Entering!S352:S353)</f>
        <v>0</v>
      </c>
      <c r="S234" s="376">
        <f t="shared" si="70"/>
        <v>9</v>
      </c>
      <c r="T234" s="67"/>
      <c r="U234" s="67" t="str">
        <f t="shared" si="3"/>
        <v/>
      </c>
      <c r="V234" s="67" t="str">
        <f t="shared" si="4"/>
        <v/>
      </c>
      <c r="W234" s="67"/>
      <c r="X234" s="67"/>
      <c r="Y234" s="67"/>
    </row>
    <row r="235" spans="1:25" ht="12" customHeight="1" x14ac:dyDescent="0.4">
      <c r="A235" s="664"/>
      <c r="B235" s="390" t="s">
        <v>185</v>
      </c>
      <c r="C235" s="314">
        <f>(Entering!D352)+(Entering!D353*2)</f>
        <v>0</v>
      </c>
      <c r="D235" s="67">
        <f>(Entering!E352)+(Entering!E353*2)</f>
        <v>1</v>
      </c>
      <c r="E235" s="67">
        <f>(Entering!F352)+(Entering!F353*2)</f>
        <v>4</v>
      </c>
      <c r="F235" s="67">
        <f>(Entering!G352)+(Entering!G353*2)</f>
        <v>3</v>
      </c>
      <c r="G235" s="67">
        <f>(Entering!H352)+(Entering!H353*2)</f>
        <v>0</v>
      </c>
      <c r="H235" s="67">
        <f>(Entering!I352)+(Entering!I353*2)</f>
        <v>0</v>
      </c>
      <c r="I235" s="67">
        <f>(Entering!J352)+(Entering!J353*2)</f>
        <v>1</v>
      </c>
      <c r="J235" s="67">
        <f>(Entering!K352)+(Entering!K353*2)</f>
        <v>0</v>
      </c>
      <c r="K235" s="67">
        <f>(Entering!L352)+(Entering!L353*2)</f>
        <v>0</v>
      </c>
      <c r="L235" s="67">
        <f>(Entering!M352)+(Entering!M353*2)</f>
        <v>0</v>
      </c>
      <c r="M235" s="67">
        <f>(Entering!N352)+(Entering!N353*2)</f>
        <v>0</v>
      </c>
      <c r="N235" s="67">
        <f>(Entering!O352)+(Entering!O353*2)</f>
        <v>0</v>
      </c>
      <c r="O235" s="67">
        <f>(Entering!P352)+(Entering!P353*2)</f>
        <v>0</v>
      </c>
      <c r="P235" s="67">
        <f>(Entering!Q352)+(Entering!Q353*2)</f>
        <v>0</v>
      </c>
      <c r="Q235" s="67">
        <f>(Entering!R352)+(Entering!R353*2)</f>
        <v>0</v>
      </c>
      <c r="R235" s="67">
        <f>(Entering!S352)+(Entering!S353*2)</f>
        <v>0</v>
      </c>
      <c r="S235" s="376">
        <f t="shared" si="70"/>
        <v>9</v>
      </c>
      <c r="T235" s="67"/>
      <c r="U235" s="67" t="str">
        <f t="shared" si="3"/>
        <v/>
      </c>
      <c r="V235" s="67" t="str">
        <f t="shared" si="4"/>
        <v/>
      </c>
      <c r="W235" s="67"/>
      <c r="X235" s="67"/>
      <c r="Y235" s="67"/>
    </row>
    <row r="236" spans="1:25" ht="12" customHeight="1" x14ac:dyDescent="0.4">
      <c r="A236" s="664"/>
      <c r="B236" s="391" t="s">
        <v>11</v>
      </c>
      <c r="C236" s="315">
        <f>Entering!D354</f>
        <v>500</v>
      </c>
      <c r="D236" s="392">
        <f>Entering!E354</f>
        <v>589</v>
      </c>
      <c r="E236" s="392">
        <f>Entering!F354</f>
        <v>552</v>
      </c>
      <c r="F236" s="392">
        <f>Entering!G354</f>
        <v>542</v>
      </c>
      <c r="G236" s="392">
        <f>Entering!H354</f>
        <v>470</v>
      </c>
      <c r="H236" s="392">
        <f>Entering!I354</f>
        <v>330</v>
      </c>
      <c r="I236" s="392">
        <f>Entering!J354</f>
        <v>343</v>
      </c>
      <c r="J236" s="392">
        <f>Entering!K354</f>
        <v>384</v>
      </c>
      <c r="K236" s="392">
        <f>Entering!L354</f>
        <v>281</v>
      </c>
      <c r="L236" s="392">
        <f>Entering!M354</f>
        <v>297</v>
      </c>
      <c r="M236" s="392">
        <f>Entering!N354</f>
        <v>268</v>
      </c>
      <c r="N236" s="392">
        <f>Entering!O354</f>
        <v>251</v>
      </c>
      <c r="O236" s="392">
        <f>Entering!P354</f>
        <v>386</v>
      </c>
      <c r="P236" s="392">
        <f>Entering!Q354</f>
        <v>117</v>
      </c>
      <c r="Q236" s="392">
        <f>Entering!R354</f>
        <v>109</v>
      </c>
      <c r="R236" s="392">
        <f>Entering!S354</f>
        <v>71</v>
      </c>
      <c r="S236" s="394">
        <f t="shared" si="70"/>
        <v>5490</v>
      </c>
      <c r="T236" s="67"/>
      <c r="U236" s="67" t="str">
        <f t="shared" si="3"/>
        <v/>
      </c>
      <c r="V236" s="67" t="str">
        <f t="shared" si="4"/>
        <v/>
      </c>
      <c r="W236" s="67"/>
      <c r="X236" s="67"/>
      <c r="Y236" s="67"/>
    </row>
    <row r="237" spans="1:25" ht="12" customHeight="1" x14ac:dyDescent="0.4">
      <c r="A237" s="664"/>
      <c r="B237" s="391" t="s">
        <v>188</v>
      </c>
      <c r="C237" s="315">
        <f>'Carpool Breakdown Entering'!C196</f>
        <v>72</v>
      </c>
      <c r="D237" s="392">
        <f>'Carpool Breakdown Entering'!D196</f>
        <v>112</v>
      </c>
      <c r="E237" s="392">
        <f>'Carpool Breakdown Entering'!E196</f>
        <v>281</v>
      </c>
      <c r="F237" s="392">
        <f>'Carpool Breakdown Entering'!F196</f>
        <v>104</v>
      </c>
      <c r="G237" s="392">
        <f>'Carpool Breakdown Entering'!G196</f>
        <v>170</v>
      </c>
      <c r="H237" s="392">
        <f>'Carpool Breakdown Entering'!H196</f>
        <v>104</v>
      </c>
      <c r="I237" s="392">
        <f>'Carpool Breakdown Entering'!I196</f>
        <v>146</v>
      </c>
      <c r="J237" s="392">
        <f>'Carpool Breakdown Entering'!J196</f>
        <v>155</v>
      </c>
      <c r="K237" s="392">
        <f>'Carpool Breakdown Entering'!K196</f>
        <v>95</v>
      </c>
      <c r="L237" s="392">
        <f>'Carpool Breakdown Entering'!L196</f>
        <v>116</v>
      </c>
      <c r="M237" s="392">
        <f>'Carpool Breakdown Entering'!M196</f>
        <v>77</v>
      </c>
      <c r="N237" s="392">
        <f>'Carpool Breakdown Entering'!N196</f>
        <v>53</v>
      </c>
      <c r="O237" s="392">
        <f>'Carpool Breakdown Entering'!O196</f>
        <v>44</v>
      </c>
      <c r="P237" s="392">
        <f>'Carpool Breakdown Entering'!P196</f>
        <v>45</v>
      </c>
      <c r="Q237" s="392">
        <f>'Carpool Breakdown Entering'!Q196</f>
        <v>25</v>
      </c>
      <c r="R237" s="392">
        <f>'Carpool Breakdown Entering'!R196</f>
        <v>48</v>
      </c>
      <c r="S237" s="394">
        <f t="shared" si="70"/>
        <v>1647</v>
      </c>
      <c r="T237" s="67"/>
      <c r="U237" s="67" t="str">
        <f t="shared" si="3"/>
        <v/>
      </c>
      <c r="V237" s="67" t="str">
        <f t="shared" si="4"/>
        <v/>
      </c>
      <c r="W237" s="67"/>
      <c r="X237" s="67"/>
      <c r="Y237" s="67"/>
    </row>
    <row r="238" spans="1:25" ht="12" customHeight="1" x14ac:dyDescent="0.4">
      <c r="A238" s="664"/>
      <c r="B238" s="391" t="s">
        <v>42</v>
      </c>
      <c r="C238" s="315">
        <f>'Carpool Breakdown Entering'!C197</f>
        <v>145</v>
      </c>
      <c r="D238" s="392">
        <f>'Carpool Breakdown Entering'!D197</f>
        <v>226</v>
      </c>
      <c r="E238" s="392">
        <f>'Carpool Breakdown Entering'!E197</f>
        <v>582</v>
      </c>
      <c r="F238" s="392">
        <f>'Carpool Breakdown Entering'!F197</f>
        <v>211</v>
      </c>
      <c r="G238" s="392">
        <f>'Carpool Breakdown Entering'!G197</f>
        <v>338</v>
      </c>
      <c r="H238" s="392">
        <f>'Carpool Breakdown Entering'!H197</f>
        <v>211</v>
      </c>
      <c r="I238" s="392">
        <f>'Carpool Breakdown Entering'!I197</f>
        <v>299</v>
      </c>
      <c r="J238" s="392">
        <f>'Carpool Breakdown Entering'!J197</f>
        <v>312</v>
      </c>
      <c r="K238" s="392">
        <f>'Carpool Breakdown Entering'!K197</f>
        <v>190</v>
      </c>
      <c r="L238" s="392">
        <f>'Carpool Breakdown Entering'!L197</f>
        <v>243</v>
      </c>
      <c r="M238" s="392">
        <f>'Carpool Breakdown Entering'!M197</f>
        <v>156</v>
      </c>
      <c r="N238" s="392">
        <f>'Carpool Breakdown Entering'!N197</f>
        <v>106</v>
      </c>
      <c r="O238" s="392">
        <f>'Carpool Breakdown Entering'!O197</f>
        <v>95</v>
      </c>
      <c r="P238" s="392">
        <f>'Carpool Breakdown Entering'!P197</f>
        <v>92</v>
      </c>
      <c r="Q238" s="392">
        <f>'Carpool Breakdown Entering'!Q197</f>
        <v>50</v>
      </c>
      <c r="R238" s="392">
        <f>'Carpool Breakdown Entering'!R197</f>
        <v>99</v>
      </c>
      <c r="S238" s="394">
        <f t="shared" si="70"/>
        <v>3355</v>
      </c>
      <c r="T238" s="67"/>
      <c r="U238" s="67" t="str">
        <f t="shared" si="3"/>
        <v/>
      </c>
      <c r="V238" s="67" t="str">
        <f t="shared" si="4"/>
        <v/>
      </c>
      <c r="W238" s="67"/>
      <c r="X238" s="67"/>
      <c r="Y238" s="67"/>
    </row>
    <row r="239" spans="1:25" ht="12" customHeight="1" x14ac:dyDescent="0.4">
      <c r="A239" s="664"/>
      <c r="B239" s="391" t="s">
        <v>189</v>
      </c>
      <c r="C239" s="315">
        <f t="shared" ref="C239:R239" si="74">SUM(C236:C237)</f>
        <v>572</v>
      </c>
      <c r="D239" s="392">
        <f t="shared" si="74"/>
        <v>701</v>
      </c>
      <c r="E239" s="392">
        <f t="shared" si="74"/>
        <v>833</v>
      </c>
      <c r="F239" s="392">
        <f t="shared" si="74"/>
        <v>646</v>
      </c>
      <c r="G239" s="392">
        <f t="shared" si="74"/>
        <v>640</v>
      </c>
      <c r="H239" s="392">
        <f t="shared" si="74"/>
        <v>434</v>
      </c>
      <c r="I239" s="392">
        <f t="shared" si="74"/>
        <v>489</v>
      </c>
      <c r="J239" s="392">
        <f t="shared" si="74"/>
        <v>539</v>
      </c>
      <c r="K239" s="392">
        <f t="shared" si="74"/>
        <v>376</v>
      </c>
      <c r="L239" s="392">
        <f t="shared" si="74"/>
        <v>413</v>
      </c>
      <c r="M239" s="392">
        <f t="shared" si="74"/>
        <v>345</v>
      </c>
      <c r="N239" s="392">
        <f t="shared" si="74"/>
        <v>304</v>
      </c>
      <c r="O239" s="392">
        <f t="shared" si="74"/>
        <v>430</v>
      </c>
      <c r="P239" s="392">
        <f t="shared" si="74"/>
        <v>162</v>
      </c>
      <c r="Q239" s="392">
        <f t="shared" si="74"/>
        <v>134</v>
      </c>
      <c r="R239" s="392">
        <f t="shared" si="74"/>
        <v>119</v>
      </c>
      <c r="S239" s="394">
        <f t="shared" si="70"/>
        <v>7137</v>
      </c>
      <c r="T239" s="67"/>
      <c r="U239" s="67" t="str">
        <f t="shared" si="3"/>
        <v/>
      </c>
      <c r="V239" s="67" t="str">
        <f t="shared" si="4"/>
        <v/>
      </c>
      <c r="W239" s="67"/>
      <c r="X239" s="67"/>
      <c r="Y239" s="67"/>
    </row>
    <row r="240" spans="1:25" ht="12" customHeight="1" x14ac:dyDescent="0.4">
      <c r="A240" s="664"/>
      <c r="B240" s="391" t="s">
        <v>190</v>
      </c>
      <c r="C240" s="315">
        <f t="shared" ref="C240:R240" si="75">SUM(C236,C238)</f>
        <v>645</v>
      </c>
      <c r="D240" s="392">
        <f t="shared" si="75"/>
        <v>815</v>
      </c>
      <c r="E240" s="392">
        <f t="shared" si="75"/>
        <v>1134</v>
      </c>
      <c r="F240" s="392">
        <f t="shared" si="75"/>
        <v>753</v>
      </c>
      <c r="G240" s="392">
        <f t="shared" si="75"/>
        <v>808</v>
      </c>
      <c r="H240" s="392">
        <f t="shared" si="75"/>
        <v>541</v>
      </c>
      <c r="I240" s="392">
        <f t="shared" si="75"/>
        <v>642</v>
      </c>
      <c r="J240" s="392">
        <f t="shared" si="75"/>
        <v>696</v>
      </c>
      <c r="K240" s="392">
        <f t="shared" si="75"/>
        <v>471</v>
      </c>
      <c r="L240" s="392">
        <f t="shared" si="75"/>
        <v>540</v>
      </c>
      <c r="M240" s="392">
        <f t="shared" si="75"/>
        <v>424</v>
      </c>
      <c r="N240" s="392">
        <f t="shared" si="75"/>
        <v>357</v>
      </c>
      <c r="O240" s="392">
        <f t="shared" si="75"/>
        <v>481</v>
      </c>
      <c r="P240" s="392">
        <f t="shared" si="75"/>
        <v>209</v>
      </c>
      <c r="Q240" s="392">
        <f t="shared" si="75"/>
        <v>159</v>
      </c>
      <c r="R240" s="423">
        <f t="shared" si="75"/>
        <v>170</v>
      </c>
      <c r="S240" s="394">
        <f t="shared" si="70"/>
        <v>8845</v>
      </c>
      <c r="T240" s="67"/>
      <c r="U240" s="67" t="str">
        <f t="shared" si="3"/>
        <v/>
      </c>
      <c r="V240" s="67" t="str">
        <f t="shared" si="4"/>
        <v/>
      </c>
      <c r="W240" s="67"/>
      <c r="X240" s="67"/>
      <c r="Y240" s="67"/>
    </row>
    <row r="241" spans="1:25" ht="12" customHeight="1" x14ac:dyDescent="0.4">
      <c r="A241" s="664"/>
      <c r="B241" s="390" t="s">
        <v>191</v>
      </c>
      <c r="C241" s="314"/>
      <c r="D241" s="67"/>
      <c r="E241" s="67"/>
      <c r="F241" s="67"/>
      <c r="G241" s="67"/>
      <c r="H241" s="67"/>
      <c r="I241" s="67"/>
      <c r="J241" s="67"/>
      <c r="K241" s="67"/>
      <c r="L241" s="67"/>
      <c r="M241" s="67"/>
      <c r="N241" s="67"/>
      <c r="O241" s="67"/>
      <c r="P241" s="67"/>
      <c r="Q241" s="67"/>
      <c r="R241" s="67"/>
      <c r="S241" s="376"/>
      <c r="T241" s="67"/>
      <c r="U241" s="67" t="str">
        <f t="shared" si="3"/>
        <v/>
      </c>
      <c r="V241" s="67" t="str">
        <f t="shared" si="4"/>
        <v/>
      </c>
      <c r="W241" s="67"/>
      <c r="X241" s="67"/>
      <c r="Y241" s="67"/>
    </row>
    <row r="242" spans="1:25" ht="12" customHeight="1" x14ac:dyDescent="0.4">
      <c r="A242" s="664"/>
      <c r="B242" s="390" t="s">
        <v>192</v>
      </c>
      <c r="C242" s="314"/>
      <c r="D242" s="67"/>
      <c r="E242" s="67"/>
      <c r="F242" s="67"/>
      <c r="G242" s="67"/>
      <c r="H242" s="67"/>
      <c r="I242" s="67"/>
      <c r="J242" s="67"/>
      <c r="K242" s="67"/>
      <c r="L242" s="67"/>
      <c r="M242" s="67"/>
      <c r="N242" s="67"/>
      <c r="O242" s="67"/>
      <c r="P242" s="67"/>
      <c r="Q242" s="67"/>
      <c r="R242" s="67"/>
      <c r="S242" s="376"/>
      <c r="T242" s="67"/>
      <c r="U242" s="67" t="str">
        <f t="shared" si="3"/>
        <v/>
      </c>
      <c r="V242" s="67" t="str">
        <f t="shared" si="4"/>
        <v/>
      </c>
      <c r="W242" s="67"/>
      <c r="X242" s="67"/>
      <c r="Y242" s="67"/>
    </row>
    <row r="243" spans="1:25" ht="12" customHeight="1" x14ac:dyDescent="0.4">
      <c r="A243" s="664"/>
      <c r="B243" s="391" t="s">
        <v>193</v>
      </c>
      <c r="C243" s="315"/>
      <c r="D243" s="392"/>
      <c r="E243" s="392"/>
      <c r="F243" s="392"/>
      <c r="G243" s="392"/>
      <c r="H243" s="392"/>
      <c r="I243" s="392"/>
      <c r="J243" s="392"/>
      <c r="K243" s="392"/>
      <c r="L243" s="392"/>
      <c r="M243" s="392"/>
      <c r="N243" s="392"/>
      <c r="O243" s="392"/>
      <c r="P243" s="392"/>
      <c r="Q243" s="392"/>
      <c r="R243" s="392"/>
      <c r="S243" s="394"/>
      <c r="T243" s="67"/>
      <c r="U243" s="67" t="str">
        <f t="shared" si="3"/>
        <v/>
      </c>
      <c r="V243" s="67" t="str">
        <f t="shared" si="4"/>
        <v/>
      </c>
      <c r="W243" s="67"/>
      <c r="X243" s="67"/>
      <c r="Y243" s="67"/>
    </row>
    <row r="244" spans="1:25" ht="12" customHeight="1" x14ac:dyDescent="0.4">
      <c r="A244" s="664"/>
      <c r="B244" s="391" t="s">
        <v>194</v>
      </c>
      <c r="C244" s="315"/>
      <c r="D244" s="392"/>
      <c r="E244" s="392"/>
      <c r="F244" s="392"/>
      <c r="G244" s="392"/>
      <c r="H244" s="392"/>
      <c r="I244" s="392"/>
      <c r="J244" s="392"/>
      <c r="K244" s="392"/>
      <c r="L244" s="392"/>
      <c r="M244" s="392"/>
      <c r="N244" s="392"/>
      <c r="O244" s="392"/>
      <c r="P244" s="392"/>
      <c r="Q244" s="392"/>
      <c r="R244" s="392"/>
      <c r="S244" s="394"/>
      <c r="T244" s="67"/>
      <c r="U244" s="67" t="str">
        <f t="shared" si="3"/>
        <v/>
      </c>
      <c r="V244" s="67" t="str">
        <f t="shared" si="4"/>
        <v/>
      </c>
      <c r="W244" s="67"/>
      <c r="X244" s="67"/>
      <c r="Y244" s="67"/>
    </row>
    <row r="245" spans="1:25" ht="12" customHeight="1" x14ac:dyDescent="0.4">
      <c r="A245" s="664"/>
      <c r="B245" s="390" t="s">
        <v>196</v>
      </c>
      <c r="C245" s="314"/>
      <c r="D245" s="67"/>
      <c r="E245" s="67"/>
      <c r="F245" s="67"/>
      <c r="G245" s="67"/>
      <c r="H245" s="67"/>
      <c r="I245" s="67"/>
      <c r="J245" s="67"/>
      <c r="K245" s="67"/>
      <c r="L245" s="67"/>
      <c r="M245" s="67"/>
      <c r="N245" s="67"/>
      <c r="O245" s="67"/>
      <c r="P245" s="67"/>
      <c r="Q245" s="67"/>
      <c r="R245" s="67"/>
      <c r="S245" s="376">
        <f t="shared" ref="S245:S252" si="76">SUM(C245:R245)</f>
        <v>0</v>
      </c>
      <c r="T245" s="67"/>
      <c r="U245" s="67" t="str">
        <f t="shared" si="3"/>
        <v/>
      </c>
      <c r="V245" s="67" t="str">
        <f t="shared" si="4"/>
        <v/>
      </c>
      <c r="W245" s="67"/>
      <c r="X245" s="67"/>
      <c r="Y245" s="67"/>
    </row>
    <row r="246" spans="1:25" ht="12" customHeight="1" x14ac:dyDescent="0.4">
      <c r="A246" s="664"/>
      <c r="B246" s="390" t="s">
        <v>197</v>
      </c>
      <c r="C246" s="314"/>
      <c r="D246" s="67"/>
      <c r="E246" s="67"/>
      <c r="F246" s="67"/>
      <c r="G246" s="67"/>
      <c r="H246" s="67"/>
      <c r="I246" s="67"/>
      <c r="J246" s="67"/>
      <c r="K246" s="67"/>
      <c r="L246" s="67"/>
      <c r="M246" s="67"/>
      <c r="N246" s="67"/>
      <c r="O246" s="67"/>
      <c r="P246" s="67"/>
      <c r="Q246" s="67"/>
      <c r="R246" s="67"/>
      <c r="S246" s="376">
        <f t="shared" si="76"/>
        <v>0</v>
      </c>
      <c r="T246" s="67"/>
      <c r="U246" s="67" t="str">
        <f t="shared" si="3"/>
        <v/>
      </c>
      <c r="V246" s="67" t="str">
        <f t="shared" si="4"/>
        <v/>
      </c>
      <c r="W246" s="67"/>
      <c r="X246" s="67"/>
      <c r="Y246" s="67"/>
    </row>
    <row r="247" spans="1:25" ht="12" customHeight="1" x14ac:dyDescent="0.4">
      <c r="A247" s="664"/>
      <c r="B247" s="397" t="s">
        <v>7</v>
      </c>
      <c r="C247" s="317">
        <f t="shared" ref="C247:R247" si="77">SUM(C232,C234,C239,C241,C243,C245)</f>
        <v>574</v>
      </c>
      <c r="D247" s="398">
        <f t="shared" si="77"/>
        <v>709</v>
      </c>
      <c r="E247" s="398">
        <f t="shared" si="77"/>
        <v>841</v>
      </c>
      <c r="F247" s="398">
        <f t="shared" si="77"/>
        <v>658</v>
      </c>
      <c r="G247" s="398">
        <f t="shared" si="77"/>
        <v>646</v>
      </c>
      <c r="H247" s="398">
        <f t="shared" si="77"/>
        <v>437</v>
      </c>
      <c r="I247" s="398">
        <f t="shared" si="77"/>
        <v>490</v>
      </c>
      <c r="J247" s="398">
        <f t="shared" si="77"/>
        <v>542</v>
      </c>
      <c r="K247" s="398">
        <f t="shared" si="77"/>
        <v>377</v>
      </c>
      <c r="L247" s="398">
        <f t="shared" si="77"/>
        <v>416</v>
      </c>
      <c r="M247" s="398">
        <f t="shared" si="77"/>
        <v>349</v>
      </c>
      <c r="N247" s="398">
        <f t="shared" si="77"/>
        <v>309</v>
      </c>
      <c r="O247" s="398">
        <f t="shared" si="77"/>
        <v>432</v>
      </c>
      <c r="P247" s="398">
        <f t="shared" si="77"/>
        <v>162</v>
      </c>
      <c r="Q247" s="398">
        <f t="shared" si="77"/>
        <v>134</v>
      </c>
      <c r="R247" s="398">
        <f t="shared" si="77"/>
        <v>119</v>
      </c>
      <c r="S247" s="400">
        <f t="shared" si="76"/>
        <v>7195</v>
      </c>
      <c r="T247" s="67"/>
      <c r="U247" s="67">
        <f t="shared" si="3"/>
        <v>7195</v>
      </c>
      <c r="V247" s="67" t="str">
        <f t="shared" si="4"/>
        <v/>
      </c>
      <c r="W247" s="67"/>
      <c r="X247" s="67"/>
      <c r="Y247" s="67"/>
    </row>
    <row r="248" spans="1:25" ht="12" customHeight="1" x14ac:dyDescent="0.4">
      <c r="A248" s="664"/>
      <c r="B248" s="401" t="s">
        <v>198</v>
      </c>
      <c r="C248" s="402">
        <f t="shared" ref="C248:R248" si="78">SUM(C231,C233,C235,C240,C242,C244,C246)</f>
        <v>666</v>
      </c>
      <c r="D248" s="75">
        <f t="shared" si="78"/>
        <v>842</v>
      </c>
      <c r="E248" s="75">
        <f t="shared" si="78"/>
        <v>1160</v>
      </c>
      <c r="F248" s="75">
        <f t="shared" si="78"/>
        <v>779</v>
      </c>
      <c r="G248" s="75">
        <f t="shared" si="78"/>
        <v>830</v>
      </c>
      <c r="H248" s="75">
        <f t="shared" si="78"/>
        <v>553</v>
      </c>
      <c r="I248" s="75">
        <f t="shared" si="78"/>
        <v>663</v>
      </c>
      <c r="J248" s="75">
        <f t="shared" si="78"/>
        <v>705</v>
      </c>
      <c r="K248" s="75">
        <f t="shared" si="78"/>
        <v>474</v>
      </c>
      <c r="L248" s="75">
        <f t="shared" si="78"/>
        <v>550</v>
      </c>
      <c r="M248" s="75">
        <f t="shared" si="78"/>
        <v>429</v>
      </c>
      <c r="N248" s="75">
        <f t="shared" si="78"/>
        <v>368</v>
      </c>
      <c r="O248" s="75">
        <f t="shared" si="78"/>
        <v>488</v>
      </c>
      <c r="P248" s="75">
        <f t="shared" si="78"/>
        <v>210</v>
      </c>
      <c r="Q248" s="75">
        <f t="shared" si="78"/>
        <v>159</v>
      </c>
      <c r="R248" s="75">
        <f t="shared" si="78"/>
        <v>171</v>
      </c>
      <c r="S248" s="404">
        <f t="shared" si="76"/>
        <v>9047</v>
      </c>
      <c r="T248" s="67"/>
      <c r="U248" s="67" t="str">
        <f t="shared" si="3"/>
        <v/>
      </c>
      <c r="V248" s="67">
        <f t="shared" si="4"/>
        <v>9047</v>
      </c>
      <c r="W248" s="67"/>
      <c r="X248" s="67"/>
      <c r="Y248" s="67"/>
    </row>
    <row r="249" spans="1:25" ht="12" customHeight="1" x14ac:dyDescent="0.4">
      <c r="A249" s="664"/>
      <c r="B249" s="390" t="s">
        <v>199</v>
      </c>
      <c r="C249" s="314">
        <f>SUM(Entering!D367:D370)</f>
        <v>9</v>
      </c>
      <c r="D249" s="67">
        <f>SUM(Entering!E367:E370)</f>
        <v>11</v>
      </c>
      <c r="E249" s="67">
        <f>SUM(Entering!F367:F370)</f>
        <v>11</v>
      </c>
      <c r="F249" s="67">
        <f>SUM(Entering!G367:G370)</f>
        <v>10</v>
      </c>
      <c r="G249" s="67">
        <f>SUM(Entering!H367:H370)</f>
        <v>18</v>
      </c>
      <c r="H249" s="67">
        <f>SUM(Entering!I367:I370)</f>
        <v>19</v>
      </c>
      <c r="I249" s="67">
        <f>SUM(Entering!J367:J370)</f>
        <v>3</v>
      </c>
      <c r="J249" s="67">
        <f>SUM(Entering!K367:K370)</f>
        <v>3</v>
      </c>
      <c r="K249" s="67">
        <f>SUM(Entering!L367:L370)</f>
        <v>4</v>
      </c>
      <c r="L249" s="67">
        <f>SUM(Entering!M367:M370)</f>
        <v>2</v>
      </c>
      <c r="M249" s="67">
        <f>SUM(Entering!N367:N370)</f>
        <v>4</v>
      </c>
      <c r="N249" s="67">
        <f>SUM(Entering!O367:O370)</f>
        <v>1</v>
      </c>
      <c r="O249" s="67">
        <f>SUM(Entering!P367:P370)</f>
        <v>0</v>
      </c>
      <c r="P249" s="67">
        <f>SUM(Entering!Q367:Q370)</f>
        <v>0</v>
      </c>
      <c r="Q249" s="67">
        <f>SUM(Entering!R367:R370)</f>
        <v>0</v>
      </c>
      <c r="R249" s="67">
        <f>SUM(Entering!S367:S370)</f>
        <v>0</v>
      </c>
      <c r="S249" s="376">
        <f t="shared" si="76"/>
        <v>95</v>
      </c>
      <c r="T249" s="67"/>
      <c r="U249" s="67" t="str">
        <f t="shared" si="3"/>
        <v/>
      </c>
      <c r="V249" s="67" t="str">
        <f t="shared" si="4"/>
        <v/>
      </c>
      <c r="W249" s="67"/>
      <c r="X249" s="67"/>
      <c r="Y249" s="67"/>
    </row>
    <row r="250" spans="1:25" ht="12" customHeight="1" x14ac:dyDescent="0.4">
      <c r="A250" s="664"/>
      <c r="B250" s="390" t="s">
        <v>200</v>
      </c>
      <c r="C250" s="314">
        <f>(Entering!D367)+(Entering!D368*2)+(Entering!D369*3)+(Entering!D370*4)</f>
        <v>12</v>
      </c>
      <c r="D250" s="67">
        <f>(Entering!E367)+(Entering!E368*2)+(Entering!E369*3)+(Entering!E370*4)</f>
        <v>11</v>
      </c>
      <c r="E250" s="67">
        <f>(Entering!F367)+(Entering!F368*2)+(Entering!F369*3)+(Entering!F370*4)</f>
        <v>11</v>
      </c>
      <c r="F250" s="67">
        <f>(Entering!G367)+(Entering!G368*2)+(Entering!G369*3)+(Entering!G370*4)</f>
        <v>10</v>
      </c>
      <c r="G250" s="67">
        <f>(Entering!H367)+(Entering!H368*2)+(Entering!H369*3)+(Entering!H370*4)</f>
        <v>18</v>
      </c>
      <c r="H250" s="67">
        <f>(Entering!I367)+(Entering!I368*2)+(Entering!I369*3)+(Entering!I370*4)</f>
        <v>19</v>
      </c>
      <c r="I250" s="67">
        <f>(Entering!J367)+(Entering!J368*2)+(Entering!J369*3)+(Entering!J370*4)</f>
        <v>4</v>
      </c>
      <c r="J250" s="67">
        <f>(Entering!K367)+(Entering!K368*2)+(Entering!K369*3)+(Entering!K370*4)</f>
        <v>5</v>
      </c>
      <c r="K250" s="67">
        <f>(Entering!L367)+(Entering!L368*2)+(Entering!L369*3)+(Entering!L370*4)</f>
        <v>4</v>
      </c>
      <c r="L250" s="67">
        <f>(Entering!M367)+(Entering!M368*2)+(Entering!M369*3)+(Entering!M370*4)</f>
        <v>2</v>
      </c>
      <c r="M250" s="67">
        <f>(Entering!N367)+(Entering!N368*2)+(Entering!N369*3)+(Entering!N370*4)</f>
        <v>4</v>
      </c>
      <c r="N250" s="67">
        <f>(Entering!O367)+(Entering!O368*2)+(Entering!O369*3)+(Entering!O370*4)</f>
        <v>1</v>
      </c>
      <c r="O250" s="67">
        <f>(Entering!P367)+(Entering!P368*2)+(Entering!P369*3)+(Entering!P370*4)</f>
        <v>0</v>
      </c>
      <c r="P250" s="67">
        <f>(Entering!Q367)+(Entering!Q368*2)+(Entering!Q369*3)+(Entering!Q370*4)</f>
        <v>0</v>
      </c>
      <c r="Q250" s="67">
        <f>(Entering!R367)+(Entering!R368*2)+(Entering!R369*3)+(Entering!R370*4)</f>
        <v>0</v>
      </c>
      <c r="R250" s="67">
        <f>(Entering!S367)+(Entering!S368*2)+(Entering!S369*3)+(Entering!S370*4)</f>
        <v>0</v>
      </c>
      <c r="S250" s="376">
        <f t="shared" si="76"/>
        <v>101</v>
      </c>
      <c r="T250" s="67"/>
      <c r="U250" s="67" t="str">
        <f t="shared" si="3"/>
        <v/>
      </c>
      <c r="V250" s="67" t="str">
        <f t="shared" si="4"/>
        <v/>
      </c>
      <c r="W250" s="67"/>
      <c r="X250" s="67"/>
      <c r="Y250" s="67"/>
    </row>
    <row r="251" spans="1:25" ht="12" customHeight="1" x14ac:dyDescent="0.4">
      <c r="A251" s="664"/>
      <c r="B251" s="391" t="s">
        <v>201</v>
      </c>
      <c r="C251" s="315">
        <f>SUM(Entering!D375:D378)</f>
        <v>1</v>
      </c>
      <c r="D251" s="392">
        <f>SUM(Entering!E375:E378)</f>
        <v>4</v>
      </c>
      <c r="E251" s="392">
        <f>SUM(Entering!F375:F378)</f>
        <v>4</v>
      </c>
      <c r="F251" s="392">
        <f>SUM(Entering!G375:G378)</f>
        <v>7</v>
      </c>
      <c r="G251" s="392">
        <f>SUM(Entering!H375:H378)</f>
        <v>5</v>
      </c>
      <c r="H251" s="392">
        <f>SUM(Entering!I375:I378)</f>
        <v>6</v>
      </c>
      <c r="I251" s="392">
        <f>SUM(Entering!J375:J378)</f>
        <v>4</v>
      </c>
      <c r="J251" s="392">
        <f>SUM(Entering!K375:K378)</f>
        <v>2</v>
      </c>
      <c r="K251" s="392">
        <f>SUM(Entering!L375:L378)</f>
        <v>1</v>
      </c>
      <c r="L251" s="392">
        <f>SUM(Entering!M375:M378)</f>
        <v>6</v>
      </c>
      <c r="M251" s="392">
        <f>SUM(Entering!N375:N378)</f>
        <v>2</v>
      </c>
      <c r="N251" s="392">
        <f>SUM(Entering!O375:O378)</f>
        <v>2</v>
      </c>
      <c r="O251" s="392">
        <f>SUM(Entering!P375:P378)</f>
        <v>2</v>
      </c>
      <c r="P251" s="392">
        <f>SUM(Entering!Q375:Q378)</f>
        <v>0</v>
      </c>
      <c r="Q251" s="392">
        <f>SUM(Entering!R375:R378)</f>
        <v>0</v>
      </c>
      <c r="R251" s="392">
        <f>SUM(Entering!S375:S378)</f>
        <v>0</v>
      </c>
      <c r="S251" s="394">
        <f t="shared" si="76"/>
        <v>46</v>
      </c>
      <c r="T251" s="67"/>
      <c r="U251" s="67" t="str">
        <f t="shared" si="3"/>
        <v/>
      </c>
      <c r="V251" s="67" t="str">
        <f t="shared" si="4"/>
        <v/>
      </c>
      <c r="W251" s="67"/>
      <c r="X251" s="67"/>
      <c r="Y251" s="67"/>
    </row>
    <row r="252" spans="1:25" ht="12" customHeight="1" x14ac:dyDescent="0.4">
      <c r="A252" s="664"/>
      <c r="B252" s="391" t="s">
        <v>202</v>
      </c>
      <c r="C252" s="315">
        <f>(Entering!D375)+(Entering!D376*2)+(Entering!D377*3)+(Entering!D378*4)</f>
        <v>1</v>
      </c>
      <c r="D252" s="392">
        <f>(Entering!E375)+(Entering!E376*2)+(Entering!E377*3)+(Entering!E378*4)</f>
        <v>4</v>
      </c>
      <c r="E252" s="392">
        <f>(Entering!F375)+(Entering!F376*2)+(Entering!F377*3)+(Entering!F378*4)</f>
        <v>5</v>
      </c>
      <c r="F252" s="392">
        <f>(Entering!G375)+(Entering!G376*2)+(Entering!G377*3)+(Entering!G378*4)</f>
        <v>8</v>
      </c>
      <c r="G252" s="392">
        <f>(Entering!H375)+(Entering!H376*2)+(Entering!H377*3)+(Entering!H378*4)</f>
        <v>5</v>
      </c>
      <c r="H252" s="392">
        <f>(Entering!I375)+(Entering!I376*2)+(Entering!I377*3)+(Entering!I378*4)</f>
        <v>6</v>
      </c>
      <c r="I252" s="392">
        <f>(Entering!J375)+(Entering!J376*2)+(Entering!J377*3)+(Entering!J378*4)</f>
        <v>4</v>
      </c>
      <c r="J252" s="392">
        <f>(Entering!K375)+(Entering!K376*2)+(Entering!K377*3)+(Entering!K378*4)</f>
        <v>5</v>
      </c>
      <c r="K252" s="392">
        <f>(Entering!L375)+(Entering!L376*2)+(Entering!L377*3)+(Entering!L378*4)</f>
        <v>2</v>
      </c>
      <c r="L252" s="392">
        <f>(Entering!M375)+(Entering!M376*2)+(Entering!M377*3)+(Entering!M378*4)</f>
        <v>11</v>
      </c>
      <c r="M252" s="392">
        <f>(Entering!N375)+(Entering!N376*2)+(Entering!N377*3)+(Entering!N378*4)</f>
        <v>4</v>
      </c>
      <c r="N252" s="392">
        <f>(Entering!O375)+(Entering!O376*2)+(Entering!O377*3)+(Entering!O378*4)</f>
        <v>4</v>
      </c>
      <c r="O252" s="392">
        <f>(Entering!P375)+(Entering!P376*2)+(Entering!P377*3)+(Entering!P378*4)</f>
        <v>3</v>
      </c>
      <c r="P252" s="392">
        <f>(Entering!Q375)+(Entering!Q376*2)+(Entering!Q377*3)+(Entering!Q378*4)</f>
        <v>0</v>
      </c>
      <c r="Q252" s="392">
        <f>(Entering!R375)+(Entering!R376*2)+(Entering!R377*3)+(Entering!R378*4)</f>
        <v>0</v>
      </c>
      <c r="R252" s="392">
        <f>(Entering!S375)+(Entering!S376*2)+(Entering!S377*3)+(Entering!S378*4)</f>
        <v>0</v>
      </c>
      <c r="S252" s="394">
        <f t="shared" si="76"/>
        <v>62</v>
      </c>
      <c r="T252" s="67"/>
      <c r="U252" s="67" t="str">
        <f t="shared" si="3"/>
        <v/>
      </c>
      <c r="V252" s="67" t="str">
        <f t="shared" si="4"/>
        <v/>
      </c>
      <c r="W252" s="67"/>
      <c r="X252" s="67"/>
      <c r="Y252" s="67"/>
    </row>
    <row r="253" spans="1:25" ht="12" customHeight="1" x14ac:dyDescent="0.4">
      <c r="A253" s="664"/>
      <c r="B253" s="390" t="s">
        <v>203</v>
      </c>
      <c r="C253" s="314"/>
      <c r="D253" s="67"/>
      <c r="E253" s="67"/>
      <c r="F253" s="67"/>
      <c r="G253" s="67"/>
      <c r="H253" s="67"/>
      <c r="I253" s="67"/>
      <c r="J253" s="67"/>
      <c r="K253" s="67"/>
      <c r="L253" s="67"/>
      <c r="M253" s="67"/>
      <c r="N253" s="67"/>
      <c r="O253" s="67"/>
      <c r="P253" s="67"/>
      <c r="Q253" s="67"/>
      <c r="R253" s="67"/>
      <c r="S253" s="376"/>
      <c r="T253" s="67"/>
      <c r="U253" s="67" t="str">
        <f t="shared" si="3"/>
        <v/>
      </c>
      <c r="V253" s="67" t="str">
        <f t="shared" si="4"/>
        <v/>
      </c>
      <c r="W253" s="67"/>
      <c r="X253" s="67"/>
      <c r="Y253" s="67"/>
    </row>
    <row r="254" spans="1:25" ht="12" customHeight="1" x14ac:dyDescent="0.4">
      <c r="A254" s="664"/>
      <c r="B254" s="390" t="s">
        <v>204</v>
      </c>
      <c r="C254" s="314"/>
      <c r="D254" s="67"/>
      <c r="E254" s="67"/>
      <c r="F254" s="67"/>
      <c r="G254" s="67"/>
      <c r="H254" s="67"/>
      <c r="I254" s="67"/>
      <c r="J254" s="67"/>
      <c r="K254" s="67"/>
      <c r="L254" s="67"/>
      <c r="M254" s="67"/>
      <c r="N254" s="67"/>
      <c r="O254" s="67"/>
      <c r="P254" s="67"/>
      <c r="Q254" s="67"/>
      <c r="R254" s="67"/>
      <c r="S254" s="376"/>
      <c r="T254" s="67"/>
      <c r="U254" s="67" t="str">
        <f t="shared" si="3"/>
        <v/>
      </c>
      <c r="V254" s="67" t="str">
        <f t="shared" si="4"/>
        <v/>
      </c>
      <c r="W254" s="67"/>
      <c r="X254" s="67"/>
      <c r="Y254" s="67"/>
    </row>
    <row r="255" spans="1:25" ht="12" customHeight="1" x14ac:dyDescent="0.4">
      <c r="A255" s="664"/>
      <c r="B255" s="397" t="s">
        <v>25</v>
      </c>
      <c r="C255" s="317">
        <f t="shared" ref="C255:R255" si="79">SUM(C249,C251,C253)</f>
        <v>10</v>
      </c>
      <c r="D255" s="398">
        <f t="shared" si="79"/>
        <v>15</v>
      </c>
      <c r="E255" s="398">
        <f t="shared" si="79"/>
        <v>15</v>
      </c>
      <c r="F255" s="398">
        <f t="shared" si="79"/>
        <v>17</v>
      </c>
      <c r="G255" s="398">
        <f t="shared" si="79"/>
        <v>23</v>
      </c>
      <c r="H255" s="398">
        <f t="shared" si="79"/>
        <v>25</v>
      </c>
      <c r="I255" s="398">
        <f t="shared" si="79"/>
        <v>7</v>
      </c>
      <c r="J255" s="398">
        <f t="shared" si="79"/>
        <v>5</v>
      </c>
      <c r="K255" s="398">
        <f t="shared" si="79"/>
        <v>5</v>
      </c>
      <c r="L255" s="398">
        <f t="shared" si="79"/>
        <v>8</v>
      </c>
      <c r="M255" s="398">
        <f t="shared" si="79"/>
        <v>6</v>
      </c>
      <c r="N255" s="398">
        <f t="shared" si="79"/>
        <v>3</v>
      </c>
      <c r="O255" s="398">
        <f t="shared" si="79"/>
        <v>2</v>
      </c>
      <c r="P255" s="398">
        <f t="shared" si="79"/>
        <v>0</v>
      </c>
      <c r="Q255" s="398">
        <f t="shared" si="79"/>
        <v>0</v>
      </c>
      <c r="R255" s="398">
        <f t="shared" si="79"/>
        <v>0</v>
      </c>
      <c r="S255" s="400">
        <f t="shared" ref="S255:S268" si="80">SUM(C255:R255)</f>
        <v>141</v>
      </c>
      <c r="T255" s="67"/>
      <c r="U255" s="67" t="str">
        <f t="shared" si="3"/>
        <v/>
      </c>
      <c r="V255" s="67" t="str">
        <f t="shared" si="4"/>
        <v/>
      </c>
      <c r="W255" s="67"/>
      <c r="X255" s="67"/>
      <c r="Y255" s="67"/>
    </row>
    <row r="256" spans="1:25" ht="12" customHeight="1" x14ac:dyDescent="0.4">
      <c r="A256" s="664"/>
      <c r="B256" s="401" t="s">
        <v>205</v>
      </c>
      <c r="C256" s="402">
        <f t="shared" ref="C256:R256" si="81">SUM(C250,C252,C254)</f>
        <v>13</v>
      </c>
      <c r="D256" s="75">
        <f t="shared" si="81"/>
        <v>15</v>
      </c>
      <c r="E256" s="75">
        <f t="shared" si="81"/>
        <v>16</v>
      </c>
      <c r="F256" s="75">
        <f t="shared" si="81"/>
        <v>18</v>
      </c>
      <c r="G256" s="75">
        <f t="shared" si="81"/>
        <v>23</v>
      </c>
      <c r="H256" s="75">
        <f t="shared" si="81"/>
        <v>25</v>
      </c>
      <c r="I256" s="75">
        <f t="shared" si="81"/>
        <v>8</v>
      </c>
      <c r="J256" s="75">
        <f t="shared" si="81"/>
        <v>10</v>
      </c>
      <c r="K256" s="75">
        <f t="shared" si="81"/>
        <v>6</v>
      </c>
      <c r="L256" s="75">
        <f t="shared" si="81"/>
        <v>13</v>
      </c>
      <c r="M256" s="75">
        <f t="shared" si="81"/>
        <v>8</v>
      </c>
      <c r="N256" s="75">
        <f t="shared" si="81"/>
        <v>5</v>
      </c>
      <c r="O256" s="75">
        <f t="shared" si="81"/>
        <v>3</v>
      </c>
      <c r="P256" s="75">
        <f t="shared" si="81"/>
        <v>0</v>
      </c>
      <c r="Q256" s="75">
        <f t="shared" si="81"/>
        <v>0</v>
      </c>
      <c r="R256" s="75">
        <f t="shared" si="81"/>
        <v>0</v>
      </c>
      <c r="S256" s="404">
        <f t="shared" si="80"/>
        <v>163</v>
      </c>
      <c r="T256" s="67"/>
      <c r="U256" s="67" t="str">
        <f t="shared" si="3"/>
        <v/>
      </c>
      <c r="V256" s="67" t="str">
        <f t="shared" si="4"/>
        <v/>
      </c>
      <c r="W256" s="67"/>
      <c r="X256" s="67"/>
      <c r="Y256" s="67"/>
    </row>
    <row r="257" spans="1:25" ht="12" customHeight="1" x14ac:dyDescent="0.4">
      <c r="A257" s="664"/>
      <c r="B257" s="397" t="s">
        <v>6</v>
      </c>
      <c r="C257" s="317">
        <f t="shared" ref="C257:R257" si="82">SUM(C247,C255)</f>
        <v>584</v>
      </c>
      <c r="D257" s="398">
        <f t="shared" si="82"/>
        <v>724</v>
      </c>
      <c r="E257" s="398">
        <f t="shared" si="82"/>
        <v>856</v>
      </c>
      <c r="F257" s="398">
        <f t="shared" si="82"/>
        <v>675</v>
      </c>
      <c r="G257" s="398">
        <f t="shared" si="82"/>
        <v>669</v>
      </c>
      <c r="H257" s="398">
        <f t="shared" si="82"/>
        <v>462</v>
      </c>
      <c r="I257" s="398">
        <f t="shared" si="82"/>
        <v>497</v>
      </c>
      <c r="J257" s="398">
        <f t="shared" si="82"/>
        <v>547</v>
      </c>
      <c r="K257" s="398">
        <f t="shared" si="82"/>
        <v>382</v>
      </c>
      <c r="L257" s="398">
        <f t="shared" si="82"/>
        <v>424</v>
      </c>
      <c r="M257" s="398">
        <f t="shared" si="82"/>
        <v>355</v>
      </c>
      <c r="N257" s="398">
        <f t="shared" si="82"/>
        <v>312</v>
      </c>
      <c r="O257" s="398">
        <f t="shared" si="82"/>
        <v>434</v>
      </c>
      <c r="P257" s="398">
        <f t="shared" si="82"/>
        <v>162</v>
      </c>
      <c r="Q257" s="398">
        <f t="shared" si="82"/>
        <v>134</v>
      </c>
      <c r="R257" s="398">
        <f t="shared" si="82"/>
        <v>119</v>
      </c>
      <c r="S257" s="400">
        <f t="shared" si="80"/>
        <v>7336</v>
      </c>
      <c r="T257" s="67"/>
      <c r="U257" s="67" t="str">
        <f t="shared" si="3"/>
        <v/>
      </c>
      <c r="V257" s="67" t="str">
        <f t="shared" si="4"/>
        <v/>
      </c>
      <c r="W257" s="67"/>
      <c r="X257" s="67"/>
      <c r="Y257" s="67"/>
    </row>
    <row r="258" spans="1:25" ht="12" customHeight="1" x14ac:dyDescent="0.4">
      <c r="A258" s="665"/>
      <c r="B258" s="401" t="s">
        <v>32</v>
      </c>
      <c r="C258" s="402">
        <f t="shared" ref="C258:R258" si="83">SUM(C248,C256)</f>
        <v>679</v>
      </c>
      <c r="D258" s="75">
        <f t="shared" si="83"/>
        <v>857</v>
      </c>
      <c r="E258" s="75">
        <f t="shared" si="83"/>
        <v>1176</v>
      </c>
      <c r="F258" s="75">
        <f t="shared" si="83"/>
        <v>797</v>
      </c>
      <c r="G258" s="75">
        <f t="shared" si="83"/>
        <v>853</v>
      </c>
      <c r="H258" s="75">
        <f t="shared" si="83"/>
        <v>578</v>
      </c>
      <c r="I258" s="75">
        <f t="shared" si="83"/>
        <v>671</v>
      </c>
      <c r="J258" s="75">
        <f t="shared" si="83"/>
        <v>715</v>
      </c>
      <c r="K258" s="75">
        <f t="shared" si="83"/>
        <v>480</v>
      </c>
      <c r="L258" s="75">
        <f t="shared" si="83"/>
        <v>563</v>
      </c>
      <c r="M258" s="75">
        <f t="shared" si="83"/>
        <v>437</v>
      </c>
      <c r="N258" s="75">
        <f t="shared" si="83"/>
        <v>373</v>
      </c>
      <c r="O258" s="75">
        <f t="shared" si="83"/>
        <v>491</v>
      </c>
      <c r="P258" s="75">
        <f t="shared" si="83"/>
        <v>210</v>
      </c>
      <c r="Q258" s="75">
        <f t="shared" si="83"/>
        <v>159</v>
      </c>
      <c r="R258" s="75">
        <f t="shared" si="83"/>
        <v>171</v>
      </c>
      <c r="S258" s="404">
        <f t="shared" si="80"/>
        <v>9210</v>
      </c>
      <c r="T258" s="67"/>
      <c r="U258" s="67" t="str">
        <f t="shared" si="3"/>
        <v/>
      </c>
      <c r="V258" s="67" t="str">
        <f t="shared" si="4"/>
        <v/>
      </c>
      <c r="W258" s="67"/>
      <c r="X258" s="67"/>
      <c r="Y258" s="67"/>
    </row>
    <row r="259" spans="1:25" ht="12" customHeight="1" x14ac:dyDescent="0.4">
      <c r="A259" s="663" t="s">
        <v>262</v>
      </c>
      <c r="B259" s="390" t="s">
        <v>180</v>
      </c>
      <c r="C259" s="179">
        <f>SUM('PMD Breakdown Entering'!C97:C101,'PMD Breakdown Entering'!C94)</f>
        <v>5</v>
      </c>
      <c r="D259" s="77">
        <f>SUM('PMD Breakdown Entering'!D97:D101,'PMD Breakdown Entering'!D94)</f>
        <v>21</v>
      </c>
      <c r="E259" s="77">
        <f>SUM('PMD Breakdown Entering'!E97:E101,'PMD Breakdown Entering'!E94)</f>
        <v>37</v>
      </c>
      <c r="F259" s="77">
        <f>SUM('PMD Breakdown Entering'!F97:F101,'PMD Breakdown Entering'!F94)</f>
        <v>25</v>
      </c>
      <c r="G259" s="77">
        <f>SUM('PMD Breakdown Entering'!G97:G101,'PMD Breakdown Entering'!G94)</f>
        <v>29</v>
      </c>
      <c r="H259" s="77">
        <f>SUM('PMD Breakdown Entering'!H97:H101,'PMD Breakdown Entering'!H94)</f>
        <v>7</v>
      </c>
      <c r="I259" s="77">
        <f>SUM('PMD Breakdown Entering'!I97:I101,'PMD Breakdown Entering'!I94)</f>
        <v>8</v>
      </c>
      <c r="J259" s="77">
        <f>SUM('PMD Breakdown Entering'!J97:J101,'PMD Breakdown Entering'!J94)</f>
        <v>22</v>
      </c>
      <c r="K259" s="77">
        <f>SUM('PMD Breakdown Entering'!K97:K101,'PMD Breakdown Entering'!K94)</f>
        <v>20</v>
      </c>
      <c r="L259" s="77">
        <f>SUM('PMD Breakdown Entering'!L97:L101,'PMD Breakdown Entering'!L94)</f>
        <v>5</v>
      </c>
      <c r="M259" s="77">
        <f>SUM('PMD Breakdown Entering'!M97:M101,'PMD Breakdown Entering'!M94)</f>
        <v>4</v>
      </c>
      <c r="N259" s="77">
        <f>SUM('PMD Breakdown Entering'!N97:N101,'PMD Breakdown Entering'!N94)</f>
        <v>7</v>
      </c>
      <c r="O259" s="77">
        <f>SUM('PMD Breakdown Entering'!O97:O101,'PMD Breakdown Entering'!O94)</f>
        <v>5</v>
      </c>
      <c r="P259" s="77">
        <f>SUM('PMD Breakdown Entering'!P97:P101,'PMD Breakdown Entering'!P94)</f>
        <v>11</v>
      </c>
      <c r="Q259" s="77">
        <f>SUM('PMD Breakdown Entering'!Q97:Q101,'PMD Breakdown Entering'!Q94)</f>
        <v>5</v>
      </c>
      <c r="R259" s="77">
        <f>SUM('PMD Breakdown Entering'!R97:R101,'PMD Breakdown Entering'!R94)</f>
        <v>1</v>
      </c>
      <c r="S259" s="376">
        <f t="shared" si="80"/>
        <v>212</v>
      </c>
      <c r="T259" s="67"/>
      <c r="U259" s="67" t="str">
        <f t="shared" si="3"/>
        <v/>
      </c>
      <c r="V259" s="67" t="str">
        <f t="shared" si="4"/>
        <v/>
      </c>
      <c r="W259" s="67"/>
      <c r="X259" s="67"/>
      <c r="Y259" s="67"/>
    </row>
    <row r="260" spans="1:25" ht="12" customHeight="1" x14ac:dyDescent="0.4">
      <c r="A260" s="664"/>
      <c r="B260" s="391" t="s">
        <v>181</v>
      </c>
      <c r="C260" s="315">
        <f>SUM(Entering!D392:D393)</f>
        <v>3</v>
      </c>
      <c r="D260" s="392">
        <f>SUM(Entering!E392:E393)</f>
        <v>6</v>
      </c>
      <c r="E260" s="392">
        <f>SUM(Entering!F392:F393)</f>
        <v>4</v>
      </c>
      <c r="F260" s="392">
        <f>SUM(Entering!G392:G393)</f>
        <v>5</v>
      </c>
      <c r="G260" s="392">
        <f>SUM(Entering!H392:H393)</f>
        <v>4</v>
      </c>
      <c r="H260" s="392">
        <f>SUM(Entering!I392:I393)</f>
        <v>6</v>
      </c>
      <c r="I260" s="392">
        <f>SUM(Entering!J392:J393)</f>
        <v>3</v>
      </c>
      <c r="J260" s="392">
        <f>SUM(Entering!K392:K393)</f>
        <v>2</v>
      </c>
      <c r="K260" s="392">
        <f>SUM(Entering!L392:L393)</f>
        <v>2</v>
      </c>
      <c r="L260" s="392">
        <f>SUM(Entering!M392:M393)</f>
        <v>1</v>
      </c>
      <c r="M260" s="392">
        <f>SUM(Entering!N392:N393)</f>
        <v>1</v>
      </c>
      <c r="N260" s="392">
        <f>SUM(Entering!O392:O393)</f>
        <v>0</v>
      </c>
      <c r="O260" s="392">
        <f>SUM(Entering!P392:P393)</f>
        <v>0</v>
      </c>
      <c r="P260" s="392">
        <f>SUM(Entering!Q392:Q393)</f>
        <v>0</v>
      </c>
      <c r="Q260" s="392">
        <f>SUM(Entering!R392:R393)</f>
        <v>0</v>
      </c>
      <c r="R260" s="392">
        <f>SUM(Entering!S392:S393)</f>
        <v>0</v>
      </c>
      <c r="S260" s="394">
        <f t="shared" si="80"/>
        <v>37</v>
      </c>
      <c r="T260" s="67"/>
      <c r="U260" s="67" t="str">
        <f t="shared" si="3"/>
        <v/>
      </c>
      <c r="V260" s="67" t="str">
        <f t="shared" si="4"/>
        <v/>
      </c>
      <c r="W260" s="67"/>
      <c r="X260" s="67"/>
      <c r="Y260" s="67"/>
    </row>
    <row r="261" spans="1:25" ht="12" customHeight="1" x14ac:dyDescent="0.4">
      <c r="A261" s="664"/>
      <c r="B261" s="391" t="s">
        <v>182</v>
      </c>
      <c r="C261" s="315">
        <f>(Entering!D392)+(Entering!D393*2)</f>
        <v>3</v>
      </c>
      <c r="D261" s="392">
        <f>(Entering!E392)+(Entering!E393*2)</f>
        <v>6</v>
      </c>
      <c r="E261" s="392">
        <f>(Entering!F392)+(Entering!F393*2)</f>
        <v>4</v>
      </c>
      <c r="F261" s="392">
        <f>(Entering!G392)+(Entering!G393*2)</f>
        <v>5</v>
      </c>
      <c r="G261" s="392">
        <f>(Entering!H392)+(Entering!H393*2)</f>
        <v>4</v>
      </c>
      <c r="H261" s="392">
        <f>(Entering!I392)+(Entering!I393*2)</f>
        <v>6</v>
      </c>
      <c r="I261" s="392">
        <f>(Entering!J392)+(Entering!J393*2)</f>
        <v>3</v>
      </c>
      <c r="J261" s="392">
        <f>(Entering!K392)+(Entering!K393*2)</f>
        <v>2</v>
      </c>
      <c r="K261" s="392">
        <f>(Entering!L392)+(Entering!L393*2)</f>
        <v>2</v>
      </c>
      <c r="L261" s="392">
        <f>(Entering!M392)+(Entering!M393*2)</f>
        <v>1</v>
      </c>
      <c r="M261" s="392">
        <f>(Entering!N392)+(Entering!N393*2)</f>
        <v>1</v>
      </c>
      <c r="N261" s="392">
        <f>(Entering!O392)+(Entering!O393*2)</f>
        <v>0</v>
      </c>
      <c r="O261" s="392">
        <f>(Entering!P392)+(Entering!P393*2)</f>
        <v>0</v>
      </c>
      <c r="P261" s="392">
        <f>(Entering!Q392)+(Entering!Q393*2)</f>
        <v>0</v>
      </c>
      <c r="Q261" s="392">
        <f>(Entering!R392)+(Entering!R393*2)</f>
        <v>0</v>
      </c>
      <c r="R261" s="392">
        <f>(Entering!S392)+(Entering!S393*2)</f>
        <v>0</v>
      </c>
      <c r="S261" s="394">
        <f t="shared" si="80"/>
        <v>37</v>
      </c>
      <c r="T261" s="67"/>
      <c r="U261" s="67" t="str">
        <f t="shared" si="3"/>
        <v/>
      </c>
      <c r="V261" s="67" t="str">
        <f t="shared" si="4"/>
        <v/>
      </c>
      <c r="W261" s="67"/>
      <c r="X261" s="67"/>
      <c r="Y261" s="67"/>
    </row>
    <row r="262" spans="1:25" ht="12" customHeight="1" x14ac:dyDescent="0.4">
      <c r="A262" s="664"/>
      <c r="B262" s="390" t="s">
        <v>184</v>
      </c>
      <c r="C262" s="314">
        <f>SUM(Entering!D396:D397)</f>
        <v>1</v>
      </c>
      <c r="D262" s="67">
        <f>SUM(Entering!E396:E397)</f>
        <v>0</v>
      </c>
      <c r="E262" s="67">
        <f>SUM(Entering!F396:F397)</f>
        <v>0</v>
      </c>
      <c r="F262" s="67">
        <f>SUM(Entering!G396:G397)</f>
        <v>0</v>
      </c>
      <c r="G262" s="67">
        <f>SUM(Entering!H396:H397)</f>
        <v>0</v>
      </c>
      <c r="H262" s="67">
        <f>SUM(Entering!I396:I397)</f>
        <v>0</v>
      </c>
      <c r="I262" s="67">
        <f>SUM(Entering!J396:J397)</f>
        <v>0</v>
      </c>
      <c r="J262" s="67">
        <f>SUM(Entering!K396:K397)</f>
        <v>0</v>
      </c>
      <c r="K262" s="67">
        <f>SUM(Entering!L396:L397)</f>
        <v>0</v>
      </c>
      <c r="L262" s="67">
        <f>SUM(Entering!M396:M397)</f>
        <v>0</v>
      </c>
      <c r="M262" s="67">
        <f>SUM(Entering!N396:N397)</f>
        <v>0</v>
      </c>
      <c r="N262" s="67">
        <f>SUM(Entering!O396:O397)</f>
        <v>0</v>
      </c>
      <c r="O262" s="67">
        <f>SUM(Entering!P396:P397)</f>
        <v>0</v>
      </c>
      <c r="P262" s="67">
        <f>SUM(Entering!Q396:Q397)</f>
        <v>0</v>
      </c>
      <c r="Q262" s="67">
        <f>SUM(Entering!R396:R397)</f>
        <v>0</v>
      </c>
      <c r="R262" s="67">
        <f>SUM(Entering!S396:S397)</f>
        <v>0</v>
      </c>
      <c r="S262" s="376">
        <f t="shared" si="80"/>
        <v>1</v>
      </c>
      <c r="T262" s="67"/>
      <c r="U262" s="67" t="str">
        <f t="shared" si="3"/>
        <v/>
      </c>
      <c r="V262" s="67" t="str">
        <f t="shared" si="4"/>
        <v/>
      </c>
      <c r="W262" s="67"/>
      <c r="X262" s="67"/>
      <c r="Y262" s="67"/>
    </row>
    <row r="263" spans="1:25" ht="12" customHeight="1" x14ac:dyDescent="0.4">
      <c r="A263" s="664"/>
      <c r="B263" s="390" t="s">
        <v>185</v>
      </c>
      <c r="C263" s="314">
        <f>(Entering!D396)+(Entering!D397*2)</f>
        <v>1</v>
      </c>
      <c r="D263" s="67">
        <f>(Entering!E396)+(Entering!E397*2)</f>
        <v>0</v>
      </c>
      <c r="E263" s="67">
        <f>(Entering!F396)+(Entering!F397*2)</f>
        <v>0</v>
      </c>
      <c r="F263" s="67">
        <f>(Entering!G396)+(Entering!G397*2)</f>
        <v>0</v>
      </c>
      <c r="G263" s="67">
        <f>(Entering!H396)+(Entering!H397*2)</f>
        <v>0</v>
      </c>
      <c r="H263" s="67">
        <f>(Entering!I396)+(Entering!I397*2)</f>
        <v>0</v>
      </c>
      <c r="I263" s="67">
        <f>(Entering!J396)+(Entering!J397*2)</f>
        <v>0</v>
      </c>
      <c r="J263" s="67">
        <f>(Entering!K396)+(Entering!K397*2)</f>
        <v>0</v>
      </c>
      <c r="K263" s="67">
        <f>(Entering!L396)+(Entering!L397*2)</f>
        <v>0</v>
      </c>
      <c r="L263" s="67">
        <f>(Entering!M396)+(Entering!M397*2)</f>
        <v>0</v>
      </c>
      <c r="M263" s="67">
        <f>(Entering!N396)+(Entering!N397*2)</f>
        <v>0</v>
      </c>
      <c r="N263" s="67">
        <f>(Entering!O396)+(Entering!O397*2)</f>
        <v>0</v>
      </c>
      <c r="O263" s="67">
        <f>(Entering!P396)+(Entering!P397*2)</f>
        <v>0</v>
      </c>
      <c r="P263" s="67">
        <f>(Entering!Q396)+(Entering!Q397*2)</f>
        <v>0</v>
      </c>
      <c r="Q263" s="67">
        <f>(Entering!R396)+(Entering!R397*2)</f>
        <v>0</v>
      </c>
      <c r="R263" s="67">
        <f>(Entering!S396)+(Entering!S397*2)</f>
        <v>0</v>
      </c>
      <c r="S263" s="376">
        <f t="shared" si="80"/>
        <v>1</v>
      </c>
      <c r="T263" s="67"/>
      <c r="U263" s="67" t="str">
        <f t="shared" si="3"/>
        <v/>
      </c>
      <c r="V263" s="67" t="str">
        <f t="shared" si="4"/>
        <v/>
      </c>
      <c r="W263" s="67"/>
      <c r="X263" s="67"/>
      <c r="Y263" s="67"/>
    </row>
    <row r="264" spans="1:25" ht="12" customHeight="1" x14ac:dyDescent="0.4">
      <c r="A264" s="664"/>
      <c r="B264" s="391" t="s">
        <v>11</v>
      </c>
      <c r="C264" s="315">
        <f>Entering!D398</f>
        <v>50</v>
      </c>
      <c r="D264" s="392">
        <f>Entering!E398</f>
        <v>130</v>
      </c>
      <c r="E264" s="392">
        <f>Entering!F398</f>
        <v>138</v>
      </c>
      <c r="F264" s="392">
        <f>Entering!G398</f>
        <v>163</v>
      </c>
      <c r="G264" s="392">
        <f>Entering!H398</f>
        <v>80</v>
      </c>
      <c r="H264" s="392">
        <f>Entering!I398</f>
        <v>76</v>
      </c>
      <c r="I264" s="392">
        <f>Entering!J398</f>
        <v>38</v>
      </c>
      <c r="J264" s="392">
        <f>Entering!K398</f>
        <v>62</v>
      </c>
      <c r="K264" s="392">
        <f>Entering!L398</f>
        <v>26</v>
      </c>
      <c r="L264" s="392">
        <f>Entering!M398</f>
        <v>17</v>
      </c>
      <c r="M264" s="392">
        <f>Entering!N398</f>
        <v>35</v>
      </c>
      <c r="N264" s="392">
        <f>Entering!O398</f>
        <v>39</v>
      </c>
      <c r="O264" s="392">
        <f>Entering!P398</f>
        <v>19</v>
      </c>
      <c r="P264" s="392">
        <f>Entering!Q398</f>
        <v>18</v>
      </c>
      <c r="Q264" s="392">
        <f>Entering!R398</f>
        <v>7</v>
      </c>
      <c r="R264" s="392">
        <f>Entering!S398</f>
        <v>4</v>
      </c>
      <c r="S264" s="394">
        <f t="shared" si="80"/>
        <v>902</v>
      </c>
      <c r="T264" s="67"/>
      <c r="U264" s="67" t="str">
        <f t="shared" si="3"/>
        <v/>
      </c>
      <c r="V264" s="67" t="str">
        <f t="shared" si="4"/>
        <v/>
      </c>
      <c r="W264" s="67"/>
      <c r="X264" s="67"/>
      <c r="Y264" s="67"/>
    </row>
    <row r="265" spans="1:25" ht="12" customHeight="1" x14ac:dyDescent="0.4">
      <c r="A265" s="664"/>
      <c r="B265" s="391" t="s">
        <v>188</v>
      </c>
      <c r="C265" s="315">
        <f>'Carpool Breakdown Entering'!C217</f>
        <v>22</v>
      </c>
      <c r="D265" s="392">
        <f>'Carpool Breakdown Entering'!D217</f>
        <v>15</v>
      </c>
      <c r="E265" s="392">
        <f>'Carpool Breakdown Entering'!E217</f>
        <v>17</v>
      </c>
      <c r="F265" s="392">
        <f>'Carpool Breakdown Entering'!F217</f>
        <v>20</v>
      </c>
      <c r="G265" s="392">
        <f>'Carpool Breakdown Entering'!G217</f>
        <v>11</v>
      </c>
      <c r="H265" s="392">
        <f>'Carpool Breakdown Entering'!H217</f>
        <v>10</v>
      </c>
      <c r="I265" s="392">
        <f>'Carpool Breakdown Entering'!I217</f>
        <v>18</v>
      </c>
      <c r="J265" s="392">
        <f>'Carpool Breakdown Entering'!J217</f>
        <v>15</v>
      </c>
      <c r="K265" s="392">
        <f>'Carpool Breakdown Entering'!K217</f>
        <v>8</v>
      </c>
      <c r="L265" s="392">
        <f>'Carpool Breakdown Entering'!L217</f>
        <v>1</v>
      </c>
      <c r="M265" s="392">
        <f>'Carpool Breakdown Entering'!M217</f>
        <v>19</v>
      </c>
      <c r="N265" s="392">
        <f>'Carpool Breakdown Entering'!N217</f>
        <v>3</v>
      </c>
      <c r="O265" s="392">
        <f>'Carpool Breakdown Entering'!O217</f>
        <v>4</v>
      </c>
      <c r="P265" s="392">
        <f>'Carpool Breakdown Entering'!P217</f>
        <v>3</v>
      </c>
      <c r="Q265" s="392">
        <f>'Carpool Breakdown Entering'!Q217</f>
        <v>0</v>
      </c>
      <c r="R265" s="392">
        <f>'Carpool Breakdown Entering'!R217</f>
        <v>1</v>
      </c>
      <c r="S265" s="394">
        <f t="shared" si="80"/>
        <v>167</v>
      </c>
      <c r="T265" s="67"/>
      <c r="U265" s="67" t="str">
        <f t="shared" si="3"/>
        <v/>
      </c>
      <c r="V265" s="67" t="str">
        <f t="shared" si="4"/>
        <v/>
      </c>
      <c r="W265" s="67"/>
      <c r="X265" s="67"/>
      <c r="Y265" s="67"/>
    </row>
    <row r="266" spans="1:25" ht="12" customHeight="1" x14ac:dyDescent="0.4">
      <c r="A266" s="664"/>
      <c r="B266" s="391" t="s">
        <v>42</v>
      </c>
      <c r="C266" s="315">
        <f>'Carpool Breakdown Entering'!C218</f>
        <v>47</v>
      </c>
      <c r="D266" s="392">
        <f>'Carpool Breakdown Entering'!D218</f>
        <v>30</v>
      </c>
      <c r="E266" s="392">
        <f>'Carpool Breakdown Entering'!E218</f>
        <v>34</v>
      </c>
      <c r="F266" s="392">
        <f>'Carpool Breakdown Entering'!F218</f>
        <v>44</v>
      </c>
      <c r="G266" s="392">
        <f>'Carpool Breakdown Entering'!G218</f>
        <v>22</v>
      </c>
      <c r="H266" s="392">
        <f>'Carpool Breakdown Entering'!H218</f>
        <v>20</v>
      </c>
      <c r="I266" s="392">
        <f>'Carpool Breakdown Entering'!I218</f>
        <v>37</v>
      </c>
      <c r="J266" s="392">
        <f>'Carpool Breakdown Entering'!J218</f>
        <v>32</v>
      </c>
      <c r="K266" s="392">
        <f>'Carpool Breakdown Entering'!K218</f>
        <v>16</v>
      </c>
      <c r="L266" s="392">
        <f>'Carpool Breakdown Entering'!L218</f>
        <v>2</v>
      </c>
      <c r="M266" s="392">
        <f>'Carpool Breakdown Entering'!M218</f>
        <v>39</v>
      </c>
      <c r="N266" s="392">
        <f>'Carpool Breakdown Entering'!N218</f>
        <v>6</v>
      </c>
      <c r="O266" s="392">
        <f>'Carpool Breakdown Entering'!O218</f>
        <v>8</v>
      </c>
      <c r="P266" s="392">
        <f>'Carpool Breakdown Entering'!P218</f>
        <v>6</v>
      </c>
      <c r="Q266" s="392">
        <f>'Carpool Breakdown Entering'!Q218</f>
        <v>0</v>
      </c>
      <c r="R266" s="392">
        <f>'Carpool Breakdown Entering'!R218</f>
        <v>2</v>
      </c>
      <c r="S266" s="394">
        <f t="shared" si="80"/>
        <v>345</v>
      </c>
      <c r="T266" s="67"/>
      <c r="U266" s="67" t="str">
        <f t="shared" si="3"/>
        <v/>
      </c>
      <c r="V266" s="67" t="str">
        <f t="shared" si="4"/>
        <v/>
      </c>
      <c r="W266" s="67"/>
      <c r="X266" s="67"/>
      <c r="Y266" s="67"/>
    </row>
    <row r="267" spans="1:25" ht="12" customHeight="1" x14ac:dyDescent="0.4">
      <c r="A267" s="664"/>
      <c r="B267" s="391" t="s">
        <v>189</v>
      </c>
      <c r="C267" s="315">
        <f t="shared" ref="C267:R267" si="84">SUM(C264:C265)</f>
        <v>72</v>
      </c>
      <c r="D267" s="392">
        <f t="shared" si="84"/>
        <v>145</v>
      </c>
      <c r="E267" s="392">
        <f t="shared" si="84"/>
        <v>155</v>
      </c>
      <c r="F267" s="392">
        <f t="shared" si="84"/>
        <v>183</v>
      </c>
      <c r="G267" s="392">
        <f t="shared" si="84"/>
        <v>91</v>
      </c>
      <c r="H267" s="392">
        <f t="shared" si="84"/>
        <v>86</v>
      </c>
      <c r="I267" s="392">
        <f t="shared" si="84"/>
        <v>56</v>
      </c>
      <c r="J267" s="392">
        <f t="shared" si="84"/>
        <v>77</v>
      </c>
      <c r="K267" s="392">
        <f t="shared" si="84"/>
        <v>34</v>
      </c>
      <c r="L267" s="392">
        <f t="shared" si="84"/>
        <v>18</v>
      </c>
      <c r="M267" s="392">
        <f t="shared" si="84"/>
        <v>54</v>
      </c>
      <c r="N267" s="392">
        <f t="shared" si="84"/>
        <v>42</v>
      </c>
      <c r="O267" s="392">
        <f t="shared" si="84"/>
        <v>23</v>
      </c>
      <c r="P267" s="392">
        <f t="shared" si="84"/>
        <v>21</v>
      </c>
      <c r="Q267" s="392">
        <f t="shared" si="84"/>
        <v>7</v>
      </c>
      <c r="R267" s="392">
        <f t="shared" si="84"/>
        <v>5</v>
      </c>
      <c r="S267" s="394">
        <f t="shared" si="80"/>
        <v>1069</v>
      </c>
      <c r="T267" s="67"/>
      <c r="U267" s="67" t="str">
        <f t="shared" si="3"/>
        <v/>
      </c>
      <c r="V267" s="67" t="str">
        <f t="shared" si="4"/>
        <v/>
      </c>
      <c r="W267" s="67"/>
      <c r="X267" s="67"/>
      <c r="Y267" s="67"/>
    </row>
    <row r="268" spans="1:25" ht="12" customHeight="1" x14ac:dyDescent="0.4">
      <c r="A268" s="664"/>
      <c r="B268" s="391" t="s">
        <v>190</v>
      </c>
      <c r="C268" s="315">
        <f t="shared" ref="C268:R268" si="85">SUM(C264,C266)</f>
        <v>97</v>
      </c>
      <c r="D268" s="392">
        <f t="shared" si="85"/>
        <v>160</v>
      </c>
      <c r="E268" s="392">
        <f t="shared" si="85"/>
        <v>172</v>
      </c>
      <c r="F268" s="392">
        <f t="shared" si="85"/>
        <v>207</v>
      </c>
      <c r="G268" s="392">
        <f t="shared" si="85"/>
        <v>102</v>
      </c>
      <c r="H268" s="392">
        <f t="shared" si="85"/>
        <v>96</v>
      </c>
      <c r="I268" s="392">
        <f t="shared" si="85"/>
        <v>75</v>
      </c>
      <c r="J268" s="392">
        <f t="shared" si="85"/>
        <v>94</v>
      </c>
      <c r="K268" s="392">
        <f t="shared" si="85"/>
        <v>42</v>
      </c>
      <c r="L268" s="392">
        <f t="shared" si="85"/>
        <v>19</v>
      </c>
      <c r="M268" s="392">
        <f t="shared" si="85"/>
        <v>74</v>
      </c>
      <c r="N268" s="392">
        <f t="shared" si="85"/>
        <v>45</v>
      </c>
      <c r="O268" s="392">
        <f t="shared" si="85"/>
        <v>27</v>
      </c>
      <c r="P268" s="392">
        <f t="shared" si="85"/>
        <v>24</v>
      </c>
      <c r="Q268" s="392">
        <f t="shared" si="85"/>
        <v>7</v>
      </c>
      <c r="R268" s="423">
        <f t="shared" si="85"/>
        <v>6</v>
      </c>
      <c r="S268" s="394">
        <f t="shared" si="80"/>
        <v>1247</v>
      </c>
      <c r="T268" s="67"/>
      <c r="U268" s="67" t="str">
        <f t="shared" si="3"/>
        <v/>
      </c>
      <c r="V268" s="67" t="str">
        <f t="shared" si="4"/>
        <v/>
      </c>
      <c r="W268" s="67"/>
      <c r="X268" s="67"/>
      <c r="Y268" s="67"/>
    </row>
    <row r="269" spans="1:25" ht="12" customHeight="1" x14ac:dyDescent="0.4">
      <c r="A269" s="664"/>
      <c r="B269" s="390" t="s">
        <v>191</v>
      </c>
      <c r="C269" s="314"/>
      <c r="D269" s="67"/>
      <c r="E269" s="67"/>
      <c r="F269" s="67"/>
      <c r="G269" s="67"/>
      <c r="H269" s="67"/>
      <c r="I269" s="67"/>
      <c r="J269" s="67"/>
      <c r="K269" s="67"/>
      <c r="L269" s="67"/>
      <c r="M269" s="67"/>
      <c r="N269" s="67"/>
      <c r="O269" s="67"/>
      <c r="P269" s="67"/>
      <c r="Q269" s="67"/>
      <c r="R269" s="67"/>
      <c r="S269" s="376"/>
      <c r="T269" s="67"/>
      <c r="U269" s="67" t="str">
        <f t="shared" si="3"/>
        <v/>
      </c>
      <c r="V269" s="67" t="str">
        <f t="shared" si="4"/>
        <v/>
      </c>
      <c r="W269" s="67"/>
      <c r="X269" s="67"/>
      <c r="Y269" s="67"/>
    </row>
    <row r="270" spans="1:25" ht="12" customHeight="1" x14ac:dyDescent="0.4">
      <c r="A270" s="664"/>
      <c r="B270" s="390" t="s">
        <v>192</v>
      </c>
      <c r="C270" s="314"/>
      <c r="D270" s="67"/>
      <c r="E270" s="67"/>
      <c r="F270" s="67"/>
      <c r="G270" s="67"/>
      <c r="H270" s="67"/>
      <c r="I270" s="67"/>
      <c r="J270" s="67"/>
      <c r="K270" s="67"/>
      <c r="L270" s="67"/>
      <c r="M270" s="67"/>
      <c r="N270" s="67"/>
      <c r="O270" s="67"/>
      <c r="P270" s="67"/>
      <c r="Q270" s="67"/>
      <c r="R270" s="67"/>
      <c r="S270" s="376"/>
      <c r="T270" s="67"/>
      <c r="U270" s="67" t="str">
        <f t="shared" si="3"/>
        <v/>
      </c>
      <c r="V270" s="67" t="str">
        <f t="shared" si="4"/>
        <v/>
      </c>
      <c r="W270" s="67"/>
      <c r="X270" s="67"/>
      <c r="Y270" s="67"/>
    </row>
    <row r="271" spans="1:25" ht="12" customHeight="1" x14ac:dyDescent="0.4">
      <c r="A271" s="664"/>
      <c r="B271" s="391" t="s">
        <v>193</v>
      </c>
      <c r="C271" s="315"/>
      <c r="D271" s="392"/>
      <c r="E271" s="392"/>
      <c r="F271" s="392"/>
      <c r="G271" s="392"/>
      <c r="H271" s="392"/>
      <c r="I271" s="392"/>
      <c r="J271" s="392"/>
      <c r="K271" s="392"/>
      <c r="L271" s="392"/>
      <c r="M271" s="392"/>
      <c r="N271" s="392"/>
      <c r="O271" s="392"/>
      <c r="P271" s="392"/>
      <c r="Q271" s="392"/>
      <c r="R271" s="392"/>
      <c r="S271" s="394"/>
      <c r="T271" s="67"/>
      <c r="U271" s="67" t="str">
        <f t="shared" si="3"/>
        <v/>
      </c>
      <c r="V271" s="67" t="str">
        <f t="shared" si="4"/>
        <v/>
      </c>
      <c r="W271" s="67"/>
      <c r="X271" s="67"/>
      <c r="Y271" s="67"/>
    </row>
    <row r="272" spans="1:25" ht="12" customHeight="1" x14ac:dyDescent="0.4">
      <c r="A272" s="664"/>
      <c r="B272" s="391" t="s">
        <v>194</v>
      </c>
      <c r="C272" s="315"/>
      <c r="D272" s="392"/>
      <c r="E272" s="392"/>
      <c r="F272" s="392"/>
      <c r="G272" s="392"/>
      <c r="H272" s="392"/>
      <c r="I272" s="392"/>
      <c r="J272" s="392"/>
      <c r="K272" s="392"/>
      <c r="L272" s="392"/>
      <c r="M272" s="392"/>
      <c r="N272" s="392"/>
      <c r="O272" s="392"/>
      <c r="P272" s="392"/>
      <c r="Q272" s="392"/>
      <c r="R272" s="392"/>
      <c r="S272" s="394"/>
      <c r="T272" s="67"/>
      <c r="U272" s="67" t="str">
        <f t="shared" si="3"/>
        <v/>
      </c>
      <c r="V272" s="67" t="str">
        <f t="shared" si="4"/>
        <v/>
      </c>
      <c r="W272" s="67"/>
      <c r="X272" s="67"/>
      <c r="Y272" s="67"/>
    </row>
    <row r="273" spans="1:25" ht="12" customHeight="1" x14ac:dyDescent="0.4">
      <c r="A273" s="664"/>
      <c r="B273" s="390" t="s">
        <v>196</v>
      </c>
      <c r="C273" s="314"/>
      <c r="D273" s="67"/>
      <c r="E273" s="67"/>
      <c r="F273" s="67"/>
      <c r="G273" s="67"/>
      <c r="H273" s="67"/>
      <c r="I273" s="67"/>
      <c r="J273" s="67"/>
      <c r="K273" s="67"/>
      <c r="L273" s="67"/>
      <c r="M273" s="67"/>
      <c r="N273" s="67"/>
      <c r="O273" s="67"/>
      <c r="P273" s="67"/>
      <c r="Q273" s="67"/>
      <c r="R273" s="67"/>
      <c r="S273" s="376"/>
      <c r="T273" s="67"/>
      <c r="U273" s="67" t="str">
        <f t="shared" si="3"/>
        <v/>
      </c>
      <c r="V273" s="67" t="str">
        <f t="shared" si="4"/>
        <v/>
      </c>
      <c r="W273" s="67"/>
      <c r="X273" s="67"/>
      <c r="Y273" s="67"/>
    </row>
    <row r="274" spans="1:25" ht="12" customHeight="1" x14ac:dyDescent="0.4">
      <c r="A274" s="664"/>
      <c r="B274" s="390" t="s">
        <v>197</v>
      </c>
      <c r="C274" s="314"/>
      <c r="D274" s="67"/>
      <c r="E274" s="67"/>
      <c r="F274" s="67"/>
      <c r="G274" s="67"/>
      <c r="H274" s="67"/>
      <c r="I274" s="67"/>
      <c r="J274" s="67"/>
      <c r="K274" s="67"/>
      <c r="L274" s="67"/>
      <c r="M274" s="67"/>
      <c r="N274" s="67"/>
      <c r="O274" s="67"/>
      <c r="P274" s="67"/>
      <c r="Q274" s="67"/>
      <c r="R274" s="67"/>
      <c r="S274" s="376"/>
      <c r="T274" s="67"/>
      <c r="U274" s="67" t="str">
        <f t="shared" si="3"/>
        <v/>
      </c>
      <c r="V274" s="67" t="str">
        <f t="shared" si="4"/>
        <v/>
      </c>
      <c r="W274" s="67"/>
      <c r="X274" s="67"/>
      <c r="Y274" s="67"/>
    </row>
    <row r="275" spans="1:25" ht="12" customHeight="1" x14ac:dyDescent="0.4">
      <c r="A275" s="664"/>
      <c r="B275" s="397" t="s">
        <v>7</v>
      </c>
      <c r="C275" s="317">
        <f t="shared" ref="C275:R275" si="86">SUM(C260,C262,C267,C269,C271,C273)</f>
        <v>76</v>
      </c>
      <c r="D275" s="398">
        <f t="shared" si="86"/>
        <v>151</v>
      </c>
      <c r="E275" s="398">
        <f t="shared" si="86"/>
        <v>159</v>
      </c>
      <c r="F275" s="398">
        <f t="shared" si="86"/>
        <v>188</v>
      </c>
      <c r="G275" s="398">
        <f t="shared" si="86"/>
        <v>95</v>
      </c>
      <c r="H275" s="398">
        <f t="shared" si="86"/>
        <v>92</v>
      </c>
      <c r="I275" s="398">
        <f t="shared" si="86"/>
        <v>59</v>
      </c>
      <c r="J275" s="398">
        <f t="shared" si="86"/>
        <v>79</v>
      </c>
      <c r="K275" s="398">
        <f t="shared" si="86"/>
        <v>36</v>
      </c>
      <c r="L275" s="398">
        <f t="shared" si="86"/>
        <v>19</v>
      </c>
      <c r="M275" s="398">
        <f t="shared" si="86"/>
        <v>55</v>
      </c>
      <c r="N275" s="398">
        <f t="shared" si="86"/>
        <v>42</v>
      </c>
      <c r="O275" s="398">
        <f t="shared" si="86"/>
        <v>23</v>
      </c>
      <c r="P275" s="398">
        <f t="shared" si="86"/>
        <v>21</v>
      </c>
      <c r="Q275" s="398">
        <f t="shared" si="86"/>
        <v>7</v>
      </c>
      <c r="R275" s="398">
        <f t="shared" si="86"/>
        <v>5</v>
      </c>
      <c r="S275" s="400">
        <f t="shared" ref="S275:S296" si="87">SUM(C275:R275)</f>
        <v>1107</v>
      </c>
      <c r="T275" s="67"/>
      <c r="U275" s="67">
        <f t="shared" si="3"/>
        <v>1107</v>
      </c>
      <c r="V275" s="67" t="str">
        <f t="shared" si="4"/>
        <v/>
      </c>
      <c r="W275" s="67"/>
      <c r="X275" s="67"/>
      <c r="Y275" s="67"/>
    </row>
    <row r="276" spans="1:25" ht="12" customHeight="1" x14ac:dyDescent="0.4">
      <c r="A276" s="664"/>
      <c r="B276" s="401" t="s">
        <v>198</v>
      </c>
      <c r="C276" s="402">
        <f t="shared" ref="C276:R276" si="88">SUM(C259,C261,C263,C268,C270,C272,C274)</f>
        <v>106</v>
      </c>
      <c r="D276" s="75">
        <f t="shared" si="88"/>
        <v>187</v>
      </c>
      <c r="E276" s="75">
        <f t="shared" si="88"/>
        <v>213</v>
      </c>
      <c r="F276" s="75">
        <f t="shared" si="88"/>
        <v>237</v>
      </c>
      <c r="G276" s="75">
        <f t="shared" si="88"/>
        <v>135</v>
      </c>
      <c r="H276" s="75">
        <f t="shared" si="88"/>
        <v>109</v>
      </c>
      <c r="I276" s="75">
        <f t="shared" si="88"/>
        <v>86</v>
      </c>
      <c r="J276" s="75">
        <f t="shared" si="88"/>
        <v>118</v>
      </c>
      <c r="K276" s="75">
        <f t="shared" si="88"/>
        <v>64</v>
      </c>
      <c r="L276" s="75">
        <f t="shared" si="88"/>
        <v>25</v>
      </c>
      <c r="M276" s="75">
        <f t="shared" si="88"/>
        <v>79</v>
      </c>
      <c r="N276" s="75">
        <f t="shared" si="88"/>
        <v>52</v>
      </c>
      <c r="O276" s="75">
        <f t="shared" si="88"/>
        <v>32</v>
      </c>
      <c r="P276" s="75">
        <f t="shared" si="88"/>
        <v>35</v>
      </c>
      <c r="Q276" s="75">
        <f t="shared" si="88"/>
        <v>12</v>
      </c>
      <c r="R276" s="75">
        <f t="shared" si="88"/>
        <v>7</v>
      </c>
      <c r="S276" s="404">
        <f t="shared" si="87"/>
        <v>1497</v>
      </c>
      <c r="T276" s="67"/>
      <c r="U276" s="67" t="str">
        <f t="shared" si="3"/>
        <v/>
      </c>
      <c r="V276" s="67">
        <f t="shared" si="4"/>
        <v>1497</v>
      </c>
      <c r="W276" s="67"/>
      <c r="X276" s="67"/>
      <c r="Y276" s="67"/>
    </row>
    <row r="277" spans="1:25" ht="12" customHeight="1" x14ac:dyDescent="0.4">
      <c r="A277" s="664"/>
      <c r="B277" s="390" t="s">
        <v>199</v>
      </c>
      <c r="C277" s="314">
        <f>SUM(Entering!D411:D414)</f>
        <v>0</v>
      </c>
      <c r="D277" s="67">
        <f>SUM(Entering!E411:E414)</f>
        <v>5</v>
      </c>
      <c r="E277" s="67">
        <f>SUM(Entering!F411:F414)</f>
        <v>4</v>
      </c>
      <c r="F277" s="67">
        <f>SUM(Entering!G411:G414)</f>
        <v>7</v>
      </c>
      <c r="G277" s="67">
        <f>SUM(Entering!H411:H414)</f>
        <v>6</v>
      </c>
      <c r="H277" s="67">
        <f>SUM(Entering!I411:I414)</f>
        <v>6</v>
      </c>
      <c r="I277" s="67">
        <f>SUM(Entering!J411:J414)</f>
        <v>2</v>
      </c>
      <c r="J277" s="67">
        <f>SUM(Entering!K411:K414)</f>
        <v>7</v>
      </c>
      <c r="K277" s="67">
        <f>SUM(Entering!L411:L414)</f>
        <v>5</v>
      </c>
      <c r="L277" s="67">
        <f>SUM(Entering!M411:M414)</f>
        <v>2</v>
      </c>
      <c r="M277" s="67">
        <f>SUM(Entering!N411:N414)</f>
        <v>1</v>
      </c>
      <c r="N277" s="67">
        <f>SUM(Entering!O411:O414)</f>
        <v>0</v>
      </c>
      <c r="O277" s="67">
        <f>SUM(Entering!P411:P414)</f>
        <v>0</v>
      </c>
      <c r="P277" s="67">
        <f>SUM(Entering!Q411:Q414)</f>
        <v>2</v>
      </c>
      <c r="Q277" s="67">
        <f>SUM(Entering!R411:R414)</f>
        <v>0</v>
      </c>
      <c r="R277" s="67">
        <f>SUM(Entering!S411:S414)</f>
        <v>0</v>
      </c>
      <c r="S277" s="376">
        <f t="shared" si="87"/>
        <v>47</v>
      </c>
      <c r="T277" s="67"/>
      <c r="U277" s="67" t="str">
        <f t="shared" si="3"/>
        <v/>
      </c>
      <c r="V277" s="67" t="str">
        <f t="shared" si="4"/>
        <v/>
      </c>
      <c r="W277" s="67"/>
      <c r="X277" s="67"/>
      <c r="Y277" s="67"/>
    </row>
    <row r="278" spans="1:25" ht="12" customHeight="1" x14ac:dyDescent="0.4">
      <c r="A278" s="664"/>
      <c r="B278" s="390" t="s">
        <v>200</v>
      </c>
      <c r="C278" s="314">
        <f>(Entering!D411)+(Entering!D412*2)+(Entering!D413*3)+(Entering!D414*4)</f>
        <v>0</v>
      </c>
      <c r="D278" s="67">
        <f>(Entering!E411)+(Entering!E412*2)+(Entering!E413*3)+(Entering!E414*4)</f>
        <v>5</v>
      </c>
      <c r="E278" s="67">
        <f>(Entering!F411)+(Entering!F412*2)+(Entering!F413*3)+(Entering!F414*4)</f>
        <v>4</v>
      </c>
      <c r="F278" s="67">
        <f>(Entering!G411)+(Entering!G412*2)+(Entering!G413*3)+(Entering!G414*4)</f>
        <v>7</v>
      </c>
      <c r="G278" s="67">
        <f>(Entering!H411)+(Entering!H412*2)+(Entering!H413*3)+(Entering!H414*4)</f>
        <v>6</v>
      </c>
      <c r="H278" s="67">
        <f>(Entering!I411)+(Entering!I412*2)+(Entering!I413*3)+(Entering!I414*4)</f>
        <v>6</v>
      </c>
      <c r="I278" s="67">
        <f>(Entering!J411)+(Entering!J412*2)+(Entering!J413*3)+(Entering!J414*4)</f>
        <v>2</v>
      </c>
      <c r="J278" s="67">
        <f>(Entering!K411)+(Entering!K412*2)+(Entering!K413*3)+(Entering!K414*4)</f>
        <v>7</v>
      </c>
      <c r="K278" s="67">
        <f>(Entering!L411)+(Entering!L412*2)+(Entering!L413*3)+(Entering!L414*4)</f>
        <v>5</v>
      </c>
      <c r="L278" s="67">
        <f>(Entering!M411)+(Entering!M412*2)+(Entering!M413*3)+(Entering!M414*4)</f>
        <v>2</v>
      </c>
      <c r="M278" s="67">
        <f>(Entering!N411)+(Entering!N412*2)+(Entering!N413*3)+(Entering!N414*4)</f>
        <v>1</v>
      </c>
      <c r="N278" s="67">
        <f>(Entering!O411)+(Entering!O412*2)+(Entering!O413*3)+(Entering!O414*4)</f>
        <v>0</v>
      </c>
      <c r="O278" s="67">
        <f>(Entering!P411)+(Entering!P412*2)+(Entering!P413*3)+(Entering!P414*4)</f>
        <v>0</v>
      </c>
      <c r="P278" s="67">
        <f>(Entering!Q411)+(Entering!Q412*2)+(Entering!Q413*3)+(Entering!Q414*4)</f>
        <v>2</v>
      </c>
      <c r="Q278" s="67">
        <f>(Entering!R411)+(Entering!R412*2)+(Entering!R413*3)+(Entering!R414*4)</f>
        <v>0</v>
      </c>
      <c r="R278" s="67">
        <f>(Entering!S411)+(Entering!S412*2)+(Entering!S413*3)+(Entering!S414*4)</f>
        <v>0</v>
      </c>
      <c r="S278" s="376">
        <f t="shared" si="87"/>
        <v>47</v>
      </c>
      <c r="T278" s="67"/>
      <c r="U278" s="67" t="str">
        <f t="shared" ref="U278:U426" si="89">IF(B278="Commuter Vehicles", S278, "")</f>
        <v/>
      </c>
      <c r="V278" s="67" t="str">
        <f t="shared" ref="V278:V426" si="90">IF(B278="Commuter People", S278, "")</f>
        <v/>
      </c>
      <c r="W278" s="67"/>
      <c r="X278" s="67"/>
      <c r="Y278" s="67"/>
    </row>
    <row r="279" spans="1:25" ht="12" customHeight="1" x14ac:dyDescent="0.4">
      <c r="A279" s="664"/>
      <c r="B279" s="391" t="s">
        <v>201</v>
      </c>
      <c r="C279" s="315">
        <f>SUM(Entering!D420:D423)</f>
        <v>2</v>
      </c>
      <c r="D279" s="392">
        <f>SUM(Entering!E420:E423)</f>
        <v>3</v>
      </c>
      <c r="E279" s="392">
        <f>SUM(Entering!F420:F423)</f>
        <v>1</v>
      </c>
      <c r="F279" s="392">
        <f>SUM(Entering!G420:G423)</f>
        <v>2</v>
      </c>
      <c r="G279" s="392">
        <f>SUM(Entering!H420:H423)</f>
        <v>3</v>
      </c>
      <c r="H279" s="392">
        <f>SUM(Entering!I420:I423)</f>
        <v>5</v>
      </c>
      <c r="I279" s="392">
        <f>SUM(Entering!J420:J423)</f>
        <v>2</v>
      </c>
      <c r="J279" s="392">
        <f>SUM(Entering!K420:K423)</f>
        <v>2</v>
      </c>
      <c r="K279" s="392">
        <f>SUM(Entering!L420:L423)</f>
        <v>2</v>
      </c>
      <c r="L279" s="392">
        <f>SUM(Entering!M420:M423)</f>
        <v>0</v>
      </c>
      <c r="M279" s="392">
        <f>SUM(Entering!N420:N423)</f>
        <v>0</v>
      </c>
      <c r="N279" s="392">
        <f>SUM(Entering!O420:O423)</f>
        <v>0</v>
      </c>
      <c r="O279" s="392">
        <f>SUM(Entering!P420:P423)</f>
        <v>0</v>
      </c>
      <c r="P279" s="392">
        <f>SUM(Entering!Q420:Q423)</f>
        <v>0</v>
      </c>
      <c r="Q279" s="392">
        <f>SUM(Entering!R420:R423)</f>
        <v>0</v>
      </c>
      <c r="R279" s="392">
        <f>SUM(Entering!S420:S423)</f>
        <v>1</v>
      </c>
      <c r="S279" s="394">
        <f t="shared" si="87"/>
        <v>23</v>
      </c>
      <c r="T279" s="67"/>
      <c r="U279" s="67" t="str">
        <f t="shared" si="89"/>
        <v/>
      </c>
      <c r="V279" s="67" t="str">
        <f t="shared" si="90"/>
        <v/>
      </c>
      <c r="W279" s="67"/>
      <c r="X279" s="67"/>
      <c r="Y279" s="67"/>
    </row>
    <row r="280" spans="1:25" ht="12" customHeight="1" x14ac:dyDescent="0.4">
      <c r="A280" s="664"/>
      <c r="B280" s="391" t="s">
        <v>202</v>
      </c>
      <c r="C280" s="315">
        <f>(Entering!D420)+(Entering!D421*2)+(Entering!D422*3)+(Entering!D423*4)</f>
        <v>3</v>
      </c>
      <c r="D280" s="392">
        <f>(Entering!E420)+(Entering!E421*2)+(Entering!E422*3)+(Entering!E423*4)</f>
        <v>3</v>
      </c>
      <c r="E280" s="392">
        <f>(Entering!F420)+(Entering!F421*2)+(Entering!F422*3)+(Entering!F423*4)</f>
        <v>1</v>
      </c>
      <c r="F280" s="392">
        <f>(Entering!G420)+(Entering!G421*2)+(Entering!G422*3)+(Entering!G423*4)</f>
        <v>2</v>
      </c>
      <c r="G280" s="392">
        <f>(Entering!H420)+(Entering!H421*2)+(Entering!H422*3)+(Entering!H423*4)</f>
        <v>3</v>
      </c>
      <c r="H280" s="392">
        <f>(Entering!I420)+(Entering!I421*2)+(Entering!I422*3)+(Entering!I423*4)</f>
        <v>6</v>
      </c>
      <c r="I280" s="392">
        <f>(Entering!J420)+(Entering!J421*2)+(Entering!J422*3)+(Entering!J423*4)</f>
        <v>3</v>
      </c>
      <c r="J280" s="392">
        <f>(Entering!K420)+(Entering!K421*2)+(Entering!K422*3)+(Entering!K423*4)</f>
        <v>3</v>
      </c>
      <c r="K280" s="392">
        <f>(Entering!L420)+(Entering!L421*2)+(Entering!L422*3)+(Entering!L423*4)</f>
        <v>3</v>
      </c>
      <c r="L280" s="392">
        <f>(Entering!M420)+(Entering!M421*2)+(Entering!M422*3)+(Entering!M423*4)</f>
        <v>0</v>
      </c>
      <c r="M280" s="392">
        <f>(Entering!N420)+(Entering!N421*2)+(Entering!N422*3)+(Entering!N423*4)</f>
        <v>0</v>
      </c>
      <c r="N280" s="392">
        <f>(Entering!O420)+(Entering!O421*2)+(Entering!O422*3)+(Entering!O423*4)</f>
        <v>0</v>
      </c>
      <c r="O280" s="392">
        <f>(Entering!P420)+(Entering!P421*2)+(Entering!P422*3)+(Entering!P423*4)</f>
        <v>0</v>
      </c>
      <c r="P280" s="392">
        <f>(Entering!Q420)+(Entering!Q421*2)+(Entering!Q422*3)+(Entering!Q423*4)</f>
        <v>0</v>
      </c>
      <c r="Q280" s="392">
        <f>(Entering!R420)+(Entering!R421*2)+(Entering!R422*3)+(Entering!R423*4)</f>
        <v>0</v>
      </c>
      <c r="R280" s="392">
        <f>(Entering!S420)+(Entering!S421*2)+(Entering!S422*3)+(Entering!S423*4)</f>
        <v>1</v>
      </c>
      <c r="S280" s="394">
        <f t="shared" si="87"/>
        <v>28</v>
      </c>
      <c r="T280" s="67"/>
      <c r="U280" s="67" t="str">
        <f t="shared" si="89"/>
        <v/>
      </c>
      <c r="V280" s="67" t="str">
        <f t="shared" si="90"/>
        <v/>
      </c>
      <c r="W280" s="67"/>
      <c r="X280" s="67"/>
      <c r="Y280" s="67"/>
    </row>
    <row r="281" spans="1:25" ht="12" customHeight="1" x14ac:dyDescent="0.4">
      <c r="A281" s="664"/>
      <c r="B281" s="390" t="s">
        <v>203</v>
      </c>
      <c r="C281" s="314"/>
      <c r="D281" s="67"/>
      <c r="E281" s="67"/>
      <c r="F281" s="67"/>
      <c r="G281" s="67"/>
      <c r="H281" s="67"/>
      <c r="I281" s="67"/>
      <c r="J281" s="67"/>
      <c r="K281" s="67"/>
      <c r="L281" s="67"/>
      <c r="M281" s="67"/>
      <c r="N281" s="67"/>
      <c r="O281" s="67"/>
      <c r="P281" s="67"/>
      <c r="Q281" s="67"/>
      <c r="R281" s="67"/>
      <c r="S281" s="376">
        <f t="shared" si="87"/>
        <v>0</v>
      </c>
      <c r="T281" s="67"/>
      <c r="U281" s="67" t="str">
        <f t="shared" si="89"/>
        <v/>
      </c>
      <c r="V281" s="67" t="str">
        <f t="shared" si="90"/>
        <v/>
      </c>
      <c r="W281" s="67"/>
      <c r="X281" s="67"/>
      <c r="Y281" s="67"/>
    </row>
    <row r="282" spans="1:25" ht="12" customHeight="1" x14ac:dyDescent="0.4">
      <c r="A282" s="664"/>
      <c r="B282" s="390" t="s">
        <v>204</v>
      </c>
      <c r="C282" s="314"/>
      <c r="D282" s="67"/>
      <c r="E282" s="67"/>
      <c r="F282" s="67"/>
      <c r="G282" s="67"/>
      <c r="H282" s="67"/>
      <c r="I282" s="67"/>
      <c r="J282" s="67"/>
      <c r="K282" s="67"/>
      <c r="L282" s="67"/>
      <c r="M282" s="67"/>
      <c r="N282" s="67"/>
      <c r="O282" s="67"/>
      <c r="P282" s="67"/>
      <c r="Q282" s="67"/>
      <c r="R282" s="67"/>
      <c r="S282" s="376">
        <f t="shared" si="87"/>
        <v>0</v>
      </c>
      <c r="T282" s="67"/>
      <c r="U282" s="67" t="str">
        <f t="shared" si="89"/>
        <v/>
      </c>
      <c r="V282" s="67" t="str">
        <f t="shared" si="90"/>
        <v/>
      </c>
      <c r="W282" s="67"/>
      <c r="X282" s="67"/>
      <c r="Y282" s="67"/>
    </row>
    <row r="283" spans="1:25" ht="12" customHeight="1" x14ac:dyDescent="0.4">
      <c r="A283" s="664"/>
      <c r="B283" s="397" t="s">
        <v>25</v>
      </c>
      <c r="C283" s="317">
        <f t="shared" ref="C283:R283" si="91">SUM(C277,C279,C281)</f>
        <v>2</v>
      </c>
      <c r="D283" s="398">
        <f t="shared" si="91"/>
        <v>8</v>
      </c>
      <c r="E283" s="398">
        <f t="shared" si="91"/>
        <v>5</v>
      </c>
      <c r="F283" s="398">
        <f t="shared" si="91"/>
        <v>9</v>
      </c>
      <c r="G283" s="398">
        <f t="shared" si="91"/>
        <v>9</v>
      </c>
      <c r="H283" s="398">
        <f t="shared" si="91"/>
        <v>11</v>
      </c>
      <c r="I283" s="398">
        <f t="shared" si="91"/>
        <v>4</v>
      </c>
      <c r="J283" s="398">
        <f t="shared" si="91"/>
        <v>9</v>
      </c>
      <c r="K283" s="398">
        <f t="shared" si="91"/>
        <v>7</v>
      </c>
      <c r="L283" s="398">
        <f t="shared" si="91"/>
        <v>2</v>
      </c>
      <c r="M283" s="398">
        <f t="shared" si="91"/>
        <v>1</v>
      </c>
      <c r="N283" s="398">
        <f t="shared" si="91"/>
        <v>0</v>
      </c>
      <c r="O283" s="398">
        <f t="shared" si="91"/>
        <v>0</v>
      </c>
      <c r="P283" s="398">
        <f t="shared" si="91"/>
        <v>2</v>
      </c>
      <c r="Q283" s="398">
        <f t="shared" si="91"/>
        <v>0</v>
      </c>
      <c r="R283" s="398">
        <f t="shared" si="91"/>
        <v>1</v>
      </c>
      <c r="S283" s="400">
        <f t="shared" si="87"/>
        <v>70</v>
      </c>
      <c r="T283" s="67"/>
      <c r="U283" s="67" t="str">
        <f t="shared" si="89"/>
        <v/>
      </c>
      <c r="V283" s="67" t="str">
        <f t="shared" si="90"/>
        <v/>
      </c>
      <c r="W283" s="67"/>
      <c r="X283" s="67"/>
      <c r="Y283" s="67"/>
    </row>
    <row r="284" spans="1:25" ht="12" customHeight="1" x14ac:dyDescent="0.4">
      <c r="A284" s="664"/>
      <c r="B284" s="401" t="s">
        <v>205</v>
      </c>
      <c r="C284" s="402">
        <f t="shared" ref="C284:R284" si="92">SUM(C278,C280,C282)</f>
        <v>3</v>
      </c>
      <c r="D284" s="75">
        <f t="shared" si="92"/>
        <v>8</v>
      </c>
      <c r="E284" s="75">
        <f t="shared" si="92"/>
        <v>5</v>
      </c>
      <c r="F284" s="75">
        <f t="shared" si="92"/>
        <v>9</v>
      </c>
      <c r="G284" s="75">
        <f t="shared" si="92"/>
        <v>9</v>
      </c>
      <c r="H284" s="75">
        <f t="shared" si="92"/>
        <v>12</v>
      </c>
      <c r="I284" s="75">
        <f t="shared" si="92"/>
        <v>5</v>
      </c>
      <c r="J284" s="75">
        <f t="shared" si="92"/>
        <v>10</v>
      </c>
      <c r="K284" s="75">
        <f t="shared" si="92"/>
        <v>8</v>
      </c>
      <c r="L284" s="75">
        <f t="shared" si="92"/>
        <v>2</v>
      </c>
      <c r="M284" s="75">
        <f t="shared" si="92"/>
        <v>1</v>
      </c>
      <c r="N284" s="75">
        <f t="shared" si="92"/>
        <v>0</v>
      </c>
      <c r="O284" s="75">
        <f t="shared" si="92"/>
        <v>0</v>
      </c>
      <c r="P284" s="75">
        <f t="shared" si="92"/>
        <v>2</v>
      </c>
      <c r="Q284" s="75">
        <f t="shared" si="92"/>
        <v>0</v>
      </c>
      <c r="R284" s="75">
        <f t="shared" si="92"/>
        <v>1</v>
      </c>
      <c r="S284" s="404">
        <f t="shared" si="87"/>
        <v>75</v>
      </c>
      <c r="T284" s="67"/>
      <c r="U284" s="67" t="str">
        <f t="shared" si="89"/>
        <v/>
      </c>
      <c r="V284" s="67" t="str">
        <f t="shared" si="90"/>
        <v/>
      </c>
      <c r="W284" s="67"/>
      <c r="X284" s="67"/>
      <c r="Y284" s="67"/>
    </row>
    <row r="285" spans="1:25" ht="12" customHeight="1" x14ac:dyDescent="0.4">
      <c r="A285" s="664"/>
      <c r="B285" s="397" t="s">
        <v>6</v>
      </c>
      <c r="C285" s="317">
        <f t="shared" ref="C285:R285" si="93">SUM(C275,C283)</f>
        <v>78</v>
      </c>
      <c r="D285" s="398">
        <f t="shared" si="93"/>
        <v>159</v>
      </c>
      <c r="E285" s="398">
        <f t="shared" si="93"/>
        <v>164</v>
      </c>
      <c r="F285" s="398">
        <f t="shared" si="93"/>
        <v>197</v>
      </c>
      <c r="G285" s="398">
        <f t="shared" si="93"/>
        <v>104</v>
      </c>
      <c r="H285" s="398">
        <f t="shared" si="93"/>
        <v>103</v>
      </c>
      <c r="I285" s="398">
        <f t="shared" si="93"/>
        <v>63</v>
      </c>
      <c r="J285" s="398">
        <f t="shared" si="93"/>
        <v>88</v>
      </c>
      <c r="K285" s="398">
        <f t="shared" si="93"/>
        <v>43</v>
      </c>
      <c r="L285" s="398">
        <f t="shared" si="93"/>
        <v>21</v>
      </c>
      <c r="M285" s="398">
        <f t="shared" si="93"/>
        <v>56</v>
      </c>
      <c r="N285" s="398">
        <f t="shared" si="93"/>
        <v>42</v>
      </c>
      <c r="O285" s="398">
        <f t="shared" si="93"/>
        <v>23</v>
      </c>
      <c r="P285" s="398">
        <f t="shared" si="93"/>
        <v>23</v>
      </c>
      <c r="Q285" s="398">
        <f t="shared" si="93"/>
        <v>7</v>
      </c>
      <c r="R285" s="398">
        <f t="shared" si="93"/>
        <v>6</v>
      </c>
      <c r="S285" s="400">
        <f t="shared" si="87"/>
        <v>1177</v>
      </c>
      <c r="T285" s="67"/>
      <c r="U285" s="67" t="str">
        <f t="shared" si="89"/>
        <v/>
      </c>
      <c r="V285" s="67" t="str">
        <f t="shared" si="90"/>
        <v/>
      </c>
      <c r="W285" s="67"/>
      <c r="X285" s="67"/>
      <c r="Y285" s="67"/>
    </row>
    <row r="286" spans="1:25" ht="12" customHeight="1" x14ac:dyDescent="0.4">
      <c r="A286" s="665"/>
      <c r="B286" s="401" t="s">
        <v>32</v>
      </c>
      <c r="C286" s="402">
        <f t="shared" ref="C286:R286" si="94">SUM(C276,C284)</f>
        <v>109</v>
      </c>
      <c r="D286" s="75">
        <f t="shared" si="94"/>
        <v>195</v>
      </c>
      <c r="E286" s="75">
        <f t="shared" si="94"/>
        <v>218</v>
      </c>
      <c r="F286" s="75">
        <f t="shared" si="94"/>
        <v>246</v>
      </c>
      <c r="G286" s="75">
        <f t="shared" si="94"/>
        <v>144</v>
      </c>
      <c r="H286" s="75">
        <f t="shared" si="94"/>
        <v>121</v>
      </c>
      <c r="I286" s="75">
        <f t="shared" si="94"/>
        <v>91</v>
      </c>
      <c r="J286" s="75">
        <f t="shared" si="94"/>
        <v>128</v>
      </c>
      <c r="K286" s="75">
        <f t="shared" si="94"/>
        <v>72</v>
      </c>
      <c r="L286" s="75">
        <f t="shared" si="94"/>
        <v>27</v>
      </c>
      <c r="M286" s="75">
        <f t="shared" si="94"/>
        <v>80</v>
      </c>
      <c r="N286" s="75">
        <f t="shared" si="94"/>
        <v>52</v>
      </c>
      <c r="O286" s="75">
        <f t="shared" si="94"/>
        <v>32</v>
      </c>
      <c r="P286" s="75">
        <f t="shared" si="94"/>
        <v>37</v>
      </c>
      <c r="Q286" s="75">
        <f t="shared" si="94"/>
        <v>12</v>
      </c>
      <c r="R286" s="75">
        <f t="shared" si="94"/>
        <v>8</v>
      </c>
      <c r="S286" s="404">
        <f t="shared" si="87"/>
        <v>1572</v>
      </c>
      <c r="T286" s="67"/>
      <c r="U286" s="67" t="str">
        <f t="shared" si="89"/>
        <v/>
      </c>
      <c r="V286" s="67" t="str">
        <f t="shared" si="90"/>
        <v/>
      </c>
      <c r="W286" s="67"/>
      <c r="X286" s="67"/>
      <c r="Y286" s="67"/>
    </row>
    <row r="287" spans="1:25" ht="12" customHeight="1" x14ac:dyDescent="0.4">
      <c r="A287" s="663" t="s">
        <v>263</v>
      </c>
      <c r="B287" s="390" t="s">
        <v>180</v>
      </c>
      <c r="C287" s="179">
        <f>SUM('PMD Breakdown Entering'!C106:C110,'PMD Breakdown Entering'!C103)</f>
        <v>2</v>
      </c>
      <c r="D287" s="77">
        <f>SUM('PMD Breakdown Entering'!D106:D110,'PMD Breakdown Entering'!D103)</f>
        <v>3</v>
      </c>
      <c r="E287" s="77">
        <f>SUM('PMD Breakdown Entering'!E106:E110,'PMD Breakdown Entering'!E103)</f>
        <v>1</v>
      </c>
      <c r="F287" s="77">
        <f>SUM('PMD Breakdown Entering'!F106:F110,'PMD Breakdown Entering'!F103)</f>
        <v>4</v>
      </c>
      <c r="G287" s="77">
        <f>SUM('PMD Breakdown Entering'!G106:G110,'PMD Breakdown Entering'!G103)</f>
        <v>2</v>
      </c>
      <c r="H287" s="77">
        <f>SUM('PMD Breakdown Entering'!H106:H110,'PMD Breakdown Entering'!H103)</f>
        <v>3</v>
      </c>
      <c r="I287" s="77">
        <f>SUM('PMD Breakdown Entering'!I106:I110,'PMD Breakdown Entering'!I103)</f>
        <v>0</v>
      </c>
      <c r="J287" s="77">
        <f>SUM('PMD Breakdown Entering'!J106:J110,'PMD Breakdown Entering'!J103)</f>
        <v>0</v>
      </c>
      <c r="K287" s="77">
        <f>SUM('PMD Breakdown Entering'!K106:K110,'PMD Breakdown Entering'!K103)</f>
        <v>0</v>
      </c>
      <c r="L287" s="77">
        <f>SUM('PMD Breakdown Entering'!L106:L110,'PMD Breakdown Entering'!L103)</f>
        <v>1</v>
      </c>
      <c r="M287" s="77">
        <f>SUM('PMD Breakdown Entering'!M106:M110,'PMD Breakdown Entering'!M103)</f>
        <v>1</v>
      </c>
      <c r="N287" s="77">
        <f>SUM('PMD Breakdown Entering'!N106:N110,'PMD Breakdown Entering'!N103)</f>
        <v>0</v>
      </c>
      <c r="O287" s="77">
        <f>SUM('PMD Breakdown Entering'!O106:O110,'PMD Breakdown Entering'!O103)</f>
        <v>3</v>
      </c>
      <c r="P287" s="77">
        <f>SUM('PMD Breakdown Entering'!P106:P110,'PMD Breakdown Entering'!P103)</f>
        <v>0</v>
      </c>
      <c r="Q287" s="77">
        <f>SUM('PMD Breakdown Entering'!Q106:Q110,'PMD Breakdown Entering'!Q103)</f>
        <v>0</v>
      </c>
      <c r="R287" s="77">
        <f>SUM('PMD Breakdown Entering'!R106:R110,'PMD Breakdown Entering'!R103)</f>
        <v>0</v>
      </c>
      <c r="S287" s="376">
        <f t="shared" si="87"/>
        <v>20</v>
      </c>
      <c r="T287" s="67"/>
      <c r="U287" s="67" t="str">
        <f t="shared" si="89"/>
        <v/>
      </c>
      <c r="V287" s="67" t="str">
        <f t="shared" si="90"/>
        <v/>
      </c>
      <c r="W287" s="67"/>
      <c r="X287" s="67"/>
      <c r="Y287" s="67"/>
    </row>
    <row r="288" spans="1:25" ht="12" customHeight="1" x14ac:dyDescent="0.4">
      <c r="A288" s="664"/>
      <c r="B288" s="391" t="s">
        <v>181</v>
      </c>
      <c r="C288" s="315">
        <f>SUM(Entering!D435:D436)</f>
        <v>0</v>
      </c>
      <c r="D288" s="392">
        <f>SUM(Entering!E435:E436)</f>
        <v>1</v>
      </c>
      <c r="E288" s="392">
        <f>SUM(Entering!F435:F436)</f>
        <v>1</v>
      </c>
      <c r="F288" s="392">
        <f>SUM(Entering!G435:G436)</f>
        <v>2</v>
      </c>
      <c r="G288" s="392">
        <f>SUM(Entering!H435:H436)</f>
        <v>0</v>
      </c>
      <c r="H288" s="392">
        <f>SUM(Entering!I435:I436)</f>
        <v>0</v>
      </c>
      <c r="I288" s="392">
        <f>SUM(Entering!J435:J436)</f>
        <v>3</v>
      </c>
      <c r="J288" s="392">
        <f>SUM(Entering!K435:K436)</f>
        <v>1</v>
      </c>
      <c r="K288" s="392">
        <f>SUM(Entering!L435:L436)</f>
        <v>1</v>
      </c>
      <c r="L288" s="392">
        <f>SUM(Entering!M435:M436)</f>
        <v>2</v>
      </c>
      <c r="M288" s="392">
        <f>SUM(Entering!N435:N436)</f>
        <v>0</v>
      </c>
      <c r="N288" s="392">
        <f>SUM(Entering!O435:O436)</f>
        <v>0</v>
      </c>
      <c r="O288" s="392">
        <f>SUM(Entering!P435:P436)</f>
        <v>0</v>
      </c>
      <c r="P288" s="392">
        <f>SUM(Entering!Q435:Q436)</f>
        <v>0</v>
      </c>
      <c r="Q288" s="392">
        <f>SUM(Entering!R435:R436)</f>
        <v>0</v>
      </c>
      <c r="R288" s="392">
        <f>SUM(Entering!S435:S436)</f>
        <v>0</v>
      </c>
      <c r="S288" s="394">
        <f t="shared" si="87"/>
        <v>11</v>
      </c>
      <c r="T288" s="67"/>
      <c r="U288" s="67" t="str">
        <f t="shared" si="89"/>
        <v/>
      </c>
      <c r="V288" s="67" t="str">
        <f t="shared" si="90"/>
        <v/>
      </c>
      <c r="W288" s="67"/>
      <c r="X288" s="67"/>
      <c r="Y288" s="67"/>
    </row>
    <row r="289" spans="1:25" ht="12" customHeight="1" x14ac:dyDescent="0.4">
      <c r="A289" s="664"/>
      <c r="B289" s="391" t="s">
        <v>182</v>
      </c>
      <c r="C289" s="315">
        <f>(Entering!D435)+(Entering!D436*2)</f>
        <v>0</v>
      </c>
      <c r="D289" s="392">
        <f>(Entering!E435)+(Entering!E436*2)</f>
        <v>1</v>
      </c>
      <c r="E289" s="392">
        <f>(Entering!F435)+(Entering!F436*2)</f>
        <v>1</v>
      </c>
      <c r="F289" s="392">
        <f>(Entering!G435)+(Entering!G436*2)</f>
        <v>2</v>
      </c>
      <c r="G289" s="392">
        <f>(Entering!H435)+(Entering!H436*2)</f>
        <v>0</v>
      </c>
      <c r="H289" s="392">
        <f>(Entering!I435)+(Entering!I436*2)</f>
        <v>0</v>
      </c>
      <c r="I289" s="392">
        <f>(Entering!J435)+(Entering!J436*2)</f>
        <v>3</v>
      </c>
      <c r="J289" s="392">
        <f>(Entering!K435)+(Entering!K436*2)</f>
        <v>1</v>
      </c>
      <c r="K289" s="392">
        <f>(Entering!L435)+(Entering!L436*2)</f>
        <v>1</v>
      </c>
      <c r="L289" s="392">
        <f>(Entering!M435)+(Entering!M436*2)</f>
        <v>2</v>
      </c>
      <c r="M289" s="392">
        <f>(Entering!N435)+(Entering!N436*2)</f>
        <v>0</v>
      </c>
      <c r="N289" s="392">
        <f>(Entering!O435)+(Entering!O436*2)</f>
        <v>0</v>
      </c>
      <c r="O289" s="392">
        <f>(Entering!P435)+(Entering!P436*2)</f>
        <v>0</v>
      </c>
      <c r="P289" s="392">
        <f>(Entering!Q435)+(Entering!Q436*2)</f>
        <v>0</v>
      </c>
      <c r="Q289" s="392">
        <f>(Entering!R435)+(Entering!R436*2)</f>
        <v>0</v>
      </c>
      <c r="R289" s="392">
        <f>(Entering!S435)+(Entering!S436*2)</f>
        <v>0</v>
      </c>
      <c r="S289" s="394">
        <f t="shared" si="87"/>
        <v>11</v>
      </c>
      <c r="T289" s="67"/>
      <c r="U289" s="67" t="str">
        <f t="shared" si="89"/>
        <v/>
      </c>
      <c r="V289" s="67" t="str">
        <f t="shared" si="90"/>
        <v/>
      </c>
      <c r="W289" s="67"/>
      <c r="X289" s="67"/>
      <c r="Y289" s="67"/>
    </row>
    <row r="290" spans="1:25" ht="12" customHeight="1" x14ac:dyDescent="0.4">
      <c r="A290" s="664"/>
      <c r="B290" s="390" t="s">
        <v>184</v>
      </c>
      <c r="C290" s="314">
        <f>SUM(Entering!D437:D438)</f>
        <v>1</v>
      </c>
      <c r="D290" s="67">
        <f>SUM(Entering!E437:E438)</f>
        <v>2</v>
      </c>
      <c r="E290" s="67">
        <f>SUM(Entering!F437:F438)</f>
        <v>1</v>
      </c>
      <c r="F290" s="67">
        <f>SUM(Entering!G437:G438)</f>
        <v>3</v>
      </c>
      <c r="G290" s="67">
        <f>SUM(Entering!H437:H438)</f>
        <v>1</v>
      </c>
      <c r="H290" s="67">
        <f>SUM(Entering!I437:I438)</f>
        <v>1</v>
      </c>
      <c r="I290" s="67">
        <f>SUM(Entering!J437:J438)</f>
        <v>1</v>
      </c>
      <c r="J290" s="67">
        <f>SUM(Entering!K437:K438)</f>
        <v>1</v>
      </c>
      <c r="K290" s="67">
        <f>SUM(Entering!L437:L438)</f>
        <v>0</v>
      </c>
      <c r="L290" s="67">
        <f>SUM(Entering!M437:M438)</f>
        <v>0</v>
      </c>
      <c r="M290" s="67">
        <f>SUM(Entering!N437:N438)</f>
        <v>0</v>
      </c>
      <c r="N290" s="67">
        <f>SUM(Entering!O437:O438)</f>
        <v>0</v>
      </c>
      <c r="O290" s="67">
        <f>SUM(Entering!P437:P438)</f>
        <v>0</v>
      </c>
      <c r="P290" s="67">
        <f>SUM(Entering!Q437:Q438)</f>
        <v>0</v>
      </c>
      <c r="Q290" s="67">
        <f>SUM(Entering!R437:R438)</f>
        <v>0</v>
      </c>
      <c r="R290" s="67">
        <f>SUM(Entering!S437:S438)</f>
        <v>0</v>
      </c>
      <c r="S290" s="376">
        <f t="shared" si="87"/>
        <v>11</v>
      </c>
      <c r="T290" s="67"/>
      <c r="U290" s="67" t="str">
        <f t="shared" si="89"/>
        <v/>
      </c>
      <c r="V290" s="67" t="str">
        <f t="shared" si="90"/>
        <v/>
      </c>
      <c r="W290" s="67"/>
      <c r="X290" s="67"/>
      <c r="Y290" s="67"/>
    </row>
    <row r="291" spans="1:25" ht="12" customHeight="1" x14ac:dyDescent="0.4">
      <c r="A291" s="664"/>
      <c r="B291" s="390" t="s">
        <v>185</v>
      </c>
      <c r="C291" s="314">
        <f>(Entering!D437)+(Entering!D438*2)</f>
        <v>1</v>
      </c>
      <c r="D291" s="67">
        <f>(Entering!E437)+(Entering!E438*2)</f>
        <v>4</v>
      </c>
      <c r="E291" s="67">
        <f>(Entering!F437)+(Entering!F438*2)</f>
        <v>1</v>
      </c>
      <c r="F291" s="67">
        <f>(Entering!G437)+(Entering!G438*2)</f>
        <v>3</v>
      </c>
      <c r="G291" s="67">
        <f>(Entering!H437)+(Entering!H438*2)</f>
        <v>1</v>
      </c>
      <c r="H291" s="67">
        <f>(Entering!I437)+(Entering!I438*2)</f>
        <v>1</v>
      </c>
      <c r="I291" s="67">
        <f>(Entering!J437)+(Entering!J438*2)</f>
        <v>1</v>
      </c>
      <c r="J291" s="67">
        <f>(Entering!K437)+(Entering!K438*2)</f>
        <v>1</v>
      </c>
      <c r="K291" s="67">
        <f>(Entering!L437)+(Entering!L438*2)</f>
        <v>0</v>
      </c>
      <c r="L291" s="67">
        <f>(Entering!M437)+(Entering!M438*2)</f>
        <v>0</v>
      </c>
      <c r="M291" s="67">
        <f>(Entering!N437)+(Entering!N438*2)</f>
        <v>0</v>
      </c>
      <c r="N291" s="67">
        <f>(Entering!O437)+(Entering!O438*2)</f>
        <v>0</v>
      </c>
      <c r="O291" s="67">
        <f>(Entering!P437)+(Entering!P438*2)</f>
        <v>0</v>
      </c>
      <c r="P291" s="67">
        <f>(Entering!Q437)+(Entering!Q438*2)</f>
        <v>0</v>
      </c>
      <c r="Q291" s="67">
        <f>(Entering!R437)+(Entering!R438*2)</f>
        <v>0</v>
      </c>
      <c r="R291" s="67">
        <f>(Entering!S437)+(Entering!S438*2)</f>
        <v>0</v>
      </c>
      <c r="S291" s="376">
        <f t="shared" si="87"/>
        <v>13</v>
      </c>
      <c r="T291" s="67"/>
      <c r="U291" s="67" t="str">
        <f t="shared" si="89"/>
        <v/>
      </c>
      <c r="V291" s="67" t="str">
        <f t="shared" si="90"/>
        <v/>
      </c>
      <c r="W291" s="67"/>
      <c r="X291" s="67"/>
      <c r="Y291" s="67"/>
    </row>
    <row r="292" spans="1:25" ht="12" customHeight="1" x14ac:dyDescent="0.4">
      <c r="A292" s="664"/>
      <c r="B292" s="391" t="s">
        <v>11</v>
      </c>
      <c r="C292" s="315">
        <f>Entering!D439</f>
        <v>382</v>
      </c>
      <c r="D292" s="392">
        <f>Entering!E439</f>
        <v>426</v>
      </c>
      <c r="E292" s="392">
        <f>Entering!F439</f>
        <v>302</v>
      </c>
      <c r="F292" s="392">
        <f>Entering!G439</f>
        <v>243</v>
      </c>
      <c r="G292" s="392">
        <f>Entering!H439</f>
        <v>202</v>
      </c>
      <c r="H292" s="392">
        <f>Entering!I439</f>
        <v>138</v>
      </c>
      <c r="I292" s="392">
        <f>Entering!J439</f>
        <v>148</v>
      </c>
      <c r="J292" s="392">
        <f>Entering!K439</f>
        <v>135</v>
      </c>
      <c r="K292" s="392">
        <f>Entering!L439</f>
        <v>114</v>
      </c>
      <c r="L292" s="392">
        <f>Entering!M439</f>
        <v>86</v>
      </c>
      <c r="M292" s="392">
        <f>Entering!N439</f>
        <v>48</v>
      </c>
      <c r="N292" s="392">
        <f>Entering!O439</f>
        <v>46</v>
      </c>
      <c r="O292" s="392">
        <f>Entering!P439</f>
        <v>48</v>
      </c>
      <c r="P292" s="392">
        <f>Entering!Q439</f>
        <v>28</v>
      </c>
      <c r="Q292" s="392">
        <f>Entering!R439</f>
        <v>31</v>
      </c>
      <c r="R292" s="392">
        <f>Entering!S439</f>
        <v>12</v>
      </c>
      <c r="S292" s="394">
        <f t="shared" si="87"/>
        <v>2389</v>
      </c>
      <c r="T292" s="67"/>
      <c r="U292" s="67" t="str">
        <f t="shared" si="89"/>
        <v/>
      </c>
      <c r="V292" s="67" t="str">
        <f t="shared" si="90"/>
        <v/>
      </c>
      <c r="W292" s="67"/>
      <c r="X292" s="67"/>
      <c r="Y292" s="67"/>
    </row>
    <row r="293" spans="1:25" ht="12" customHeight="1" x14ac:dyDescent="0.4">
      <c r="A293" s="664"/>
      <c r="B293" s="391" t="s">
        <v>188</v>
      </c>
      <c r="C293" s="315">
        <f>'Carpool Breakdown Entering'!C238</f>
        <v>25</v>
      </c>
      <c r="D293" s="392">
        <f>'Carpool Breakdown Entering'!D238</f>
        <v>51</v>
      </c>
      <c r="E293" s="392">
        <f>'Carpool Breakdown Entering'!E238</f>
        <v>58</v>
      </c>
      <c r="F293" s="392">
        <f>'Carpool Breakdown Entering'!F238</f>
        <v>77</v>
      </c>
      <c r="G293" s="392">
        <f>'Carpool Breakdown Entering'!G238</f>
        <v>63</v>
      </c>
      <c r="H293" s="392">
        <f>'Carpool Breakdown Entering'!H238</f>
        <v>26</v>
      </c>
      <c r="I293" s="392">
        <f>'Carpool Breakdown Entering'!I238</f>
        <v>54</v>
      </c>
      <c r="J293" s="392">
        <f>'Carpool Breakdown Entering'!J238</f>
        <v>36</v>
      </c>
      <c r="K293" s="392">
        <f>'Carpool Breakdown Entering'!K238</f>
        <v>39</v>
      </c>
      <c r="L293" s="392">
        <f>'Carpool Breakdown Entering'!L238</f>
        <v>30</v>
      </c>
      <c r="M293" s="392">
        <f>'Carpool Breakdown Entering'!M238</f>
        <v>17</v>
      </c>
      <c r="N293" s="392">
        <f>'Carpool Breakdown Entering'!N238</f>
        <v>11</v>
      </c>
      <c r="O293" s="392">
        <f>'Carpool Breakdown Entering'!O238</f>
        <v>8</v>
      </c>
      <c r="P293" s="392">
        <f>'Carpool Breakdown Entering'!P238</f>
        <v>2</v>
      </c>
      <c r="Q293" s="392">
        <f>'Carpool Breakdown Entering'!Q238</f>
        <v>5</v>
      </c>
      <c r="R293" s="392">
        <f>'Carpool Breakdown Entering'!R238</f>
        <v>1</v>
      </c>
      <c r="S293" s="394">
        <f t="shared" si="87"/>
        <v>503</v>
      </c>
      <c r="T293" s="67"/>
      <c r="U293" s="67" t="str">
        <f t="shared" si="89"/>
        <v/>
      </c>
      <c r="V293" s="67" t="str">
        <f t="shared" si="90"/>
        <v/>
      </c>
      <c r="W293" s="67"/>
      <c r="X293" s="67"/>
      <c r="Y293" s="67"/>
    </row>
    <row r="294" spans="1:25" ht="12" customHeight="1" x14ac:dyDescent="0.4">
      <c r="A294" s="664"/>
      <c r="B294" s="391" t="s">
        <v>42</v>
      </c>
      <c r="C294" s="315">
        <f>'Carpool Breakdown Entering'!C239</f>
        <v>48</v>
      </c>
      <c r="D294" s="392">
        <f>'Carpool Breakdown Entering'!D239</f>
        <v>108</v>
      </c>
      <c r="E294" s="392">
        <f>'Carpool Breakdown Entering'!E239</f>
        <v>125</v>
      </c>
      <c r="F294" s="392">
        <f>'Carpool Breakdown Entering'!F239</f>
        <v>167</v>
      </c>
      <c r="G294" s="392">
        <f>'Carpool Breakdown Entering'!G239</f>
        <v>135</v>
      </c>
      <c r="H294" s="392">
        <f>'Carpool Breakdown Entering'!H239</f>
        <v>54</v>
      </c>
      <c r="I294" s="392">
        <f>'Carpool Breakdown Entering'!I239</f>
        <v>109</v>
      </c>
      <c r="J294" s="392">
        <f>'Carpool Breakdown Entering'!J239</f>
        <v>80</v>
      </c>
      <c r="K294" s="392">
        <f>'Carpool Breakdown Entering'!K239</f>
        <v>84</v>
      </c>
      <c r="L294" s="392">
        <f>'Carpool Breakdown Entering'!L239</f>
        <v>60</v>
      </c>
      <c r="M294" s="392">
        <f>'Carpool Breakdown Entering'!M239</f>
        <v>33</v>
      </c>
      <c r="N294" s="392">
        <f>'Carpool Breakdown Entering'!N239</f>
        <v>22</v>
      </c>
      <c r="O294" s="392">
        <f>'Carpool Breakdown Entering'!O239</f>
        <v>16</v>
      </c>
      <c r="P294" s="392">
        <f>'Carpool Breakdown Entering'!P239</f>
        <v>4</v>
      </c>
      <c r="Q294" s="392">
        <f>'Carpool Breakdown Entering'!Q239</f>
        <v>10</v>
      </c>
      <c r="R294" s="392">
        <f>'Carpool Breakdown Entering'!R239</f>
        <v>2</v>
      </c>
      <c r="S294" s="394">
        <f t="shared" si="87"/>
        <v>1057</v>
      </c>
      <c r="T294" s="67"/>
      <c r="U294" s="67" t="str">
        <f t="shared" si="89"/>
        <v/>
      </c>
      <c r="V294" s="67" t="str">
        <f t="shared" si="90"/>
        <v/>
      </c>
      <c r="W294" s="67"/>
      <c r="X294" s="67"/>
      <c r="Y294" s="67"/>
    </row>
    <row r="295" spans="1:25" ht="12" customHeight="1" x14ac:dyDescent="0.4">
      <c r="A295" s="664"/>
      <c r="B295" s="391" t="s">
        <v>189</v>
      </c>
      <c r="C295" s="315">
        <f t="shared" ref="C295:R295" si="95">SUM(C292:C293)</f>
        <v>407</v>
      </c>
      <c r="D295" s="392">
        <f t="shared" si="95"/>
        <v>477</v>
      </c>
      <c r="E295" s="392">
        <f t="shared" si="95"/>
        <v>360</v>
      </c>
      <c r="F295" s="392">
        <f t="shared" si="95"/>
        <v>320</v>
      </c>
      <c r="G295" s="392">
        <f t="shared" si="95"/>
        <v>265</v>
      </c>
      <c r="H295" s="392">
        <f t="shared" si="95"/>
        <v>164</v>
      </c>
      <c r="I295" s="392">
        <f t="shared" si="95"/>
        <v>202</v>
      </c>
      <c r="J295" s="392">
        <f t="shared" si="95"/>
        <v>171</v>
      </c>
      <c r="K295" s="392">
        <f t="shared" si="95"/>
        <v>153</v>
      </c>
      <c r="L295" s="392">
        <f t="shared" si="95"/>
        <v>116</v>
      </c>
      <c r="M295" s="392">
        <f t="shared" si="95"/>
        <v>65</v>
      </c>
      <c r="N295" s="392">
        <f t="shared" si="95"/>
        <v>57</v>
      </c>
      <c r="O295" s="392">
        <f t="shared" si="95"/>
        <v>56</v>
      </c>
      <c r="P295" s="392">
        <f t="shared" si="95"/>
        <v>30</v>
      </c>
      <c r="Q295" s="392">
        <f t="shared" si="95"/>
        <v>36</v>
      </c>
      <c r="R295" s="392">
        <f t="shared" si="95"/>
        <v>13</v>
      </c>
      <c r="S295" s="394">
        <f t="shared" si="87"/>
        <v>2892</v>
      </c>
      <c r="T295" s="67"/>
      <c r="U295" s="67" t="str">
        <f t="shared" si="89"/>
        <v/>
      </c>
      <c r="V295" s="67" t="str">
        <f t="shared" si="90"/>
        <v/>
      </c>
      <c r="W295" s="67"/>
      <c r="X295" s="67"/>
      <c r="Y295" s="67"/>
    </row>
    <row r="296" spans="1:25" ht="12" customHeight="1" x14ac:dyDescent="0.4">
      <c r="A296" s="664"/>
      <c r="B296" s="391" t="s">
        <v>190</v>
      </c>
      <c r="C296" s="315">
        <f t="shared" ref="C296:R296" si="96">SUM(C292,C294)</f>
        <v>430</v>
      </c>
      <c r="D296" s="392">
        <f t="shared" si="96"/>
        <v>534</v>
      </c>
      <c r="E296" s="392">
        <f t="shared" si="96"/>
        <v>427</v>
      </c>
      <c r="F296" s="392">
        <f t="shared" si="96"/>
        <v>410</v>
      </c>
      <c r="G296" s="392">
        <f t="shared" si="96"/>
        <v>337</v>
      </c>
      <c r="H296" s="392">
        <f t="shared" si="96"/>
        <v>192</v>
      </c>
      <c r="I296" s="392">
        <f t="shared" si="96"/>
        <v>257</v>
      </c>
      <c r="J296" s="392">
        <f t="shared" si="96"/>
        <v>215</v>
      </c>
      <c r="K296" s="392">
        <f t="shared" si="96"/>
        <v>198</v>
      </c>
      <c r="L296" s="392">
        <f t="shared" si="96"/>
        <v>146</v>
      </c>
      <c r="M296" s="392">
        <f t="shared" si="96"/>
        <v>81</v>
      </c>
      <c r="N296" s="392">
        <f t="shared" si="96"/>
        <v>68</v>
      </c>
      <c r="O296" s="392">
        <f t="shared" si="96"/>
        <v>64</v>
      </c>
      <c r="P296" s="392">
        <f t="shared" si="96"/>
        <v>32</v>
      </c>
      <c r="Q296" s="392">
        <f t="shared" si="96"/>
        <v>41</v>
      </c>
      <c r="R296" s="423">
        <f t="shared" si="96"/>
        <v>14</v>
      </c>
      <c r="S296" s="394">
        <f t="shared" si="87"/>
        <v>3446</v>
      </c>
      <c r="T296" s="67"/>
      <c r="U296" s="67" t="str">
        <f t="shared" si="89"/>
        <v/>
      </c>
      <c r="V296" s="67" t="str">
        <f t="shared" si="90"/>
        <v/>
      </c>
      <c r="W296" s="67"/>
      <c r="X296" s="67"/>
      <c r="Y296" s="67"/>
    </row>
    <row r="297" spans="1:25" ht="12" customHeight="1" x14ac:dyDescent="0.4">
      <c r="A297" s="664"/>
      <c r="B297" s="390" t="s">
        <v>191</v>
      </c>
      <c r="C297" s="314"/>
      <c r="D297" s="67"/>
      <c r="E297" s="67"/>
      <c r="F297" s="67"/>
      <c r="G297" s="67"/>
      <c r="H297" s="67"/>
      <c r="I297" s="67"/>
      <c r="J297" s="67"/>
      <c r="K297" s="67"/>
      <c r="L297" s="67"/>
      <c r="M297" s="67"/>
      <c r="N297" s="67"/>
      <c r="O297" s="67"/>
      <c r="P297" s="67"/>
      <c r="Q297" s="67"/>
      <c r="R297" s="67"/>
      <c r="S297" s="376"/>
      <c r="T297" s="67"/>
      <c r="U297" s="67" t="str">
        <f t="shared" si="89"/>
        <v/>
      </c>
      <c r="V297" s="67" t="str">
        <f t="shared" si="90"/>
        <v/>
      </c>
      <c r="W297" s="67"/>
      <c r="X297" s="67"/>
      <c r="Y297" s="67"/>
    </row>
    <row r="298" spans="1:25" ht="12" customHeight="1" x14ac:dyDescent="0.4">
      <c r="A298" s="664"/>
      <c r="B298" s="390" t="s">
        <v>192</v>
      </c>
      <c r="C298" s="314"/>
      <c r="D298" s="67"/>
      <c r="E298" s="67"/>
      <c r="F298" s="67"/>
      <c r="G298" s="67"/>
      <c r="H298" s="67"/>
      <c r="I298" s="67"/>
      <c r="J298" s="67"/>
      <c r="K298" s="67"/>
      <c r="L298" s="67"/>
      <c r="M298" s="67"/>
      <c r="N298" s="67"/>
      <c r="O298" s="67"/>
      <c r="P298" s="67"/>
      <c r="Q298" s="67"/>
      <c r="R298" s="67"/>
      <c r="S298" s="376"/>
      <c r="T298" s="67"/>
      <c r="U298" s="67" t="str">
        <f t="shared" si="89"/>
        <v/>
      </c>
      <c r="V298" s="67" t="str">
        <f t="shared" si="90"/>
        <v/>
      </c>
      <c r="W298" s="67"/>
      <c r="X298" s="67"/>
      <c r="Y298" s="67"/>
    </row>
    <row r="299" spans="1:25" ht="12" customHeight="1" x14ac:dyDescent="0.4">
      <c r="A299" s="664"/>
      <c r="B299" s="391" t="s">
        <v>193</v>
      </c>
      <c r="C299" s="315"/>
      <c r="D299" s="392"/>
      <c r="E299" s="392"/>
      <c r="F299" s="392"/>
      <c r="G299" s="392"/>
      <c r="H299" s="392"/>
      <c r="I299" s="392"/>
      <c r="J299" s="392"/>
      <c r="K299" s="392"/>
      <c r="L299" s="392"/>
      <c r="M299" s="392"/>
      <c r="N299" s="392"/>
      <c r="O299" s="392"/>
      <c r="P299" s="392"/>
      <c r="Q299" s="392"/>
      <c r="R299" s="392"/>
      <c r="S299" s="394">
        <f t="shared" ref="S299:S324" si="97">SUM(C299:R299)</f>
        <v>0</v>
      </c>
      <c r="T299" s="67"/>
      <c r="U299" s="67" t="str">
        <f t="shared" si="89"/>
        <v/>
      </c>
      <c r="V299" s="67" t="str">
        <f t="shared" si="90"/>
        <v/>
      </c>
      <c r="W299" s="67"/>
      <c r="X299" s="67"/>
      <c r="Y299" s="67"/>
    </row>
    <row r="300" spans="1:25" ht="12" customHeight="1" x14ac:dyDescent="0.4">
      <c r="A300" s="664"/>
      <c r="B300" s="391" t="s">
        <v>194</v>
      </c>
      <c r="C300" s="315"/>
      <c r="D300" s="392"/>
      <c r="E300" s="392"/>
      <c r="F300" s="392"/>
      <c r="G300" s="392"/>
      <c r="H300" s="392"/>
      <c r="I300" s="392"/>
      <c r="J300" s="392"/>
      <c r="K300" s="392"/>
      <c r="L300" s="392"/>
      <c r="M300" s="392"/>
      <c r="N300" s="392"/>
      <c r="O300" s="392"/>
      <c r="P300" s="392"/>
      <c r="Q300" s="392"/>
      <c r="R300" s="392"/>
      <c r="S300" s="394">
        <f t="shared" si="97"/>
        <v>0</v>
      </c>
      <c r="T300" s="67"/>
      <c r="U300" s="67" t="str">
        <f t="shared" si="89"/>
        <v/>
      </c>
      <c r="V300" s="67" t="str">
        <f t="shared" si="90"/>
        <v/>
      </c>
      <c r="W300" s="67"/>
      <c r="X300" s="67"/>
      <c r="Y300" s="67"/>
    </row>
    <row r="301" spans="1:25" ht="12" customHeight="1" x14ac:dyDescent="0.4">
      <c r="A301" s="664"/>
      <c r="B301" s="390" t="s">
        <v>196</v>
      </c>
      <c r="C301" s="314">
        <f>SUM('Buses Arriving'!C124)</f>
        <v>4</v>
      </c>
      <c r="D301" s="67">
        <f>SUM('Buses Arriving'!D124)</f>
        <v>4</v>
      </c>
      <c r="E301" s="67">
        <f>SUM('Buses Arriving'!E124)</f>
        <v>6</v>
      </c>
      <c r="F301" s="67">
        <f>SUM('Buses Arriving'!F124)</f>
        <v>6</v>
      </c>
      <c r="G301" s="67">
        <f>SUM('Buses Arriving'!G124)</f>
        <v>6</v>
      </c>
      <c r="H301" s="67">
        <f>SUM('Buses Arriving'!H124)</f>
        <v>6</v>
      </c>
      <c r="I301" s="67">
        <f>SUM('Buses Arriving'!I124)</f>
        <v>6</v>
      </c>
      <c r="J301" s="67">
        <f>SUM('Buses Arriving'!J124)</f>
        <v>6</v>
      </c>
      <c r="K301" s="67">
        <f>SUM('Buses Arriving'!K124)</f>
        <v>6</v>
      </c>
      <c r="L301" s="67">
        <f>SUM('Buses Arriving'!L124)</f>
        <v>6</v>
      </c>
      <c r="M301" s="67">
        <f>SUM('Buses Arriving'!M124)</f>
        <v>6</v>
      </c>
      <c r="N301" s="67">
        <f>SUM('Buses Arriving'!N124)</f>
        <v>6</v>
      </c>
      <c r="O301" s="67">
        <f>SUM('Buses Arriving'!O124)</f>
        <v>6</v>
      </c>
      <c r="P301" s="67">
        <f>SUM('Buses Arriving'!P124)</f>
        <v>4</v>
      </c>
      <c r="Q301" s="67">
        <f>SUM('Buses Arriving'!Q124)</f>
        <v>4</v>
      </c>
      <c r="R301" s="67">
        <f>SUM('Buses Arriving'!R124)</f>
        <v>4</v>
      </c>
      <c r="S301" s="376">
        <f t="shared" si="97"/>
        <v>86</v>
      </c>
      <c r="T301" s="67"/>
      <c r="U301" s="67" t="str">
        <f t="shared" si="89"/>
        <v/>
      </c>
      <c r="V301" s="67" t="str">
        <f t="shared" si="90"/>
        <v/>
      </c>
      <c r="W301" s="67"/>
      <c r="X301" s="67"/>
      <c r="Y301" s="67"/>
    </row>
    <row r="302" spans="1:25" ht="12" customHeight="1" x14ac:dyDescent="0.4">
      <c r="A302" s="664"/>
      <c r="B302" s="390" t="s">
        <v>197</v>
      </c>
      <c r="C302" s="316">
        <f>SUM('By Bus Stop Arriving'!D117,'By Bus Stop Arriving'!D144)</f>
        <v>3</v>
      </c>
      <c r="D302" s="70">
        <f>SUM('By Bus Stop Arriving'!E117,'By Bus Stop Arriving'!E144)</f>
        <v>60</v>
      </c>
      <c r="E302" s="70">
        <f>SUM('By Bus Stop Arriving'!F117,'By Bus Stop Arriving'!F144)</f>
        <v>57</v>
      </c>
      <c r="F302" s="70">
        <f>SUM('By Bus Stop Arriving'!G117,'By Bus Stop Arriving'!G144)</f>
        <v>159</v>
      </c>
      <c r="G302" s="70">
        <f>SUM('By Bus Stop Arriving'!H117,'By Bus Stop Arriving'!H144)</f>
        <v>152</v>
      </c>
      <c r="H302" s="70">
        <f>SUM('By Bus Stop Arriving'!I117,'By Bus Stop Arriving'!I144)</f>
        <v>102</v>
      </c>
      <c r="I302" s="70">
        <f>SUM('By Bus Stop Arriving'!J117,'By Bus Stop Arriving'!J144)</f>
        <v>128</v>
      </c>
      <c r="J302" s="70">
        <f>SUM('By Bus Stop Arriving'!K117,'By Bus Stop Arriving'!K144)</f>
        <v>137</v>
      </c>
      <c r="K302" s="70">
        <f>SUM('By Bus Stop Arriving'!L117,'By Bus Stop Arriving'!L144)</f>
        <v>48</v>
      </c>
      <c r="L302" s="70">
        <f>SUM('By Bus Stop Arriving'!M117,'By Bus Stop Arriving'!M144)</f>
        <v>57</v>
      </c>
      <c r="M302" s="70">
        <f>SUM('By Bus Stop Arriving'!N117,'By Bus Stop Arriving'!N144)</f>
        <v>27</v>
      </c>
      <c r="N302" s="70">
        <f>SUM('By Bus Stop Arriving'!O117,'By Bus Stop Arriving'!O144)</f>
        <v>38</v>
      </c>
      <c r="O302" s="70">
        <f>SUM('By Bus Stop Arriving'!P117,'By Bus Stop Arriving'!P144)</f>
        <v>14</v>
      </c>
      <c r="P302" s="70">
        <f>SUM('By Bus Stop Arriving'!Q117,'By Bus Stop Arriving'!Q144)</f>
        <v>8</v>
      </c>
      <c r="Q302" s="70">
        <f>SUM('By Bus Stop Arriving'!R117,'By Bus Stop Arriving'!R144)</f>
        <v>2</v>
      </c>
      <c r="R302" s="70">
        <f>SUM('By Bus Stop Arriving'!S117,'By Bus Stop Arriving'!S144)</f>
        <v>1</v>
      </c>
      <c r="S302" s="396">
        <f t="shared" si="97"/>
        <v>993</v>
      </c>
      <c r="T302" s="67"/>
      <c r="U302" s="67" t="str">
        <f t="shared" si="89"/>
        <v/>
      </c>
      <c r="V302" s="67" t="str">
        <f t="shared" si="90"/>
        <v/>
      </c>
      <c r="W302" s="67"/>
      <c r="X302" s="67"/>
      <c r="Y302" s="67"/>
    </row>
    <row r="303" spans="1:25" ht="12" customHeight="1" x14ac:dyDescent="0.4">
      <c r="A303" s="664"/>
      <c r="B303" s="397" t="s">
        <v>7</v>
      </c>
      <c r="C303" s="317">
        <f t="shared" ref="C303:R303" si="98">SUM(C288,C290,C295,C297,C299,C301)</f>
        <v>412</v>
      </c>
      <c r="D303" s="398">
        <f t="shared" si="98"/>
        <v>484</v>
      </c>
      <c r="E303" s="398">
        <f t="shared" si="98"/>
        <v>368</v>
      </c>
      <c r="F303" s="398">
        <f t="shared" si="98"/>
        <v>331</v>
      </c>
      <c r="G303" s="398">
        <f t="shared" si="98"/>
        <v>272</v>
      </c>
      <c r="H303" s="398">
        <f t="shared" si="98"/>
        <v>171</v>
      </c>
      <c r="I303" s="398">
        <f t="shared" si="98"/>
        <v>212</v>
      </c>
      <c r="J303" s="398">
        <f t="shared" si="98"/>
        <v>179</v>
      </c>
      <c r="K303" s="398">
        <f t="shared" si="98"/>
        <v>160</v>
      </c>
      <c r="L303" s="398">
        <f t="shared" si="98"/>
        <v>124</v>
      </c>
      <c r="M303" s="398">
        <f t="shared" si="98"/>
        <v>71</v>
      </c>
      <c r="N303" s="398">
        <f t="shared" si="98"/>
        <v>63</v>
      </c>
      <c r="O303" s="398">
        <f t="shared" si="98"/>
        <v>62</v>
      </c>
      <c r="P303" s="398">
        <f t="shared" si="98"/>
        <v>34</v>
      </c>
      <c r="Q303" s="398">
        <f t="shared" si="98"/>
        <v>40</v>
      </c>
      <c r="R303" s="398">
        <f t="shared" si="98"/>
        <v>17</v>
      </c>
      <c r="S303" s="400">
        <f t="shared" si="97"/>
        <v>3000</v>
      </c>
      <c r="T303" s="67"/>
      <c r="U303" s="67">
        <f t="shared" si="89"/>
        <v>3000</v>
      </c>
      <c r="V303" s="67" t="str">
        <f t="shared" si="90"/>
        <v/>
      </c>
      <c r="W303" s="67"/>
      <c r="X303" s="67"/>
      <c r="Y303" s="67"/>
    </row>
    <row r="304" spans="1:25" ht="12" customHeight="1" x14ac:dyDescent="0.4">
      <c r="A304" s="664"/>
      <c r="B304" s="401" t="s">
        <v>198</v>
      </c>
      <c r="C304" s="402">
        <f t="shared" ref="C304:R304" si="99">SUM(C287,C289,C291,C296,C298,C300,C302)</f>
        <v>436</v>
      </c>
      <c r="D304" s="75">
        <f t="shared" si="99"/>
        <v>602</v>
      </c>
      <c r="E304" s="75">
        <f t="shared" si="99"/>
        <v>487</v>
      </c>
      <c r="F304" s="75">
        <f t="shared" si="99"/>
        <v>578</v>
      </c>
      <c r="G304" s="75">
        <f t="shared" si="99"/>
        <v>492</v>
      </c>
      <c r="H304" s="75">
        <f t="shared" si="99"/>
        <v>298</v>
      </c>
      <c r="I304" s="75">
        <f t="shared" si="99"/>
        <v>389</v>
      </c>
      <c r="J304" s="75">
        <f t="shared" si="99"/>
        <v>354</v>
      </c>
      <c r="K304" s="75">
        <f t="shared" si="99"/>
        <v>247</v>
      </c>
      <c r="L304" s="75">
        <f t="shared" si="99"/>
        <v>206</v>
      </c>
      <c r="M304" s="75">
        <f t="shared" si="99"/>
        <v>109</v>
      </c>
      <c r="N304" s="75">
        <f t="shared" si="99"/>
        <v>106</v>
      </c>
      <c r="O304" s="75">
        <f t="shared" si="99"/>
        <v>81</v>
      </c>
      <c r="P304" s="75">
        <f t="shared" si="99"/>
        <v>40</v>
      </c>
      <c r="Q304" s="75">
        <f t="shared" si="99"/>
        <v>43</v>
      </c>
      <c r="R304" s="75">
        <f t="shared" si="99"/>
        <v>15</v>
      </c>
      <c r="S304" s="404">
        <f t="shared" si="97"/>
        <v>4483</v>
      </c>
      <c r="T304" s="67"/>
      <c r="U304" s="67" t="str">
        <f t="shared" si="89"/>
        <v/>
      </c>
      <c r="V304" s="67">
        <f t="shared" si="90"/>
        <v>4483</v>
      </c>
      <c r="W304" s="67"/>
      <c r="X304" s="67"/>
      <c r="Y304" s="67"/>
    </row>
    <row r="305" spans="1:25" ht="12" customHeight="1" x14ac:dyDescent="0.4">
      <c r="A305" s="664"/>
      <c r="B305" s="390" t="s">
        <v>199</v>
      </c>
      <c r="C305" s="314">
        <f>SUM(Entering!D452:D455)</f>
        <v>7</v>
      </c>
      <c r="D305" s="67">
        <f>SUM(Entering!E452:E455)</f>
        <v>7</v>
      </c>
      <c r="E305" s="67">
        <f>SUM(Entering!F452:F455)</f>
        <v>7</v>
      </c>
      <c r="F305" s="67">
        <f>SUM(Entering!G452:G455)</f>
        <v>10</v>
      </c>
      <c r="G305" s="67">
        <f>SUM(Entering!H452:H455)</f>
        <v>8</v>
      </c>
      <c r="H305" s="67">
        <f>SUM(Entering!I452:I455)</f>
        <v>10</v>
      </c>
      <c r="I305" s="67">
        <f>SUM(Entering!J452:J455)</f>
        <v>8</v>
      </c>
      <c r="J305" s="67">
        <f>SUM(Entering!K452:K455)</f>
        <v>9</v>
      </c>
      <c r="K305" s="67">
        <f>SUM(Entering!L452:L455)</f>
        <v>5</v>
      </c>
      <c r="L305" s="67">
        <f>SUM(Entering!M452:M455)</f>
        <v>2</v>
      </c>
      <c r="M305" s="67">
        <f>SUM(Entering!N452:N455)</f>
        <v>5</v>
      </c>
      <c r="N305" s="67">
        <f>SUM(Entering!O452:O455)</f>
        <v>2</v>
      </c>
      <c r="O305" s="67">
        <f>SUM(Entering!P452:P455)</f>
        <v>1</v>
      </c>
      <c r="P305" s="67">
        <f>SUM(Entering!Q452:Q455)</f>
        <v>0</v>
      </c>
      <c r="Q305" s="67">
        <f>SUM(Entering!R452:R455)</f>
        <v>1</v>
      </c>
      <c r="R305" s="67">
        <f>SUM(Entering!S452:S455)</f>
        <v>1</v>
      </c>
      <c r="S305" s="376">
        <f t="shared" si="97"/>
        <v>83</v>
      </c>
      <c r="T305" s="67"/>
      <c r="U305" s="67" t="str">
        <f t="shared" si="89"/>
        <v/>
      </c>
      <c r="V305" s="67" t="str">
        <f t="shared" si="90"/>
        <v/>
      </c>
      <c r="W305" s="67"/>
      <c r="X305" s="67"/>
      <c r="Y305" s="67"/>
    </row>
    <row r="306" spans="1:25" ht="12" customHeight="1" x14ac:dyDescent="0.4">
      <c r="A306" s="664"/>
      <c r="B306" s="390" t="s">
        <v>200</v>
      </c>
      <c r="C306" s="314">
        <f>(Entering!D452)+(Entering!D453*2)+(Entering!D454*3)+(Entering!D455*4)</f>
        <v>10</v>
      </c>
      <c r="D306" s="67">
        <f>(Entering!E452)+(Entering!E453*2)+(Entering!E454*3)+(Entering!E455*4)</f>
        <v>10</v>
      </c>
      <c r="E306" s="67">
        <f>(Entering!F452)+(Entering!F453*2)+(Entering!F454*3)+(Entering!F455*4)</f>
        <v>8</v>
      </c>
      <c r="F306" s="67">
        <f>(Entering!G452)+(Entering!G453*2)+(Entering!G454*3)+(Entering!G455*4)</f>
        <v>10</v>
      </c>
      <c r="G306" s="67">
        <f>(Entering!H452)+(Entering!H453*2)+(Entering!H454*3)+(Entering!H455*4)</f>
        <v>8</v>
      </c>
      <c r="H306" s="67">
        <f>(Entering!I452)+(Entering!I453*2)+(Entering!I454*3)+(Entering!I455*4)</f>
        <v>11</v>
      </c>
      <c r="I306" s="67">
        <f>(Entering!J452)+(Entering!J453*2)+(Entering!J454*3)+(Entering!J455*4)</f>
        <v>9</v>
      </c>
      <c r="J306" s="67">
        <f>(Entering!K452)+(Entering!K453*2)+(Entering!K454*3)+(Entering!K455*4)</f>
        <v>12</v>
      </c>
      <c r="K306" s="67">
        <f>(Entering!L452)+(Entering!L453*2)+(Entering!L454*3)+(Entering!L455*4)</f>
        <v>5</v>
      </c>
      <c r="L306" s="67">
        <f>(Entering!M452)+(Entering!M453*2)+(Entering!M454*3)+(Entering!M455*4)</f>
        <v>2</v>
      </c>
      <c r="M306" s="67">
        <f>(Entering!N452)+(Entering!N453*2)+(Entering!N454*3)+(Entering!N455*4)</f>
        <v>6</v>
      </c>
      <c r="N306" s="67">
        <f>(Entering!O452)+(Entering!O453*2)+(Entering!O454*3)+(Entering!O455*4)</f>
        <v>2</v>
      </c>
      <c r="O306" s="67">
        <f>(Entering!P452)+(Entering!P453*2)+(Entering!P454*3)+(Entering!P455*4)</f>
        <v>2</v>
      </c>
      <c r="P306" s="67">
        <f>(Entering!Q452)+(Entering!Q453*2)+(Entering!Q454*3)+(Entering!Q455*4)</f>
        <v>0</v>
      </c>
      <c r="Q306" s="67">
        <f>(Entering!R452)+(Entering!R453*2)+(Entering!R454*3)+(Entering!R455*4)</f>
        <v>1</v>
      </c>
      <c r="R306" s="67">
        <f>(Entering!S452)+(Entering!S453*2)+(Entering!S454*3)+(Entering!S455*4)</f>
        <v>1</v>
      </c>
      <c r="S306" s="376">
        <f t="shared" si="97"/>
        <v>97</v>
      </c>
      <c r="T306" s="67"/>
      <c r="U306" s="67" t="str">
        <f t="shared" si="89"/>
        <v/>
      </c>
      <c r="V306" s="67" t="str">
        <f t="shared" si="90"/>
        <v/>
      </c>
      <c r="W306" s="67"/>
      <c r="X306" s="67"/>
      <c r="Y306" s="67"/>
    </row>
    <row r="307" spans="1:25" ht="12" customHeight="1" x14ac:dyDescent="0.4">
      <c r="A307" s="664"/>
      <c r="B307" s="391" t="s">
        <v>201</v>
      </c>
      <c r="C307" s="315">
        <f>SUM(Entering!D460:D463)</f>
        <v>0</v>
      </c>
      <c r="D307" s="392">
        <f>SUM(Entering!E460:E463)</f>
        <v>2</v>
      </c>
      <c r="E307" s="392">
        <f>SUM(Entering!F460:F463)</f>
        <v>2</v>
      </c>
      <c r="F307" s="392">
        <f>SUM(Entering!G460:G463)</f>
        <v>2</v>
      </c>
      <c r="G307" s="392">
        <f>SUM(Entering!H460:H463)</f>
        <v>1</v>
      </c>
      <c r="H307" s="392">
        <f>SUM(Entering!I460:I463)</f>
        <v>0</v>
      </c>
      <c r="I307" s="392">
        <f>SUM(Entering!J460:J463)</f>
        <v>1</v>
      </c>
      <c r="J307" s="392">
        <f>SUM(Entering!K460:K463)</f>
        <v>3</v>
      </c>
      <c r="K307" s="392">
        <f>SUM(Entering!L460:L463)</f>
        <v>2</v>
      </c>
      <c r="L307" s="392">
        <f>SUM(Entering!M460:M463)</f>
        <v>0</v>
      </c>
      <c r="M307" s="392">
        <f>SUM(Entering!N460:N463)</f>
        <v>1</v>
      </c>
      <c r="N307" s="392">
        <f>SUM(Entering!O460:O463)</f>
        <v>0</v>
      </c>
      <c r="O307" s="392">
        <f>SUM(Entering!P460:P463)</f>
        <v>0</v>
      </c>
      <c r="P307" s="392">
        <f>SUM(Entering!Q460:Q463)</f>
        <v>2</v>
      </c>
      <c r="Q307" s="392">
        <f>SUM(Entering!R460:R463)</f>
        <v>0</v>
      </c>
      <c r="R307" s="392">
        <f>SUM(Entering!S460:S463)</f>
        <v>0</v>
      </c>
      <c r="S307" s="394">
        <f t="shared" si="97"/>
        <v>16</v>
      </c>
      <c r="T307" s="67"/>
      <c r="U307" s="67" t="str">
        <f t="shared" si="89"/>
        <v/>
      </c>
      <c r="V307" s="67" t="str">
        <f t="shared" si="90"/>
        <v/>
      </c>
      <c r="W307" s="67"/>
      <c r="X307" s="67"/>
      <c r="Y307" s="67"/>
    </row>
    <row r="308" spans="1:25" ht="12" customHeight="1" x14ac:dyDescent="0.4">
      <c r="A308" s="664"/>
      <c r="B308" s="391" t="s">
        <v>202</v>
      </c>
      <c r="C308" s="315">
        <f>(Entering!D460)+(Entering!D461*2)+(Entering!D462*3)+(Entering!D463*4)</f>
        <v>0</v>
      </c>
      <c r="D308" s="392">
        <f>(Entering!E460)+(Entering!E461*2)+(Entering!E462*3)+(Entering!E463*4)</f>
        <v>3</v>
      </c>
      <c r="E308" s="392">
        <f>(Entering!F460)+(Entering!F461*2)+(Entering!F462*3)+(Entering!F463*4)</f>
        <v>3</v>
      </c>
      <c r="F308" s="392">
        <f>(Entering!G460)+(Entering!G461*2)+(Entering!G462*3)+(Entering!G463*4)</f>
        <v>3</v>
      </c>
      <c r="G308" s="392">
        <f>(Entering!H460)+(Entering!H461*2)+(Entering!H462*3)+(Entering!H463*4)</f>
        <v>1</v>
      </c>
      <c r="H308" s="392">
        <f>(Entering!I460)+(Entering!I461*2)+(Entering!I462*3)+(Entering!I463*4)</f>
        <v>0</v>
      </c>
      <c r="I308" s="392">
        <f>(Entering!J460)+(Entering!J461*2)+(Entering!J462*3)+(Entering!J463*4)</f>
        <v>1</v>
      </c>
      <c r="J308" s="392">
        <f>(Entering!K460)+(Entering!K461*2)+(Entering!K462*3)+(Entering!K463*4)</f>
        <v>3</v>
      </c>
      <c r="K308" s="392">
        <f>(Entering!L460)+(Entering!L461*2)+(Entering!L462*3)+(Entering!L463*4)</f>
        <v>2</v>
      </c>
      <c r="L308" s="392">
        <f>(Entering!M460)+(Entering!M461*2)+(Entering!M462*3)+(Entering!M463*4)</f>
        <v>0</v>
      </c>
      <c r="M308" s="392">
        <f>(Entering!N460)+(Entering!N461*2)+(Entering!N462*3)+(Entering!N463*4)</f>
        <v>1</v>
      </c>
      <c r="N308" s="392">
        <f>(Entering!O460)+(Entering!O461*2)+(Entering!O462*3)+(Entering!O463*4)</f>
        <v>0</v>
      </c>
      <c r="O308" s="392">
        <f>(Entering!P460)+(Entering!P461*2)+(Entering!P462*3)+(Entering!P463*4)</f>
        <v>0</v>
      </c>
      <c r="P308" s="392">
        <f>(Entering!Q460)+(Entering!Q461*2)+(Entering!Q462*3)+(Entering!Q463*4)</f>
        <v>3</v>
      </c>
      <c r="Q308" s="392">
        <f>(Entering!R460)+(Entering!R461*2)+(Entering!R462*3)+(Entering!R463*4)</f>
        <v>0</v>
      </c>
      <c r="R308" s="392">
        <f>(Entering!S460)+(Entering!S461*2)+(Entering!S462*3)+(Entering!S463*4)</f>
        <v>0</v>
      </c>
      <c r="S308" s="394">
        <f t="shared" si="97"/>
        <v>20</v>
      </c>
      <c r="T308" s="67"/>
      <c r="U308" s="67" t="str">
        <f t="shared" si="89"/>
        <v/>
      </c>
      <c r="V308" s="67" t="str">
        <f t="shared" si="90"/>
        <v/>
      </c>
      <c r="W308" s="67"/>
      <c r="X308" s="67"/>
      <c r="Y308" s="67"/>
    </row>
    <row r="309" spans="1:25" ht="12" customHeight="1" x14ac:dyDescent="0.4">
      <c r="A309" s="664"/>
      <c r="B309" s="390" t="s">
        <v>203</v>
      </c>
      <c r="C309" s="314"/>
      <c r="D309" s="67"/>
      <c r="E309" s="67"/>
      <c r="F309" s="67"/>
      <c r="G309" s="67"/>
      <c r="H309" s="67"/>
      <c r="I309" s="67"/>
      <c r="J309" s="67"/>
      <c r="K309" s="67"/>
      <c r="L309" s="67"/>
      <c r="M309" s="67"/>
      <c r="N309" s="67"/>
      <c r="O309" s="67"/>
      <c r="P309" s="67"/>
      <c r="Q309" s="67"/>
      <c r="R309" s="67"/>
      <c r="S309" s="376">
        <f t="shared" si="97"/>
        <v>0</v>
      </c>
      <c r="T309" s="67"/>
      <c r="U309" s="67" t="str">
        <f t="shared" si="89"/>
        <v/>
      </c>
      <c r="V309" s="67" t="str">
        <f t="shared" si="90"/>
        <v/>
      </c>
      <c r="W309" s="67"/>
      <c r="X309" s="67"/>
      <c r="Y309" s="67"/>
    </row>
    <row r="310" spans="1:25" ht="12" customHeight="1" x14ac:dyDescent="0.4">
      <c r="A310" s="664"/>
      <c r="B310" s="390" t="s">
        <v>204</v>
      </c>
      <c r="C310" s="314"/>
      <c r="D310" s="67"/>
      <c r="E310" s="67"/>
      <c r="F310" s="67"/>
      <c r="G310" s="67"/>
      <c r="H310" s="67"/>
      <c r="I310" s="67"/>
      <c r="J310" s="67"/>
      <c r="K310" s="67"/>
      <c r="L310" s="67"/>
      <c r="M310" s="67"/>
      <c r="N310" s="67"/>
      <c r="O310" s="67"/>
      <c r="P310" s="67"/>
      <c r="Q310" s="67"/>
      <c r="R310" s="67"/>
      <c r="S310" s="376">
        <f t="shared" si="97"/>
        <v>0</v>
      </c>
      <c r="T310" s="67"/>
      <c r="U310" s="67" t="str">
        <f t="shared" si="89"/>
        <v/>
      </c>
      <c r="V310" s="67" t="str">
        <f t="shared" si="90"/>
        <v/>
      </c>
      <c r="W310" s="67"/>
      <c r="X310" s="67"/>
      <c r="Y310" s="67"/>
    </row>
    <row r="311" spans="1:25" ht="12" customHeight="1" x14ac:dyDescent="0.4">
      <c r="A311" s="664"/>
      <c r="B311" s="397" t="s">
        <v>25</v>
      </c>
      <c r="C311" s="317">
        <f t="shared" ref="C311:R311" si="100">SUM(C305,C307,C309)</f>
        <v>7</v>
      </c>
      <c r="D311" s="398">
        <f t="shared" si="100"/>
        <v>9</v>
      </c>
      <c r="E311" s="398">
        <f t="shared" si="100"/>
        <v>9</v>
      </c>
      <c r="F311" s="398">
        <f t="shared" si="100"/>
        <v>12</v>
      </c>
      <c r="G311" s="398">
        <f t="shared" si="100"/>
        <v>9</v>
      </c>
      <c r="H311" s="398">
        <f t="shared" si="100"/>
        <v>10</v>
      </c>
      <c r="I311" s="398">
        <f t="shared" si="100"/>
        <v>9</v>
      </c>
      <c r="J311" s="398">
        <f t="shared" si="100"/>
        <v>12</v>
      </c>
      <c r="K311" s="398">
        <f t="shared" si="100"/>
        <v>7</v>
      </c>
      <c r="L311" s="398">
        <f t="shared" si="100"/>
        <v>2</v>
      </c>
      <c r="M311" s="398">
        <f t="shared" si="100"/>
        <v>6</v>
      </c>
      <c r="N311" s="398">
        <f t="shared" si="100"/>
        <v>2</v>
      </c>
      <c r="O311" s="398">
        <f t="shared" si="100"/>
        <v>1</v>
      </c>
      <c r="P311" s="398">
        <f t="shared" si="100"/>
        <v>2</v>
      </c>
      <c r="Q311" s="398">
        <f t="shared" si="100"/>
        <v>1</v>
      </c>
      <c r="R311" s="398">
        <f t="shared" si="100"/>
        <v>1</v>
      </c>
      <c r="S311" s="400">
        <f t="shared" si="97"/>
        <v>99</v>
      </c>
      <c r="T311" s="67"/>
      <c r="U311" s="67" t="str">
        <f t="shared" si="89"/>
        <v/>
      </c>
      <c r="V311" s="67" t="str">
        <f t="shared" si="90"/>
        <v/>
      </c>
      <c r="W311" s="67"/>
      <c r="X311" s="67"/>
      <c r="Y311" s="67"/>
    </row>
    <row r="312" spans="1:25" ht="12" customHeight="1" x14ac:dyDescent="0.4">
      <c r="A312" s="664"/>
      <c r="B312" s="401" t="s">
        <v>205</v>
      </c>
      <c r="C312" s="402">
        <f t="shared" ref="C312:R312" si="101">SUM(C306,C308,C310)</f>
        <v>10</v>
      </c>
      <c r="D312" s="75">
        <f t="shared" si="101"/>
        <v>13</v>
      </c>
      <c r="E312" s="75">
        <f t="shared" si="101"/>
        <v>11</v>
      </c>
      <c r="F312" s="75">
        <f t="shared" si="101"/>
        <v>13</v>
      </c>
      <c r="G312" s="75">
        <f t="shared" si="101"/>
        <v>9</v>
      </c>
      <c r="H312" s="75">
        <f t="shared" si="101"/>
        <v>11</v>
      </c>
      <c r="I312" s="75">
        <f t="shared" si="101"/>
        <v>10</v>
      </c>
      <c r="J312" s="75">
        <f t="shared" si="101"/>
        <v>15</v>
      </c>
      <c r="K312" s="75">
        <f t="shared" si="101"/>
        <v>7</v>
      </c>
      <c r="L312" s="75">
        <f t="shared" si="101"/>
        <v>2</v>
      </c>
      <c r="M312" s="75">
        <f t="shared" si="101"/>
        <v>7</v>
      </c>
      <c r="N312" s="75">
        <f t="shared" si="101"/>
        <v>2</v>
      </c>
      <c r="O312" s="75">
        <f t="shared" si="101"/>
        <v>2</v>
      </c>
      <c r="P312" s="75">
        <f t="shared" si="101"/>
        <v>3</v>
      </c>
      <c r="Q312" s="75">
        <f t="shared" si="101"/>
        <v>1</v>
      </c>
      <c r="R312" s="75">
        <f t="shared" si="101"/>
        <v>1</v>
      </c>
      <c r="S312" s="404">
        <f t="shared" si="97"/>
        <v>117</v>
      </c>
      <c r="T312" s="67"/>
      <c r="U312" s="67" t="str">
        <f t="shared" si="89"/>
        <v/>
      </c>
      <c r="V312" s="67" t="str">
        <f t="shared" si="90"/>
        <v/>
      </c>
      <c r="W312" s="67"/>
      <c r="X312" s="67"/>
      <c r="Y312" s="67"/>
    </row>
    <row r="313" spans="1:25" ht="12" customHeight="1" x14ac:dyDescent="0.4">
      <c r="A313" s="664"/>
      <c r="B313" s="397" t="s">
        <v>6</v>
      </c>
      <c r="C313" s="317">
        <f t="shared" ref="C313:R313" si="102">SUM(C303,C311)</f>
        <v>419</v>
      </c>
      <c r="D313" s="398">
        <f t="shared" si="102"/>
        <v>493</v>
      </c>
      <c r="E313" s="398">
        <f t="shared" si="102"/>
        <v>377</v>
      </c>
      <c r="F313" s="398">
        <f t="shared" si="102"/>
        <v>343</v>
      </c>
      <c r="G313" s="398">
        <f t="shared" si="102"/>
        <v>281</v>
      </c>
      <c r="H313" s="398">
        <f t="shared" si="102"/>
        <v>181</v>
      </c>
      <c r="I313" s="398">
        <f t="shared" si="102"/>
        <v>221</v>
      </c>
      <c r="J313" s="398">
        <f t="shared" si="102"/>
        <v>191</v>
      </c>
      <c r="K313" s="398">
        <f t="shared" si="102"/>
        <v>167</v>
      </c>
      <c r="L313" s="398">
        <f t="shared" si="102"/>
        <v>126</v>
      </c>
      <c r="M313" s="398">
        <f t="shared" si="102"/>
        <v>77</v>
      </c>
      <c r="N313" s="398">
        <f t="shared" si="102"/>
        <v>65</v>
      </c>
      <c r="O313" s="398">
        <f t="shared" si="102"/>
        <v>63</v>
      </c>
      <c r="P313" s="398">
        <f t="shared" si="102"/>
        <v>36</v>
      </c>
      <c r="Q313" s="398">
        <f t="shared" si="102"/>
        <v>41</v>
      </c>
      <c r="R313" s="398">
        <f t="shared" si="102"/>
        <v>18</v>
      </c>
      <c r="S313" s="400">
        <f t="shared" si="97"/>
        <v>3099</v>
      </c>
      <c r="T313" s="67"/>
      <c r="U313" s="67" t="str">
        <f t="shared" si="89"/>
        <v/>
      </c>
      <c r="V313" s="67" t="str">
        <f t="shared" si="90"/>
        <v/>
      </c>
      <c r="W313" s="67"/>
      <c r="X313" s="67"/>
      <c r="Y313" s="67"/>
    </row>
    <row r="314" spans="1:25" ht="12" customHeight="1" x14ac:dyDescent="0.4">
      <c r="A314" s="665"/>
      <c r="B314" s="401" t="s">
        <v>32</v>
      </c>
      <c r="C314" s="402">
        <f t="shared" ref="C314:R314" si="103">SUM(C304,C312)</f>
        <v>446</v>
      </c>
      <c r="D314" s="75">
        <f t="shared" si="103"/>
        <v>615</v>
      </c>
      <c r="E314" s="75">
        <f t="shared" si="103"/>
        <v>498</v>
      </c>
      <c r="F314" s="75">
        <f t="shared" si="103"/>
        <v>591</v>
      </c>
      <c r="G314" s="75">
        <f t="shared" si="103"/>
        <v>501</v>
      </c>
      <c r="H314" s="75">
        <f t="shared" si="103"/>
        <v>309</v>
      </c>
      <c r="I314" s="75">
        <f t="shared" si="103"/>
        <v>399</v>
      </c>
      <c r="J314" s="75">
        <f t="shared" si="103"/>
        <v>369</v>
      </c>
      <c r="K314" s="75">
        <f t="shared" si="103"/>
        <v>254</v>
      </c>
      <c r="L314" s="75">
        <f t="shared" si="103"/>
        <v>208</v>
      </c>
      <c r="M314" s="75">
        <f t="shared" si="103"/>
        <v>116</v>
      </c>
      <c r="N314" s="75">
        <f t="shared" si="103"/>
        <v>108</v>
      </c>
      <c r="O314" s="75">
        <f t="shared" si="103"/>
        <v>83</v>
      </c>
      <c r="P314" s="75">
        <f t="shared" si="103"/>
        <v>43</v>
      </c>
      <c r="Q314" s="75">
        <f t="shared" si="103"/>
        <v>44</v>
      </c>
      <c r="R314" s="75">
        <f t="shared" si="103"/>
        <v>16</v>
      </c>
      <c r="S314" s="404">
        <f t="shared" si="97"/>
        <v>4600</v>
      </c>
      <c r="T314" s="67"/>
      <c r="U314" s="67" t="str">
        <f t="shared" si="89"/>
        <v/>
      </c>
      <c r="V314" s="67" t="str">
        <f t="shared" si="90"/>
        <v/>
      </c>
      <c r="W314" s="67"/>
      <c r="X314" s="67"/>
      <c r="Y314" s="67"/>
    </row>
    <row r="315" spans="1:25" ht="12" customHeight="1" x14ac:dyDescent="0.4">
      <c r="A315" s="663" t="s">
        <v>264</v>
      </c>
      <c r="B315" s="390" t="s">
        <v>180</v>
      </c>
      <c r="C315" s="179">
        <f>'PMD Breakdown Entering'!C120</f>
        <v>11</v>
      </c>
      <c r="D315" s="77">
        <f>'PMD Breakdown Entering'!D120</f>
        <v>9</v>
      </c>
      <c r="E315" s="77">
        <f>'PMD Breakdown Entering'!E120</f>
        <v>15</v>
      </c>
      <c r="F315" s="77">
        <f>'PMD Breakdown Entering'!F120</f>
        <v>14</v>
      </c>
      <c r="G315" s="77">
        <f>'PMD Breakdown Entering'!G120</f>
        <v>14</v>
      </c>
      <c r="H315" s="77">
        <f>'PMD Breakdown Entering'!H120</f>
        <v>14</v>
      </c>
      <c r="I315" s="77">
        <f>'PMD Breakdown Entering'!I120</f>
        <v>10</v>
      </c>
      <c r="J315" s="77">
        <f>'PMD Breakdown Entering'!J120</f>
        <v>16</v>
      </c>
      <c r="K315" s="77">
        <f>'PMD Breakdown Entering'!K120</f>
        <v>19</v>
      </c>
      <c r="L315" s="77">
        <f>'PMD Breakdown Entering'!L120</f>
        <v>7</v>
      </c>
      <c r="M315" s="77">
        <f>'PMD Breakdown Entering'!M120</f>
        <v>5</v>
      </c>
      <c r="N315" s="77">
        <f>'PMD Breakdown Entering'!N120</f>
        <v>10</v>
      </c>
      <c r="O315" s="77">
        <f>'PMD Breakdown Entering'!O120</f>
        <v>3</v>
      </c>
      <c r="P315" s="77">
        <f>'PMD Breakdown Entering'!P120</f>
        <v>6</v>
      </c>
      <c r="Q315" s="77">
        <f>'PMD Breakdown Entering'!Q120</f>
        <v>5</v>
      </c>
      <c r="R315" s="77">
        <f>'PMD Breakdown Entering'!R120</f>
        <v>7</v>
      </c>
      <c r="S315" s="376">
        <f t="shared" si="97"/>
        <v>165</v>
      </c>
      <c r="T315" s="67"/>
      <c r="U315" s="67" t="str">
        <f t="shared" si="89"/>
        <v/>
      </c>
      <c r="V315" s="67" t="str">
        <f t="shared" si="90"/>
        <v/>
      </c>
      <c r="W315" s="67"/>
      <c r="X315" s="67"/>
      <c r="Y315" s="67"/>
    </row>
    <row r="316" spans="1:25" ht="12" customHeight="1" x14ac:dyDescent="0.4">
      <c r="A316" s="664"/>
      <c r="B316" s="391" t="s">
        <v>181</v>
      </c>
      <c r="C316" s="315">
        <f>SUM(Entering!D477:D478)</f>
        <v>0</v>
      </c>
      <c r="D316" s="392">
        <f>SUM(Entering!E477:E478)</f>
        <v>9</v>
      </c>
      <c r="E316" s="392">
        <f>SUM(Entering!F477:F478)</f>
        <v>7</v>
      </c>
      <c r="F316" s="392">
        <f>SUM(Entering!G477:G478)</f>
        <v>3</v>
      </c>
      <c r="G316" s="392">
        <f>SUM(Entering!H477:H478)</f>
        <v>6</v>
      </c>
      <c r="H316" s="392">
        <f>SUM(Entering!I477:I478)</f>
        <v>3</v>
      </c>
      <c r="I316" s="392">
        <f>SUM(Entering!J477:J478)</f>
        <v>5</v>
      </c>
      <c r="J316" s="392">
        <f>SUM(Entering!K477:K478)</f>
        <v>1</v>
      </c>
      <c r="K316" s="392">
        <f>SUM(Entering!L477:L478)</f>
        <v>1</v>
      </c>
      <c r="L316" s="392">
        <f>SUM(Entering!M477:M478)</f>
        <v>2</v>
      </c>
      <c r="M316" s="392">
        <f>SUM(Entering!N477:N478)</f>
        <v>4</v>
      </c>
      <c r="N316" s="392">
        <f>SUM(Entering!O477:O478)</f>
        <v>0</v>
      </c>
      <c r="O316" s="392">
        <f>SUM(Entering!P477:P478)</f>
        <v>0</v>
      </c>
      <c r="P316" s="392">
        <f>SUM(Entering!Q477:Q478)</f>
        <v>1</v>
      </c>
      <c r="Q316" s="392">
        <f>SUM(Entering!R477:R478)</f>
        <v>0</v>
      </c>
      <c r="R316" s="392">
        <f>SUM(Entering!S477:S478)</f>
        <v>0</v>
      </c>
      <c r="S316" s="394">
        <f t="shared" si="97"/>
        <v>42</v>
      </c>
      <c r="T316" s="67"/>
      <c r="U316" s="67" t="str">
        <f t="shared" si="89"/>
        <v/>
      </c>
      <c r="V316" s="67" t="str">
        <f t="shared" si="90"/>
        <v/>
      </c>
      <c r="W316" s="67"/>
      <c r="X316" s="67"/>
      <c r="Y316" s="67"/>
    </row>
    <row r="317" spans="1:25" ht="12" customHeight="1" x14ac:dyDescent="0.4">
      <c r="A317" s="664"/>
      <c r="B317" s="391" t="s">
        <v>182</v>
      </c>
      <c r="C317" s="315">
        <f>(Entering!D477)+(Entering!D478*2)</f>
        <v>0</v>
      </c>
      <c r="D317" s="392">
        <f>(Entering!E477)+(Entering!E478*2)</f>
        <v>9</v>
      </c>
      <c r="E317" s="392">
        <f>(Entering!F477)+(Entering!F478*2)</f>
        <v>7</v>
      </c>
      <c r="F317" s="392">
        <f>(Entering!G477)+(Entering!G478*2)</f>
        <v>3</v>
      </c>
      <c r="G317" s="392">
        <f>(Entering!H477)+(Entering!H478*2)</f>
        <v>6</v>
      </c>
      <c r="H317" s="392">
        <f>(Entering!I477)+(Entering!I478*2)</f>
        <v>3</v>
      </c>
      <c r="I317" s="392">
        <f>(Entering!J477)+(Entering!J478*2)</f>
        <v>5</v>
      </c>
      <c r="J317" s="392">
        <f>(Entering!K477)+(Entering!K478*2)</f>
        <v>1</v>
      </c>
      <c r="K317" s="392">
        <f>(Entering!L477)+(Entering!L478*2)</f>
        <v>1</v>
      </c>
      <c r="L317" s="392">
        <f>(Entering!M477)+(Entering!M478*2)</f>
        <v>2</v>
      </c>
      <c r="M317" s="392">
        <f>(Entering!N477)+(Entering!N478*2)</f>
        <v>4</v>
      </c>
      <c r="N317" s="392">
        <f>(Entering!O477)+(Entering!O478*2)</f>
        <v>0</v>
      </c>
      <c r="O317" s="392">
        <f>(Entering!P477)+(Entering!P478*2)</f>
        <v>0</v>
      </c>
      <c r="P317" s="392">
        <f>(Entering!Q477)+(Entering!Q478*2)</f>
        <v>1</v>
      </c>
      <c r="Q317" s="392">
        <f>(Entering!R477)+(Entering!R478*2)</f>
        <v>0</v>
      </c>
      <c r="R317" s="392">
        <f>(Entering!S477)+(Entering!S478*2)</f>
        <v>0</v>
      </c>
      <c r="S317" s="394">
        <f t="shared" si="97"/>
        <v>42</v>
      </c>
      <c r="T317" s="67"/>
      <c r="U317" s="67" t="str">
        <f t="shared" si="89"/>
        <v/>
      </c>
      <c r="V317" s="67" t="str">
        <f t="shared" si="90"/>
        <v/>
      </c>
      <c r="W317" s="67"/>
      <c r="X317" s="67"/>
      <c r="Y317" s="67"/>
    </row>
    <row r="318" spans="1:25" ht="12" customHeight="1" x14ac:dyDescent="0.4">
      <c r="A318" s="664"/>
      <c r="B318" s="390" t="s">
        <v>184</v>
      </c>
      <c r="C318" s="314">
        <f>SUM(Entering!D479:D480)</f>
        <v>0</v>
      </c>
      <c r="D318" s="67">
        <f>SUM(Entering!E479:E480)</f>
        <v>2</v>
      </c>
      <c r="E318" s="67">
        <f>SUM(Entering!F479:F480)</f>
        <v>0</v>
      </c>
      <c r="F318" s="67">
        <f>SUM(Entering!G479:G480)</f>
        <v>3</v>
      </c>
      <c r="G318" s="67">
        <f>SUM(Entering!H479:H480)</f>
        <v>0</v>
      </c>
      <c r="H318" s="67">
        <f>SUM(Entering!I479:I480)</f>
        <v>0</v>
      </c>
      <c r="I318" s="67">
        <f>SUM(Entering!J479:J480)</f>
        <v>2</v>
      </c>
      <c r="J318" s="67">
        <f>SUM(Entering!K479:K480)</f>
        <v>0</v>
      </c>
      <c r="K318" s="67">
        <f>SUM(Entering!L479:L480)</f>
        <v>0</v>
      </c>
      <c r="L318" s="67">
        <f>SUM(Entering!M479:M480)</f>
        <v>1</v>
      </c>
      <c r="M318" s="67">
        <f>SUM(Entering!N479:N480)</f>
        <v>0</v>
      </c>
      <c r="N318" s="67">
        <f>SUM(Entering!O479:O480)</f>
        <v>0</v>
      </c>
      <c r="O318" s="67">
        <f>SUM(Entering!P479:P480)</f>
        <v>0</v>
      </c>
      <c r="P318" s="67">
        <f>SUM(Entering!Q479:Q480)</f>
        <v>0</v>
      </c>
      <c r="Q318" s="67">
        <f>SUM(Entering!R479:R480)</f>
        <v>0</v>
      </c>
      <c r="R318" s="67">
        <f>SUM(Entering!S479:S480)</f>
        <v>0</v>
      </c>
      <c r="S318" s="376">
        <f t="shared" si="97"/>
        <v>8</v>
      </c>
      <c r="T318" s="67"/>
      <c r="U318" s="67" t="str">
        <f t="shared" si="89"/>
        <v/>
      </c>
      <c r="V318" s="67" t="str">
        <f t="shared" si="90"/>
        <v/>
      </c>
      <c r="W318" s="67"/>
      <c r="X318" s="67"/>
      <c r="Y318" s="67"/>
    </row>
    <row r="319" spans="1:25" ht="12" customHeight="1" x14ac:dyDescent="0.4">
      <c r="A319" s="664"/>
      <c r="B319" s="390" t="s">
        <v>185</v>
      </c>
      <c r="C319" s="314">
        <f>(Entering!D479)+(Entering!D480*2)</f>
        <v>0</v>
      </c>
      <c r="D319" s="67">
        <f>(Entering!E479)+(Entering!E480*2)</f>
        <v>2</v>
      </c>
      <c r="E319" s="67">
        <f>(Entering!F479)+(Entering!F480*2)</f>
        <v>0</v>
      </c>
      <c r="F319" s="67">
        <f>(Entering!G479)+(Entering!G480*2)</f>
        <v>3</v>
      </c>
      <c r="G319" s="67">
        <f>(Entering!H479)+(Entering!H480*2)</f>
        <v>0</v>
      </c>
      <c r="H319" s="67">
        <f>(Entering!I479)+(Entering!I480*2)</f>
        <v>0</v>
      </c>
      <c r="I319" s="67">
        <f>(Entering!J479)+(Entering!J480*2)</f>
        <v>2</v>
      </c>
      <c r="J319" s="67">
        <f>(Entering!K479)+(Entering!K480*2)</f>
        <v>0</v>
      </c>
      <c r="K319" s="67">
        <f>(Entering!L479)+(Entering!L480*2)</f>
        <v>0</v>
      </c>
      <c r="L319" s="67">
        <f>(Entering!M479)+(Entering!M480*2)</f>
        <v>1</v>
      </c>
      <c r="M319" s="67">
        <f>(Entering!N479)+(Entering!N480*2)</f>
        <v>0</v>
      </c>
      <c r="N319" s="67">
        <f>(Entering!O479)+(Entering!O480*2)</f>
        <v>0</v>
      </c>
      <c r="O319" s="67">
        <f>(Entering!P479)+(Entering!P480*2)</f>
        <v>0</v>
      </c>
      <c r="P319" s="67">
        <f>(Entering!Q479)+(Entering!Q480*2)</f>
        <v>0</v>
      </c>
      <c r="Q319" s="67">
        <f>(Entering!R479)+(Entering!R480*2)</f>
        <v>0</v>
      </c>
      <c r="R319" s="67">
        <f>(Entering!S479)+(Entering!S480*2)</f>
        <v>0</v>
      </c>
      <c r="S319" s="376">
        <f t="shared" si="97"/>
        <v>8</v>
      </c>
      <c r="T319" s="67"/>
      <c r="U319" s="67" t="str">
        <f t="shared" si="89"/>
        <v/>
      </c>
      <c r="V319" s="67" t="str">
        <f t="shared" si="90"/>
        <v/>
      </c>
      <c r="W319" s="67"/>
      <c r="X319" s="67"/>
      <c r="Y319" s="67"/>
    </row>
    <row r="320" spans="1:25" ht="12" customHeight="1" x14ac:dyDescent="0.4">
      <c r="A320" s="664"/>
      <c r="B320" s="391" t="s">
        <v>11</v>
      </c>
      <c r="C320" s="315">
        <f>Entering!D481</f>
        <v>84</v>
      </c>
      <c r="D320" s="392">
        <f>Entering!E481</f>
        <v>160</v>
      </c>
      <c r="E320" s="392">
        <f>Entering!F481</f>
        <v>125</v>
      </c>
      <c r="F320" s="392">
        <f>Entering!G481</f>
        <v>70</v>
      </c>
      <c r="G320" s="392">
        <f>Entering!H481</f>
        <v>62</v>
      </c>
      <c r="H320" s="392">
        <f>Entering!I481</f>
        <v>44</v>
      </c>
      <c r="I320" s="392">
        <f>Entering!J481</f>
        <v>62</v>
      </c>
      <c r="J320" s="392">
        <f>Entering!K481</f>
        <v>79</v>
      </c>
      <c r="K320" s="392">
        <f>Entering!L481</f>
        <v>32</v>
      </c>
      <c r="L320" s="392">
        <f>Entering!M481</f>
        <v>28</v>
      </c>
      <c r="M320" s="392">
        <f>Entering!N481</f>
        <v>65</v>
      </c>
      <c r="N320" s="392">
        <f>Entering!O481</f>
        <v>35</v>
      </c>
      <c r="O320" s="392">
        <f>Entering!P481</f>
        <v>47</v>
      </c>
      <c r="P320" s="392">
        <f>Entering!Q481</f>
        <v>26</v>
      </c>
      <c r="Q320" s="392">
        <f>Entering!R481</f>
        <v>10</v>
      </c>
      <c r="R320" s="392">
        <f>Entering!S481</f>
        <v>14</v>
      </c>
      <c r="S320" s="394">
        <f t="shared" si="97"/>
        <v>943</v>
      </c>
      <c r="T320" s="67"/>
      <c r="U320" s="67" t="str">
        <f t="shared" si="89"/>
        <v/>
      </c>
      <c r="V320" s="67" t="str">
        <f t="shared" si="90"/>
        <v/>
      </c>
      <c r="W320" s="67"/>
      <c r="X320" s="67"/>
      <c r="Y320" s="67"/>
    </row>
    <row r="321" spans="1:25" ht="12" customHeight="1" x14ac:dyDescent="0.4">
      <c r="A321" s="664"/>
      <c r="B321" s="391" t="s">
        <v>188</v>
      </c>
      <c r="C321" s="315">
        <f>'Carpool Breakdown Entering'!C259</f>
        <v>38</v>
      </c>
      <c r="D321" s="392">
        <f>'Carpool Breakdown Entering'!D259</f>
        <v>56</v>
      </c>
      <c r="E321" s="392">
        <f>'Carpool Breakdown Entering'!E259</f>
        <v>34</v>
      </c>
      <c r="F321" s="392">
        <f>'Carpool Breakdown Entering'!F259</f>
        <v>30</v>
      </c>
      <c r="G321" s="392">
        <f>'Carpool Breakdown Entering'!G259</f>
        <v>28</v>
      </c>
      <c r="H321" s="392">
        <f>'Carpool Breakdown Entering'!H259</f>
        <v>24</v>
      </c>
      <c r="I321" s="392">
        <f>'Carpool Breakdown Entering'!I259</f>
        <v>29</v>
      </c>
      <c r="J321" s="392">
        <f>'Carpool Breakdown Entering'!J259</f>
        <v>24</v>
      </c>
      <c r="K321" s="392">
        <f>'Carpool Breakdown Entering'!K259</f>
        <v>12</v>
      </c>
      <c r="L321" s="392">
        <f>'Carpool Breakdown Entering'!L259</f>
        <v>38</v>
      </c>
      <c r="M321" s="392">
        <f>'Carpool Breakdown Entering'!M259</f>
        <v>26</v>
      </c>
      <c r="N321" s="392">
        <f>'Carpool Breakdown Entering'!N259</f>
        <v>19</v>
      </c>
      <c r="O321" s="392">
        <f>'Carpool Breakdown Entering'!O259</f>
        <v>10</v>
      </c>
      <c r="P321" s="392">
        <f>'Carpool Breakdown Entering'!P259</f>
        <v>3</v>
      </c>
      <c r="Q321" s="392">
        <f>'Carpool Breakdown Entering'!Q259</f>
        <v>4</v>
      </c>
      <c r="R321" s="392">
        <f>'Carpool Breakdown Entering'!R259</f>
        <v>2</v>
      </c>
      <c r="S321" s="394">
        <f t="shared" si="97"/>
        <v>377</v>
      </c>
      <c r="T321" s="67"/>
      <c r="U321" s="67" t="str">
        <f t="shared" si="89"/>
        <v/>
      </c>
      <c r="V321" s="67" t="str">
        <f t="shared" si="90"/>
        <v/>
      </c>
      <c r="W321" s="67"/>
      <c r="X321" s="67"/>
      <c r="Y321" s="67"/>
    </row>
    <row r="322" spans="1:25" ht="12" customHeight="1" x14ac:dyDescent="0.4">
      <c r="A322" s="664"/>
      <c r="B322" s="391" t="s">
        <v>42</v>
      </c>
      <c r="C322" s="315">
        <f>'Carpool Breakdown Entering'!C260</f>
        <v>81</v>
      </c>
      <c r="D322" s="392">
        <f>'Carpool Breakdown Entering'!D260</f>
        <v>111</v>
      </c>
      <c r="E322" s="392">
        <f>'Carpool Breakdown Entering'!E260</f>
        <v>69</v>
      </c>
      <c r="F322" s="392">
        <f>'Carpool Breakdown Entering'!F260</f>
        <v>61</v>
      </c>
      <c r="G322" s="392">
        <f>'Carpool Breakdown Entering'!G260</f>
        <v>58</v>
      </c>
      <c r="H322" s="392">
        <f>'Carpool Breakdown Entering'!H260</f>
        <v>51</v>
      </c>
      <c r="I322" s="392">
        <f>'Carpool Breakdown Entering'!I260</f>
        <v>59</v>
      </c>
      <c r="J322" s="392">
        <f>'Carpool Breakdown Entering'!J260</f>
        <v>50</v>
      </c>
      <c r="K322" s="392">
        <f>'Carpool Breakdown Entering'!K260</f>
        <v>27</v>
      </c>
      <c r="L322" s="392">
        <f>'Carpool Breakdown Entering'!L260</f>
        <v>78</v>
      </c>
      <c r="M322" s="392">
        <f>'Carpool Breakdown Entering'!M260</f>
        <v>52</v>
      </c>
      <c r="N322" s="392">
        <f>'Carpool Breakdown Entering'!N260</f>
        <v>38</v>
      </c>
      <c r="O322" s="392">
        <f>'Carpool Breakdown Entering'!O260</f>
        <v>20</v>
      </c>
      <c r="P322" s="392">
        <f>'Carpool Breakdown Entering'!P260</f>
        <v>6</v>
      </c>
      <c r="Q322" s="392">
        <f>'Carpool Breakdown Entering'!Q260</f>
        <v>8</v>
      </c>
      <c r="R322" s="392">
        <f>'Carpool Breakdown Entering'!R260</f>
        <v>4</v>
      </c>
      <c r="S322" s="394">
        <f t="shared" si="97"/>
        <v>773</v>
      </c>
      <c r="T322" s="67"/>
      <c r="U322" s="67" t="str">
        <f t="shared" si="89"/>
        <v/>
      </c>
      <c r="V322" s="67" t="str">
        <f t="shared" si="90"/>
        <v/>
      </c>
      <c r="W322" s="67"/>
      <c r="X322" s="67"/>
      <c r="Y322" s="67"/>
    </row>
    <row r="323" spans="1:25" ht="12" customHeight="1" x14ac:dyDescent="0.4">
      <c r="A323" s="664"/>
      <c r="B323" s="391" t="s">
        <v>189</v>
      </c>
      <c r="C323" s="315">
        <f t="shared" ref="C323:R323" si="104">SUM(C320:C321)</f>
        <v>122</v>
      </c>
      <c r="D323" s="392">
        <f t="shared" si="104"/>
        <v>216</v>
      </c>
      <c r="E323" s="392">
        <f t="shared" si="104"/>
        <v>159</v>
      </c>
      <c r="F323" s="392">
        <f t="shared" si="104"/>
        <v>100</v>
      </c>
      <c r="G323" s="392">
        <f t="shared" si="104"/>
        <v>90</v>
      </c>
      <c r="H323" s="392">
        <f t="shared" si="104"/>
        <v>68</v>
      </c>
      <c r="I323" s="392">
        <f t="shared" si="104"/>
        <v>91</v>
      </c>
      <c r="J323" s="392">
        <f t="shared" si="104"/>
        <v>103</v>
      </c>
      <c r="K323" s="392">
        <f t="shared" si="104"/>
        <v>44</v>
      </c>
      <c r="L323" s="392">
        <f t="shared" si="104"/>
        <v>66</v>
      </c>
      <c r="M323" s="392">
        <f t="shared" si="104"/>
        <v>91</v>
      </c>
      <c r="N323" s="392">
        <f t="shared" si="104"/>
        <v>54</v>
      </c>
      <c r="O323" s="392">
        <f t="shared" si="104"/>
        <v>57</v>
      </c>
      <c r="P323" s="392">
        <f t="shared" si="104"/>
        <v>29</v>
      </c>
      <c r="Q323" s="392">
        <f t="shared" si="104"/>
        <v>14</v>
      </c>
      <c r="R323" s="392">
        <f t="shared" si="104"/>
        <v>16</v>
      </c>
      <c r="S323" s="394">
        <f t="shared" si="97"/>
        <v>1320</v>
      </c>
      <c r="T323" s="67"/>
      <c r="U323" s="67" t="str">
        <f t="shared" si="89"/>
        <v/>
      </c>
      <c r="V323" s="67" t="str">
        <f t="shared" si="90"/>
        <v/>
      </c>
      <c r="W323" s="67"/>
      <c r="X323" s="67"/>
      <c r="Y323" s="67"/>
    </row>
    <row r="324" spans="1:25" ht="12" customHeight="1" x14ac:dyDescent="0.4">
      <c r="A324" s="664"/>
      <c r="B324" s="391" t="s">
        <v>190</v>
      </c>
      <c r="C324" s="315">
        <f t="shared" ref="C324:R324" si="105">SUM(C320,C322)</f>
        <v>165</v>
      </c>
      <c r="D324" s="392">
        <f t="shared" si="105"/>
        <v>271</v>
      </c>
      <c r="E324" s="392">
        <f t="shared" si="105"/>
        <v>194</v>
      </c>
      <c r="F324" s="392">
        <f t="shared" si="105"/>
        <v>131</v>
      </c>
      <c r="G324" s="392">
        <f t="shared" si="105"/>
        <v>120</v>
      </c>
      <c r="H324" s="392">
        <f t="shared" si="105"/>
        <v>95</v>
      </c>
      <c r="I324" s="392">
        <f t="shared" si="105"/>
        <v>121</v>
      </c>
      <c r="J324" s="392">
        <f t="shared" si="105"/>
        <v>129</v>
      </c>
      <c r="K324" s="392">
        <f t="shared" si="105"/>
        <v>59</v>
      </c>
      <c r="L324" s="392">
        <f t="shared" si="105"/>
        <v>106</v>
      </c>
      <c r="M324" s="392">
        <f t="shared" si="105"/>
        <v>117</v>
      </c>
      <c r="N324" s="392">
        <f t="shared" si="105"/>
        <v>73</v>
      </c>
      <c r="O324" s="392">
        <f t="shared" si="105"/>
        <v>67</v>
      </c>
      <c r="P324" s="392">
        <f t="shared" si="105"/>
        <v>32</v>
      </c>
      <c r="Q324" s="392">
        <f t="shared" si="105"/>
        <v>18</v>
      </c>
      <c r="R324" s="423">
        <f t="shared" si="105"/>
        <v>18</v>
      </c>
      <c r="S324" s="394">
        <f t="shared" si="97"/>
        <v>1716</v>
      </c>
      <c r="T324" s="67"/>
      <c r="U324" s="67" t="str">
        <f t="shared" si="89"/>
        <v/>
      </c>
      <c r="V324" s="67" t="str">
        <f t="shared" si="90"/>
        <v/>
      </c>
      <c r="W324" s="67"/>
      <c r="X324" s="67"/>
      <c r="Y324" s="67"/>
    </row>
    <row r="325" spans="1:25" ht="12" customHeight="1" x14ac:dyDescent="0.4">
      <c r="A325" s="664"/>
      <c r="B325" s="390" t="s">
        <v>191</v>
      </c>
      <c r="C325" s="314"/>
      <c r="D325" s="67"/>
      <c r="E325" s="67"/>
      <c r="F325" s="67"/>
      <c r="G325" s="67"/>
      <c r="H325" s="67"/>
      <c r="I325" s="67"/>
      <c r="J325" s="67"/>
      <c r="K325" s="67"/>
      <c r="L325" s="67"/>
      <c r="M325" s="67"/>
      <c r="N325" s="67"/>
      <c r="O325" s="67"/>
      <c r="P325" s="67"/>
      <c r="Q325" s="67"/>
      <c r="R325" s="67"/>
      <c r="S325" s="376"/>
      <c r="T325" s="67"/>
      <c r="U325" s="67" t="str">
        <f t="shared" si="89"/>
        <v/>
      </c>
      <c r="V325" s="67" t="str">
        <f t="shared" si="90"/>
        <v/>
      </c>
      <c r="W325" s="67"/>
      <c r="X325" s="67"/>
      <c r="Y325" s="67"/>
    </row>
    <row r="326" spans="1:25" ht="12" customHeight="1" x14ac:dyDescent="0.4">
      <c r="A326" s="664"/>
      <c r="B326" s="390" t="s">
        <v>192</v>
      </c>
      <c r="C326" s="314"/>
      <c r="D326" s="67"/>
      <c r="E326" s="67"/>
      <c r="F326" s="67"/>
      <c r="G326" s="67"/>
      <c r="H326" s="67"/>
      <c r="I326" s="67"/>
      <c r="J326" s="67"/>
      <c r="K326" s="67"/>
      <c r="L326" s="67"/>
      <c r="M326" s="67"/>
      <c r="N326" s="67"/>
      <c r="O326" s="67"/>
      <c r="P326" s="67"/>
      <c r="Q326" s="67"/>
      <c r="R326" s="67"/>
      <c r="S326" s="376"/>
      <c r="T326" s="67"/>
      <c r="U326" s="67" t="str">
        <f t="shared" si="89"/>
        <v/>
      </c>
      <c r="V326" s="67" t="str">
        <f t="shared" si="90"/>
        <v/>
      </c>
      <c r="W326" s="67"/>
      <c r="X326" s="67"/>
      <c r="Y326" s="67"/>
    </row>
    <row r="327" spans="1:25" ht="12" customHeight="1" x14ac:dyDescent="0.4">
      <c r="A327" s="664"/>
      <c r="B327" s="391" t="s">
        <v>193</v>
      </c>
      <c r="C327" s="315">
        <f>'Mesa South'!B31</f>
        <v>2</v>
      </c>
      <c r="D327" s="392">
        <f>'Mesa South'!C31</f>
        <v>6</v>
      </c>
      <c r="E327" s="392">
        <f>'Mesa South'!D31</f>
        <v>6</v>
      </c>
      <c r="F327" s="392">
        <f>'Mesa South'!E31</f>
        <v>6</v>
      </c>
      <c r="G327" s="392">
        <f>'Mesa South'!F31</f>
        <v>5</v>
      </c>
      <c r="H327" s="392">
        <f>'Mesa South'!G31</f>
        <v>6</v>
      </c>
      <c r="I327" s="392">
        <f>'Mesa South'!H31</f>
        <v>6</v>
      </c>
      <c r="J327" s="392">
        <f>'Mesa South'!I31</f>
        <v>6</v>
      </c>
      <c r="K327" s="392">
        <f>'Mesa South'!J31</f>
        <v>5</v>
      </c>
      <c r="L327" s="392">
        <f>'Mesa South'!K31</f>
        <v>6</v>
      </c>
      <c r="M327" s="392">
        <f>'Mesa South'!L31</f>
        <v>6</v>
      </c>
      <c r="N327" s="392">
        <f>'Mesa South'!M31</f>
        <v>4</v>
      </c>
      <c r="O327" s="392">
        <f>'Mesa South'!N31</f>
        <v>4</v>
      </c>
      <c r="P327" s="392">
        <f>'Mesa South'!O31</f>
        <v>4</v>
      </c>
      <c r="Q327" s="392">
        <f>'Mesa South'!P31</f>
        <v>4</v>
      </c>
      <c r="R327" s="392">
        <f>'Mesa South'!Q31</f>
        <v>4</v>
      </c>
      <c r="S327" s="394">
        <f t="shared" ref="S327:S352" si="106">SUM(C327:R327)</f>
        <v>80</v>
      </c>
      <c r="T327" s="67"/>
      <c r="U327" s="67" t="str">
        <f t="shared" si="89"/>
        <v/>
      </c>
      <c r="V327" s="67" t="str">
        <f t="shared" si="90"/>
        <v/>
      </c>
      <c r="W327" s="67"/>
      <c r="X327" s="67"/>
      <c r="Y327" s="67"/>
    </row>
    <row r="328" spans="1:25" ht="12" customHeight="1" x14ac:dyDescent="0.4">
      <c r="A328" s="664"/>
      <c r="B328" s="391" t="s">
        <v>194</v>
      </c>
      <c r="C328" s="315">
        <f>'Mesa South'!B32</f>
        <v>4</v>
      </c>
      <c r="D328" s="392">
        <f>'Mesa South'!C32</f>
        <v>87</v>
      </c>
      <c r="E328" s="392">
        <f>'Mesa South'!D32</f>
        <v>145</v>
      </c>
      <c r="F328" s="392">
        <f>'Mesa South'!E32</f>
        <v>180</v>
      </c>
      <c r="G328" s="392">
        <f>'Mesa South'!F32</f>
        <v>141</v>
      </c>
      <c r="H328" s="392">
        <f>'Mesa South'!G32</f>
        <v>91</v>
      </c>
      <c r="I328" s="392">
        <f>'Mesa South'!H32</f>
        <v>59</v>
      </c>
      <c r="J328" s="392">
        <f>'Mesa South'!I32</f>
        <v>34</v>
      </c>
      <c r="K328" s="392">
        <f>'Mesa South'!J32</f>
        <v>58</v>
      </c>
      <c r="L328" s="392">
        <f>'Mesa South'!K32</f>
        <v>77</v>
      </c>
      <c r="M328" s="392">
        <f>'Mesa South'!L32</f>
        <v>30</v>
      </c>
      <c r="N328" s="392">
        <f>'Mesa South'!M32</f>
        <v>31</v>
      </c>
      <c r="O328" s="392">
        <f>'Mesa South'!N32</f>
        <v>24</v>
      </c>
      <c r="P328" s="392">
        <f>'Mesa South'!O32</f>
        <v>8</v>
      </c>
      <c r="Q328" s="392">
        <f>'Mesa South'!P32</f>
        <v>4</v>
      </c>
      <c r="R328" s="392">
        <f>'Mesa South'!Q32</f>
        <v>1</v>
      </c>
      <c r="S328" s="394">
        <f t="shared" si="106"/>
        <v>974</v>
      </c>
      <c r="T328" s="67"/>
      <c r="U328" s="67" t="str">
        <f t="shared" si="89"/>
        <v/>
      </c>
      <c r="V328" s="67" t="str">
        <f t="shared" si="90"/>
        <v/>
      </c>
      <c r="W328" s="67"/>
      <c r="X328" s="67"/>
      <c r="Y328" s="67"/>
    </row>
    <row r="329" spans="1:25" ht="12" customHeight="1" x14ac:dyDescent="0.4">
      <c r="A329" s="664"/>
      <c r="B329" s="390" t="s">
        <v>196</v>
      </c>
      <c r="C329" s="314"/>
      <c r="D329" s="67"/>
      <c r="E329" s="67"/>
      <c r="F329" s="67"/>
      <c r="G329" s="67"/>
      <c r="H329" s="67"/>
      <c r="I329" s="67"/>
      <c r="J329" s="67"/>
      <c r="K329" s="67"/>
      <c r="L329" s="67"/>
      <c r="M329" s="67"/>
      <c r="N329" s="67"/>
      <c r="O329" s="67"/>
      <c r="P329" s="67"/>
      <c r="Q329" s="67"/>
      <c r="R329" s="67"/>
      <c r="S329" s="376">
        <f t="shared" si="106"/>
        <v>0</v>
      </c>
      <c r="T329" s="67"/>
      <c r="U329" s="67" t="str">
        <f t="shared" si="89"/>
        <v/>
      </c>
      <c r="V329" s="67" t="str">
        <f t="shared" si="90"/>
        <v/>
      </c>
      <c r="W329" s="67"/>
      <c r="X329" s="67"/>
      <c r="Y329" s="67"/>
    </row>
    <row r="330" spans="1:25" ht="12" customHeight="1" x14ac:dyDescent="0.4">
      <c r="A330" s="664"/>
      <c r="B330" s="390" t="s">
        <v>197</v>
      </c>
      <c r="C330" s="314"/>
      <c r="D330" s="67"/>
      <c r="E330" s="67"/>
      <c r="F330" s="67"/>
      <c r="G330" s="67"/>
      <c r="H330" s="67"/>
      <c r="I330" s="67"/>
      <c r="J330" s="67"/>
      <c r="K330" s="67"/>
      <c r="L330" s="67"/>
      <c r="M330" s="67"/>
      <c r="N330" s="67"/>
      <c r="O330" s="67"/>
      <c r="P330" s="67"/>
      <c r="Q330" s="67"/>
      <c r="R330" s="67"/>
      <c r="S330" s="376">
        <f t="shared" si="106"/>
        <v>0</v>
      </c>
      <c r="T330" s="67"/>
      <c r="U330" s="67" t="str">
        <f t="shared" si="89"/>
        <v/>
      </c>
      <c r="V330" s="67" t="str">
        <f t="shared" si="90"/>
        <v/>
      </c>
      <c r="W330" s="67"/>
      <c r="X330" s="67"/>
      <c r="Y330" s="67"/>
    </row>
    <row r="331" spans="1:25" ht="12" customHeight="1" x14ac:dyDescent="0.4">
      <c r="A331" s="664"/>
      <c r="B331" s="397" t="s">
        <v>7</v>
      </c>
      <c r="C331" s="317">
        <f t="shared" ref="C331:R331" si="107">SUM(C316,C318,C323,C325,C327,C329)</f>
        <v>124</v>
      </c>
      <c r="D331" s="398">
        <f t="shared" si="107"/>
        <v>233</v>
      </c>
      <c r="E331" s="398">
        <f t="shared" si="107"/>
        <v>172</v>
      </c>
      <c r="F331" s="398">
        <f t="shared" si="107"/>
        <v>112</v>
      </c>
      <c r="G331" s="398">
        <f t="shared" si="107"/>
        <v>101</v>
      </c>
      <c r="H331" s="398">
        <f t="shared" si="107"/>
        <v>77</v>
      </c>
      <c r="I331" s="398">
        <f t="shared" si="107"/>
        <v>104</v>
      </c>
      <c r="J331" s="398">
        <f t="shared" si="107"/>
        <v>110</v>
      </c>
      <c r="K331" s="398">
        <f t="shared" si="107"/>
        <v>50</v>
      </c>
      <c r="L331" s="398">
        <f t="shared" si="107"/>
        <v>75</v>
      </c>
      <c r="M331" s="398">
        <f t="shared" si="107"/>
        <v>101</v>
      </c>
      <c r="N331" s="398">
        <f t="shared" si="107"/>
        <v>58</v>
      </c>
      <c r="O331" s="398">
        <f t="shared" si="107"/>
        <v>61</v>
      </c>
      <c r="P331" s="398">
        <f t="shared" si="107"/>
        <v>34</v>
      </c>
      <c r="Q331" s="398">
        <f t="shared" si="107"/>
        <v>18</v>
      </c>
      <c r="R331" s="398">
        <f t="shared" si="107"/>
        <v>20</v>
      </c>
      <c r="S331" s="400">
        <f t="shared" si="106"/>
        <v>1450</v>
      </c>
      <c r="T331" s="67"/>
      <c r="U331" s="67">
        <f t="shared" si="89"/>
        <v>1450</v>
      </c>
      <c r="V331" s="67" t="str">
        <f t="shared" si="90"/>
        <v/>
      </c>
      <c r="W331" s="67"/>
      <c r="X331" s="67"/>
      <c r="Y331" s="67"/>
    </row>
    <row r="332" spans="1:25" ht="12" customHeight="1" x14ac:dyDescent="0.4">
      <c r="A332" s="664"/>
      <c r="B332" s="401" t="s">
        <v>198</v>
      </c>
      <c r="C332" s="402">
        <f t="shared" ref="C332:R332" si="108">SUM(C315,C317,C319,C324,C326,C328,C330)</f>
        <v>180</v>
      </c>
      <c r="D332" s="75">
        <f t="shared" si="108"/>
        <v>378</v>
      </c>
      <c r="E332" s="75">
        <f t="shared" si="108"/>
        <v>361</v>
      </c>
      <c r="F332" s="75">
        <f t="shared" si="108"/>
        <v>331</v>
      </c>
      <c r="G332" s="75">
        <f t="shared" si="108"/>
        <v>281</v>
      </c>
      <c r="H332" s="75">
        <f t="shared" si="108"/>
        <v>203</v>
      </c>
      <c r="I332" s="75">
        <f t="shared" si="108"/>
        <v>197</v>
      </c>
      <c r="J332" s="75">
        <f t="shared" si="108"/>
        <v>180</v>
      </c>
      <c r="K332" s="75">
        <f t="shared" si="108"/>
        <v>137</v>
      </c>
      <c r="L332" s="75">
        <f t="shared" si="108"/>
        <v>193</v>
      </c>
      <c r="M332" s="75">
        <f t="shared" si="108"/>
        <v>156</v>
      </c>
      <c r="N332" s="75">
        <f t="shared" si="108"/>
        <v>114</v>
      </c>
      <c r="O332" s="75">
        <f t="shared" si="108"/>
        <v>94</v>
      </c>
      <c r="P332" s="75">
        <f t="shared" si="108"/>
        <v>47</v>
      </c>
      <c r="Q332" s="75">
        <f t="shared" si="108"/>
        <v>27</v>
      </c>
      <c r="R332" s="75">
        <f t="shared" si="108"/>
        <v>26</v>
      </c>
      <c r="S332" s="404">
        <f t="shared" si="106"/>
        <v>2905</v>
      </c>
      <c r="T332" s="67"/>
      <c r="U332" s="67" t="str">
        <f t="shared" si="89"/>
        <v/>
      </c>
      <c r="V332" s="67">
        <f t="shared" si="90"/>
        <v>2905</v>
      </c>
      <c r="W332" s="67"/>
      <c r="X332" s="67"/>
      <c r="Y332" s="67"/>
    </row>
    <row r="333" spans="1:25" ht="12" customHeight="1" x14ac:dyDescent="0.4">
      <c r="A333" s="664"/>
      <c r="B333" s="390" t="s">
        <v>199</v>
      </c>
      <c r="C333" s="314">
        <f>SUM(Entering!D494:D497)</f>
        <v>1</v>
      </c>
      <c r="D333" s="67">
        <f>SUM(Entering!E494:E497)</f>
        <v>8</v>
      </c>
      <c r="E333" s="67">
        <f>SUM(Entering!F494:F497)</f>
        <v>7</v>
      </c>
      <c r="F333" s="67">
        <f>SUM(Entering!G494:G497)</f>
        <v>14</v>
      </c>
      <c r="G333" s="67">
        <f>SUM(Entering!H494:H497)</f>
        <v>6</v>
      </c>
      <c r="H333" s="67">
        <f>SUM(Entering!I494:I497)</f>
        <v>6</v>
      </c>
      <c r="I333" s="67">
        <f>SUM(Entering!J494:J497)</f>
        <v>5</v>
      </c>
      <c r="J333" s="67">
        <f>SUM(Entering!K494:K497)</f>
        <v>0</v>
      </c>
      <c r="K333" s="67">
        <f>SUM(Entering!L494:L497)</f>
        <v>2</v>
      </c>
      <c r="L333" s="67">
        <f>SUM(Entering!M494:M497)</f>
        <v>3</v>
      </c>
      <c r="M333" s="67">
        <f>SUM(Entering!N494:N497)</f>
        <v>0</v>
      </c>
      <c r="N333" s="67">
        <f>SUM(Entering!O494:O497)</f>
        <v>1</v>
      </c>
      <c r="O333" s="67">
        <f>SUM(Entering!P494:P497)</f>
        <v>1</v>
      </c>
      <c r="P333" s="67">
        <f>SUM(Entering!Q494:Q497)</f>
        <v>0</v>
      </c>
      <c r="Q333" s="67">
        <f>SUM(Entering!R494:R497)</f>
        <v>1</v>
      </c>
      <c r="R333" s="67">
        <f>SUM(Entering!S494:S497)</f>
        <v>0</v>
      </c>
      <c r="S333" s="376">
        <f t="shared" si="106"/>
        <v>55</v>
      </c>
      <c r="T333" s="67"/>
      <c r="U333" s="67" t="str">
        <f t="shared" si="89"/>
        <v/>
      </c>
      <c r="V333" s="67" t="str">
        <f t="shared" si="90"/>
        <v/>
      </c>
      <c r="W333" s="67"/>
      <c r="X333" s="67"/>
      <c r="Y333" s="67"/>
    </row>
    <row r="334" spans="1:25" ht="12" customHeight="1" x14ac:dyDescent="0.4">
      <c r="A334" s="664"/>
      <c r="B334" s="390" t="s">
        <v>200</v>
      </c>
      <c r="C334" s="314">
        <f>(Entering!D494)+(Entering!D495*2)+(Entering!D496*3)+(Entering!D497*4)</f>
        <v>1</v>
      </c>
      <c r="D334" s="67">
        <f>(Entering!E494)+(Entering!E495*2)+(Entering!E496*3)+(Entering!E497*4)</f>
        <v>8</v>
      </c>
      <c r="E334" s="67">
        <f>(Entering!F494)+(Entering!F495*2)+(Entering!F496*3)+(Entering!F497*4)</f>
        <v>7</v>
      </c>
      <c r="F334" s="67">
        <f>(Entering!G494)+(Entering!G495*2)+(Entering!G496*3)+(Entering!G497*4)</f>
        <v>16</v>
      </c>
      <c r="G334" s="67">
        <f>(Entering!H494)+(Entering!H495*2)+(Entering!H496*3)+(Entering!H497*4)</f>
        <v>6</v>
      </c>
      <c r="H334" s="67">
        <f>(Entering!I494)+(Entering!I495*2)+(Entering!I496*3)+(Entering!I497*4)</f>
        <v>6</v>
      </c>
      <c r="I334" s="67">
        <f>(Entering!J494)+(Entering!J495*2)+(Entering!J496*3)+(Entering!J497*4)</f>
        <v>6</v>
      </c>
      <c r="J334" s="67">
        <f>(Entering!K494)+(Entering!K495*2)+(Entering!K496*3)+(Entering!K497*4)</f>
        <v>0</v>
      </c>
      <c r="K334" s="67">
        <f>(Entering!L494)+(Entering!L495*2)+(Entering!L496*3)+(Entering!L497*4)</f>
        <v>2</v>
      </c>
      <c r="L334" s="67">
        <f>(Entering!M494)+(Entering!M495*2)+(Entering!M496*3)+(Entering!M497*4)</f>
        <v>3</v>
      </c>
      <c r="M334" s="67">
        <f>(Entering!N494)+(Entering!N495*2)+(Entering!N496*3)+(Entering!N497*4)</f>
        <v>0</v>
      </c>
      <c r="N334" s="67">
        <f>(Entering!O494)+(Entering!O495*2)+(Entering!O496*3)+(Entering!O497*4)</f>
        <v>1</v>
      </c>
      <c r="O334" s="67">
        <f>(Entering!P494)+(Entering!P495*2)+(Entering!P496*3)+(Entering!P497*4)</f>
        <v>1</v>
      </c>
      <c r="P334" s="67">
        <f>(Entering!Q494)+(Entering!Q495*2)+(Entering!Q496*3)+(Entering!Q497*4)</f>
        <v>0</v>
      </c>
      <c r="Q334" s="67">
        <f>(Entering!R494)+(Entering!R495*2)+(Entering!R496*3)+(Entering!R497*4)</f>
        <v>1</v>
      </c>
      <c r="R334" s="67">
        <f>(Entering!S494)+(Entering!S495*2)+(Entering!S496*3)+(Entering!S497*4)</f>
        <v>0</v>
      </c>
      <c r="S334" s="376">
        <f t="shared" si="106"/>
        <v>58</v>
      </c>
      <c r="T334" s="67"/>
      <c r="U334" s="67" t="str">
        <f t="shared" si="89"/>
        <v/>
      </c>
      <c r="V334" s="67" t="str">
        <f t="shared" si="90"/>
        <v/>
      </c>
      <c r="W334" s="67"/>
      <c r="X334" s="67"/>
      <c r="Y334" s="67"/>
    </row>
    <row r="335" spans="1:25" ht="12" customHeight="1" x14ac:dyDescent="0.4">
      <c r="A335" s="664"/>
      <c r="B335" s="391" t="s">
        <v>201</v>
      </c>
      <c r="C335" s="315">
        <f>SUM(Entering!D503:D506)</f>
        <v>4</v>
      </c>
      <c r="D335" s="392">
        <f>SUM(Entering!E503:E506)</f>
        <v>9</v>
      </c>
      <c r="E335" s="392">
        <f>SUM(Entering!F503:F506)</f>
        <v>9</v>
      </c>
      <c r="F335" s="392">
        <f>SUM(Entering!G503:G506)</f>
        <v>11</v>
      </c>
      <c r="G335" s="392">
        <f>SUM(Entering!H503:H506)</f>
        <v>12</v>
      </c>
      <c r="H335" s="392">
        <f>SUM(Entering!I503:I506)</f>
        <v>13</v>
      </c>
      <c r="I335" s="392">
        <f>SUM(Entering!J503:J506)</f>
        <v>11</v>
      </c>
      <c r="J335" s="392">
        <f>SUM(Entering!K503:K506)</f>
        <v>18</v>
      </c>
      <c r="K335" s="392">
        <f>SUM(Entering!L503:L506)</f>
        <v>3</v>
      </c>
      <c r="L335" s="392">
        <f>SUM(Entering!M503:M506)</f>
        <v>4</v>
      </c>
      <c r="M335" s="392">
        <f>SUM(Entering!N503:N506)</f>
        <v>3</v>
      </c>
      <c r="N335" s="392">
        <f>SUM(Entering!O503:O506)</f>
        <v>3</v>
      </c>
      <c r="O335" s="392">
        <f>SUM(Entering!P503:P506)</f>
        <v>1</v>
      </c>
      <c r="P335" s="392">
        <f>SUM(Entering!Q503:Q506)</f>
        <v>0</v>
      </c>
      <c r="Q335" s="392">
        <f>SUM(Entering!R503:R506)</f>
        <v>3</v>
      </c>
      <c r="R335" s="392">
        <f>SUM(Entering!S503:S506)</f>
        <v>1</v>
      </c>
      <c r="S335" s="394">
        <f t="shared" si="106"/>
        <v>105</v>
      </c>
      <c r="T335" s="67"/>
      <c r="U335" s="67" t="str">
        <f t="shared" si="89"/>
        <v/>
      </c>
      <c r="V335" s="67" t="str">
        <f t="shared" si="90"/>
        <v/>
      </c>
      <c r="W335" s="67"/>
      <c r="X335" s="67"/>
      <c r="Y335" s="67"/>
    </row>
    <row r="336" spans="1:25" ht="12" customHeight="1" x14ac:dyDescent="0.4">
      <c r="A336" s="664"/>
      <c r="B336" s="391" t="s">
        <v>202</v>
      </c>
      <c r="C336" s="315">
        <f>(Entering!D503)+(Entering!D504*2)+(Entering!D505*3)+(Entering!D506*4)</f>
        <v>4</v>
      </c>
      <c r="D336" s="392">
        <f>(Entering!E503)+(Entering!E504*2)+(Entering!E505*3)+(Entering!E506*4)</f>
        <v>12</v>
      </c>
      <c r="E336" s="392">
        <f>(Entering!F503)+(Entering!F504*2)+(Entering!F505*3)+(Entering!F506*4)</f>
        <v>12</v>
      </c>
      <c r="F336" s="392">
        <f>(Entering!G503)+(Entering!G504*2)+(Entering!G505*3)+(Entering!G506*4)</f>
        <v>14</v>
      </c>
      <c r="G336" s="392">
        <f>(Entering!H503)+(Entering!H504*2)+(Entering!H505*3)+(Entering!H506*4)</f>
        <v>14</v>
      </c>
      <c r="H336" s="392">
        <f>(Entering!I503)+(Entering!I504*2)+(Entering!I505*3)+(Entering!I506*4)</f>
        <v>18</v>
      </c>
      <c r="I336" s="392">
        <f>(Entering!J503)+(Entering!J504*2)+(Entering!J505*3)+(Entering!J506*4)</f>
        <v>14</v>
      </c>
      <c r="J336" s="392">
        <f>(Entering!K503)+(Entering!K504*2)+(Entering!K505*3)+(Entering!K506*4)</f>
        <v>21</v>
      </c>
      <c r="K336" s="392">
        <f>(Entering!L503)+(Entering!L504*2)+(Entering!L505*3)+(Entering!L506*4)</f>
        <v>4</v>
      </c>
      <c r="L336" s="392">
        <f>(Entering!M503)+(Entering!M504*2)+(Entering!M505*3)+(Entering!M506*4)</f>
        <v>5</v>
      </c>
      <c r="M336" s="392">
        <f>(Entering!N503)+(Entering!N504*2)+(Entering!N505*3)+(Entering!N506*4)</f>
        <v>4</v>
      </c>
      <c r="N336" s="392">
        <f>(Entering!O503)+(Entering!O504*2)+(Entering!O505*3)+(Entering!O506*4)</f>
        <v>3</v>
      </c>
      <c r="O336" s="392">
        <f>(Entering!P503)+(Entering!P504*2)+(Entering!P505*3)+(Entering!P506*4)</f>
        <v>1</v>
      </c>
      <c r="P336" s="392">
        <f>(Entering!Q503)+(Entering!Q504*2)+(Entering!Q505*3)+(Entering!Q506*4)</f>
        <v>0</v>
      </c>
      <c r="Q336" s="392">
        <f>(Entering!R503)+(Entering!R504*2)+(Entering!R505*3)+(Entering!R506*4)</f>
        <v>3</v>
      </c>
      <c r="R336" s="392">
        <f>(Entering!S503)+(Entering!S504*2)+(Entering!S505*3)+(Entering!S506*4)</f>
        <v>1</v>
      </c>
      <c r="S336" s="394">
        <f t="shared" si="106"/>
        <v>130</v>
      </c>
      <c r="T336" s="67"/>
      <c r="U336" s="67" t="str">
        <f t="shared" si="89"/>
        <v/>
      </c>
      <c r="V336" s="67" t="str">
        <f t="shared" si="90"/>
        <v/>
      </c>
      <c r="W336" s="67"/>
      <c r="X336" s="67"/>
      <c r="Y336" s="67"/>
    </row>
    <row r="337" spans="1:25" ht="12" customHeight="1" x14ac:dyDescent="0.4">
      <c r="A337" s="664"/>
      <c r="B337" s="390" t="s">
        <v>203</v>
      </c>
      <c r="C337" s="314"/>
      <c r="D337" s="67"/>
      <c r="E337" s="67"/>
      <c r="F337" s="67"/>
      <c r="G337" s="67"/>
      <c r="H337" s="67"/>
      <c r="I337" s="67"/>
      <c r="J337" s="67"/>
      <c r="K337" s="67"/>
      <c r="L337" s="67"/>
      <c r="M337" s="67"/>
      <c r="N337" s="67"/>
      <c r="O337" s="67"/>
      <c r="P337" s="67"/>
      <c r="Q337" s="67"/>
      <c r="R337" s="67"/>
      <c r="S337" s="376">
        <f t="shared" si="106"/>
        <v>0</v>
      </c>
      <c r="T337" s="67"/>
      <c r="U337" s="67" t="str">
        <f t="shared" si="89"/>
        <v/>
      </c>
      <c r="V337" s="67" t="str">
        <f t="shared" si="90"/>
        <v/>
      </c>
      <c r="W337" s="67"/>
      <c r="X337" s="67"/>
      <c r="Y337" s="67"/>
    </row>
    <row r="338" spans="1:25" ht="12" customHeight="1" x14ac:dyDescent="0.4">
      <c r="A338" s="664"/>
      <c r="B338" s="390" t="s">
        <v>204</v>
      </c>
      <c r="C338" s="314"/>
      <c r="D338" s="67"/>
      <c r="E338" s="67"/>
      <c r="F338" s="67"/>
      <c r="G338" s="67"/>
      <c r="H338" s="67"/>
      <c r="I338" s="67"/>
      <c r="J338" s="67"/>
      <c r="K338" s="67"/>
      <c r="L338" s="67"/>
      <c r="M338" s="67"/>
      <c r="N338" s="67"/>
      <c r="O338" s="67"/>
      <c r="P338" s="67"/>
      <c r="Q338" s="67"/>
      <c r="R338" s="67"/>
      <c r="S338" s="376">
        <f t="shared" si="106"/>
        <v>0</v>
      </c>
      <c r="T338" s="67"/>
      <c r="U338" s="67" t="str">
        <f t="shared" si="89"/>
        <v/>
      </c>
      <c r="V338" s="67" t="str">
        <f t="shared" si="90"/>
        <v/>
      </c>
      <c r="W338" s="67"/>
      <c r="X338" s="67"/>
      <c r="Y338" s="67"/>
    </row>
    <row r="339" spans="1:25" ht="12" customHeight="1" x14ac:dyDescent="0.4">
      <c r="A339" s="664"/>
      <c r="B339" s="397" t="s">
        <v>25</v>
      </c>
      <c r="C339" s="317">
        <f t="shared" ref="C339:R339" si="109">SUM(C333,C335,C337)</f>
        <v>5</v>
      </c>
      <c r="D339" s="398">
        <f t="shared" si="109"/>
        <v>17</v>
      </c>
      <c r="E339" s="398">
        <f t="shared" si="109"/>
        <v>16</v>
      </c>
      <c r="F339" s="398">
        <f t="shared" si="109"/>
        <v>25</v>
      </c>
      <c r="G339" s="398">
        <f t="shared" si="109"/>
        <v>18</v>
      </c>
      <c r="H339" s="398">
        <f t="shared" si="109"/>
        <v>19</v>
      </c>
      <c r="I339" s="398">
        <f t="shared" si="109"/>
        <v>16</v>
      </c>
      <c r="J339" s="398">
        <f t="shared" si="109"/>
        <v>18</v>
      </c>
      <c r="K339" s="398">
        <f t="shared" si="109"/>
        <v>5</v>
      </c>
      <c r="L339" s="398">
        <f t="shared" si="109"/>
        <v>7</v>
      </c>
      <c r="M339" s="398">
        <f t="shared" si="109"/>
        <v>3</v>
      </c>
      <c r="N339" s="398">
        <f t="shared" si="109"/>
        <v>4</v>
      </c>
      <c r="O339" s="398">
        <f t="shared" si="109"/>
        <v>2</v>
      </c>
      <c r="P339" s="398">
        <f t="shared" si="109"/>
        <v>0</v>
      </c>
      <c r="Q339" s="398">
        <f t="shared" si="109"/>
        <v>4</v>
      </c>
      <c r="R339" s="398">
        <f t="shared" si="109"/>
        <v>1</v>
      </c>
      <c r="S339" s="400">
        <f t="shared" si="106"/>
        <v>160</v>
      </c>
      <c r="T339" s="67"/>
      <c r="U339" s="67" t="str">
        <f t="shared" si="89"/>
        <v/>
      </c>
      <c r="V339" s="67" t="str">
        <f t="shared" si="90"/>
        <v/>
      </c>
      <c r="W339" s="67"/>
      <c r="X339" s="67"/>
      <c r="Y339" s="67"/>
    </row>
    <row r="340" spans="1:25" ht="12" customHeight="1" x14ac:dyDescent="0.4">
      <c r="A340" s="664"/>
      <c r="B340" s="401" t="s">
        <v>205</v>
      </c>
      <c r="C340" s="402">
        <f t="shared" ref="C340:R340" si="110">SUM(C334,C336,C338)</f>
        <v>5</v>
      </c>
      <c r="D340" s="75">
        <f t="shared" si="110"/>
        <v>20</v>
      </c>
      <c r="E340" s="75">
        <f t="shared" si="110"/>
        <v>19</v>
      </c>
      <c r="F340" s="75">
        <f t="shared" si="110"/>
        <v>30</v>
      </c>
      <c r="G340" s="75">
        <f t="shared" si="110"/>
        <v>20</v>
      </c>
      <c r="H340" s="75">
        <f t="shared" si="110"/>
        <v>24</v>
      </c>
      <c r="I340" s="75">
        <f t="shared" si="110"/>
        <v>20</v>
      </c>
      <c r="J340" s="75">
        <f t="shared" si="110"/>
        <v>21</v>
      </c>
      <c r="K340" s="75">
        <f t="shared" si="110"/>
        <v>6</v>
      </c>
      <c r="L340" s="75">
        <f t="shared" si="110"/>
        <v>8</v>
      </c>
      <c r="M340" s="75">
        <f t="shared" si="110"/>
        <v>4</v>
      </c>
      <c r="N340" s="75">
        <f t="shared" si="110"/>
        <v>4</v>
      </c>
      <c r="O340" s="75">
        <f t="shared" si="110"/>
        <v>2</v>
      </c>
      <c r="P340" s="75">
        <f t="shared" si="110"/>
        <v>0</v>
      </c>
      <c r="Q340" s="75">
        <f t="shared" si="110"/>
        <v>4</v>
      </c>
      <c r="R340" s="75">
        <f t="shared" si="110"/>
        <v>1</v>
      </c>
      <c r="S340" s="404">
        <f t="shared" si="106"/>
        <v>188</v>
      </c>
      <c r="T340" s="67"/>
      <c r="U340" s="67" t="str">
        <f t="shared" si="89"/>
        <v/>
      </c>
      <c r="V340" s="67" t="str">
        <f t="shared" si="90"/>
        <v/>
      </c>
      <c r="W340" s="67"/>
      <c r="X340" s="67"/>
      <c r="Y340" s="67"/>
    </row>
    <row r="341" spans="1:25" ht="12" customHeight="1" x14ac:dyDescent="0.4">
      <c r="A341" s="664"/>
      <c r="B341" s="397" t="s">
        <v>6</v>
      </c>
      <c r="C341" s="317">
        <f t="shared" ref="C341:R341" si="111">SUM(C331,C339)</f>
        <v>129</v>
      </c>
      <c r="D341" s="398">
        <f t="shared" si="111"/>
        <v>250</v>
      </c>
      <c r="E341" s="398">
        <f t="shared" si="111"/>
        <v>188</v>
      </c>
      <c r="F341" s="398">
        <f t="shared" si="111"/>
        <v>137</v>
      </c>
      <c r="G341" s="398">
        <f t="shared" si="111"/>
        <v>119</v>
      </c>
      <c r="H341" s="398">
        <f t="shared" si="111"/>
        <v>96</v>
      </c>
      <c r="I341" s="398">
        <f t="shared" si="111"/>
        <v>120</v>
      </c>
      <c r="J341" s="398">
        <f t="shared" si="111"/>
        <v>128</v>
      </c>
      <c r="K341" s="398">
        <f t="shared" si="111"/>
        <v>55</v>
      </c>
      <c r="L341" s="398">
        <f t="shared" si="111"/>
        <v>82</v>
      </c>
      <c r="M341" s="398">
        <f t="shared" si="111"/>
        <v>104</v>
      </c>
      <c r="N341" s="398">
        <f t="shared" si="111"/>
        <v>62</v>
      </c>
      <c r="O341" s="398">
        <f t="shared" si="111"/>
        <v>63</v>
      </c>
      <c r="P341" s="398">
        <f t="shared" si="111"/>
        <v>34</v>
      </c>
      <c r="Q341" s="398">
        <f t="shared" si="111"/>
        <v>22</v>
      </c>
      <c r="R341" s="398">
        <f t="shared" si="111"/>
        <v>21</v>
      </c>
      <c r="S341" s="400">
        <f t="shared" si="106"/>
        <v>1610</v>
      </c>
      <c r="T341" s="67"/>
      <c r="U341" s="67" t="str">
        <f t="shared" si="89"/>
        <v/>
      </c>
      <c r="V341" s="67" t="str">
        <f t="shared" si="90"/>
        <v/>
      </c>
      <c r="W341" s="67"/>
      <c r="X341" s="67"/>
      <c r="Y341" s="67"/>
    </row>
    <row r="342" spans="1:25" ht="12" customHeight="1" x14ac:dyDescent="0.4">
      <c r="A342" s="665"/>
      <c r="B342" s="401" t="s">
        <v>32</v>
      </c>
      <c r="C342" s="402">
        <f t="shared" ref="C342:R342" si="112">SUM(C332,C340)</f>
        <v>185</v>
      </c>
      <c r="D342" s="75">
        <f t="shared" si="112"/>
        <v>398</v>
      </c>
      <c r="E342" s="75">
        <f t="shared" si="112"/>
        <v>380</v>
      </c>
      <c r="F342" s="75">
        <f t="shared" si="112"/>
        <v>361</v>
      </c>
      <c r="G342" s="75">
        <f t="shared" si="112"/>
        <v>301</v>
      </c>
      <c r="H342" s="75">
        <f t="shared" si="112"/>
        <v>227</v>
      </c>
      <c r="I342" s="75">
        <f t="shared" si="112"/>
        <v>217</v>
      </c>
      <c r="J342" s="75">
        <f t="shared" si="112"/>
        <v>201</v>
      </c>
      <c r="K342" s="75">
        <f t="shared" si="112"/>
        <v>143</v>
      </c>
      <c r="L342" s="75">
        <f t="shared" si="112"/>
        <v>201</v>
      </c>
      <c r="M342" s="75">
        <f t="shared" si="112"/>
        <v>160</v>
      </c>
      <c r="N342" s="75">
        <f t="shared" si="112"/>
        <v>118</v>
      </c>
      <c r="O342" s="75">
        <f t="shared" si="112"/>
        <v>96</v>
      </c>
      <c r="P342" s="75">
        <f t="shared" si="112"/>
        <v>47</v>
      </c>
      <c r="Q342" s="75">
        <f t="shared" si="112"/>
        <v>31</v>
      </c>
      <c r="R342" s="75">
        <f t="shared" si="112"/>
        <v>27</v>
      </c>
      <c r="S342" s="404">
        <f t="shared" si="106"/>
        <v>3093</v>
      </c>
      <c r="T342" s="67"/>
      <c r="U342" s="67" t="str">
        <f t="shared" si="89"/>
        <v/>
      </c>
      <c r="V342" s="67" t="str">
        <f t="shared" si="90"/>
        <v/>
      </c>
      <c r="W342" s="67"/>
      <c r="X342" s="67"/>
      <c r="Y342" s="67"/>
    </row>
    <row r="343" spans="1:25" ht="12" customHeight="1" x14ac:dyDescent="0.4">
      <c r="A343" s="663" t="s">
        <v>129</v>
      </c>
      <c r="B343" s="390" t="s">
        <v>180</v>
      </c>
      <c r="C343" s="179">
        <f>SUM('PMD Breakdown Entering'!C124:C128,'PMD Breakdown Entering'!C121)</f>
        <v>44</v>
      </c>
      <c r="D343" s="77">
        <f>SUM('PMD Breakdown Entering'!D124:D128,'PMD Breakdown Entering'!D121)</f>
        <v>6</v>
      </c>
      <c r="E343" s="77">
        <f>SUM('PMD Breakdown Entering'!E124:E128,'PMD Breakdown Entering'!E121)</f>
        <v>7</v>
      </c>
      <c r="F343" s="77">
        <f>SUM('PMD Breakdown Entering'!F124:F128,'PMD Breakdown Entering'!F121)</f>
        <v>30</v>
      </c>
      <c r="G343" s="77">
        <f>SUM('PMD Breakdown Entering'!G124:G128,'PMD Breakdown Entering'!G121)</f>
        <v>13</v>
      </c>
      <c r="H343" s="77">
        <f>SUM('PMD Breakdown Entering'!H124:H128,'PMD Breakdown Entering'!H121)</f>
        <v>29</v>
      </c>
      <c r="I343" s="77">
        <f>SUM('PMD Breakdown Entering'!I124:I128,'PMD Breakdown Entering'!I121)</f>
        <v>56</v>
      </c>
      <c r="J343" s="77">
        <f>SUM('PMD Breakdown Entering'!J124:J128,'PMD Breakdown Entering'!J121)</f>
        <v>73</v>
      </c>
      <c r="K343" s="77">
        <f>SUM('PMD Breakdown Entering'!K124:K128,'PMD Breakdown Entering'!K121)</f>
        <v>18</v>
      </c>
      <c r="L343" s="77">
        <f>SUM('PMD Breakdown Entering'!L124:L128,'PMD Breakdown Entering'!L121)</f>
        <v>31</v>
      </c>
      <c r="M343" s="77">
        <f>SUM('PMD Breakdown Entering'!M124:M128,'PMD Breakdown Entering'!M121)</f>
        <v>32</v>
      </c>
      <c r="N343" s="77">
        <f>SUM('PMD Breakdown Entering'!N124:N128,'PMD Breakdown Entering'!N121)</f>
        <v>10</v>
      </c>
      <c r="O343" s="77">
        <f>SUM('PMD Breakdown Entering'!O124:O128,'PMD Breakdown Entering'!O121)</f>
        <v>2</v>
      </c>
      <c r="P343" s="77">
        <f>SUM('PMD Breakdown Entering'!P124:P128,'PMD Breakdown Entering'!P121)</f>
        <v>1</v>
      </c>
      <c r="Q343" s="77">
        <f>SUM('PMD Breakdown Entering'!Q124:Q128,'PMD Breakdown Entering'!Q121)</f>
        <v>0</v>
      </c>
      <c r="R343" s="77">
        <f>SUM('PMD Breakdown Entering'!R124:R128,'PMD Breakdown Entering'!R121)</f>
        <v>0</v>
      </c>
      <c r="S343" s="376">
        <f t="shared" si="106"/>
        <v>352</v>
      </c>
      <c r="T343" s="67"/>
      <c r="U343" s="67" t="str">
        <f t="shared" si="89"/>
        <v/>
      </c>
      <c r="V343" s="67" t="str">
        <f t="shared" si="90"/>
        <v/>
      </c>
      <c r="W343" s="67"/>
      <c r="X343" s="67"/>
      <c r="Y343" s="67"/>
    </row>
    <row r="344" spans="1:25" ht="12" customHeight="1" x14ac:dyDescent="0.4">
      <c r="A344" s="664"/>
      <c r="B344" s="391" t="s">
        <v>181</v>
      </c>
      <c r="C344" s="315">
        <f>SUM(Entering!D519:D520)</f>
        <v>1</v>
      </c>
      <c r="D344" s="392">
        <f>SUM(Entering!E519:E520)</f>
        <v>1</v>
      </c>
      <c r="E344" s="392">
        <f>SUM(Entering!F519:F520)</f>
        <v>0</v>
      </c>
      <c r="F344" s="392">
        <f>SUM(Entering!G519:G520)</f>
        <v>7</v>
      </c>
      <c r="G344" s="392">
        <f>SUM(Entering!H519:H520)</f>
        <v>0</v>
      </c>
      <c r="H344" s="392">
        <f>SUM(Entering!I519:I520)</f>
        <v>2</v>
      </c>
      <c r="I344" s="392">
        <f>SUM(Entering!J519:J520)</f>
        <v>8</v>
      </c>
      <c r="J344" s="392">
        <f>SUM(Entering!K519:K520)</f>
        <v>15</v>
      </c>
      <c r="K344" s="392">
        <f>SUM(Entering!L519:L520)</f>
        <v>0</v>
      </c>
      <c r="L344" s="392">
        <f>SUM(Entering!M519:M520)</f>
        <v>0</v>
      </c>
      <c r="M344" s="392">
        <f>SUM(Entering!N519:N520)</f>
        <v>0</v>
      </c>
      <c r="N344" s="392">
        <f>SUM(Entering!O519:O520)</f>
        <v>0</v>
      </c>
      <c r="O344" s="392">
        <f>SUM(Entering!P519:P520)</f>
        <v>2</v>
      </c>
      <c r="P344" s="392">
        <f>SUM(Entering!Q519:Q520)</f>
        <v>0</v>
      </c>
      <c r="Q344" s="392">
        <f>SUM(Entering!R519:R520)</f>
        <v>0</v>
      </c>
      <c r="R344" s="392">
        <f>SUM(Entering!S519:S520)</f>
        <v>0</v>
      </c>
      <c r="S344" s="394">
        <f t="shared" si="106"/>
        <v>36</v>
      </c>
      <c r="T344" s="67"/>
      <c r="U344" s="67" t="str">
        <f t="shared" si="89"/>
        <v/>
      </c>
      <c r="V344" s="67" t="str">
        <f t="shared" si="90"/>
        <v/>
      </c>
      <c r="W344" s="67"/>
      <c r="X344" s="67"/>
      <c r="Y344" s="67"/>
    </row>
    <row r="345" spans="1:25" ht="12" customHeight="1" x14ac:dyDescent="0.4">
      <c r="A345" s="664"/>
      <c r="B345" s="391" t="s">
        <v>182</v>
      </c>
      <c r="C345" s="315">
        <f>(Entering!D519)+(Entering!D520*2)</f>
        <v>1</v>
      </c>
      <c r="D345" s="392">
        <f>(Entering!E519)+(Entering!E520*2)</f>
        <v>1</v>
      </c>
      <c r="E345" s="392">
        <f>(Entering!F519)+(Entering!F520*2)</f>
        <v>0</v>
      </c>
      <c r="F345" s="392">
        <f>(Entering!G519)+(Entering!G520*2)</f>
        <v>7</v>
      </c>
      <c r="G345" s="392">
        <f>(Entering!H519)+(Entering!H520*2)</f>
        <v>0</v>
      </c>
      <c r="H345" s="392">
        <f>(Entering!I519)+(Entering!I520*2)</f>
        <v>2</v>
      </c>
      <c r="I345" s="392">
        <f>(Entering!J519)+(Entering!J520*2)</f>
        <v>8</v>
      </c>
      <c r="J345" s="392">
        <f>(Entering!K519)+(Entering!K520*2)</f>
        <v>15</v>
      </c>
      <c r="K345" s="392">
        <f>(Entering!L519)+(Entering!L520*2)</f>
        <v>0</v>
      </c>
      <c r="L345" s="392">
        <f>(Entering!M519)+(Entering!M520*2)</f>
        <v>0</v>
      </c>
      <c r="M345" s="392">
        <f>(Entering!N519)+(Entering!N520*2)</f>
        <v>0</v>
      </c>
      <c r="N345" s="392">
        <f>(Entering!O519)+(Entering!O520*2)</f>
        <v>0</v>
      </c>
      <c r="O345" s="392">
        <f>(Entering!P519)+(Entering!P520*2)</f>
        <v>2</v>
      </c>
      <c r="P345" s="392">
        <f>(Entering!Q519)+(Entering!Q520*2)</f>
        <v>0</v>
      </c>
      <c r="Q345" s="392">
        <f>(Entering!R519)+(Entering!R520*2)</f>
        <v>0</v>
      </c>
      <c r="R345" s="392">
        <f>(Entering!S519)+(Entering!S520*2)</f>
        <v>0</v>
      </c>
      <c r="S345" s="394">
        <f t="shared" si="106"/>
        <v>36</v>
      </c>
      <c r="T345" s="67"/>
      <c r="U345" s="67" t="str">
        <f t="shared" si="89"/>
        <v/>
      </c>
      <c r="V345" s="67" t="str">
        <f t="shared" si="90"/>
        <v/>
      </c>
      <c r="W345" s="67"/>
      <c r="X345" s="67"/>
      <c r="Y345" s="67"/>
    </row>
    <row r="346" spans="1:25" ht="12" customHeight="1" x14ac:dyDescent="0.4">
      <c r="A346" s="664"/>
      <c r="B346" s="390" t="s">
        <v>184</v>
      </c>
      <c r="C346" s="314">
        <f>SUM(Entering!D521:D522)</f>
        <v>1</v>
      </c>
      <c r="D346" s="67">
        <f>SUM(Entering!E521:E522)</f>
        <v>0</v>
      </c>
      <c r="E346" s="67">
        <f>SUM(Entering!F521:F522)</f>
        <v>1</v>
      </c>
      <c r="F346" s="67">
        <f>SUM(Entering!G521:G522)</f>
        <v>5</v>
      </c>
      <c r="G346" s="67">
        <f>SUM(Entering!H521:H522)</f>
        <v>2</v>
      </c>
      <c r="H346" s="67">
        <f>SUM(Entering!I521:I522)</f>
        <v>1</v>
      </c>
      <c r="I346" s="67">
        <f>SUM(Entering!J521:J522)</f>
        <v>3</v>
      </c>
      <c r="J346" s="67">
        <f>SUM(Entering!K521:K522)</f>
        <v>0</v>
      </c>
      <c r="K346" s="67">
        <f>SUM(Entering!L521:L522)</f>
        <v>1</v>
      </c>
      <c r="L346" s="67">
        <f>SUM(Entering!M521:M522)</f>
        <v>0</v>
      </c>
      <c r="M346" s="67">
        <f>SUM(Entering!N521:N522)</f>
        <v>1</v>
      </c>
      <c r="N346" s="67">
        <f>SUM(Entering!O521:O522)</f>
        <v>0</v>
      </c>
      <c r="O346" s="67">
        <f>SUM(Entering!P521:P522)</f>
        <v>0</v>
      </c>
      <c r="P346" s="67">
        <f>SUM(Entering!Q521:Q522)</f>
        <v>0</v>
      </c>
      <c r="Q346" s="67">
        <f>SUM(Entering!R521:R522)</f>
        <v>0</v>
      </c>
      <c r="R346" s="67">
        <f>SUM(Entering!S521:S522)</f>
        <v>0</v>
      </c>
      <c r="S346" s="376">
        <f t="shared" si="106"/>
        <v>15</v>
      </c>
      <c r="T346" s="67"/>
      <c r="U346" s="67" t="str">
        <f t="shared" si="89"/>
        <v/>
      </c>
      <c r="V346" s="67" t="str">
        <f t="shared" si="90"/>
        <v/>
      </c>
      <c r="W346" s="67"/>
      <c r="X346" s="67"/>
      <c r="Y346" s="67"/>
    </row>
    <row r="347" spans="1:25" ht="12" customHeight="1" x14ac:dyDescent="0.4">
      <c r="A347" s="664"/>
      <c r="B347" s="390" t="s">
        <v>185</v>
      </c>
      <c r="C347" s="314">
        <f>(Entering!D521)+(Entering!D522*2)</f>
        <v>1</v>
      </c>
      <c r="D347" s="67">
        <f>(Entering!E521)+(Entering!E522*2)</f>
        <v>0</v>
      </c>
      <c r="E347" s="67">
        <f>(Entering!F521)+(Entering!F522*2)</f>
        <v>1</v>
      </c>
      <c r="F347" s="67">
        <f>(Entering!G521)+(Entering!G522*2)</f>
        <v>5</v>
      </c>
      <c r="G347" s="67">
        <f>(Entering!H521)+(Entering!H522*2)</f>
        <v>2</v>
      </c>
      <c r="H347" s="67">
        <f>(Entering!I521)+(Entering!I522*2)</f>
        <v>1</v>
      </c>
      <c r="I347" s="67">
        <f>(Entering!J521)+(Entering!J522*2)</f>
        <v>3</v>
      </c>
      <c r="J347" s="67">
        <f>(Entering!K521)+(Entering!K522*2)</f>
        <v>0</v>
      </c>
      <c r="K347" s="67">
        <f>(Entering!L521)+(Entering!L522*2)</f>
        <v>1</v>
      </c>
      <c r="L347" s="67">
        <f>(Entering!M521)+(Entering!M522*2)</f>
        <v>0</v>
      </c>
      <c r="M347" s="67">
        <f>(Entering!N521)+(Entering!N522*2)</f>
        <v>1</v>
      </c>
      <c r="N347" s="67">
        <f>(Entering!O521)+(Entering!O522*2)</f>
        <v>0</v>
      </c>
      <c r="O347" s="67">
        <f>(Entering!P521)+(Entering!P522*2)</f>
        <v>0</v>
      </c>
      <c r="P347" s="67">
        <f>(Entering!Q521)+(Entering!Q522*2)</f>
        <v>0</v>
      </c>
      <c r="Q347" s="67">
        <f>(Entering!R521)+(Entering!R522*2)</f>
        <v>0</v>
      </c>
      <c r="R347" s="67">
        <f>(Entering!S521)+(Entering!S522*2)</f>
        <v>0</v>
      </c>
      <c r="S347" s="376">
        <f t="shared" si="106"/>
        <v>15</v>
      </c>
      <c r="T347" s="67"/>
      <c r="U347" s="67" t="str">
        <f t="shared" si="89"/>
        <v/>
      </c>
      <c r="V347" s="67" t="str">
        <f t="shared" si="90"/>
        <v/>
      </c>
      <c r="W347" s="67"/>
      <c r="X347" s="67"/>
      <c r="Y347" s="67"/>
    </row>
    <row r="348" spans="1:25" ht="12" customHeight="1" x14ac:dyDescent="0.4">
      <c r="A348" s="664"/>
      <c r="B348" s="391" t="s">
        <v>11</v>
      </c>
      <c r="C348" s="315">
        <f>Entering!D523</f>
        <v>303</v>
      </c>
      <c r="D348" s="392">
        <f>Entering!E523</f>
        <v>417</v>
      </c>
      <c r="E348" s="392">
        <f>Entering!F523</f>
        <v>335</v>
      </c>
      <c r="F348" s="392">
        <f>Entering!G523</f>
        <v>378</v>
      </c>
      <c r="G348" s="392">
        <f>Entering!H523</f>
        <v>287</v>
      </c>
      <c r="H348" s="392">
        <f>Entering!I523</f>
        <v>193</v>
      </c>
      <c r="I348" s="392">
        <f>Entering!J523</f>
        <v>227</v>
      </c>
      <c r="J348" s="392">
        <f>Entering!K523</f>
        <v>221</v>
      </c>
      <c r="K348" s="392">
        <f>Entering!L523</f>
        <v>199</v>
      </c>
      <c r="L348" s="392">
        <f>Entering!M523</f>
        <v>141</v>
      </c>
      <c r="M348" s="392">
        <f>Entering!N523</f>
        <v>215</v>
      </c>
      <c r="N348" s="392">
        <f>Entering!O523</f>
        <v>146</v>
      </c>
      <c r="O348" s="392">
        <f>Entering!P523</f>
        <v>229</v>
      </c>
      <c r="P348" s="392">
        <f>Entering!Q523</f>
        <v>150</v>
      </c>
      <c r="Q348" s="392">
        <f>Entering!R523</f>
        <v>91</v>
      </c>
      <c r="R348" s="392">
        <f>Entering!S523</f>
        <v>46</v>
      </c>
      <c r="S348" s="394">
        <f t="shared" si="106"/>
        <v>3578</v>
      </c>
      <c r="T348" s="67"/>
      <c r="U348" s="67" t="str">
        <f t="shared" si="89"/>
        <v/>
      </c>
      <c r="V348" s="67" t="str">
        <f t="shared" si="90"/>
        <v/>
      </c>
      <c r="W348" s="67"/>
      <c r="X348" s="67"/>
      <c r="Y348" s="67"/>
    </row>
    <row r="349" spans="1:25" ht="12" customHeight="1" x14ac:dyDescent="0.4">
      <c r="A349" s="664"/>
      <c r="B349" s="391" t="s">
        <v>188</v>
      </c>
      <c r="C349" s="315">
        <f>'Carpool Breakdown Entering'!C280</f>
        <v>92</v>
      </c>
      <c r="D349" s="392">
        <f>'Carpool Breakdown Entering'!D280</f>
        <v>114</v>
      </c>
      <c r="E349" s="392">
        <f>'Carpool Breakdown Entering'!E280</f>
        <v>142</v>
      </c>
      <c r="F349" s="392">
        <f>'Carpool Breakdown Entering'!F280</f>
        <v>143</v>
      </c>
      <c r="G349" s="392">
        <f>'Carpool Breakdown Entering'!G280</f>
        <v>115</v>
      </c>
      <c r="H349" s="392">
        <f>'Carpool Breakdown Entering'!H280</f>
        <v>98</v>
      </c>
      <c r="I349" s="392">
        <f>'Carpool Breakdown Entering'!I280</f>
        <v>114</v>
      </c>
      <c r="J349" s="392">
        <f>'Carpool Breakdown Entering'!J280</f>
        <v>136</v>
      </c>
      <c r="K349" s="392">
        <f>'Carpool Breakdown Entering'!K280</f>
        <v>199</v>
      </c>
      <c r="L349" s="392">
        <f>'Carpool Breakdown Entering'!L280</f>
        <v>92</v>
      </c>
      <c r="M349" s="392">
        <f>'Carpool Breakdown Entering'!M280</f>
        <v>179</v>
      </c>
      <c r="N349" s="392">
        <f>'Carpool Breakdown Entering'!N280</f>
        <v>67</v>
      </c>
      <c r="O349" s="392">
        <f>'Carpool Breakdown Entering'!O280</f>
        <v>96</v>
      </c>
      <c r="P349" s="392">
        <f>'Carpool Breakdown Entering'!P280</f>
        <v>118</v>
      </c>
      <c r="Q349" s="392">
        <f>'Carpool Breakdown Entering'!Q280</f>
        <v>62</v>
      </c>
      <c r="R349" s="392">
        <f>'Carpool Breakdown Entering'!R280</f>
        <v>36</v>
      </c>
      <c r="S349" s="394">
        <f t="shared" si="106"/>
        <v>1803</v>
      </c>
      <c r="T349" s="67"/>
      <c r="U349" s="67" t="str">
        <f t="shared" si="89"/>
        <v/>
      </c>
      <c r="V349" s="67" t="str">
        <f t="shared" si="90"/>
        <v/>
      </c>
      <c r="W349" s="67"/>
      <c r="X349" s="67"/>
      <c r="Y349" s="67"/>
    </row>
    <row r="350" spans="1:25" ht="12" customHeight="1" x14ac:dyDescent="0.4">
      <c r="A350" s="664"/>
      <c r="B350" s="391" t="s">
        <v>42</v>
      </c>
      <c r="C350" s="315">
        <f>'Carpool Breakdown Entering'!C281</f>
        <v>169</v>
      </c>
      <c r="D350" s="392">
        <f>'Carpool Breakdown Entering'!D281</f>
        <v>216</v>
      </c>
      <c r="E350" s="392">
        <f>'Carpool Breakdown Entering'!E281</f>
        <v>266</v>
      </c>
      <c r="F350" s="392">
        <f>'Carpool Breakdown Entering'!F281</f>
        <v>264</v>
      </c>
      <c r="G350" s="392">
        <f>'Carpool Breakdown Entering'!G281</f>
        <v>215</v>
      </c>
      <c r="H350" s="392">
        <f>'Carpool Breakdown Entering'!H281</f>
        <v>178</v>
      </c>
      <c r="I350" s="392">
        <f>'Carpool Breakdown Entering'!I281</f>
        <v>215</v>
      </c>
      <c r="J350" s="392">
        <f>'Carpool Breakdown Entering'!J281</f>
        <v>253</v>
      </c>
      <c r="K350" s="392">
        <f>'Carpool Breakdown Entering'!K281</f>
        <v>366</v>
      </c>
      <c r="L350" s="392">
        <f>'Carpool Breakdown Entering'!L281</f>
        <v>168</v>
      </c>
      <c r="M350" s="392">
        <f>'Carpool Breakdown Entering'!M281</f>
        <v>325</v>
      </c>
      <c r="N350" s="392">
        <f>'Carpool Breakdown Entering'!N281</f>
        <v>123</v>
      </c>
      <c r="O350" s="392">
        <f>'Carpool Breakdown Entering'!O281</f>
        <v>171</v>
      </c>
      <c r="P350" s="392">
        <f>'Carpool Breakdown Entering'!P281</f>
        <v>220</v>
      </c>
      <c r="Q350" s="392">
        <f>'Carpool Breakdown Entering'!Q281</f>
        <v>112</v>
      </c>
      <c r="R350" s="392">
        <f>'Carpool Breakdown Entering'!R281</f>
        <v>64</v>
      </c>
      <c r="S350" s="394">
        <f t="shared" si="106"/>
        <v>3325</v>
      </c>
      <c r="T350" s="67"/>
      <c r="U350" s="67" t="str">
        <f t="shared" si="89"/>
        <v/>
      </c>
      <c r="V350" s="67" t="str">
        <f t="shared" si="90"/>
        <v/>
      </c>
      <c r="W350" s="67"/>
      <c r="X350" s="67"/>
      <c r="Y350" s="67"/>
    </row>
    <row r="351" spans="1:25" ht="12" customHeight="1" x14ac:dyDescent="0.4">
      <c r="A351" s="664"/>
      <c r="B351" s="391" t="s">
        <v>189</v>
      </c>
      <c r="C351" s="315">
        <f t="shared" ref="C351:R351" si="113">SUM(C348:C349)</f>
        <v>395</v>
      </c>
      <c r="D351" s="392">
        <f t="shared" si="113"/>
        <v>531</v>
      </c>
      <c r="E351" s="392">
        <f t="shared" si="113"/>
        <v>477</v>
      </c>
      <c r="F351" s="392">
        <f t="shared" si="113"/>
        <v>521</v>
      </c>
      <c r="G351" s="392">
        <f t="shared" si="113"/>
        <v>402</v>
      </c>
      <c r="H351" s="392">
        <f t="shared" si="113"/>
        <v>291</v>
      </c>
      <c r="I351" s="392">
        <f t="shared" si="113"/>
        <v>341</v>
      </c>
      <c r="J351" s="392">
        <f t="shared" si="113"/>
        <v>357</v>
      </c>
      <c r="K351" s="392">
        <f t="shared" si="113"/>
        <v>398</v>
      </c>
      <c r="L351" s="392">
        <f t="shared" si="113"/>
        <v>233</v>
      </c>
      <c r="M351" s="392">
        <f t="shared" si="113"/>
        <v>394</v>
      </c>
      <c r="N351" s="392">
        <f t="shared" si="113"/>
        <v>213</v>
      </c>
      <c r="O351" s="392">
        <f t="shared" si="113"/>
        <v>325</v>
      </c>
      <c r="P351" s="392">
        <f t="shared" si="113"/>
        <v>268</v>
      </c>
      <c r="Q351" s="392">
        <f t="shared" si="113"/>
        <v>153</v>
      </c>
      <c r="R351" s="423">
        <f t="shared" si="113"/>
        <v>82</v>
      </c>
      <c r="S351" s="394">
        <f t="shared" si="106"/>
        <v>5381</v>
      </c>
      <c r="T351" s="67"/>
      <c r="U351" s="67" t="str">
        <f t="shared" si="89"/>
        <v/>
      </c>
      <c r="V351" s="67" t="str">
        <f t="shared" si="90"/>
        <v/>
      </c>
      <c r="W351" s="67"/>
      <c r="X351" s="67"/>
      <c r="Y351" s="67"/>
    </row>
    <row r="352" spans="1:25" ht="12" customHeight="1" x14ac:dyDescent="0.4">
      <c r="A352" s="664"/>
      <c r="B352" s="391" t="s">
        <v>190</v>
      </c>
      <c r="C352" s="315">
        <f t="shared" ref="C352:R352" si="114">SUM(C348,C350)</f>
        <v>472</v>
      </c>
      <c r="D352" s="392">
        <f t="shared" si="114"/>
        <v>633</v>
      </c>
      <c r="E352" s="392">
        <f t="shared" si="114"/>
        <v>601</v>
      </c>
      <c r="F352" s="392">
        <f t="shared" si="114"/>
        <v>642</v>
      </c>
      <c r="G352" s="392">
        <f t="shared" si="114"/>
        <v>502</v>
      </c>
      <c r="H352" s="392">
        <f t="shared" si="114"/>
        <v>371</v>
      </c>
      <c r="I352" s="392">
        <f t="shared" si="114"/>
        <v>442</v>
      </c>
      <c r="J352" s="392">
        <f t="shared" si="114"/>
        <v>474</v>
      </c>
      <c r="K352" s="392">
        <f t="shared" si="114"/>
        <v>565</v>
      </c>
      <c r="L352" s="392">
        <f t="shared" si="114"/>
        <v>309</v>
      </c>
      <c r="M352" s="392">
        <f t="shared" si="114"/>
        <v>540</v>
      </c>
      <c r="N352" s="392">
        <f t="shared" si="114"/>
        <v>269</v>
      </c>
      <c r="O352" s="392">
        <f t="shared" si="114"/>
        <v>400</v>
      </c>
      <c r="P352" s="392">
        <f t="shared" si="114"/>
        <v>370</v>
      </c>
      <c r="Q352" s="392">
        <f t="shared" si="114"/>
        <v>203</v>
      </c>
      <c r="R352" s="423">
        <f t="shared" si="114"/>
        <v>110</v>
      </c>
      <c r="S352" s="394">
        <f t="shared" si="106"/>
        <v>6903</v>
      </c>
      <c r="T352" s="67"/>
      <c r="U352" s="67" t="str">
        <f t="shared" si="89"/>
        <v/>
      </c>
      <c r="V352" s="67" t="str">
        <f t="shared" si="90"/>
        <v/>
      </c>
      <c r="W352" s="67"/>
      <c r="X352" s="67"/>
      <c r="Y352" s="67"/>
    </row>
    <row r="353" spans="1:25" ht="12" customHeight="1" x14ac:dyDescent="0.4">
      <c r="A353" s="664"/>
      <c r="B353" s="390" t="s">
        <v>191</v>
      </c>
      <c r="C353" s="314"/>
      <c r="D353" s="67"/>
      <c r="E353" s="67"/>
      <c r="F353" s="67"/>
      <c r="G353" s="67"/>
      <c r="H353" s="67"/>
      <c r="I353" s="67"/>
      <c r="J353" s="67"/>
      <c r="K353" s="67"/>
      <c r="L353" s="67"/>
      <c r="M353" s="67"/>
      <c r="N353" s="67"/>
      <c r="O353" s="67"/>
      <c r="P353" s="67"/>
      <c r="Q353" s="67"/>
      <c r="R353" s="67"/>
      <c r="S353" s="376"/>
      <c r="T353" s="67"/>
      <c r="U353" s="67" t="str">
        <f t="shared" si="89"/>
        <v/>
      </c>
      <c r="V353" s="67" t="str">
        <f t="shared" si="90"/>
        <v/>
      </c>
      <c r="W353" s="67"/>
      <c r="X353" s="67"/>
      <c r="Y353" s="67"/>
    </row>
    <row r="354" spans="1:25" ht="12" customHeight="1" x14ac:dyDescent="0.4">
      <c r="A354" s="664"/>
      <c r="B354" s="390" t="s">
        <v>192</v>
      </c>
      <c r="C354" s="314"/>
      <c r="D354" s="67"/>
      <c r="E354" s="67"/>
      <c r="F354" s="67"/>
      <c r="G354" s="67"/>
      <c r="H354" s="67"/>
      <c r="I354" s="67"/>
      <c r="J354" s="67"/>
      <c r="K354" s="67"/>
      <c r="L354" s="67"/>
      <c r="M354" s="67"/>
      <c r="N354" s="67"/>
      <c r="O354" s="67"/>
      <c r="P354" s="67"/>
      <c r="Q354" s="67"/>
      <c r="R354" s="67"/>
      <c r="S354" s="376"/>
      <c r="T354" s="67"/>
      <c r="U354" s="67" t="str">
        <f t="shared" si="89"/>
        <v/>
      </c>
      <c r="V354" s="67" t="str">
        <f t="shared" si="90"/>
        <v/>
      </c>
      <c r="W354" s="67"/>
      <c r="X354" s="67"/>
      <c r="Y354" s="67"/>
    </row>
    <row r="355" spans="1:25" ht="12" customHeight="1" x14ac:dyDescent="0.4">
      <c r="A355" s="664"/>
      <c r="B355" s="391" t="s">
        <v>193</v>
      </c>
      <c r="C355" s="315"/>
      <c r="D355" s="392"/>
      <c r="E355" s="392"/>
      <c r="F355" s="392"/>
      <c r="G355" s="392"/>
      <c r="H355" s="392"/>
      <c r="I355" s="392"/>
      <c r="J355" s="392"/>
      <c r="K355" s="392"/>
      <c r="L355" s="392"/>
      <c r="M355" s="392"/>
      <c r="N355" s="392"/>
      <c r="O355" s="392"/>
      <c r="P355" s="392"/>
      <c r="Q355" s="392"/>
      <c r="R355" s="392"/>
      <c r="S355" s="394"/>
      <c r="T355" s="67"/>
      <c r="U355" s="67" t="str">
        <f t="shared" si="89"/>
        <v/>
      </c>
      <c r="V355" s="67" t="str">
        <f t="shared" si="90"/>
        <v/>
      </c>
      <c r="W355" s="67"/>
      <c r="X355" s="67"/>
      <c r="Y355" s="67"/>
    </row>
    <row r="356" spans="1:25" ht="12" customHeight="1" x14ac:dyDescent="0.4">
      <c r="A356" s="664"/>
      <c r="B356" s="391" t="s">
        <v>194</v>
      </c>
      <c r="C356" s="315"/>
      <c r="D356" s="392"/>
      <c r="E356" s="392"/>
      <c r="F356" s="392"/>
      <c r="G356" s="392"/>
      <c r="H356" s="392"/>
      <c r="I356" s="392"/>
      <c r="J356" s="392"/>
      <c r="K356" s="392"/>
      <c r="L356" s="392"/>
      <c r="M356" s="392"/>
      <c r="N356" s="392"/>
      <c r="O356" s="392"/>
      <c r="P356" s="392"/>
      <c r="Q356" s="392"/>
      <c r="R356" s="392"/>
      <c r="S356" s="394"/>
      <c r="T356" s="67"/>
      <c r="U356" s="67" t="str">
        <f t="shared" si="89"/>
        <v/>
      </c>
      <c r="V356" s="67" t="str">
        <f t="shared" si="90"/>
        <v/>
      </c>
      <c r="W356" s="67"/>
      <c r="X356" s="67"/>
      <c r="Y356" s="67"/>
    </row>
    <row r="357" spans="1:25" ht="12" customHeight="1" x14ac:dyDescent="0.4">
      <c r="A357" s="664"/>
      <c r="B357" s="415" t="s">
        <v>196</v>
      </c>
      <c r="C357" s="314">
        <f>SUM('Buses Arriving'!C136,'Buses Arriving'!C137,'Buses Arriving'!C138,'Buses Arriving'!C139)</f>
        <v>10</v>
      </c>
      <c r="D357" s="67">
        <f>SUM('Buses Arriving'!D136,'Buses Arriving'!D137,'Buses Arriving'!D138,'Buses Arriving'!D139)</f>
        <v>10</v>
      </c>
      <c r="E357" s="67">
        <f>SUM('Buses Arriving'!E136,'Buses Arriving'!E137,'Buses Arriving'!E138,'Buses Arriving'!E139)</f>
        <v>10</v>
      </c>
      <c r="F357" s="67">
        <f>SUM('Buses Arriving'!F136,'Buses Arriving'!F137,'Buses Arriving'!F138,'Buses Arriving'!F139)</f>
        <v>10</v>
      </c>
      <c r="G357" s="67">
        <f>SUM('Buses Arriving'!G136,'Buses Arriving'!G137,'Buses Arriving'!G138,'Buses Arriving'!G139)</f>
        <v>10</v>
      </c>
      <c r="H357" s="67">
        <f>SUM('Buses Arriving'!H136,'Buses Arriving'!H137,'Buses Arriving'!H138,'Buses Arriving'!H139)</f>
        <v>10</v>
      </c>
      <c r="I357" s="67">
        <f>SUM('Buses Arriving'!I136,'Buses Arriving'!I137,'Buses Arriving'!I138,'Buses Arriving'!I139)</f>
        <v>10</v>
      </c>
      <c r="J357" s="67">
        <f>SUM('Buses Arriving'!J136,'Buses Arriving'!J137,'Buses Arriving'!J138,'Buses Arriving'!J139)</f>
        <v>11</v>
      </c>
      <c r="K357" s="67">
        <f>SUM('Buses Arriving'!K136,'Buses Arriving'!K137,'Buses Arriving'!K138,'Buses Arriving'!K139)</f>
        <v>11</v>
      </c>
      <c r="L357" s="67">
        <f>SUM('Buses Arriving'!L136,'Buses Arriving'!L137,'Buses Arriving'!L138,'Buses Arriving'!L139)</f>
        <v>15</v>
      </c>
      <c r="M357" s="67">
        <f>SUM('Buses Arriving'!M136,'Buses Arriving'!M137,'Buses Arriving'!M138,'Buses Arriving'!M139)</f>
        <v>14</v>
      </c>
      <c r="N357" s="67">
        <f>SUM('Buses Arriving'!N136,'Buses Arriving'!N137,'Buses Arriving'!N138,'Buses Arriving'!N139)</f>
        <v>12</v>
      </c>
      <c r="O357" s="67">
        <f>SUM('Buses Arriving'!O136,'Buses Arriving'!O137,'Buses Arriving'!O138,'Buses Arriving'!O139)</f>
        <v>11</v>
      </c>
      <c r="P357" s="67">
        <f>SUM('Buses Arriving'!P136,'Buses Arriving'!P137,'Buses Arriving'!P138,'Buses Arriving'!P139)</f>
        <v>5</v>
      </c>
      <c r="Q357" s="67">
        <f>SUM('Buses Arriving'!Q136,'Buses Arriving'!Q137,'Buses Arriving'!Q138,'Buses Arriving'!Q139)</f>
        <v>5</v>
      </c>
      <c r="R357" s="424">
        <f>SUM('Buses Arriving'!R136,'Buses Arriving'!R137,'Buses Arriving'!R138,'Buses Arriving'!R139)</f>
        <v>5</v>
      </c>
      <c r="S357" s="424">
        <f t="shared" ref="S357:S380" si="115">SUM(C357:R357)</f>
        <v>159</v>
      </c>
      <c r="T357" s="67"/>
      <c r="U357" s="67" t="str">
        <f t="shared" si="89"/>
        <v/>
      </c>
      <c r="V357" s="67" t="str">
        <f t="shared" si="90"/>
        <v/>
      </c>
      <c r="W357" s="67"/>
      <c r="X357" s="67"/>
      <c r="Y357" s="67"/>
    </row>
    <row r="358" spans="1:25" ht="12" customHeight="1" x14ac:dyDescent="0.4">
      <c r="A358" s="664"/>
      <c r="B358" s="390" t="s">
        <v>197</v>
      </c>
      <c r="C358" s="316">
        <f>SUM('By Bus Stop Arriving'!D35,'By Bus Stop Arriving'!D113,'By Bus Stop Arriving'!D114,'By Bus Stop Arriving'!D115,'By Bus Stop Arriving'!D116,'By Bus Stop Arriving'!D117,'By Bus Stop Arriving'!D140,'By Bus Stop Arriving'!D142,'By Bus Stop Arriving'!D143,'By Bus Stop Arriving'!D144)</f>
        <v>15</v>
      </c>
      <c r="D358" s="70">
        <f>SUM('By Bus Stop Arriving'!E35,'By Bus Stop Arriving'!E113,'By Bus Stop Arriving'!E114,'By Bus Stop Arriving'!E115,'By Bus Stop Arriving'!E116,'By Bus Stop Arriving'!E117,'By Bus Stop Arriving'!E140,'By Bus Stop Arriving'!E142,'By Bus Stop Arriving'!E143,'By Bus Stop Arriving'!E144)</f>
        <v>147</v>
      </c>
      <c r="E358" s="70">
        <f>SUM('By Bus Stop Arriving'!F35,'By Bus Stop Arriving'!F113,'By Bus Stop Arriving'!F114,'By Bus Stop Arriving'!F115,'By Bus Stop Arriving'!F116,'By Bus Stop Arriving'!F117,'By Bus Stop Arriving'!F140,'By Bus Stop Arriving'!F142,'By Bus Stop Arriving'!F143,'By Bus Stop Arriving'!F144)</f>
        <v>159</v>
      </c>
      <c r="F358" s="70">
        <f>SUM('By Bus Stop Arriving'!G35,'By Bus Stop Arriving'!G113,'By Bus Stop Arriving'!G114,'By Bus Stop Arriving'!G115,'By Bus Stop Arriving'!G116,'By Bus Stop Arriving'!G117,'By Bus Stop Arriving'!G140,'By Bus Stop Arriving'!G142,'By Bus Stop Arriving'!G143,'By Bus Stop Arriving'!G144)</f>
        <v>412</v>
      </c>
      <c r="G358" s="70">
        <f>SUM('By Bus Stop Arriving'!H35,'By Bus Stop Arriving'!H113,'By Bus Stop Arriving'!H114,'By Bus Stop Arriving'!H115,'By Bus Stop Arriving'!H116,'By Bus Stop Arriving'!H117,'By Bus Stop Arriving'!H140,'By Bus Stop Arriving'!H142,'By Bus Stop Arriving'!H143,'By Bus Stop Arriving'!H144)</f>
        <v>349</v>
      </c>
      <c r="H358" s="70">
        <f>SUM('By Bus Stop Arriving'!I35,'By Bus Stop Arriving'!I113,'By Bus Stop Arriving'!I114,'By Bus Stop Arriving'!I115,'By Bus Stop Arriving'!I116,'By Bus Stop Arriving'!I117,'By Bus Stop Arriving'!I140,'By Bus Stop Arriving'!I142,'By Bus Stop Arriving'!I143,'By Bus Stop Arriving'!I144)</f>
        <v>179</v>
      </c>
      <c r="I358" s="70">
        <f>SUM('By Bus Stop Arriving'!J35,'By Bus Stop Arriving'!J113,'By Bus Stop Arriving'!J114,'By Bus Stop Arriving'!J115,'By Bus Stop Arriving'!J116,'By Bus Stop Arriving'!J117,'By Bus Stop Arriving'!J140,'By Bus Stop Arriving'!J142,'By Bus Stop Arriving'!J143,'By Bus Stop Arriving'!J144)</f>
        <v>268</v>
      </c>
      <c r="J358" s="70">
        <f>SUM('By Bus Stop Arriving'!K35,'By Bus Stop Arriving'!K113,'By Bus Stop Arriving'!K114,'By Bus Stop Arriving'!K115,'By Bus Stop Arriving'!K116,'By Bus Stop Arriving'!K117,'By Bus Stop Arriving'!K140,'By Bus Stop Arriving'!K142,'By Bus Stop Arriving'!K143,'By Bus Stop Arriving'!K144)</f>
        <v>259</v>
      </c>
      <c r="K358" s="70">
        <f>SUM('By Bus Stop Arriving'!L35,'By Bus Stop Arriving'!L113,'By Bus Stop Arriving'!L114,'By Bus Stop Arriving'!L115,'By Bus Stop Arriving'!L116,'By Bus Stop Arriving'!L117,'By Bus Stop Arriving'!L140,'By Bus Stop Arriving'!L142,'By Bus Stop Arriving'!L143,'By Bus Stop Arriving'!L144)</f>
        <v>111</v>
      </c>
      <c r="L358" s="70">
        <f>SUM('By Bus Stop Arriving'!M35,'By Bus Stop Arriving'!M113,'By Bus Stop Arriving'!M114,'By Bus Stop Arriving'!M115,'By Bus Stop Arriving'!M116,'By Bus Stop Arriving'!M117,'By Bus Stop Arriving'!M140,'By Bus Stop Arriving'!M142,'By Bus Stop Arriving'!M143,'By Bus Stop Arriving'!M144)</f>
        <v>123</v>
      </c>
      <c r="M358" s="70">
        <f>SUM('By Bus Stop Arriving'!N35,'By Bus Stop Arriving'!N113,'By Bus Stop Arriving'!N114,'By Bus Stop Arriving'!N115,'By Bus Stop Arriving'!N116,'By Bus Stop Arriving'!N117,'By Bus Stop Arriving'!N140,'By Bus Stop Arriving'!N142,'By Bus Stop Arriving'!N143,'By Bus Stop Arriving'!N144)</f>
        <v>78</v>
      </c>
      <c r="N358" s="70">
        <f>SUM('By Bus Stop Arriving'!O35,'By Bus Stop Arriving'!O113,'By Bus Stop Arriving'!O114,'By Bus Stop Arriving'!O115,'By Bus Stop Arriving'!O116,'By Bus Stop Arriving'!O117,'By Bus Stop Arriving'!O140,'By Bus Stop Arriving'!O142,'By Bus Stop Arriving'!O143,'By Bus Stop Arriving'!O144)</f>
        <v>60</v>
      </c>
      <c r="O358" s="70">
        <f>SUM('By Bus Stop Arriving'!P35,'By Bus Stop Arriving'!P113,'By Bus Stop Arriving'!P114,'By Bus Stop Arriving'!P115,'By Bus Stop Arriving'!P116,'By Bus Stop Arriving'!P117,'By Bus Stop Arriving'!P140,'By Bus Stop Arriving'!P142,'By Bus Stop Arriving'!P143,'By Bus Stop Arriving'!P144)</f>
        <v>50</v>
      </c>
      <c r="P358" s="70">
        <f>SUM('By Bus Stop Arriving'!Q35,'By Bus Stop Arriving'!Q113,'By Bus Stop Arriving'!Q114,'By Bus Stop Arriving'!Q115,'By Bus Stop Arriving'!Q116,'By Bus Stop Arriving'!Q117,'By Bus Stop Arriving'!Q140,'By Bus Stop Arriving'!Q142,'By Bus Stop Arriving'!Q143,'By Bus Stop Arriving'!Q144)</f>
        <v>37</v>
      </c>
      <c r="Q358" s="70">
        <f>SUM('By Bus Stop Arriving'!R35,'By Bus Stop Arriving'!R113,'By Bus Stop Arriving'!R114,'By Bus Stop Arriving'!R115,'By Bus Stop Arriving'!R116,'By Bus Stop Arriving'!R117,'By Bus Stop Arriving'!R140,'By Bus Stop Arriving'!R142,'By Bus Stop Arriving'!R143,'By Bus Stop Arriving'!R144)</f>
        <v>3</v>
      </c>
      <c r="R358" s="70">
        <f>SUM('By Bus Stop Arriving'!S35,'By Bus Stop Arriving'!S113,'By Bus Stop Arriving'!S114,'By Bus Stop Arriving'!S115,'By Bus Stop Arriving'!S116,'By Bus Stop Arriving'!S117,'By Bus Stop Arriving'!S140,'By Bus Stop Arriving'!S142,'By Bus Stop Arriving'!S143,'By Bus Stop Arriving'!S144)</f>
        <v>4</v>
      </c>
      <c r="S358" s="396">
        <f t="shared" si="115"/>
        <v>2254</v>
      </c>
      <c r="T358" s="67"/>
      <c r="U358" s="67" t="str">
        <f t="shared" si="89"/>
        <v/>
      </c>
      <c r="V358" s="67" t="str">
        <f t="shared" si="90"/>
        <v/>
      </c>
      <c r="W358" s="67"/>
      <c r="X358" s="67"/>
      <c r="Y358" s="67"/>
    </row>
    <row r="359" spans="1:25" ht="12" customHeight="1" x14ac:dyDescent="0.4">
      <c r="A359" s="664"/>
      <c r="B359" s="397" t="s">
        <v>7</v>
      </c>
      <c r="C359" s="317">
        <f t="shared" ref="C359:R359" si="116">SUM(C344,C346,C351,C353,C355,C357)</f>
        <v>407</v>
      </c>
      <c r="D359" s="398">
        <f t="shared" si="116"/>
        <v>542</v>
      </c>
      <c r="E359" s="398">
        <f t="shared" si="116"/>
        <v>488</v>
      </c>
      <c r="F359" s="398">
        <f t="shared" si="116"/>
        <v>543</v>
      </c>
      <c r="G359" s="398">
        <f t="shared" si="116"/>
        <v>414</v>
      </c>
      <c r="H359" s="398">
        <f t="shared" si="116"/>
        <v>304</v>
      </c>
      <c r="I359" s="398">
        <f t="shared" si="116"/>
        <v>362</v>
      </c>
      <c r="J359" s="398">
        <f t="shared" si="116"/>
        <v>383</v>
      </c>
      <c r="K359" s="398">
        <f t="shared" si="116"/>
        <v>410</v>
      </c>
      <c r="L359" s="398">
        <f t="shared" si="116"/>
        <v>248</v>
      </c>
      <c r="M359" s="398">
        <f t="shared" si="116"/>
        <v>409</v>
      </c>
      <c r="N359" s="398">
        <f t="shared" si="116"/>
        <v>225</v>
      </c>
      <c r="O359" s="398">
        <f t="shared" si="116"/>
        <v>338</v>
      </c>
      <c r="P359" s="398">
        <f t="shared" si="116"/>
        <v>273</v>
      </c>
      <c r="Q359" s="398">
        <f t="shared" si="116"/>
        <v>158</v>
      </c>
      <c r="R359" s="398">
        <f t="shared" si="116"/>
        <v>87</v>
      </c>
      <c r="S359" s="400">
        <f t="shared" si="115"/>
        <v>5591</v>
      </c>
      <c r="T359" s="67"/>
      <c r="U359" s="67">
        <f t="shared" si="89"/>
        <v>5591</v>
      </c>
      <c r="V359" s="67" t="str">
        <f t="shared" si="90"/>
        <v/>
      </c>
      <c r="W359" s="67"/>
      <c r="X359" s="67"/>
      <c r="Y359" s="67"/>
    </row>
    <row r="360" spans="1:25" ht="12" customHeight="1" x14ac:dyDescent="0.4">
      <c r="A360" s="664"/>
      <c r="B360" s="401" t="s">
        <v>198</v>
      </c>
      <c r="C360" s="402">
        <f t="shared" ref="C360:R360" si="117">SUM(C343,C345,C347,C352,C354,C356,C358)</f>
        <v>533</v>
      </c>
      <c r="D360" s="75">
        <f t="shared" si="117"/>
        <v>787</v>
      </c>
      <c r="E360" s="75">
        <f t="shared" si="117"/>
        <v>768</v>
      </c>
      <c r="F360" s="75">
        <f t="shared" si="117"/>
        <v>1096</v>
      </c>
      <c r="G360" s="75">
        <f t="shared" si="117"/>
        <v>866</v>
      </c>
      <c r="H360" s="75">
        <f t="shared" si="117"/>
        <v>582</v>
      </c>
      <c r="I360" s="75">
        <f t="shared" si="117"/>
        <v>777</v>
      </c>
      <c r="J360" s="75">
        <f t="shared" si="117"/>
        <v>821</v>
      </c>
      <c r="K360" s="75">
        <f t="shared" si="117"/>
        <v>695</v>
      </c>
      <c r="L360" s="75">
        <f t="shared" si="117"/>
        <v>463</v>
      </c>
      <c r="M360" s="75">
        <f t="shared" si="117"/>
        <v>651</v>
      </c>
      <c r="N360" s="75">
        <f t="shared" si="117"/>
        <v>339</v>
      </c>
      <c r="O360" s="75">
        <f t="shared" si="117"/>
        <v>454</v>
      </c>
      <c r="P360" s="75">
        <f t="shared" si="117"/>
        <v>408</v>
      </c>
      <c r="Q360" s="75">
        <f t="shared" si="117"/>
        <v>206</v>
      </c>
      <c r="R360" s="75">
        <f t="shared" si="117"/>
        <v>114</v>
      </c>
      <c r="S360" s="404">
        <f t="shared" si="115"/>
        <v>9560</v>
      </c>
      <c r="T360" s="67"/>
      <c r="U360" s="67" t="str">
        <f t="shared" si="89"/>
        <v/>
      </c>
      <c r="V360" s="67">
        <f t="shared" si="90"/>
        <v>9560</v>
      </c>
      <c r="W360" s="67"/>
      <c r="X360" s="67"/>
      <c r="Y360" s="67"/>
    </row>
    <row r="361" spans="1:25" ht="12" customHeight="1" x14ac:dyDescent="0.4">
      <c r="A361" s="664"/>
      <c r="B361" s="390" t="s">
        <v>199</v>
      </c>
      <c r="C361" s="314">
        <f>SUM(Entering!D536:D539)</f>
        <v>11</v>
      </c>
      <c r="D361" s="67">
        <f>SUM(Entering!E536:E539)</f>
        <v>11</v>
      </c>
      <c r="E361" s="67">
        <f>SUM(Entering!F536:F539)</f>
        <v>8</v>
      </c>
      <c r="F361" s="67">
        <f>SUM(Entering!G536:G539)</f>
        <v>21</v>
      </c>
      <c r="G361" s="67">
        <f>SUM(Entering!H536:H539)</f>
        <v>20</v>
      </c>
      <c r="H361" s="67">
        <f>SUM(Entering!I536:I539)</f>
        <v>9</v>
      </c>
      <c r="I361" s="67">
        <f>SUM(Entering!J536:J539)</f>
        <v>9</v>
      </c>
      <c r="J361" s="67">
        <f>SUM(Entering!K536:K539)</f>
        <v>1</v>
      </c>
      <c r="K361" s="67">
        <f>SUM(Entering!L536:L539)</f>
        <v>7</v>
      </c>
      <c r="L361" s="67">
        <f>SUM(Entering!M536:M539)</f>
        <v>2</v>
      </c>
      <c r="M361" s="67">
        <f>SUM(Entering!N536:N539)</f>
        <v>4</v>
      </c>
      <c r="N361" s="67">
        <f>SUM(Entering!O536:O539)</f>
        <v>2</v>
      </c>
      <c r="O361" s="67">
        <f>SUM(Entering!P536:P539)</f>
        <v>2</v>
      </c>
      <c r="P361" s="67">
        <f>SUM(Entering!Q536:Q539)</f>
        <v>0</v>
      </c>
      <c r="Q361" s="67">
        <f>SUM(Entering!R536:R539)</f>
        <v>1</v>
      </c>
      <c r="R361" s="67">
        <f>SUM(Entering!S536:S539)</f>
        <v>0</v>
      </c>
      <c r="S361" s="376">
        <f t="shared" si="115"/>
        <v>108</v>
      </c>
      <c r="T361" s="67"/>
      <c r="U361" s="67" t="str">
        <f t="shared" si="89"/>
        <v/>
      </c>
      <c r="V361" s="67" t="str">
        <f t="shared" si="90"/>
        <v/>
      </c>
      <c r="W361" s="67"/>
      <c r="X361" s="67"/>
      <c r="Y361" s="67"/>
    </row>
    <row r="362" spans="1:25" ht="12" customHeight="1" x14ac:dyDescent="0.4">
      <c r="A362" s="664"/>
      <c r="B362" s="390" t="s">
        <v>200</v>
      </c>
      <c r="C362" s="314">
        <f>(Entering!D536)+(Entering!D537*2)+(Entering!D538*3)+(Entering!D539*4)</f>
        <v>13</v>
      </c>
      <c r="D362" s="67">
        <f>(Entering!E536)+(Entering!E537*2)+(Entering!E538*3)+(Entering!E539*4)</f>
        <v>11</v>
      </c>
      <c r="E362" s="67">
        <f>(Entering!F536)+(Entering!F537*2)+(Entering!F538*3)+(Entering!F539*4)</f>
        <v>9</v>
      </c>
      <c r="F362" s="67">
        <f>(Entering!G536)+(Entering!G537*2)+(Entering!G538*3)+(Entering!G539*4)</f>
        <v>26</v>
      </c>
      <c r="G362" s="67">
        <f>(Entering!H536)+(Entering!H537*2)+(Entering!H538*3)+(Entering!H539*4)</f>
        <v>23</v>
      </c>
      <c r="H362" s="67">
        <f>(Entering!I536)+(Entering!I537*2)+(Entering!I538*3)+(Entering!I539*4)</f>
        <v>11</v>
      </c>
      <c r="I362" s="67">
        <f>(Entering!J536)+(Entering!J537*2)+(Entering!J538*3)+(Entering!J539*4)</f>
        <v>9</v>
      </c>
      <c r="J362" s="67">
        <f>(Entering!K536)+(Entering!K537*2)+(Entering!K538*3)+(Entering!K539*4)</f>
        <v>1</v>
      </c>
      <c r="K362" s="67">
        <f>(Entering!L536)+(Entering!L537*2)+(Entering!L538*3)+(Entering!L539*4)</f>
        <v>8</v>
      </c>
      <c r="L362" s="67">
        <f>(Entering!M536)+(Entering!M537*2)+(Entering!M538*3)+(Entering!M539*4)</f>
        <v>4</v>
      </c>
      <c r="M362" s="67">
        <f>(Entering!N536)+(Entering!N537*2)+(Entering!N538*3)+(Entering!N539*4)</f>
        <v>4</v>
      </c>
      <c r="N362" s="67">
        <f>(Entering!O536)+(Entering!O537*2)+(Entering!O538*3)+(Entering!O539*4)</f>
        <v>3</v>
      </c>
      <c r="O362" s="67">
        <f>(Entering!P536)+(Entering!P537*2)+(Entering!P538*3)+(Entering!P539*4)</f>
        <v>3</v>
      </c>
      <c r="P362" s="67">
        <f>(Entering!Q536)+(Entering!Q537*2)+(Entering!Q538*3)+(Entering!Q539*4)</f>
        <v>0</v>
      </c>
      <c r="Q362" s="67">
        <f>(Entering!R536)+(Entering!R537*2)+(Entering!R538*3)+(Entering!R539*4)</f>
        <v>1</v>
      </c>
      <c r="R362" s="67">
        <f>(Entering!S536)+(Entering!S537*2)+(Entering!S538*3)+(Entering!S539*4)</f>
        <v>0</v>
      </c>
      <c r="S362" s="376">
        <f t="shared" si="115"/>
        <v>126</v>
      </c>
      <c r="T362" s="67"/>
      <c r="U362" s="67" t="str">
        <f t="shared" si="89"/>
        <v/>
      </c>
      <c r="V362" s="67" t="str">
        <f t="shared" si="90"/>
        <v/>
      </c>
      <c r="W362" s="67"/>
      <c r="X362" s="67"/>
      <c r="Y362" s="67"/>
    </row>
    <row r="363" spans="1:25" ht="12" customHeight="1" x14ac:dyDescent="0.4">
      <c r="A363" s="664"/>
      <c r="B363" s="391" t="s">
        <v>201</v>
      </c>
      <c r="C363" s="315">
        <f>SUM(Entering!D545:D548)</f>
        <v>2</v>
      </c>
      <c r="D363" s="392">
        <f>SUM(Entering!E545:E548)</f>
        <v>0</v>
      </c>
      <c r="E363" s="392">
        <f>SUM(Entering!F545:F548)</f>
        <v>4</v>
      </c>
      <c r="F363" s="392">
        <f>SUM(Entering!G545:G548)</f>
        <v>4</v>
      </c>
      <c r="G363" s="392">
        <f>SUM(Entering!H545:H548)</f>
        <v>3</v>
      </c>
      <c r="H363" s="392">
        <f>SUM(Entering!I545:I548)</f>
        <v>4</v>
      </c>
      <c r="I363" s="392">
        <f>SUM(Entering!J545:J548)</f>
        <v>3</v>
      </c>
      <c r="J363" s="392">
        <f>SUM(Entering!K545:K548)</f>
        <v>3</v>
      </c>
      <c r="K363" s="392">
        <f>SUM(Entering!L545:L548)</f>
        <v>0</v>
      </c>
      <c r="L363" s="392">
        <f>SUM(Entering!M545:M548)</f>
        <v>0</v>
      </c>
      <c r="M363" s="392">
        <f>SUM(Entering!N545:N548)</f>
        <v>3</v>
      </c>
      <c r="N363" s="392">
        <f>SUM(Entering!O545:O548)</f>
        <v>0</v>
      </c>
      <c r="O363" s="392">
        <f>SUM(Entering!P545:P548)</f>
        <v>0</v>
      </c>
      <c r="P363" s="392">
        <f>SUM(Entering!Q545:Q548)</f>
        <v>0</v>
      </c>
      <c r="Q363" s="392">
        <f>SUM(Entering!R545:R548)</f>
        <v>0</v>
      </c>
      <c r="R363" s="392">
        <f>SUM(Entering!S545:S548)</f>
        <v>0</v>
      </c>
      <c r="S363" s="394">
        <f t="shared" si="115"/>
        <v>26</v>
      </c>
      <c r="T363" s="67"/>
      <c r="U363" s="67" t="str">
        <f t="shared" si="89"/>
        <v/>
      </c>
      <c r="V363" s="67" t="str">
        <f t="shared" si="90"/>
        <v/>
      </c>
      <c r="W363" s="67"/>
      <c r="X363" s="67"/>
      <c r="Y363" s="67"/>
    </row>
    <row r="364" spans="1:25" ht="12" customHeight="1" x14ac:dyDescent="0.4">
      <c r="A364" s="664"/>
      <c r="B364" s="391" t="s">
        <v>202</v>
      </c>
      <c r="C364" s="315">
        <f>(Entering!D545)+(Entering!D546*2)+(Entering!D547*3)+(Entering!D548*4)</f>
        <v>3</v>
      </c>
      <c r="D364" s="392">
        <f>(Entering!E545)+(Entering!E546*2)+(Entering!E547*3)+(Entering!E548*4)</f>
        <v>0</v>
      </c>
      <c r="E364" s="392">
        <f>(Entering!F545)+(Entering!F546*2)+(Entering!F547*3)+(Entering!F548*4)</f>
        <v>5</v>
      </c>
      <c r="F364" s="392">
        <f>(Entering!G545)+(Entering!G546*2)+(Entering!G547*3)+(Entering!G548*4)</f>
        <v>5</v>
      </c>
      <c r="G364" s="392">
        <f>(Entering!H545)+(Entering!H546*2)+(Entering!H547*3)+(Entering!H548*4)</f>
        <v>3</v>
      </c>
      <c r="H364" s="392">
        <f>(Entering!I545)+(Entering!I546*2)+(Entering!I547*3)+(Entering!I548*4)</f>
        <v>5</v>
      </c>
      <c r="I364" s="392">
        <f>(Entering!J545)+(Entering!J546*2)+(Entering!J547*3)+(Entering!J548*4)</f>
        <v>4</v>
      </c>
      <c r="J364" s="392">
        <f>(Entering!K545)+(Entering!K546*2)+(Entering!K547*3)+(Entering!K548*4)</f>
        <v>5</v>
      </c>
      <c r="K364" s="392">
        <f>(Entering!L545)+(Entering!L546*2)+(Entering!L547*3)+(Entering!L548*4)</f>
        <v>0</v>
      </c>
      <c r="L364" s="392">
        <f>(Entering!M545)+(Entering!M546*2)+(Entering!M547*3)+(Entering!M548*4)</f>
        <v>0</v>
      </c>
      <c r="M364" s="392">
        <f>(Entering!N545)+(Entering!N546*2)+(Entering!N547*3)+(Entering!N548*4)</f>
        <v>3</v>
      </c>
      <c r="N364" s="392">
        <f>(Entering!O545)+(Entering!O546*2)+(Entering!O547*3)+(Entering!O548*4)</f>
        <v>0</v>
      </c>
      <c r="O364" s="392">
        <f>(Entering!P545)+(Entering!P546*2)+(Entering!P547*3)+(Entering!P548*4)</f>
        <v>0</v>
      </c>
      <c r="P364" s="392">
        <f>(Entering!Q545)+(Entering!Q546*2)+(Entering!Q547*3)+(Entering!Q548*4)</f>
        <v>0</v>
      </c>
      <c r="Q364" s="392">
        <f>(Entering!R545)+(Entering!R546*2)+(Entering!R547*3)+(Entering!R548*4)</f>
        <v>0</v>
      </c>
      <c r="R364" s="392">
        <f>(Entering!S545)+(Entering!S546*2)+(Entering!S547*3)+(Entering!S548*4)</f>
        <v>0</v>
      </c>
      <c r="S364" s="394">
        <f t="shared" si="115"/>
        <v>33</v>
      </c>
      <c r="T364" s="67"/>
      <c r="U364" s="67" t="str">
        <f t="shared" si="89"/>
        <v/>
      </c>
      <c r="V364" s="67" t="str">
        <f t="shared" si="90"/>
        <v/>
      </c>
      <c r="W364" s="67"/>
      <c r="X364" s="67"/>
      <c r="Y364" s="67"/>
    </row>
    <row r="365" spans="1:25" ht="12" customHeight="1" x14ac:dyDescent="0.4">
      <c r="A365" s="664"/>
      <c r="B365" s="390" t="s">
        <v>203</v>
      </c>
      <c r="C365" s="314"/>
      <c r="D365" s="67"/>
      <c r="E365" s="67"/>
      <c r="F365" s="67"/>
      <c r="G365" s="67"/>
      <c r="H365" s="67"/>
      <c r="I365" s="67"/>
      <c r="J365" s="67"/>
      <c r="K365" s="67"/>
      <c r="L365" s="67"/>
      <c r="M365" s="67"/>
      <c r="N365" s="67"/>
      <c r="O365" s="67"/>
      <c r="P365" s="67"/>
      <c r="Q365" s="67"/>
      <c r="R365" s="67"/>
      <c r="S365" s="376">
        <f t="shared" si="115"/>
        <v>0</v>
      </c>
      <c r="T365" s="67"/>
      <c r="U365" s="67" t="str">
        <f t="shared" si="89"/>
        <v/>
      </c>
      <c r="V365" s="67" t="str">
        <f t="shared" si="90"/>
        <v/>
      </c>
      <c r="W365" s="67"/>
      <c r="X365" s="67"/>
      <c r="Y365" s="67"/>
    </row>
    <row r="366" spans="1:25" ht="12" customHeight="1" x14ac:dyDescent="0.4">
      <c r="A366" s="664"/>
      <c r="B366" s="390" t="s">
        <v>204</v>
      </c>
      <c r="C366" s="314"/>
      <c r="D366" s="67"/>
      <c r="E366" s="67"/>
      <c r="F366" s="67"/>
      <c r="G366" s="67"/>
      <c r="H366" s="67"/>
      <c r="I366" s="67"/>
      <c r="J366" s="67"/>
      <c r="K366" s="67"/>
      <c r="L366" s="67"/>
      <c r="M366" s="67"/>
      <c r="N366" s="67"/>
      <c r="O366" s="67"/>
      <c r="P366" s="67"/>
      <c r="Q366" s="67"/>
      <c r="R366" s="67"/>
      <c r="S366" s="376">
        <f t="shared" si="115"/>
        <v>0</v>
      </c>
      <c r="T366" s="67"/>
      <c r="U366" s="67" t="str">
        <f t="shared" si="89"/>
        <v/>
      </c>
      <c r="V366" s="67" t="str">
        <f t="shared" si="90"/>
        <v/>
      </c>
      <c r="W366" s="67"/>
      <c r="X366" s="67"/>
      <c r="Y366" s="67"/>
    </row>
    <row r="367" spans="1:25" ht="12" customHeight="1" x14ac:dyDescent="0.4">
      <c r="A367" s="664"/>
      <c r="B367" s="397" t="s">
        <v>25</v>
      </c>
      <c r="C367" s="317">
        <f t="shared" ref="C367:R367" si="118">SUM(C361,C363,C365)</f>
        <v>13</v>
      </c>
      <c r="D367" s="398">
        <f t="shared" si="118"/>
        <v>11</v>
      </c>
      <c r="E367" s="398">
        <f t="shared" si="118"/>
        <v>12</v>
      </c>
      <c r="F367" s="398">
        <f t="shared" si="118"/>
        <v>25</v>
      </c>
      <c r="G367" s="398">
        <f t="shared" si="118"/>
        <v>23</v>
      </c>
      <c r="H367" s="398">
        <f t="shared" si="118"/>
        <v>13</v>
      </c>
      <c r="I367" s="398">
        <f t="shared" si="118"/>
        <v>12</v>
      </c>
      <c r="J367" s="398">
        <f t="shared" si="118"/>
        <v>4</v>
      </c>
      <c r="K367" s="398">
        <f t="shared" si="118"/>
        <v>7</v>
      </c>
      <c r="L367" s="398">
        <f t="shared" si="118"/>
        <v>2</v>
      </c>
      <c r="M367" s="398">
        <f t="shared" si="118"/>
        <v>7</v>
      </c>
      <c r="N367" s="398">
        <f t="shared" si="118"/>
        <v>2</v>
      </c>
      <c r="O367" s="398">
        <f t="shared" si="118"/>
        <v>2</v>
      </c>
      <c r="P367" s="398">
        <f t="shared" si="118"/>
        <v>0</v>
      </c>
      <c r="Q367" s="398">
        <f t="shared" si="118"/>
        <v>1</v>
      </c>
      <c r="R367" s="398">
        <f t="shared" si="118"/>
        <v>0</v>
      </c>
      <c r="S367" s="400">
        <f t="shared" si="115"/>
        <v>134</v>
      </c>
      <c r="T367" s="67"/>
      <c r="U367" s="67" t="str">
        <f t="shared" si="89"/>
        <v/>
      </c>
      <c r="V367" s="67" t="str">
        <f t="shared" si="90"/>
        <v/>
      </c>
      <c r="W367" s="67"/>
      <c r="X367" s="67"/>
      <c r="Y367" s="67"/>
    </row>
    <row r="368" spans="1:25" ht="12" customHeight="1" x14ac:dyDescent="0.4">
      <c r="A368" s="664"/>
      <c r="B368" s="401" t="s">
        <v>205</v>
      </c>
      <c r="C368" s="402">
        <f t="shared" ref="C368:R368" si="119">SUM(C362,C364,C366)</f>
        <v>16</v>
      </c>
      <c r="D368" s="75">
        <f t="shared" si="119"/>
        <v>11</v>
      </c>
      <c r="E368" s="75">
        <f t="shared" si="119"/>
        <v>14</v>
      </c>
      <c r="F368" s="75">
        <f t="shared" si="119"/>
        <v>31</v>
      </c>
      <c r="G368" s="75">
        <f t="shared" si="119"/>
        <v>26</v>
      </c>
      <c r="H368" s="75">
        <f t="shared" si="119"/>
        <v>16</v>
      </c>
      <c r="I368" s="75">
        <f t="shared" si="119"/>
        <v>13</v>
      </c>
      <c r="J368" s="75">
        <f t="shared" si="119"/>
        <v>6</v>
      </c>
      <c r="K368" s="75">
        <f t="shared" si="119"/>
        <v>8</v>
      </c>
      <c r="L368" s="75">
        <f t="shared" si="119"/>
        <v>4</v>
      </c>
      <c r="M368" s="75">
        <f t="shared" si="119"/>
        <v>7</v>
      </c>
      <c r="N368" s="75">
        <f t="shared" si="119"/>
        <v>3</v>
      </c>
      <c r="O368" s="75">
        <f t="shared" si="119"/>
        <v>3</v>
      </c>
      <c r="P368" s="75">
        <f t="shared" si="119"/>
        <v>0</v>
      </c>
      <c r="Q368" s="75">
        <f t="shared" si="119"/>
        <v>1</v>
      </c>
      <c r="R368" s="75">
        <f t="shared" si="119"/>
        <v>0</v>
      </c>
      <c r="S368" s="404">
        <f t="shared" si="115"/>
        <v>159</v>
      </c>
      <c r="T368" s="67"/>
      <c r="U368" s="67" t="str">
        <f t="shared" si="89"/>
        <v/>
      </c>
      <c r="V368" s="67" t="str">
        <f t="shared" si="90"/>
        <v/>
      </c>
      <c r="W368" s="67"/>
      <c r="X368" s="67"/>
      <c r="Y368" s="67"/>
    </row>
    <row r="369" spans="1:25" ht="12" customHeight="1" x14ac:dyDescent="0.4">
      <c r="A369" s="664"/>
      <c r="B369" s="397" t="s">
        <v>6</v>
      </c>
      <c r="C369" s="317">
        <f t="shared" ref="C369:R369" si="120">SUM(C359,C367)</f>
        <v>420</v>
      </c>
      <c r="D369" s="398">
        <f t="shared" si="120"/>
        <v>553</v>
      </c>
      <c r="E369" s="398">
        <f t="shared" si="120"/>
        <v>500</v>
      </c>
      <c r="F369" s="398">
        <f t="shared" si="120"/>
        <v>568</v>
      </c>
      <c r="G369" s="398">
        <f t="shared" si="120"/>
        <v>437</v>
      </c>
      <c r="H369" s="398">
        <f t="shared" si="120"/>
        <v>317</v>
      </c>
      <c r="I369" s="398">
        <f t="shared" si="120"/>
        <v>374</v>
      </c>
      <c r="J369" s="398">
        <f t="shared" si="120"/>
        <v>387</v>
      </c>
      <c r="K369" s="398">
        <f t="shared" si="120"/>
        <v>417</v>
      </c>
      <c r="L369" s="398">
        <f t="shared" si="120"/>
        <v>250</v>
      </c>
      <c r="M369" s="398">
        <f t="shared" si="120"/>
        <v>416</v>
      </c>
      <c r="N369" s="398">
        <f t="shared" si="120"/>
        <v>227</v>
      </c>
      <c r="O369" s="398">
        <f t="shared" si="120"/>
        <v>340</v>
      </c>
      <c r="P369" s="398">
        <f t="shared" si="120"/>
        <v>273</v>
      </c>
      <c r="Q369" s="398">
        <f t="shared" si="120"/>
        <v>159</v>
      </c>
      <c r="R369" s="398">
        <f t="shared" si="120"/>
        <v>87</v>
      </c>
      <c r="S369" s="400">
        <f t="shared" si="115"/>
        <v>5725</v>
      </c>
      <c r="T369" s="67"/>
      <c r="U369" s="67" t="str">
        <f t="shared" si="89"/>
        <v/>
      </c>
      <c r="V369" s="67" t="str">
        <f t="shared" si="90"/>
        <v/>
      </c>
      <c r="W369" s="67"/>
      <c r="X369" s="67"/>
      <c r="Y369" s="67"/>
    </row>
    <row r="370" spans="1:25" ht="12" customHeight="1" x14ac:dyDescent="0.4">
      <c r="A370" s="665"/>
      <c r="B370" s="401" t="s">
        <v>32</v>
      </c>
      <c r="C370" s="402">
        <f t="shared" ref="C370:R370" si="121">SUM(C360,C368)</f>
        <v>549</v>
      </c>
      <c r="D370" s="75">
        <f t="shared" si="121"/>
        <v>798</v>
      </c>
      <c r="E370" s="75">
        <f t="shared" si="121"/>
        <v>782</v>
      </c>
      <c r="F370" s="75">
        <f t="shared" si="121"/>
        <v>1127</v>
      </c>
      <c r="G370" s="75">
        <f t="shared" si="121"/>
        <v>892</v>
      </c>
      <c r="H370" s="75">
        <f t="shared" si="121"/>
        <v>598</v>
      </c>
      <c r="I370" s="75">
        <f t="shared" si="121"/>
        <v>790</v>
      </c>
      <c r="J370" s="75">
        <f t="shared" si="121"/>
        <v>827</v>
      </c>
      <c r="K370" s="75">
        <f t="shared" si="121"/>
        <v>703</v>
      </c>
      <c r="L370" s="75">
        <f t="shared" si="121"/>
        <v>467</v>
      </c>
      <c r="M370" s="75">
        <f t="shared" si="121"/>
        <v>658</v>
      </c>
      <c r="N370" s="75">
        <f t="shared" si="121"/>
        <v>342</v>
      </c>
      <c r="O370" s="75">
        <f t="shared" si="121"/>
        <v>457</v>
      </c>
      <c r="P370" s="75">
        <f t="shared" si="121"/>
        <v>408</v>
      </c>
      <c r="Q370" s="75">
        <f t="shared" si="121"/>
        <v>207</v>
      </c>
      <c r="R370" s="75">
        <f t="shared" si="121"/>
        <v>114</v>
      </c>
      <c r="S370" s="404">
        <f t="shared" si="115"/>
        <v>9719</v>
      </c>
      <c r="T370" s="67"/>
      <c r="U370" s="67" t="str">
        <f t="shared" si="89"/>
        <v/>
      </c>
      <c r="V370" s="67" t="str">
        <f t="shared" si="90"/>
        <v/>
      </c>
      <c r="W370" s="67"/>
      <c r="X370" s="67"/>
      <c r="Y370" s="67"/>
    </row>
    <row r="371" spans="1:25" ht="12" customHeight="1" x14ac:dyDescent="0.4">
      <c r="A371" s="663" t="s">
        <v>141</v>
      </c>
      <c r="B371" s="390" t="s">
        <v>180</v>
      </c>
      <c r="C371" s="179">
        <f>SUM('PMD Breakdown Entering'!C133:C137,'PMD Breakdown Entering'!C130)</f>
        <v>11</v>
      </c>
      <c r="D371" s="77">
        <f>'PMD Breakdown Entering'!D138</f>
        <v>25</v>
      </c>
      <c r="E371" s="77">
        <f>'PMD Breakdown Entering'!E138</f>
        <v>38</v>
      </c>
      <c r="F371" s="77">
        <f>'PMD Breakdown Entering'!F138</f>
        <v>51</v>
      </c>
      <c r="G371" s="77">
        <f>'PMD Breakdown Entering'!G138</f>
        <v>20</v>
      </c>
      <c r="H371" s="77">
        <f>'PMD Breakdown Entering'!H138</f>
        <v>27</v>
      </c>
      <c r="I371" s="77">
        <f>'PMD Breakdown Entering'!I138</f>
        <v>21</v>
      </c>
      <c r="J371" s="77">
        <f>'PMD Breakdown Entering'!J138</f>
        <v>20</v>
      </c>
      <c r="K371" s="77">
        <f>'PMD Breakdown Entering'!K138</f>
        <v>20</v>
      </c>
      <c r="L371" s="77">
        <f>'PMD Breakdown Entering'!L138</f>
        <v>8</v>
      </c>
      <c r="M371" s="77">
        <f>'PMD Breakdown Entering'!M138</f>
        <v>7</v>
      </c>
      <c r="N371" s="77">
        <f>'PMD Breakdown Entering'!N138</f>
        <v>5</v>
      </c>
      <c r="O371" s="77">
        <f>'PMD Breakdown Entering'!O138</f>
        <v>1</v>
      </c>
      <c r="P371" s="77">
        <f>'PMD Breakdown Entering'!P138</f>
        <v>4</v>
      </c>
      <c r="Q371" s="77">
        <f>'PMD Breakdown Entering'!Q138</f>
        <v>1</v>
      </c>
      <c r="R371" s="77">
        <f>'PMD Breakdown Entering'!R138</f>
        <v>0</v>
      </c>
      <c r="S371" s="376">
        <f t="shared" si="115"/>
        <v>259</v>
      </c>
      <c r="T371" s="67"/>
      <c r="U371" s="67" t="str">
        <f t="shared" si="89"/>
        <v/>
      </c>
      <c r="V371" s="67" t="str">
        <f t="shared" si="90"/>
        <v/>
      </c>
      <c r="W371" s="67"/>
      <c r="X371" s="67"/>
      <c r="Y371" s="67"/>
    </row>
    <row r="372" spans="1:25" ht="12" customHeight="1" x14ac:dyDescent="0.4">
      <c r="A372" s="664"/>
      <c r="B372" s="391" t="s">
        <v>181</v>
      </c>
      <c r="C372" s="315">
        <f>SUM(Entering!D560:D561)</f>
        <v>2</v>
      </c>
      <c r="D372" s="392">
        <f>SUM(Entering!E560:E561)</f>
        <v>5</v>
      </c>
      <c r="E372" s="392">
        <f>SUM(Entering!F560:F561)</f>
        <v>3</v>
      </c>
      <c r="F372" s="392">
        <f>SUM(Entering!G560:G561)</f>
        <v>8</v>
      </c>
      <c r="G372" s="392">
        <f>SUM(Entering!H560:H561)</f>
        <v>7</v>
      </c>
      <c r="H372" s="392">
        <f>SUM(Entering!I560:I561)</f>
        <v>8</v>
      </c>
      <c r="I372" s="392">
        <f>SUM(Entering!J560:J561)</f>
        <v>0</v>
      </c>
      <c r="J372" s="392">
        <f>SUM(Entering!K560:K561)</f>
        <v>5</v>
      </c>
      <c r="K372" s="392">
        <f>SUM(Entering!L560:L561)</f>
        <v>1</v>
      </c>
      <c r="L372" s="392">
        <f>SUM(Entering!M560:M561)</f>
        <v>2</v>
      </c>
      <c r="M372" s="392">
        <f>SUM(Entering!N560:N561)</f>
        <v>2</v>
      </c>
      <c r="N372" s="392">
        <f>SUM(Entering!O560:O561)</f>
        <v>4</v>
      </c>
      <c r="O372" s="392">
        <f>SUM(Entering!P560:P561)</f>
        <v>0</v>
      </c>
      <c r="P372" s="392">
        <f>SUM(Entering!Q560:Q561)</f>
        <v>0</v>
      </c>
      <c r="Q372" s="392">
        <f>SUM(Entering!R560:R561)</f>
        <v>0</v>
      </c>
      <c r="R372" s="392">
        <f>SUM(Entering!S560:S561)</f>
        <v>0</v>
      </c>
      <c r="S372" s="394">
        <f t="shared" si="115"/>
        <v>47</v>
      </c>
      <c r="T372" s="67"/>
      <c r="U372" s="67" t="str">
        <f t="shared" si="89"/>
        <v/>
      </c>
      <c r="V372" s="67" t="str">
        <f t="shared" si="90"/>
        <v/>
      </c>
      <c r="W372" s="67"/>
      <c r="X372" s="67"/>
      <c r="Y372" s="67"/>
    </row>
    <row r="373" spans="1:25" ht="12" customHeight="1" x14ac:dyDescent="0.4">
      <c r="A373" s="664"/>
      <c r="B373" s="391" t="s">
        <v>182</v>
      </c>
      <c r="C373" s="315">
        <f>(Entering!D560)+(Entering!D561*2)</f>
        <v>2</v>
      </c>
      <c r="D373" s="392">
        <f>(Entering!E560)+(Entering!E561*2)</f>
        <v>5</v>
      </c>
      <c r="E373" s="392">
        <f>(Entering!F560)+(Entering!F561*2)</f>
        <v>3</v>
      </c>
      <c r="F373" s="392">
        <f>(Entering!G560)+(Entering!G561*2)</f>
        <v>8</v>
      </c>
      <c r="G373" s="392">
        <f>(Entering!H560)+(Entering!H561*2)</f>
        <v>7</v>
      </c>
      <c r="H373" s="392">
        <f>(Entering!I560)+(Entering!I561*2)</f>
        <v>8</v>
      </c>
      <c r="I373" s="392">
        <f>(Entering!J560)+(Entering!J561*2)</f>
        <v>0</v>
      </c>
      <c r="J373" s="392">
        <f>(Entering!K560)+(Entering!K561*2)</f>
        <v>5</v>
      </c>
      <c r="K373" s="392">
        <f>(Entering!L560)+(Entering!L561*2)</f>
        <v>1</v>
      </c>
      <c r="L373" s="392">
        <f>(Entering!M560)+(Entering!M561*2)</f>
        <v>2</v>
      </c>
      <c r="M373" s="392">
        <f>(Entering!N560)+(Entering!N561*2)</f>
        <v>2</v>
      </c>
      <c r="N373" s="392">
        <f>(Entering!O560)+(Entering!O561*2)</f>
        <v>4</v>
      </c>
      <c r="O373" s="392">
        <f>(Entering!P560)+(Entering!P561*2)</f>
        <v>0</v>
      </c>
      <c r="P373" s="392">
        <f>(Entering!Q560)+(Entering!Q561*2)</f>
        <v>0</v>
      </c>
      <c r="Q373" s="392">
        <f>(Entering!R560)+(Entering!R561*2)</f>
        <v>0</v>
      </c>
      <c r="R373" s="392">
        <f>(Entering!S560)+(Entering!S561*2)</f>
        <v>0</v>
      </c>
      <c r="S373" s="394">
        <f t="shared" si="115"/>
        <v>47</v>
      </c>
      <c r="T373" s="67"/>
      <c r="U373" s="67" t="str">
        <f t="shared" si="89"/>
        <v/>
      </c>
      <c r="V373" s="67" t="str">
        <f t="shared" si="90"/>
        <v/>
      </c>
      <c r="W373" s="67"/>
      <c r="X373" s="67"/>
      <c r="Y373" s="67"/>
    </row>
    <row r="374" spans="1:25" ht="12" customHeight="1" x14ac:dyDescent="0.4">
      <c r="A374" s="664"/>
      <c r="B374" s="390" t="s">
        <v>184</v>
      </c>
      <c r="C374" s="314">
        <f>SUM(Entering!D562:D563)</f>
        <v>0</v>
      </c>
      <c r="D374" s="67">
        <f>SUM(Entering!E562:E563)</f>
        <v>2</v>
      </c>
      <c r="E374" s="67">
        <f>SUM(Entering!F562:F563)</f>
        <v>1</v>
      </c>
      <c r="F374" s="67">
        <f>SUM(Entering!G562:G563)</f>
        <v>0</v>
      </c>
      <c r="G374" s="67">
        <f>SUM(Entering!H562:H563)</f>
        <v>3</v>
      </c>
      <c r="H374" s="67">
        <f>SUM(Entering!I562:I563)</f>
        <v>0</v>
      </c>
      <c r="I374" s="67">
        <f>SUM(Entering!J562:J563)</f>
        <v>0</v>
      </c>
      <c r="J374" s="67">
        <f>SUM(Entering!K562:K563)</f>
        <v>1</v>
      </c>
      <c r="K374" s="67">
        <f>SUM(Entering!L562:L563)</f>
        <v>1</v>
      </c>
      <c r="L374" s="67">
        <f>SUM(Entering!M562:M563)</f>
        <v>0</v>
      </c>
      <c r="M374" s="67">
        <f>SUM(Entering!N562:N563)</f>
        <v>1</v>
      </c>
      <c r="N374" s="67">
        <f>SUM(Entering!O562:O563)</f>
        <v>0</v>
      </c>
      <c r="O374" s="67">
        <f>SUM(Entering!P562:P563)</f>
        <v>0</v>
      </c>
      <c r="P374" s="67">
        <f>SUM(Entering!Q562:Q563)</f>
        <v>0</v>
      </c>
      <c r="Q374" s="67">
        <f>SUM(Entering!R562:R563)</f>
        <v>0</v>
      </c>
      <c r="R374" s="67">
        <f>SUM(Entering!S562:S563)</f>
        <v>0</v>
      </c>
      <c r="S374" s="376">
        <f t="shared" si="115"/>
        <v>9</v>
      </c>
      <c r="T374" s="67"/>
      <c r="U374" s="67" t="str">
        <f t="shared" si="89"/>
        <v/>
      </c>
      <c r="V374" s="67" t="str">
        <f t="shared" si="90"/>
        <v/>
      </c>
      <c r="W374" s="67"/>
      <c r="X374" s="67"/>
      <c r="Y374" s="67"/>
    </row>
    <row r="375" spans="1:25" ht="12" customHeight="1" x14ac:dyDescent="0.4">
      <c r="A375" s="664"/>
      <c r="B375" s="390" t="s">
        <v>185</v>
      </c>
      <c r="C375" s="314">
        <f>(Entering!D562)+(Entering!D563*2)</f>
        <v>0</v>
      </c>
      <c r="D375" s="67">
        <f>(Entering!E562)+(Entering!E563*2)</f>
        <v>2</v>
      </c>
      <c r="E375" s="67">
        <f>(Entering!F562)+(Entering!F563*2)</f>
        <v>1</v>
      </c>
      <c r="F375" s="67">
        <f>(Entering!G562)+(Entering!G563*2)</f>
        <v>0</v>
      </c>
      <c r="G375" s="67">
        <f>(Entering!H562)+(Entering!H563*2)</f>
        <v>3</v>
      </c>
      <c r="H375" s="67">
        <f>(Entering!I562)+(Entering!I563*2)</f>
        <v>0</v>
      </c>
      <c r="I375" s="67">
        <f>(Entering!J562)+(Entering!J563*2)</f>
        <v>0</v>
      </c>
      <c r="J375" s="67">
        <f>(Entering!K562)+(Entering!K563*2)</f>
        <v>1</v>
      </c>
      <c r="K375" s="67">
        <f>(Entering!L562)+(Entering!L563*2)</f>
        <v>1</v>
      </c>
      <c r="L375" s="67">
        <f>(Entering!M562)+(Entering!M563*2)</f>
        <v>0</v>
      </c>
      <c r="M375" s="67">
        <f>(Entering!N562)+(Entering!N563*2)</f>
        <v>1</v>
      </c>
      <c r="N375" s="67">
        <f>(Entering!O562)+(Entering!O563*2)</f>
        <v>0</v>
      </c>
      <c r="O375" s="67">
        <f>(Entering!P562)+(Entering!P563*2)</f>
        <v>0</v>
      </c>
      <c r="P375" s="67">
        <f>(Entering!Q562)+(Entering!Q563*2)</f>
        <v>0</v>
      </c>
      <c r="Q375" s="67">
        <f>(Entering!R562)+(Entering!R563*2)</f>
        <v>0</v>
      </c>
      <c r="R375" s="67">
        <f>(Entering!S562)+(Entering!S563*2)</f>
        <v>0</v>
      </c>
      <c r="S375" s="376">
        <f t="shared" si="115"/>
        <v>9</v>
      </c>
      <c r="T375" s="67"/>
      <c r="U375" s="67" t="str">
        <f t="shared" si="89"/>
        <v/>
      </c>
      <c r="V375" s="67" t="str">
        <f t="shared" si="90"/>
        <v/>
      </c>
      <c r="W375" s="67"/>
      <c r="X375" s="67"/>
      <c r="Y375" s="67"/>
    </row>
    <row r="376" spans="1:25" ht="12" customHeight="1" x14ac:dyDescent="0.4">
      <c r="A376" s="664"/>
      <c r="B376" s="391" t="s">
        <v>11</v>
      </c>
      <c r="C376" s="315">
        <f>Entering!D564</f>
        <v>183</v>
      </c>
      <c r="D376" s="392">
        <f>Entering!E564</f>
        <v>623</v>
      </c>
      <c r="E376" s="392">
        <f>Entering!F564</f>
        <v>605</v>
      </c>
      <c r="F376" s="392">
        <f>Entering!G564</f>
        <v>278</v>
      </c>
      <c r="G376" s="392">
        <f>Entering!H564</f>
        <v>175</v>
      </c>
      <c r="H376" s="392">
        <f>Entering!I564</f>
        <v>178</v>
      </c>
      <c r="I376" s="392">
        <f>Entering!J564</f>
        <v>221</v>
      </c>
      <c r="J376" s="392">
        <f>Entering!K564</f>
        <v>168</v>
      </c>
      <c r="K376" s="392">
        <f>Entering!L564</f>
        <v>106</v>
      </c>
      <c r="L376" s="392">
        <f>Entering!M564</f>
        <v>101</v>
      </c>
      <c r="M376" s="392">
        <f>Entering!N564</f>
        <v>157</v>
      </c>
      <c r="N376" s="392">
        <f>Entering!O564</f>
        <v>139</v>
      </c>
      <c r="O376" s="392">
        <f>Entering!P564</f>
        <v>134</v>
      </c>
      <c r="P376" s="392">
        <f>Entering!Q564</f>
        <v>74</v>
      </c>
      <c r="Q376" s="392">
        <f>Entering!R564</f>
        <v>51</v>
      </c>
      <c r="R376" s="392">
        <f>Entering!S564</f>
        <v>31</v>
      </c>
      <c r="S376" s="394">
        <f t="shared" si="115"/>
        <v>3224</v>
      </c>
      <c r="T376" s="67"/>
      <c r="U376" s="67" t="str">
        <f t="shared" si="89"/>
        <v/>
      </c>
      <c r="V376" s="67" t="str">
        <f t="shared" si="90"/>
        <v/>
      </c>
      <c r="W376" s="67"/>
      <c r="X376" s="67"/>
      <c r="Y376" s="67"/>
    </row>
    <row r="377" spans="1:25" ht="12" customHeight="1" x14ac:dyDescent="0.4">
      <c r="A377" s="664"/>
      <c r="B377" s="391" t="s">
        <v>188</v>
      </c>
      <c r="C377" s="315">
        <f>'Carpool Breakdown Entering'!C301</f>
        <v>39</v>
      </c>
      <c r="D377" s="392">
        <f>'Carpool Breakdown Entering'!D301</f>
        <v>76</v>
      </c>
      <c r="E377" s="392">
        <f>'Carpool Breakdown Entering'!E301</f>
        <v>99</v>
      </c>
      <c r="F377" s="392">
        <f>'Carpool Breakdown Entering'!F301</f>
        <v>127</v>
      </c>
      <c r="G377" s="392">
        <f>'Carpool Breakdown Entering'!G301</f>
        <v>92</v>
      </c>
      <c r="H377" s="392">
        <f>'Carpool Breakdown Entering'!H301</f>
        <v>87</v>
      </c>
      <c r="I377" s="392">
        <f>'Carpool Breakdown Entering'!I301</f>
        <v>79</v>
      </c>
      <c r="J377" s="392">
        <f>'Carpool Breakdown Entering'!J301</f>
        <v>55</v>
      </c>
      <c r="K377" s="392">
        <f>'Carpool Breakdown Entering'!K301</f>
        <v>58</v>
      </c>
      <c r="L377" s="392">
        <f>'Carpool Breakdown Entering'!L301</f>
        <v>56</v>
      </c>
      <c r="M377" s="392">
        <f>'Carpool Breakdown Entering'!M301</f>
        <v>79</v>
      </c>
      <c r="N377" s="392">
        <f>'Carpool Breakdown Entering'!N301</f>
        <v>48</v>
      </c>
      <c r="O377" s="392">
        <f>'Carpool Breakdown Entering'!O301</f>
        <v>105</v>
      </c>
      <c r="P377" s="392">
        <f>'Carpool Breakdown Entering'!P301</f>
        <v>76</v>
      </c>
      <c r="Q377" s="392">
        <f>'Carpool Breakdown Entering'!Q301</f>
        <v>27</v>
      </c>
      <c r="R377" s="392">
        <f>'Carpool Breakdown Entering'!R301</f>
        <v>25</v>
      </c>
      <c r="S377" s="394">
        <f t="shared" si="115"/>
        <v>1128</v>
      </c>
      <c r="T377" s="67"/>
      <c r="U377" s="67" t="str">
        <f t="shared" si="89"/>
        <v/>
      </c>
      <c r="V377" s="67" t="str">
        <f t="shared" si="90"/>
        <v/>
      </c>
      <c r="W377" s="67"/>
      <c r="X377" s="67"/>
      <c r="Y377" s="67"/>
    </row>
    <row r="378" spans="1:25" ht="12" customHeight="1" x14ac:dyDescent="0.4">
      <c r="A378" s="664"/>
      <c r="B378" s="391" t="s">
        <v>42</v>
      </c>
      <c r="C378" s="315">
        <f>'Carpool Breakdown Entering'!C302</f>
        <v>70</v>
      </c>
      <c r="D378" s="392">
        <f>'Carpool Breakdown Entering'!D302</f>
        <v>158</v>
      </c>
      <c r="E378" s="392">
        <f>'Carpool Breakdown Entering'!E302</f>
        <v>202</v>
      </c>
      <c r="F378" s="392">
        <f>'Carpool Breakdown Entering'!F302</f>
        <v>241</v>
      </c>
      <c r="G378" s="392">
        <f>'Carpool Breakdown Entering'!G302</f>
        <v>184</v>
      </c>
      <c r="H378" s="392">
        <f>'Carpool Breakdown Entering'!H302</f>
        <v>162</v>
      </c>
      <c r="I378" s="392">
        <f>'Carpool Breakdown Entering'!I302</f>
        <v>156</v>
      </c>
      <c r="J378" s="392">
        <f>'Carpool Breakdown Entering'!J302</f>
        <v>121</v>
      </c>
      <c r="K378" s="392">
        <f>'Carpool Breakdown Entering'!K302</f>
        <v>114</v>
      </c>
      <c r="L378" s="392">
        <f>'Carpool Breakdown Entering'!L302</f>
        <v>108</v>
      </c>
      <c r="M378" s="392">
        <f>'Carpool Breakdown Entering'!M302</f>
        <v>148</v>
      </c>
      <c r="N378" s="392">
        <f>'Carpool Breakdown Entering'!N302</f>
        <v>88</v>
      </c>
      <c r="O378" s="392">
        <f>'Carpool Breakdown Entering'!O302</f>
        <v>196</v>
      </c>
      <c r="P378" s="392">
        <f>'Carpool Breakdown Entering'!P302</f>
        <v>143</v>
      </c>
      <c r="Q378" s="392">
        <f>'Carpool Breakdown Entering'!Q302</f>
        <v>49</v>
      </c>
      <c r="R378" s="392">
        <f>'Carpool Breakdown Entering'!R302</f>
        <v>47</v>
      </c>
      <c r="S378" s="394">
        <f t="shared" si="115"/>
        <v>2187</v>
      </c>
      <c r="T378" s="67"/>
      <c r="U378" s="67" t="str">
        <f t="shared" si="89"/>
        <v/>
      </c>
      <c r="V378" s="67" t="str">
        <f t="shared" si="90"/>
        <v/>
      </c>
      <c r="W378" s="67"/>
      <c r="X378" s="67"/>
      <c r="Y378" s="67"/>
    </row>
    <row r="379" spans="1:25" ht="12" customHeight="1" x14ac:dyDescent="0.4">
      <c r="A379" s="664"/>
      <c r="B379" s="391" t="s">
        <v>189</v>
      </c>
      <c r="C379" s="315">
        <f t="shared" ref="C379:R379" si="122">SUM(C376:C377)</f>
        <v>222</v>
      </c>
      <c r="D379" s="392">
        <f t="shared" si="122"/>
        <v>699</v>
      </c>
      <c r="E379" s="392">
        <f t="shared" si="122"/>
        <v>704</v>
      </c>
      <c r="F379" s="392">
        <f t="shared" si="122"/>
        <v>405</v>
      </c>
      <c r="G379" s="392">
        <f t="shared" si="122"/>
        <v>267</v>
      </c>
      <c r="H379" s="392">
        <f t="shared" si="122"/>
        <v>265</v>
      </c>
      <c r="I379" s="392">
        <f t="shared" si="122"/>
        <v>300</v>
      </c>
      <c r="J379" s="392">
        <f t="shared" si="122"/>
        <v>223</v>
      </c>
      <c r="K379" s="392">
        <f t="shared" si="122"/>
        <v>164</v>
      </c>
      <c r="L379" s="392">
        <f t="shared" si="122"/>
        <v>157</v>
      </c>
      <c r="M379" s="392">
        <f t="shared" si="122"/>
        <v>236</v>
      </c>
      <c r="N379" s="392">
        <f t="shared" si="122"/>
        <v>187</v>
      </c>
      <c r="O379" s="392">
        <f t="shared" si="122"/>
        <v>239</v>
      </c>
      <c r="P379" s="392">
        <f t="shared" si="122"/>
        <v>150</v>
      </c>
      <c r="Q379" s="392">
        <f t="shared" si="122"/>
        <v>78</v>
      </c>
      <c r="R379" s="392">
        <f t="shared" si="122"/>
        <v>56</v>
      </c>
      <c r="S379" s="394">
        <f t="shared" si="115"/>
        <v>4352</v>
      </c>
      <c r="T379" s="67"/>
      <c r="U379" s="67" t="str">
        <f t="shared" si="89"/>
        <v/>
      </c>
      <c r="V379" s="67" t="str">
        <f t="shared" si="90"/>
        <v/>
      </c>
      <c r="W379" s="67"/>
      <c r="X379" s="67"/>
      <c r="Y379" s="67"/>
    </row>
    <row r="380" spans="1:25" ht="12" customHeight="1" x14ac:dyDescent="0.4">
      <c r="A380" s="664"/>
      <c r="B380" s="391" t="s">
        <v>190</v>
      </c>
      <c r="C380" s="315">
        <f t="shared" ref="C380:R380" si="123">SUM(C376,C378)</f>
        <v>253</v>
      </c>
      <c r="D380" s="392">
        <f t="shared" si="123"/>
        <v>781</v>
      </c>
      <c r="E380" s="392">
        <f t="shared" si="123"/>
        <v>807</v>
      </c>
      <c r="F380" s="392">
        <f t="shared" si="123"/>
        <v>519</v>
      </c>
      <c r="G380" s="392">
        <f t="shared" si="123"/>
        <v>359</v>
      </c>
      <c r="H380" s="392">
        <f t="shared" si="123"/>
        <v>340</v>
      </c>
      <c r="I380" s="392">
        <f t="shared" si="123"/>
        <v>377</v>
      </c>
      <c r="J380" s="392">
        <f t="shared" si="123"/>
        <v>289</v>
      </c>
      <c r="K380" s="392">
        <f t="shared" si="123"/>
        <v>220</v>
      </c>
      <c r="L380" s="392">
        <f t="shared" si="123"/>
        <v>209</v>
      </c>
      <c r="M380" s="392">
        <f t="shared" si="123"/>
        <v>305</v>
      </c>
      <c r="N380" s="392">
        <f t="shared" si="123"/>
        <v>227</v>
      </c>
      <c r="O380" s="392">
        <f t="shared" si="123"/>
        <v>330</v>
      </c>
      <c r="P380" s="392">
        <f t="shared" si="123"/>
        <v>217</v>
      </c>
      <c r="Q380" s="392">
        <f t="shared" si="123"/>
        <v>100</v>
      </c>
      <c r="R380" s="423">
        <f t="shared" si="123"/>
        <v>78</v>
      </c>
      <c r="S380" s="394">
        <f t="shared" si="115"/>
        <v>5411</v>
      </c>
      <c r="T380" s="67"/>
      <c r="U380" s="67" t="str">
        <f t="shared" si="89"/>
        <v/>
      </c>
      <c r="V380" s="67" t="str">
        <f t="shared" si="90"/>
        <v/>
      </c>
      <c r="W380" s="67"/>
      <c r="X380" s="67"/>
      <c r="Y380" s="67"/>
    </row>
    <row r="381" spans="1:25" ht="12" customHeight="1" x14ac:dyDescent="0.4">
      <c r="A381" s="664"/>
      <c r="B381" s="390" t="s">
        <v>191</v>
      </c>
      <c r="C381" s="314"/>
      <c r="D381" s="67"/>
      <c r="E381" s="67"/>
      <c r="F381" s="67"/>
      <c r="G381" s="67"/>
      <c r="H381" s="67"/>
      <c r="I381" s="67"/>
      <c r="J381" s="67"/>
      <c r="K381" s="67"/>
      <c r="L381" s="67"/>
      <c r="M381" s="67"/>
      <c r="N381" s="67"/>
      <c r="O381" s="67"/>
      <c r="P381" s="67"/>
      <c r="Q381" s="67"/>
      <c r="R381" s="67"/>
      <c r="S381" s="376"/>
      <c r="T381" s="67"/>
      <c r="U381" s="67" t="str">
        <f t="shared" si="89"/>
        <v/>
      </c>
      <c r="V381" s="67" t="str">
        <f t="shared" si="90"/>
        <v/>
      </c>
      <c r="W381" s="67"/>
      <c r="X381" s="67"/>
      <c r="Y381" s="67"/>
    </row>
    <row r="382" spans="1:25" ht="12" customHeight="1" x14ac:dyDescent="0.4">
      <c r="A382" s="664"/>
      <c r="B382" s="390" t="s">
        <v>192</v>
      </c>
      <c r="C382" s="314"/>
      <c r="D382" s="67"/>
      <c r="E382" s="67"/>
      <c r="F382" s="67"/>
      <c r="G382" s="67"/>
      <c r="H382" s="67"/>
      <c r="I382" s="67"/>
      <c r="J382" s="67"/>
      <c r="K382" s="67"/>
      <c r="L382" s="67"/>
      <c r="M382" s="67"/>
      <c r="N382" s="67"/>
      <c r="O382" s="67"/>
      <c r="P382" s="67"/>
      <c r="Q382" s="67"/>
      <c r="R382" s="67"/>
      <c r="S382" s="376"/>
      <c r="T382" s="67"/>
      <c r="U382" s="67" t="str">
        <f t="shared" si="89"/>
        <v/>
      </c>
      <c r="V382" s="67" t="str">
        <f t="shared" si="90"/>
        <v/>
      </c>
      <c r="W382" s="67"/>
      <c r="X382" s="67"/>
      <c r="Y382" s="67"/>
    </row>
    <row r="383" spans="1:25" ht="12" customHeight="1" x14ac:dyDescent="0.4">
      <c r="A383" s="664"/>
      <c r="B383" s="391" t="s">
        <v>193</v>
      </c>
      <c r="C383" s="315"/>
      <c r="D383" s="392"/>
      <c r="E383" s="392"/>
      <c r="F383" s="392"/>
      <c r="G383" s="392"/>
      <c r="H383" s="392"/>
      <c r="I383" s="392"/>
      <c r="J383" s="392"/>
      <c r="K383" s="392"/>
      <c r="L383" s="392"/>
      <c r="M383" s="392"/>
      <c r="N383" s="392"/>
      <c r="O383" s="392"/>
      <c r="P383" s="392"/>
      <c r="Q383" s="392"/>
      <c r="R383" s="392"/>
      <c r="S383" s="394"/>
      <c r="T383" s="67"/>
      <c r="U383" s="67" t="str">
        <f t="shared" si="89"/>
        <v/>
      </c>
      <c r="V383" s="67" t="str">
        <f t="shared" si="90"/>
        <v/>
      </c>
      <c r="W383" s="67"/>
      <c r="X383" s="67"/>
      <c r="Y383" s="67"/>
    </row>
    <row r="384" spans="1:25" ht="12" customHeight="1" x14ac:dyDescent="0.4">
      <c r="A384" s="664"/>
      <c r="B384" s="391" t="s">
        <v>194</v>
      </c>
      <c r="C384" s="315"/>
      <c r="D384" s="392"/>
      <c r="E384" s="392"/>
      <c r="F384" s="392"/>
      <c r="G384" s="392"/>
      <c r="H384" s="392"/>
      <c r="I384" s="392"/>
      <c r="J384" s="392"/>
      <c r="K384" s="392"/>
      <c r="L384" s="392"/>
      <c r="M384" s="392"/>
      <c r="N384" s="392"/>
      <c r="O384" s="392"/>
      <c r="P384" s="392"/>
      <c r="Q384" s="392"/>
      <c r="R384" s="392"/>
      <c r="S384" s="394"/>
      <c r="T384" s="67"/>
      <c r="U384" s="67" t="str">
        <f t="shared" si="89"/>
        <v/>
      </c>
      <c r="V384" s="67" t="str">
        <f t="shared" si="90"/>
        <v/>
      </c>
      <c r="W384" s="67"/>
      <c r="X384" s="67"/>
      <c r="Y384" s="67"/>
    </row>
    <row r="385" spans="1:25" ht="12" customHeight="1" x14ac:dyDescent="0.4">
      <c r="A385" s="664"/>
      <c r="B385" s="390" t="s">
        <v>196</v>
      </c>
      <c r="C385" s="314">
        <f>SUM('Buses Arriving'!C64,'Buses Arriving'!C158,'Buses Arriving'!C159,'Buses Arriving'!C160)</f>
        <v>9</v>
      </c>
      <c r="D385" s="67">
        <f>SUM('Buses Arriving'!D64,'Buses Arriving'!D158,'Buses Arriving'!D159,'Buses Arriving'!D160)</f>
        <v>20</v>
      </c>
      <c r="E385" s="67">
        <f>SUM('Buses Arriving'!E64,'Buses Arriving'!E158,'Buses Arriving'!E159,'Buses Arriving'!E160)</f>
        <v>21</v>
      </c>
      <c r="F385" s="67">
        <f>SUM('Buses Arriving'!F64,'Buses Arriving'!F158,'Buses Arriving'!F159,'Buses Arriving'!F160)</f>
        <v>19</v>
      </c>
      <c r="G385" s="67">
        <f>SUM('Buses Arriving'!G64,'Buses Arriving'!G158,'Buses Arriving'!G159,'Buses Arriving'!G160)</f>
        <v>18</v>
      </c>
      <c r="H385" s="67">
        <f>SUM('Buses Arriving'!H64,'Buses Arriving'!H158,'Buses Arriving'!H159,'Buses Arriving'!H160)</f>
        <v>16</v>
      </c>
      <c r="I385" s="67">
        <f>SUM('Buses Arriving'!I64,'Buses Arriving'!I158,'Buses Arriving'!I159,'Buses Arriving'!I160)</f>
        <v>11</v>
      </c>
      <c r="J385" s="67">
        <f>SUM('Buses Arriving'!J64,'Buses Arriving'!J158,'Buses Arriving'!J159,'Buses Arriving'!J160)</f>
        <v>10</v>
      </c>
      <c r="K385" s="67">
        <f>SUM('Buses Arriving'!K64,'Buses Arriving'!K158,'Buses Arriving'!K159,'Buses Arriving'!K160)</f>
        <v>10</v>
      </c>
      <c r="L385" s="67">
        <f>SUM('Buses Arriving'!L64,'Buses Arriving'!L158,'Buses Arriving'!L159,'Buses Arriving'!L160)</f>
        <v>13</v>
      </c>
      <c r="M385" s="67">
        <f>SUM('Buses Arriving'!M64,'Buses Arriving'!M158,'Buses Arriving'!M159,'Buses Arriving'!M160)</f>
        <v>14</v>
      </c>
      <c r="N385" s="67">
        <f>SUM('Buses Arriving'!N64,'Buses Arriving'!N158,'Buses Arriving'!N159,'Buses Arriving'!N160)</f>
        <v>15</v>
      </c>
      <c r="O385" s="67">
        <f>SUM('Buses Arriving'!O64,'Buses Arriving'!O158,'Buses Arriving'!O159,'Buses Arriving'!O160)</f>
        <v>14</v>
      </c>
      <c r="P385" s="67">
        <f>SUM('Buses Arriving'!P64,'Buses Arriving'!P158,'Buses Arriving'!P159,'Buses Arriving'!P160)</f>
        <v>10</v>
      </c>
      <c r="Q385" s="67">
        <f>SUM('Buses Arriving'!Q64,'Buses Arriving'!Q158,'Buses Arriving'!Q159,'Buses Arriving'!Q160)</f>
        <v>6</v>
      </c>
      <c r="R385" s="67">
        <f>SUM('Buses Arriving'!R64,'Buses Arriving'!R158,'Buses Arriving'!R159,'Buses Arriving'!R160)</f>
        <v>6</v>
      </c>
      <c r="S385" s="376">
        <f t="shared" ref="S385:S401" si="124">SUM(C385:R385)</f>
        <v>212</v>
      </c>
      <c r="T385" s="67"/>
      <c r="U385" s="67" t="str">
        <f t="shared" si="89"/>
        <v/>
      </c>
      <c r="V385" s="67" t="str">
        <f t="shared" si="90"/>
        <v/>
      </c>
      <c r="W385" s="67"/>
      <c r="X385" s="67"/>
      <c r="Y385" s="67"/>
    </row>
    <row r="386" spans="1:25" ht="12" customHeight="1" x14ac:dyDescent="0.4">
      <c r="A386" s="664"/>
      <c r="B386" s="390" t="s">
        <v>197</v>
      </c>
      <c r="C386" s="316">
        <f>SUM('By Bus Stop Arriving'!D121,'By Bus Stop Arriving'!D126,'By Bus Stop Arriving'!D127,'By Bus Stop Arriving'!D128,'By Bus Stop Arriving'!D130,'By Bus Stop Arriving'!D135,'By Bus Stop Arriving'!D136,'By Bus Stop Arriving'!D137)</f>
        <v>22</v>
      </c>
      <c r="D386" s="70">
        <f>SUM('By Bus Stop Arriving'!E121,'By Bus Stop Arriving'!E126,'By Bus Stop Arriving'!E127,'By Bus Stop Arriving'!E128,'By Bus Stop Arriving'!E130,'By Bus Stop Arriving'!E135,'By Bus Stop Arriving'!E136,'By Bus Stop Arriving'!E137)</f>
        <v>194</v>
      </c>
      <c r="E386" s="70">
        <f>SUM('By Bus Stop Arriving'!F121,'By Bus Stop Arriving'!F126,'By Bus Stop Arriving'!F127,'By Bus Stop Arriving'!F128,'By Bus Stop Arriving'!F130,'By Bus Stop Arriving'!F135,'By Bus Stop Arriving'!F136,'By Bus Stop Arriving'!F137)</f>
        <v>384</v>
      </c>
      <c r="F386" s="70">
        <f>SUM('By Bus Stop Arriving'!G121,'By Bus Stop Arriving'!G126,'By Bus Stop Arriving'!G127,'By Bus Stop Arriving'!G128,'By Bus Stop Arriving'!G130,'By Bus Stop Arriving'!G135,'By Bus Stop Arriving'!G136,'By Bus Stop Arriving'!G137)</f>
        <v>540</v>
      </c>
      <c r="G386" s="70">
        <f>SUM('By Bus Stop Arriving'!H121,'By Bus Stop Arriving'!H126,'By Bus Stop Arriving'!H127,'By Bus Stop Arriving'!H128,'By Bus Stop Arriving'!H130,'By Bus Stop Arriving'!H135,'By Bus Stop Arriving'!H136,'By Bus Stop Arriving'!H137)</f>
        <v>473</v>
      </c>
      <c r="H386" s="70">
        <f>SUM('By Bus Stop Arriving'!I121,'By Bus Stop Arriving'!I126,'By Bus Stop Arriving'!I127,'By Bus Stop Arriving'!I128,'By Bus Stop Arriving'!I130,'By Bus Stop Arriving'!I135,'By Bus Stop Arriving'!I136,'By Bus Stop Arriving'!I137)</f>
        <v>336</v>
      </c>
      <c r="I386" s="70">
        <f>SUM('By Bus Stop Arriving'!J121,'By Bus Stop Arriving'!J126,'By Bus Stop Arriving'!J127,'By Bus Stop Arriving'!J128,'By Bus Stop Arriving'!J130,'By Bus Stop Arriving'!J135,'By Bus Stop Arriving'!J136,'By Bus Stop Arriving'!J137)</f>
        <v>300</v>
      </c>
      <c r="J386" s="70">
        <f>SUM('By Bus Stop Arriving'!K121,'By Bus Stop Arriving'!K126,'By Bus Stop Arriving'!K127,'By Bus Stop Arriving'!K128,'By Bus Stop Arriving'!K130,'By Bus Stop Arriving'!K135,'By Bus Stop Arriving'!K136,'By Bus Stop Arriving'!K137)</f>
        <v>299</v>
      </c>
      <c r="K386" s="70">
        <f>SUM('By Bus Stop Arriving'!L121,'By Bus Stop Arriving'!L126,'By Bus Stop Arriving'!L127,'By Bus Stop Arriving'!L128,'By Bus Stop Arriving'!L130,'By Bus Stop Arriving'!L135,'By Bus Stop Arriving'!L136,'By Bus Stop Arriving'!L137)</f>
        <v>142</v>
      </c>
      <c r="L386" s="70">
        <f>SUM('By Bus Stop Arriving'!M121,'By Bus Stop Arriving'!M126,'By Bus Stop Arriving'!M127,'By Bus Stop Arriving'!M128,'By Bus Stop Arriving'!M130,'By Bus Stop Arriving'!M135,'By Bus Stop Arriving'!M136,'By Bus Stop Arriving'!M137)</f>
        <v>183</v>
      </c>
      <c r="M386" s="70">
        <f>SUM('By Bus Stop Arriving'!N121,'By Bus Stop Arriving'!N126,'By Bus Stop Arriving'!N127,'By Bus Stop Arriving'!N128,'By Bus Stop Arriving'!N130,'By Bus Stop Arriving'!N135,'By Bus Stop Arriving'!N136,'By Bus Stop Arriving'!N137)</f>
        <v>167</v>
      </c>
      <c r="N386" s="70">
        <f>SUM('By Bus Stop Arriving'!O121,'By Bus Stop Arriving'!O126,'By Bus Stop Arriving'!O127,'By Bus Stop Arriving'!O128,'By Bus Stop Arriving'!O130,'By Bus Stop Arriving'!O135,'By Bus Stop Arriving'!O136,'By Bus Stop Arriving'!O137)</f>
        <v>96</v>
      </c>
      <c r="O386" s="70">
        <f>SUM('By Bus Stop Arriving'!P121,'By Bus Stop Arriving'!P126,'By Bus Stop Arriving'!P127,'By Bus Stop Arriving'!P128,'By Bus Stop Arriving'!P130,'By Bus Stop Arriving'!P135,'By Bus Stop Arriving'!P136,'By Bus Stop Arriving'!P137)</f>
        <v>51</v>
      </c>
      <c r="P386" s="70">
        <f>SUM('By Bus Stop Arriving'!Q121,'By Bus Stop Arriving'!Q126,'By Bus Stop Arriving'!Q127,'By Bus Stop Arriving'!Q128,'By Bus Stop Arriving'!Q130,'By Bus Stop Arriving'!Q135,'By Bus Stop Arriving'!Q136,'By Bus Stop Arriving'!Q137)</f>
        <v>31</v>
      </c>
      <c r="Q386" s="70">
        <f>SUM('By Bus Stop Arriving'!R121,'By Bus Stop Arriving'!R126,'By Bus Stop Arriving'!R127,'By Bus Stop Arriving'!R128,'By Bus Stop Arriving'!R130,'By Bus Stop Arriving'!R135,'By Bus Stop Arriving'!R136,'By Bus Stop Arriving'!R137)</f>
        <v>30</v>
      </c>
      <c r="R386" s="70">
        <f>SUM('By Bus Stop Arriving'!S121,'By Bus Stop Arriving'!S126,'By Bus Stop Arriving'!S127,'By Bus Stop Arriving'!S128,'By Bus Stop Arriving'!S130,'By Bus Stop Arriving'!S135,'By Bus Stop Arriving'!S136,'By Bus Stop Arriving'!S137)</f>
        <v>15</v>
      </c>
      <c r="S386" s="396">
        <f t="shared" si="124"/>
        <v>3263</v>
      </c>
      <c r="T386" s="67"/>
      <c r="U386" s="67" t="str">
        <f t="shared" si="89"/>
        <v/>
      </c>
      <c r="V386" s="67" t="str">
        <f t="shared" si="90"/>
        <v/>
      </c>
      <c r="W386" s="67"/>
      <c r="X386" s="67"/>
      <c r="Y386" s="67"/>
    </row>
    <row r="387" spans="1:25" ht="12" customHeight="1" x14ac:dyDescent="0.4">
      <c r="A387" s="664"/>
      <c r="B387" s="397" t="s">
        <v>7</v>
      </c>
      <c r="C387" s="317">
        <f t="shared" ref="C387:R387" si="125">SUM(C372,C374,C379,C381,C383,C385)</f>
        <v>233</v>
      </c>
      <c r="D387" s="398">
        <f t="shared" si="125"/>
        <v>726</v>
      </c>
      <c r="E387" s="398">
        <f t="shared" si="125"/>
        <v>729</v>
      </c>
      <c r="F387" s="398">
        <f t="shared" si="125"/>
        <v>432</v>
      </c>
      <c r="G387" s="398">
        <f t="shared" si="125"/>
        <v>295</v>
      </c>
      <c r="H387" s="398">
        <f t="shared" si="125"/>
        <v>289</v>
      </c>
      <c r="I387" s="398">
        <f t="shared" si="125"/>
        <v>311</v>
      </c>
      <c r="J387" s="398">
        <f t="shared" si="125"/>
        <v>239</v>
      </c>
      <c r="K387" s="398">
        <f t="shared" si="125"/>
        <v>176</v>
      </c>
      <c r="L387" s="398">
        <f t="shared" si="125"/>
        <v>172</v>
      </c>
      <c r="M387" s="398">
        <f t="shared" si="125"/>
        <v>253</v>
      </c>
      <c r="N387" s="398">
        <f t="shared" si="125"/>
        <v>206</v>
      </c>
      <c r="O387" s="398">
        <f t="shared" si="125"/>
        <v>253</v>
      </c>
      <c r="P387" s="398">
        <f t="shared" si="125"/>
        <v>160</v>
      </c>
      <c r="Q387" s="398">
        <f t="shared" si="125"/>
        <v>84</v>
      </c>
      <c r="R387" s="398">
        <f t="shared" si="125"/>
        <v>62</v>
      </c>
      <c r="S387" s="400">
        <f t="shared" si="124"/>
        <v>4620</v>
      </c>
      <c r="T387" s="67"/>
      <c r="U387" s="67">
        <f t="shared" si="89"/>
        <v>4620</v>
      </c>
      <c r="V387" s="67" t="str">
        <f t="shared" si="90"/>
        <v/>
      </c>
      <c r="W387" s="67"/>
      <c r="X387" s="67"/>
      <c r="Y387" s="67"/>
    </row>
    <row r="388" spans="1:25" ht="12" customHeight="1" x14ac:dyDescent="0.4">
      <c r="A388" s="664"/>
      <c r="B388" s="401" t="s">
        <v>198</v>
      </c>
      <c r="C388" s="402">
        <f t="shared" ref="C388:R388" si="126">SUM(C371,C373,C375,C380,C382,C384,C386)</f>
        <v>288</v>
      </c>
      <c r="D388" s="75">
        <f t="shared" si="126"/>
        <v>1007</v>
      </c>
      <c r="E388" s="75">
        <f t="shared" si="126"/>
        <v>1233</v>
      </c>
      <c r="F388" s="75">
        <f t="shared" si="126"/>
        <v>1118</v>
      </c>
      <c r="G388" s="75">
        <f t="shared" si="126"/>
        <v>862</v>
      </c>
      <c r="H388" s="75">
        <f t="shared" si="126"/>
        <v>711</v>
      </c>
      <c r="I388" s="75">
        <f t="shared" si="126"/>
        <v>698</v>
      </c>
      <c r="J388" s="75">
        <f t="shared" si="126"/>
        <v>614</v>
      </c>
      <c r="K388" s="75">
        <f t="shared" si="126"/>
        <v>384</v>
      </c>
      <c r="L388" s="75">
        <f t="shared" si="126"/>
        <v>402</v>
      </c>
      <c r="M388" s="75">
        <f t="shared" si="126"/>
        <v>482</v>
      </c>
      <c r="N388" s="75">
        <f t="shared" si="126"/>
        <v>332</v>
      </c>
      <c r="O388" s="75">
        <f t="shared" si="126"/>
        <v>382</v>
      </c>
      <c r="P388" s="75">
        <f t="shared" si="126"/>
        <v>252</v>
      </c>
      <c r="Q388" s="75">
        <f t="shared" si="126"/>
        <v>131</v>
      </c>
      <c r="R388" s="75">
        <f t="shared" si="126"/>
        <v>93</v>
      </c>
      <c r="S388" s="404">
        <f t="shared" si="124"/>
        <v>8989</v>
      </c>
      <c r="T388" s="67"/>
      <c r="U388" s="67" t="str">
        <f t="shared" si="89"/>
        <v/>
      </c>
      <c r="V388" s="67">
        <f t="shared" si="90"/>
        <v>8989</v>
      </c>
      <c r="W388" s="67"/>
      <c r="X388" s="67"/>
      <c r="Y388" s="67"/>
    </row>
    <row r="389" spans="1:25" ht="12" customHeight="1" x14ac:dyDescent="0.4">
      <c r="A389" s="664"/>
      <c r="B389" s="390" t="s">
        <v>199</v>
      </c>
      <c r="C389" s="314">
        <f>SUM(Entering!D577:D580)</f>
        <v>6</v>
      </c>
      <c r="D389" s="67">
        <f>SUM(Entering!E577:E580)</f>
        <v>8</v>
      </c>
      <c r="E389" s="67">
        <f>SUM(Entering!F577:F580)</f>
        <v>9</v>
      </c>
      <c r="F389" s="67">
        <f>SUM(Entering!G577:G580)</f>
        <v>9</v>
      </c>
      <c r="G389" s="67">
        <f>SUM(Entering!H577:H580)</f>
        <v>12</v>
      </c>
      <c r="H389" s="67">
        <f>SUM(Entering!I577:I580)</f>
        <v>3</v>
      </c>
      <c r="I389" s="67">
        <f>SUM(Entering!J577:J580)</f>
        <v>2</v>
      </c>
      <c r="J389" s="67">
        <f>SUM(Entering!K577:K580)</f>
        <v>2</v>
      </c>
      <c r="K389" s="67">
        <f>SUM(Entering!L577:L580)</f>
        <v>4</v>
      </c>
      <c r="L389" s="67">
        <f>SUM(Entering!M577:M580)</f>
        <v>1</v>
      </c>
      <c r="M389" s="67">
        <f>SUM(Entering!N577:N580)</f>
        <v>2</v>
      </c>
      <c r="N389" s="67">
        <f>SUM(Entering!O577:O580)</f>
        <v>1</v>
      </c>
      <c r="O389" s="67">
        <f>SUM(Entering!P577:P580)</f>
        <v>1</v>
      </c>
      <c r="P389" s="67">
        <f>SUM(Entering!Q577:Q580)</f>
        <v>1</v>
      </c>
      <c r="Q389" s="67">
        <f>SUM(Entering!R577:R580)</f>
        <v>0</v>
      </c>
      <c r="R389" s="67">
        <f>SUM(Entering!S577:S580)</f>
        <v>0</v>
      </c>
      <c r="S389" s="376">
        <f t="shared" si="124"/>
        <v>61</v>
      </c>
      <c r="T389" s="67"/>
      <c r="U389" s="67" t="str">
        <f t="shared" si="89"/>
        <v/>
      </c>
      <c r="V389" s="67" t="str">
        <f t="shared" si="90"/>
        <v/>
      </c>
      <c r="W389" s="67"/>
      <c r="X389" s="67"/>
      <c r="Y389" s="67"/>
    </row>
    <row r="390" spans="1:25" ht="12" customHeight="1" x14ac:dyDescent="0.4">
      <c r="A390" s="664"/>
      <c r="B390" s="390" t="s">
        <v>200</v>
      </c>
      <c r="C390" s="314">
        <f>(Entering!D577)+(Entering!D578*2)+(Entering!D579*3)+(Entering!D580*4)</f>
        <v>6</v>
      </c>
      <c r="D390" s="67">
        <f>(Entering!E577)+(Entering!E578*2)+(Entering!E579*3)+(Entering!E580*4)</f>
        <v>10</v>
      </c>
      <c r="E390" s="67">
        <f>(Entering!F577)+(Entering!F578*2)+(Entering!F579*3)+(Entering!F580*4)</f>
        <v>9</v>
      </c>
      <c r="F390" s="67">
        <f>(Entering!G577)+(Entering!G578*2)+(Entering!G579*3)+(Entering!G580*4)</f>
        <v>10</v>
      </c>
      <c r="G390" s="67">
        <f>(Entering!H577)+(Entering!H578*2)+(Entering!H579*3)+(Entering!H580*4)</f>
        <v>14</v>
      </c>
      <c r="H390" s="67">
        <f>(Entering!I577)+(Entering!I578*2)+(Entering!I579*3)+(Entering!I580*4)</f>
        <v>4</v>
      </c>
      <c r="I390" s="67">
        <f>(Entering!J577)+(Entering!J578*2)+(Entering!J579*3)+(Entering!J580*4)</f>
        <v>2</v>
      </c>
      <c r="J390" s="67">
        <f>(Entering!K577)+(Entering!K578*2)+(Entering!K579*3)+(Entering!K580*4)</f>
        <v>2</v>
      </c>
      <c r="K390" s="67">
        <f>(Entering!L577)+(Entering!L578*2)+(Entering!L579*3)+(Entering!L580*4)</f>
        <v>4</v>
      </c>
      <c r="L390" s="67">
        <f>(Entering!M577)+(Entering!M578*2)+(Entering!M579*3)+(Entering!M580*4)</f>
        <v>1</v>
      </c>
      <c r="M390" s="67">
        <f>(Entering!N577)+(Entering!N578*2)+(Entering!N579*3)+(Entering!N580*4)</f>
        <v>3</v>
      </c>
      <c r="N390" s="67">
        <f>(Entering!O577)+(Entering!O578*2)+(Entering!O579*3)+(Entering!O580*4)</f>
        <v>1</v>
      </c>
      <c r="O390" s="67">
        <f>(Entering!P577)+(Entering!P578*2)+(Entering!P579*3)+(Entering!P580*4)</f>
        <v>1</v>
      </c>
      <c r="P390" s="67">
        <f>(Entering!Q577)+(Entering!Q578*2)+(Entering!Q579*3)+(Entering!Q580*4)</f>
        <v>1</v>
      </c>
      <c r="Q390" s="67">
        <f>(Entering!R577)+(Entering!R578*2)+(Entering!R579*3)+(Entering!R580*4)</f>
        <v>0</v>
      </c>
      <c r="R390" s="67">
        <f>(Entering!S577)+(Entering!S578*2)+(Entering!S579*3)+(Entering!S580*4)</f>
        <v>0</v>
      </c>
      <c r="S390" s="376">
        <f t="shared" si="124"/>
        <v>68</v>
      </c>
      <c r="T390" s="67"/>
      <c r="U390" s="67" t="str">
        <f t="shared" si="89"/>
        <v/>
      </c>
      <c r="V390" s="67" t="str">
        <f t="shared" si="90"/>
        <v/>
      </c>
      <c r="W390" s="67"/>
      <c r="X390" s="67"/>
      <c r="Y390" s="67"/>
    </row>
    <row r="391" spans="1:25" ht="12" customHeight="1" x14ac:dyDescent="0.4">
      <c r="A391" s="664"/>
      <c r="B391" s="391" t="s">
        <v>201</v>
      </c>
      <c r="C391" s="315">
        <f>SUM(Entering!D586:D589)</f>
        <v>2</v>
      </c>
      <c r="D391" s="392">
        <f>SUM(Entering!E586:E589)</f>
        <v>3</v>
      </c>
      <c r="E391" s="392">
        <f>SUM(Entering!F586:F589)</f>
        <v>4</v>
      </c>
      <c r="F391" s="392">
        <f>SUM(Entering!G586:G589)</f>
        <v>2</v>
      </c>
      <c r="G391" s="392">
        <f>SUM(Entering!H586:H589)</f>
        <v>2</v>
      </c>
      <c r="H391" s="392">
        <f>SUM(Entering!I586:I589)</f>
        <v>1</v>
      </c>
      <c r="I391" s="392">
        <f>SUM(Entering!J586:J589)</f>
        <v>8</v>
      </c>
      <c r="J391" s="392">
        <f>SUM(Entering!K586:K589)</f>
        <v>0</v>
      </c>
      <c r="K391" s="392">
        <f>SUM(Entering!L586:L589)</f>
        <v>2</v>
      </c>
      <c r="L391" s="392">
        <f>SUM(Entering!M586:M589)</f>
        <v>1</v>
      </c>
      <c r="M391" s="392">
        <f>SUM(Entering!N586:N589)</f>
        <v>1</v>
      </c>
      <c r="N391" s="392">
        <f>SUM(Entering!O586:O589)</f>
        <v>2</v>
      </c>
      <c r="O391" s="392">
        <f>SUM(Entering!P586:P589)</f>
        <v>1</v>
      </c>
      <c r="P391" s="392">
        <f>SUM(Entering!Q586:Q589)</f>
        <v>0</v>
      </c>
      <c r="Q391" s="392">
        <f>SUM(Entering!R586:R589)</f>
        <v>0</v>
      </c>
      <c r="R391" s="392">
        <f>SUM(Entering!S586:S589)</f>
        <v>1</v>
      </c>
      <c r="S391" s="394">
        <f t="shared" si="124"/>
        <v>30</v>
      </c>
      <c r="T391" s="67"/>
      <c r="U391" s="67" t="str">
        <f t="shared" si="89"/>
        <v/>
      </c>
      <c r="V391" s="67" t="str">
        <f t="shared" si="90"/>
        <v/>
      </c>
      <c r="W391" s="67"/>
      <c r="X391" s="67"/>
      <c r="Y391" s="67"/>
    </row>
    <row r="392" spans="1:25" ht="12" customHeight="1" x14ac:dyDescent="0.4">
      <c r="A392" s="664"/>
      <c r="B392" s="391" t="s">
        <v>202</v>
      </c>
      <c r="C392" s="315">
        <f>(Entering!D586)+(Entering!D587*2)+(Entering!D588*3)+(Entering!D589*4)</f>
        <v>2</v>
      </c>
      <c r="D392" s="392">
        <f>(Entering!E586)+(Entering!E587*2)+(Entering!E588*3)+(Entering!E589*4)</f>
        <v>3</v>
      </c>
      <c r="E392" s="392">
        <f>(Entering!F586)+(Entering!F587*2)+(Entering!F588*3)+(Entering!F589*4)</f>
        <v>5</v>
      </c>
      <c r="F392" s="392">
        <f>(Entering!G586)+(Entering!G587*2)+(Entering!G588*3)+(Entering!G589*4)</f>
        <v>2</v>
      </c>
      <c r="G392" s="392">
        <f>(Entering!H586)+(Entering!H587*2)+(Entering!H588*3)+(Entering!H589*4)</f>
        <v>2</v>
      </c>
      <c r="H392" s="392">
        <f>(Entering!I586)+(Entering!I587*2)+(Entering!I588*3)+(Entering!I589*4)</f>
        <v>1</v>
      </c>
      <c r="I392" s="392">
        <f>(Entering!J586)+(Entering!J587*2)+(Entering!J588*3)+(Entering!J589*4)</f>
        <v>9</v>
      </c>
      <c r="J392" s="392">
        <f>(Entering!K586)+(Entering!K587*2)+(Entering!K588*3)+(Entering!K589*4)</f>
        <v>0</v>
      </c>
      <c r="K392" s="392">
        <f>(Entering!L586)+(Entering!L587*2)+(Entering!L588*3)+(Entering!L589*4)</f>
        <v>2</v>
      </c>
      <c r="L392" s="392">
        <f>(Entering!M586)+(Entering!M587*2)+(Entering!M588*3)+(Entering!M589*4)</f>
        <v>1</v>
      </c>
      <c r="M392" s="392">
        <f>(Entering!N586)+(Entering!N587*2)+(Entering!N588*3)+(Entering!N589*4)</f>
        <v>1</v>
      </c>
      <c r="N392" s="392">
        <f>(Entering!O586)+(Entering!O587*2)+(Entering!O588*3)+(Entering!O589*4)</f>
        <v>4</v>
      </c>
      <c r="O392" s="392">
        <f>(Entering!P586)+(Entering!P587*2)+(Entering!P588*3)+(Entering!P589*4)</f>
        <v>2</v>
      </c>
      <c r="P392" s="392">
        <f>(Entering!Q586)+(Entering!Q587*2)+(Entering!Q588*3)+(Entering!Q589*4)</f>
        <v>0</v>
      </c>
      <c r="Q392" s="392">
        <f>(Entering!R586)+(Entering!R587*2)+(Entering!R588*3)+(Entering!R589*4)</f>
        <v>0</v>
      </c>
      <c r="R392" s="392">
        <f>(Entering!S586)+(Entering!S587*2)+(Entering!S588*3)+(Entering!S589*4)</f>
        <v>1</v>
      </c>
      <c r="S392" s="394">
        <f t="shared" si="124"/>
        <v>35</v>
      </c>
      <c r="T392" s="67"/>
      <c r="U392" s="67" t="str">
        <f t="shared" si="89"/>
        <v/>
      </c>
      <c r="V392" s="67" t="str">
        <f t="shared" si="90"/>
        <v/>
      </c>
      <c r="W392" s="67"/>
      <c r="X392" s="67"/>
      <c r="Y392" s="67"/>
    </row>
    <row r="393" spans="1:25" ht="12" customHeight="1" x14ac:dyDescent="0.4">
      <c r="A393" s="664"/>
      <c r="B393" s="390" t="s">
        <v>203</v>
      </c>
      <c r="C393" s="314"/>
      <c r="D393" s="67"/>
      <c r="E393" s="67"/>
      <c r="F393" s="67"/>
      <c r="G393" s="67"/>
      <c r="H393" s="67"/>
      <c r="I393" s="67"/>
      <c r="J393" s="67"/>
      <c r="K393" s="67"/>
      <c r="L393" s="67"/>
      <c r="M393" s="67"/>
      <c r="N393" s="67"/>
      <c r="O393" s="67"/>
      <c r="P393" s="67"/>
      <c r="Q393" s="67"/>
      <c r="R393" s="67"/>
      <c r="S393" s="376">
        <f t="shared" si="124"/>
        <v>0</v>
      </c>
      <c r="T393" s="67"/>
      <c r="U393" s="67" t="str">
        <f t="shared" si="89"/>
        <v/>
      </c>
      <c r="V393" s="67" t="str">
        <f t="shared" si="90"/>
        <v/>
      </c>
      <c r="W393" s="67"/>
      <c r="X393" s="67"/>
      <c r="Y393" s="67"/>
    </row>
    <row r="394" spans="1:25" ht="12" customHeight="1" x14ac:dyDescent="0.4">
      <c r="A394" s="664"/>
      <c r="B394" s="390" t="s">
        <v>204</v>
      </c>
      <c r="C394" s="314"/>
      <c r="D394" s="67"/>
      <c r="E394" s="67"/>
      <c r="F394" s="67"/>
      <c r="G394" s="67"/>
      <c r="H394" s="67"/>
      <c r="I394" s="67"/>
      <c r="J394" s="67"/>
      <c r="K394" s="67"/>
      <c r="L394" s="67"/>
      <c r="M394" s="67"/>
      <c r="N394" s="67"/>
      <c r="O394" s="67"/>
      <c r="P394" s="67"/>
      <c r="Q394" s="67"/>
      <c r="R394" s="67"/>
      <c r="S394" s="376">
        <f t="shared" si="124"/>
        <v>0</v>
      </c>
      <c r="T394" s="67"/>
      <c r="U394" s="67" t="str">
        <f t="shared" si="89"/>
        <v/>
      </c>
      <c r="V394" s="67" t="str">
        <f t="shared" si="90"/>
        <v/>
      </c>
      <c r="W394" s="67"/>
      <c r="X394" s="67"/>
      <c r="Y394" s="67"/>
    </row>
    <row r="395" spans="1:25" ht="12" customHeight="1" x14ac:dyDescent="0.4">
      <c r="A395" s="664"/>
      <c r="B395" s="397" t="s">
        <v>25</v>
      </c>
      <c r="C395" s="317">
        <f t="shared" ref="C395:R395" si="127">SUM(C389,C391,C393)</f>
        <v>8</v>
      </c>
      <c r="D395" s="398">
        <f t="shared" si="127"/>
        <v>11</v>
      </c>
      <c r="E395" s="398">
        <f t="shared" si="127"/>
        <v>13</v>
      </c>
      <c r="F395" s="398">
        <f t="shared" si="127"/>
        <v>11</v>
      </c>
      <c r="G395" s="398">
        <f t="shared" si="127"/>
        <v>14</v>
      </c>
      <c r="H395" s="398">
        <f t="shared" si="127"/>
        <v>4</v>
      </c>
      <c r="I395" s="398">
        <f t="shared" si="127"/>
        <v>10</v>
      </c>
      <c r="J395" s="398">
        <f t="shared" si="127"/>
        <v>2</v>
      </c>
      <c r="K395" s="398">
        <f t="shared" si="127"/>
        <v>6</v>
      </c>
      <c r="L395" s="398">
        <f t="shared" si="127"/>
        <v>2</v>
      </c>
      <c r="M395" s="398">
        <f t="shared" si="127"/>
        <v>3</v>
      </c>
      <c r="N395" s="398">
        <f t="shared" si="127"/>
        <v>3</v>
      </c>
      <c r="O395" s="398">
        <f t="shared" si="127"/>
        <v>2</v>
      </c>
      <c r="P395" s="398">
        <f t="shared" si="127"/>
        <v>1</v>
      </c>
      <c r="Q395" s="398">
        <f t="shared" si="127"/>
        <v>0</v>
      </c>
      <c r="R395" s="398">
        <f t="shared" si="127"/>
        <v>1</v>
      </c>
      <c r="S395" s="400">
        <f t="shared" si="124"/>
        <v>91</v>
      </c>
      <c r="T395" s="67"/>
      <c r="U395" s="67" t="str">
        <f t="shared" si="89"/>
        <v/>
      </c>
      <c r="V395" s="67" t="str">
        <f t="shared" si="90"/>
        <v/>
      </c>
      <c r="W395" s="67"/>
      <c r="X395" s="67"/>
      <c r="Y395" s="67"/>
    </row>
    <row r="396" spans="1:25" ht="12" customHeight="1" x14ac:dyDescent="0.4">
      <c r="A396" s="664"/>
      <c r="B396" s="401" t="s">
        <v>205</v>
      </c>
      <c r="C396" s="402">
        <f t="shared" ref="C396:R396" si="128">SUM(C390,C392,C394)</f>
        <v>8</v>
      </c>
      <c r="D396" s="75">
        <f t="shared" si="128"/>
        <v>13</v>
      </c>
      <c r="E396" s="75">
        <f t="shared" si="128"/>
        <v>14</v>
      </c>
      <c r="F396" s="75">
        <f t="shared" si="128"/>
        <v>12</v>
      </c>
      <c r="G396" s="75">
        <f t="shared" si="128"/>
        <v>16</v>
      </c>
      <c r="H396" s="75">
        <f t="shared" si="128"/>
        <v>5</v>
      </c>
      <c r="I396" s="75">
        <f t="shared" si="128"/>
        <v>11</v>
      </c>
      <c r="J396" s="75">
        <f t="shared" si="128"/>
        <v>2</v>
      </c>
      <c r="K396" s="75">
        <f t="shared" si="128"/>
        <v>6</v>
      </c>
      <c r="L396" s="75">
        <f t="shared" si="128"/>
        <v>2</v>
      </c>
      <c r="M396" s="75">
        <f t="shared" si="128"/>
        <v>4</v>
      </c>
      <c r="N396" s="75">
        <f t="shared" si="128"/>
        <v>5</v>
      </c>
      <c r="O396" s="75">
        <f t="shared" si="128"/>
        <v>3</v>
      </c>
      <c r="P396" s="75">
        <f t="shared" si="128"/>
        <v>1</v>
      </c>
      <c r="Q396" s="75">
        <f t="shared" si="128"/>
        <v>0</v>
      </c>
      <c r="R396" s="75">
        <f t="shared" si="128"/>
        <v>1</v>
      </c>
      <c r="S396" s="404">
        <f t="shared" si="124"/>
        <v>103</v>
      </c>
      <c r="T396" s="67"/>
      <c r="U396" s="67" t="str">
        <f t="shared" si="89"/>
        <v/>
      </c>
      <c r="V396" s="67" t="str">
        <f t="shared" si="90"/>
        <v/>
      </c>
      <c r="W396" s="67"/>
      <c r="X396" s="67"/>
      <c r="Y396" s="67"/>
    </row>
    <row r="397" spans="1:25" ht="12" customHeight="1" x14ac:dyDescent="0.4">
      <c r="A397" s="664"/>
      <c r="B397" s="397" t="s">
        <v>6</v>
      </c>
      <c r="C397" s="317">
        <f t="shared" ref="C397:R397" si="129">SUM(C387,C395)</f>
        <v>241</v>
      </c>
      <c r="D397" s="398">
        <f t="shared" si="129"/>
        <v>737</v>
      </c>
      <c r="E397" s="398">
        <f t="shared" si="129"/>
        <v>742</v>
      </c>
      <c r="F397" s="398">
        <f t="shared" si="129"/>
        <v>443</v>
      </c>
      <c r="G397" s="398">
        <f t="shared" si="129"/>
        <v>309</v>
      </c>
      <c r="H397" s="398">
        <f t="shared" si="129"/>
        <v>293</v>
      </c>
      <c r="I397" s="398">
        <f t="shared" si="129"/>
        <v>321</v>
      </c>
      <c r="J397" s="398">
        <f t="shared" si="129"/>
        <v>241</v>
      </c>
      <c r="K397" s="398">
        <f t="shared" si="129"/>
        <v>182</v>
      </c>
      <c r="L397" s="398">
        <f t="shared" si="129"/>
        <v>174</v>
      </c>
      <c r="M397" s="398">
        <f t="shared" si="129"/>
        <v>256</v>
      </c>
      <c r="N397" s="398">
        <f t="shared" si="129"/>
        <v>209</v>
      </c>
      <c r="O397" s="398">
        <f t="shared" si="129"/>
        <v>255</v>
      </c>
      <c r="P397" s="398">
        <f t="shared" si="129"/>
        <v>161</v>
      </c>
      <c r="Q397" s="398">
        <f t="shared" si="129"/>
        <v>84</v>
      </c>
      <c r="R397" s="398">
        <f t="shared" si="129"/>
        <v>63</v>
      </c>
      <c r="S397" s="400">
        <f t="shared" si="124"/>
        <v>4711</v>
      </c>
      <c r="T397" s="67"/>
      <c r="U397" s="67" t="str">
        <f t="shared" si="89"/>
        <v/>
      </c>
      <c r="V397" s="67" t="str">
        <f t="shared" si="90"/>
        <v/>
      </c>
      <c r="W397" s="67"/>
      <c r="X397" s="67"/>
      <c r="Y397" s="67"/>
    </row>
    <row r="398" spans="1:25" ht="12" customHeight="1" x14ac:dyDescent="0.4">
      <c r="A398" s="665"/>
      <c r="B398" s="401" t="s">
        <v>32</v>
      </c>
      <c r="C398" s="402">
        <f t="shared" ref="C398:R398" si="130">SUM(C388,C396)</f>
        <v>296</v>
      </c>
      <c r="D398" s="75">
        <f t="shared" si="130"/>
        <v>1020</v>
      </c>
      <c r="E398" s="75">
        <f t="shared" si="130"/>
        <v>1247</v>
      </c>
      <c r="F398" s="75">
        <f t="shared" si="130"/>
        <v>1130</v>
      </c>
      <c r="G398" s="75">
        <f t="shared" si="130"/>
        <v>878</v>
      </c>
      <c r="H398" s="75">
        <f t="shared" si="130"/>
        <v>716</v>
      </c>
      <c r="I398" s="75">
        <f t="shared" si="130"/>
        <v>709</v>
      </c>
      <c r="J398" s="75">
        <f t="shared" si="130"/>
        <v>616</v>
      </c>
      <c r="K398" s="75">
        <f t="shared" si="130"/>
        <v>390</v>
      </c>
      <c r="L398" s="75">
        <f t="shared" si="130"/>
        <v>404</v>
      </c>
      <c r="M398" s="75">
        <f t="shared" si="130"/>
        <v>486</v>
      </c>
      <c r="N398" s="75">
        <f t="shared" si="130"/>
        <v>337</v>
      </c>
      <c r="O398" s="75">
        <f t="shared" si="130"/>
        <v>385</v>
      </c>
      <c r="P398" s="75">
        <f t="shared" si="130"/>
        <v>253</v>
      </c>
      <c r="Q398" s="75">
        <f t="shared" si="130"/>
        <v>131</v>
      </c>
      <c r="R398" s="75">
        <f t="shared" si="130"/>
        <v>94</v>
      </c>
      <c r="S398" s="404">
        <f t="shared" si="124"/>
        <v>9092</v>
      </c>
      <c r="T398" s="67"/>
      <c r="U398" s="67" t="str">
        <f t="shared" si="89"/>
        <v/>
      </c>
      <c r="V398" s="67" t="str">
        <f t="shared" si="90"/>
        <v/>
      </c>
      <c r="W398" s="67"/>
      <c r="X398" s="67"/>
      <c r="Y398" s="67"/>
    </row>
    <row r="399" spans="1:25" ht="12" customHeight="1" x14ac:dyDescent="0.4">
      <c r="A399" s="663" t="s">
        <v>265</v>
      </c>
      <c r="B399" s="390" t="s">
        <v>180</v>
      </c>
      <c r="C399" s="179">
        <f>SUM('PMD Breakdown Entering'!C142:C146,'PMD Breakdown Entering'!C139)</f>
        <v>11</v>
      </c>
      <c r="D399" s="77">
        <f>SUM('PMD Breakdown Entering'!D142:D146,'PMD Breakdown Entering'!D139)</f>
        <v>17</v>
      </c>
      <c r="E399" s="77">
        <f>SUM('PMD Breakdown Entering'!E142:E146,'PMD Breakdown Entering'!E139)</f>
        <v>40</v>
      </c>
      <c r="F399" s="77">
        <f>SUM('PMD Breakdown Entering'!F142:F146,'PMD Breakdown Entering'!F139)</f>
        <v>34</v>
      </c>
      <c r="G399" s="77">
        <f>SUM('PMD Breakdown Entering'!G142:G146,'PMD Breakdown Entering'!G139)</f>
        <v>34</v>
      </c>
      <c r="H399" s="77">
        <f>SUM('PMD Breakdown Entering'!H142:H146,'PMD Breakdown Entering'!H139)</f>
        <v>17</v>
      </c>
      <c r="I399" s="77">
        <f>SUM('PMD Breakdown Entering'!I142:I146,'PMD Breakdown Entering'!I139)</f>
        <v>26</v>
      </c>
      <c r="J399" s="77">
        <f>SUM('PMD Breakdown Entering'!J142:J146,'PMD Breakdown Entering'!J139)</f>
        <v>23</v>
      </c>
      <c r="K399" s="77">
        <f>SUM('PMD Breakdown Entering'!K142:K146,'PMD Breakdown Entering'!K139)</f>
        <v>6</v>
      </c>
      <c r="L399" s="77">
        <f>SUM('PMD Breakdown Entering'!L142:L146,'PMD Breakdown Entering'!L139)</f>
        <v>11</v>
      </c>
      <c r="M399" s="77">
        <f>SUM('PMD Breakdown Entering'!M142:M146,'PMD Breakdown Entering'!M139)</f>
        <v>19</v>
      </c>
      <c r="N399" s="77">
        <f>SUM('PMD Breakdown Entering'!N142:N146,'PMD Breakdown Entering'!N139)</f>
        <v>11</v>
      </c>
      <c r="O399" s="77">
        <f>SUM('PMD Breakdown Entering'!O142:O146,'PMD Breakdown Entering'!O139)</f>
        <v>7</v>
      </c>
      <c r="P399" s="77">
        <f>SUM('PMD Breakdown Entering'!P142:P146,'PMD Breakdown Entering'!P139)</f>
        <v>9</v>
      </c>
      <c r="Q399" s="77">
        <f>SUM('PMD Breakdown Entering'!Q142:Q146,'PMD Breakdown Entering'!Q139)</f>
        <v>8</v>
      </c>
      <c r="R399" s="77">
        <f>SUM('PMD Breakdown Entering'!R142:R146,'PMD Breakdown Entering'!R139)</f>
        <v>2</v>
      </c>
      <c r="S399" s="376">
        <f t="shared" si="124"/>
        <v>275</v>
      </c>
      <c r="T399" s="67"/>
      <c r="U399" s="67" t="str">
        <f t="shared" si="89"/>
        <v/>
      </c>
      <c r="V399" s="67" t="str">
        <f t="shared" si="90"/>
        <v/>
      </c>
      <c r="W399" s="67"/>
      <c r="X399" s="67"/>
      <c r="Y399" s="67"/>
    </row>
    <row r="400" spans="1:25" ht="12" customHeight="1" x14ac:dyDescent="0.4">
      <c r="A400" s="664"/>
      <c r="B400" s="391" t="s">
        <v>181</v>
      </c>
      <c r="C400" s="315">
        <f>SUM(Entering!D601:D602)</f>
        <v>0</v>
      </c>
      <c r="D400" s="392">
        <f>SUM(Entering!E601:E602)</f>
        <v>1</v>
      </c>
      <c r="E400" s="392">
        <f>SUM(Entering!F601:F602)</f>
        <v>3</v>
      </c>
      <c r="F400" s="392">
        <f>SUM(Entering!G601:G602)</f>
        <v>4</v>
      </c>
      <c r="G400" s="392">
        <f>SUM(Entering!H601:H602)</f>
        <v>0</v>
      </c>
      <c r="H400" s="392">
        <f>SUM(Entering!I601:I602)</f>
        <v>1</v>
      </c>
      <c r="I400" s="392">
        <f>SUM(Entering!J601:J602)</f>
        <v>1</v>
      </c>
      <c r="J400" s="392">
        <f>SUM(Entering!K601:K602)</f>
        <v>2</v>
      </c>
      <c r="K400" s="392">
        <f>SUM(Entering!L601:L602)</f>
        <v>0</v>
      </c>
      <c r="L400" s="392">
        <f>SUM(Entering!M601:M602)</f>
        <v>0</v>
      </c>
      <c r="M400" s="392">
        <f>SUM(Entering!N601:N602)</f>
        <v>0</v>
      </c>
      <c r="N400" s="392">
        <f>SUM(Entering!O601:O602)</f>
        <v>0</v>
      </c>
      <c r="O400" s="392">
        <f>SUM(Entering!P601:P602)</f>
        <v>1</v>
      </c>
      <c r="P400" s="392">
        <f>SUM(Entering!Q601:Q602)</f>
        <v>0</v>
      </c>
      <c r="Q400" s="392">
        <f>SUM(Entering!R601:R602)</f>
        <v>0</v>
      </c>
      <c r="R400" s="392">
        <f>SUM(Entering!S601:S602)</f>
        <v>0</v>
      </c>
      <c r="S400" s="394">
        <f t="shared" si="124"/>
        <v>13</v>
      </c>
      <c r="T400" s="67"/>
      <c r="U400" s="67" t="str">
        <f t="shared" si="89"/>
        <v/>
      </c>
      <c r="V400" s="67" t="str">
        <f t="shared" si="90"/>
        <v/>
      </c>
      <c r="W400" s="67"/>
      <c r="X400" s="67"/>
      <c r="Y400" s="67"/>
    </row>
    <row r="401" spans="1:25" ht="12" customHeight="1" x14ac:dyDescent="0.4">
      <c r="A401" s="664"/>
      <c r="B401" s="391" t="s">
        <v>182</v>
      </c>
      <c r="C401" s="315">
        <f>(Entering!D601)+(Entering!D602*2)</f>
        <v>0</v>
      </c>
      <c r="D401" s="392">
        <f>(Entering!E601)+(Entering!E602*2)</f>
        <v>1</v>
      </c>
      <c r="E401" s="392">
        <f>(Entering!F601)+(Entering!F602*2)</f>
        <v>3</v>
      </c>
      <c r="F401" s="392">
        <f>(Entering!G601)+(Entering!G602*2)</f>
        <v>4</v>
      </c>
      <c r="G401" s="392">
        <f>(Entering!H601)+(Entering!H602*2)</f>
        <v>0</v>
      </c>
      <c r="H401" s="392">
        <f>(Entering!I601)+(Entering!I602*2)</f>
        <v>1</v>
      </c>
      <c r="I401" s="392">
        <f>(Entering!J601)+(Entering!J602*2)</f>
        <v>1</v>
      </c>
      <c r="J401" s="392">
        <f>(Entering!K601)+(Entering!K602*2)</f>
        <v>2</v>
      </c>
      <c r="K401" s="392">
        <f>(Entering!L601)+(Entering!L602*2)</f>
        <v>0</v>
      </c>
      <c r="L401" s="392">
        <f>(Entering!M601)+(Entering!M602*2)</f>
        <v>0</v>
      </c>
      <c r="M401" s="392">
        <f>(Entering!N601)+(Entering!N602*2)</f>
        <v>0</v>
      </c>
      <c r="N401" s="392">
        <f>(Entering!O601)+(Entering!O602*2)</f>
        <v>0</v>
      </c>
      <c r="O401" s="392">
        <f>(Entering!P601)+(Entering!P602*2)</f>
        <v>1</v>
      </c>
      <c r="P401" s="392">
        <f>(Entering!Q601)+(Entering!Q602*2)</f>
        <v>0</v>
      </c>
      <c r="Q401" s="392">
        <f>(Entering!R601)+(Entering!R602*2)</f>
        <v>0</v>
      </c>
      <c r="R401" s="392">
        <f>(Entering!S601)+(Entering!S602*2)</f>
        <v>0</v>
      </c>
      <c r="S401" s="394">
        <f t="shared" si="124"/>
        <v>13</v>
      </c>
      <c r="T401" s="67"/>
      <c r="U401" s="67" t="str">
        <f t="shared" si="89"/>
        <v/>
      </c>
      <c r="V401" s="67" t="str">
        <f t="shared" si="90"/>
        <v/>
      </c>
      <c r="W401" s="67"/>
      <c r="X401" s="67"/>
      <c r="Y401" s="67"/>
    </row>
    <row r="402" spans="1:25" ht="12" customHeight="1" x14ac:dyDescent="0.4">
      <c r="A402" s="664"/>
      <c r="B402" s="390" t="s">
        <v>184</v>
      </c>
      <c r="C402" s="314"/>
      <c r="D402" s="67"/>
      <c r="E402" s="67"/>
      <c r="F402" s="67"/>
      <c r="G402" s="67"/>
      <c r="H402" s="67"/>
      <c r="I402" s="67"/>
      <c r="J402" s="67"/>
      <c r="K402" s="67"/>
      <c r="L402" s="67"/>
      <c r="M402" s="67"/>
      <c r="N402" s="67"/>
      <c r="O402" s="67"/>
      <c r="P402" s="67"/>
      <c r="Q402" s="67"/>
      <c r="R402" s="67"/>
      <c r="S402" s="376"/>
      <c r="T402" s="67"/>
      <c r="U402" s="67" t="str">
        <f t="shared" si="89"/>
        <v/>
      </c>
      <c r="V402" s="67" t="str">
        <f t="shared" si="90"/>
        <v/>
      </c>
      <c r="W402" s="67"/>
      <c r="X402" s="67"/>
      <c r="Y402" s="67"/>
    </row>
    <row r="403" spans="1:25" ht="12" customHeight="1" x14ac:dyDescent="0.4">
      <c r="A403" s="664"/>
      <c r="B403" s="390" t="s">
        <v>185</v>
      </c>
      <c r="C403" s="314"/>
      <c r="D403" s="67"/>
      <c r="E403" s="67"/>
      <c r="F403" s="67"/>
      <c r="G403" s="67"/>
      <c r="H403" s="67"/>
      <c r="I403" s="67"/>
      <c r="J403" s="67"/>
      <c r="K403" s="67"/>
      <c r="L403" s="67"/>
      <c r="M403" s="67"/>
      <c r="N403" s="67"/>
      <c r="O403" s="67"/>
      <c r="P403" s="67"/>
      <c r="Q403" s="67"/>
      <c r="R403" s="67"/>
      <c r="S403" s="376"/>
      <c r="T403" s="67"/>
      <c r="U403" s="67" t="str">
        <f t="shared" si="89"/>
        <v/>
      </c>
      <c r="V403" s="67" t="str">
        <f t="shared" si="90"/>
        <v/>
      </c>
      <c r="W403" s="67"/>
      <c r="X403" s="67"/>
      <c r="Y403" s="67"/>
    </row>
    <row r="404" spans="1:25" ht="12" customHeight="1" x14ac:dyDescent="0.4">
      <c r="A404" s="664"/>
      <c r="B404" s="391" t="s">
        <v>11</v>
      </c>
      <c r="C404" s="315"/>
      <c r="D404" s="392"/>
      <c r="E404" s="392"/>
      <c r="F404" s="392"/>
      <c r="G404" s="392"/>
      <c r="H404" s="392"/>
      <c r="I404" s="392"/>
      <c r="J404" s="392"/>
      <c r="K404" s="392"/>
      <c r="L404" s="392"/>
      <c r="M404" s="392"/>
      <c r="N404" s="392"/>
      <c r="O404" s="392"/>
      <c r="P404" s="392"/>
      <c r="Q404" s="392"/>
      <c r="R404" s="392"/>
      <c r="S404" s="394"/>
      <c r="T404" s="67"/>
      <c r="U404" s="67" t="str">
        <f t="shared" si="89"/>
        <v/>
      </c>
      <c r="V404" s="67" t="str">
        <f t="shared" si="90"/>
        <v/>
      </c>
      <c r="W404" s="67"/>
      <c r="X404" s="67"/>
      <c r="Y404" s="67"/>
    </row>
    <row r="405" spans="1:25" ht="12" customHeight="1" x14ac:dyDescent="0.4">
      <c r="A405" s="664"/>
      <c r="B405" s="391" t="s">
        <v>188</v>
      </c>
      <c r="C405" s="315"/>
      <c r="D405" s="392"/>
      <c r="E405" s="392"/>
      <c r="F405" s="392"/>
      <c r="G405" s="392"/>
      <c r="H405" s="392"/>
      <c r="I405" s="392"/>
      <c r="J405" s="392"/>
      <c r="K405" s="392"/>
      <c r="L405" s="392"/>
      <c r="M405" s="392"/>
      <c r="N405" s="392"/>
      <c r="O405" s="392"/>
      <c r="P405" s="392"/>
      <c r="Q405" s="392"/>
      <c r="R405" s="392"/>
      <c r="S405" s="394"/>
      <c r="T405" s="67"/>
      <c r="U405" s="67" t="str">
        <f t="shared" si="89"/>
        <v/>
      </c>
      <c r="V405" s="67" t="str">
        <f t="shared" si="90"/>
        <v/>
      </c>
      <c r="W405" s="67"/>
      <c r="X405" s="67"/>
      <c r="Y405" s="67"/>
    </row>
    <row r="406" spans="1:25" ht="12" customHeight="1" x14ac:dyDescent="0.4">
      <c r="A406" s="664"/>
      <c r="B406" s="391" t="s">
        <v>42</v>
      </c>
      <c r="C406" s="315"/>
      <c r="D406" s="392"/>
      <c r="E406" s="392"/>
      <c r="F406" s="392"/>
      <c r="G406" s="392"/>
      <c r="H406" s="392"/>
      <c r="I406" s="392"/>
      <c r="J406" s="392"/>
      <c r="K406" s="392"/>
      <c r="L406" s="392"/>
      <c r="M406" s="392"/>
      <c r="N406" s="392"/>
      <c r="O406" s="392"/>
      <c r="P406" s="392"/>
      <c r="Q406" s="392"/>
      <c r="R406" s="392"/>
      <c r="S406" s="394"/>
      <c r="T406" s="67"/>
      <c r="U406" s="67" t="str">
        <f t="shared" si="89"/>
        <v/>
      </c>
      <c r="V406" s="67" t="str">
        <f t="shared" si="90"/>
        <v/>
      </c>
      <c r="W406" s="67"/>
      <c r="X406" s="67"/>
      <c r="Y406" s="67"/>
    </row>
    <row r="407" spans="1:25" ht="12" customHeight="1" x14ac:dyDescent="0.4">
      <c r="A407" s="664"/>
      <c r="B407" s="391" t="s">
        <v>189</v>
      </c>
      <c r="C407" s="315"/>
      <c r="D407" s="392"/>
      <c r="E407" s="392"/>
      <c r="F407" s="392"/>
      <c r="G407" s="392"/>
      <c r="H407" s="392"/>
      <c r="I407" s="392"/>
      <c r="J407" s="392"/>
      <c r="K407" s="392"/>
      <c r="L407" s="392"/>
      <c r="M407" s="392"/>
      <c r="N407" s="392"/>
      <c r="O407" s="392"/>
      <c r="P407" s="392"/>
      <c r="Q407" s="392"/>
      <c r="R407" s="392"/>
      <c r="S407" s="394"/>
      <c r="T407" s="67"/>
      <c r="U407" s="67" t="str">
        <f t="shared" si="89"/>
        <v/>
      </c>
      <c r="V407" s="67" t="str">
        <f t="shared" si="90"/>
        <v/>
      </c>
      <c r="W407" s="67"/>
      <c r="X407" s="67"/>
      <c r="Y407" s="67"/>
    </row>
    <row r="408" spans="1:25" ht="12" customHeight="1" x14ac:dyDescent="0.4">
      <c r="A408" s="664"/>
      <c r="B408" s="391" t="s">
        <v>190</v>
      </c>
      <c r="C408" s="315"/>
      <c r="D408" s="392"/>
      <c r="E408" s="392"/>
      <c r="F408" s="392"/>
      <c r="G408" s="392"/>
      <c r="H408" s="392"/>
      <c r="I408" s="392"/>
      <c r="J408" s="392"/>
      <c r="K408" s="392"/>
      <c r="L408" s="392"/>
      <c r="M408" s="392"/>
      <c r="N408" s="392"/>
      <c r="O408" s="392"/>
      <c r="P408" s="392"/>
      <c r="Q408" s="392"/>
      <c r="R408" s="392"/>
      <c r="S408" s="394"/>
      <c r="T408" s="67"/>
      <c r="U408" s="67" t="str">
        <f t="shared" si="89"/>
        <v/>
      </c>
      <c r="V408" s="67" t="str">
        <f t="shared" si="90"/>
        <v/>
      </c>
      <c r="W408" s="67"/>
      <c r="X408" s="67"/>
      <c r="Y408" s="67"/>
    </row>
    <row r="409" spans="1:25" ht="12" customHeight="1" x14ac:dyDescent="0.4">
      <c r="A409" s="664"/>
      <c r="B409" s="390" t="s">
        <v>191</v>
      </c>
      <c r="C409" s="314"/>
      <c r="D409" s="67"/>
      <c r="E409" s="67"/>
      <c r="F409" s="67"/>
      <c r="G409" s="67"/>
      <c r="H409" s="67"/>
      <c r="I409" s="67"/>
      <c r="J409" s="67"/>
      <c r="K409" s="67"/>
      <c r="L409" s="67"/>
      <c r="M409" s="67"/>
      <c r="N409" s="67"/>
      <c r="O409" s="67"/>
      <c r="P409" s="67"/>
      <c r="Q409" s="67"/>
      <c r="R409" s="67"/>
      <c r="S409" s="376"/>
      <c r="T409" s="67"/>
      <c r="U409" s="67" t="str">
        <f t="shared" si="89"/>
        <v/>
      </c>
      <c r="V409" s="67" t="str">
        <f t="shared" si="90"/>
        <v/>
      </c>
      <c r="W409" s="67"/>
      <c r="X409" s="67"/>
      <c r="Y409" s="67"/>
    </row>
    <row r="410" spans="1:25" ht="12" customHeight="1" x14ac:dyDescent="0.4">
      <c r="A410" s="664"/>
      <c r="B410" s="390" t="s">
        <v>192</v>
      </c>
      <c r="C410" s="314"/>
      <c r="D410" s="67"/>
      <c r="E410" s="67"/>
      <c r="F410" s="67"/>
      <c r="G410" s="67"/>
      <c r="H410" s="67"/>
      <c r="I410" s="67"/>
      <c r="J410" s="67"/>
      <c r="K410" s="67"/>
      <c r="L410" s="67"/>
      <c r="M410" s="67"/>
      <c r="N410" s="67"/>
      <c r="O410" s="67"/>
      <c r="P410" s="67"/>
      <c r="Q410" s="67"/>
      <c r="R410" s="67"/>
      <c r="S410" s="376"/>
      <c r="T410" s="67"/>
      <c r="U410" s="67" t="str">
        <f t="shared" si="89"/>
        <v/>
      </c>
      <c r="V410" s="67" t="str">
        <f t="shared" si="90"/>
        <v/>
      </c>
      <c r="W410" s="67"/>
      <c r="X410" s="67"/>
      <c r="Y410" s="67"/>
    </row>
    <row r="411" spans="1:25" ht="12" customHeight="1" x14ac:dyDescent="0.4">
      <c r="A411" s="664"/>
      <c r="B411" s="391" t="s">
        <v>193</v>
      </c>
      <c r="C411" s="315"/>
      <c r="D411" s="392"/>
      <c r="E411" s="392"/>
      <c r="F411" s="392"/>
      <c r="G411" s="392"/>
      <c r="H411" s="392"/>
      <c r="I411" s="392"/>
      <c r="J411" s="392"/>
      <c r="K411" s="392"/>
      <c r="L411" s="392"/>
      <c r="M411" s="392"/>
      <c r="N411" s="392"/>
      <c r="O411" s="392"/>
      <c r="P411" s="392"/>
      <c r="Q411" s="392"/>
      <c r="R411" s="392"/>
      <c r="S411" s="394"/>
      <c r="T411" s="67"/>
      <c r="U411" s="67" t="str">
        <f t="shared" si="89"/>
        <v/>
      </c>
      <c r="V411" s="67" t="str">
        <f t="shared" si="90"/>
        <v/>
      </c>
      <c r="W411" s="67"/>
      <c r="X411" s="67"/>
      <c r="Y411" s="67"/>
    </row>
    <row r="412" spans="1:25" ht="12" customHeight="1" x14ac:dyDescent="0.4">
      <c r="A412" s="664"/>
      <c r="B412" s="391" t="s">
        <v>194</v>
      </c>
      <c r="C412" s="315"/>
      <c r="D412" s="392"/>
      <c r="E412" s="392"/>
      <c r="F412" s="392"/>
      <c r="G412" s="392"/>
      <c r="H412" s="392"/>
      <c r="I412" s="392"/>
      <c r="J412" s="392"/>
      <c r="K412" s="392"/>
      <c r="L412" s="392"/>
      <c r="M412" s="392"/>
      <c r="N412" s="392"/>
      <c r="O412" s="392"/>
      <c r="P412" s="392"/>
      <c r="Q412" s="392"/>
      <c r="R412" s="392"/>
      <c r="S412" s="394"/>
      <c r="T412" s="67"/>
      <c r="U412" s="67" t="str">
        <f t="shared" si="89"/>
        <v/>
      </c>
      <c r="V412" s="67" t="str">
        <f t="shared" si="90"/>
        <v/>
      </c>
      <c r="W412" s="67"/>
      <c r="X412" s="67"/>
      <c r="Y412" s="67"/>
    </row>
    <row r="413" spans="1:25" ht="12" customHeight="1" x14ac:dyDescent="0.4">
      <c r="A413" s="664"/>
      <c r="B413" s="390" t="s">
        <v>196</v>
      </c>
      <c r="C413" s="314"/>
      <c r="D413" s="67"/>
      <c r="E413" s="67"/>
      <c r="F413" s="67"/>
      <c r="G413" s="67"/>
      <c r="H413" s="67"/>
      <c r="I413" s="67"/>
      <c r="J413" s="67"/>
      <c r="K413" s="67"/>
      <c r="L413" s="67"/>
      <c r="M413" s="67"/>
      <c r="N413" s="67"/>
      <c r="O413" s="67"/>
      <c r="P413" s="67"/>
      <c r="Q413" s="67"/>
      <c r="R413" s="67"/>
      <c r="S413" s="376"/>
      <c r="T413" s="67"/>
      <c r="U413" s="67" t="str">
        <f t="shared" si="89"/>
        <v/>
      </c>
      <c r="V413" s="67" t="str">
        <f t="shared" si="90"/>
        <v/>
      </c>
      <c r="W413" s="67"/>
      <c r="X413" s="67"/>
      <c r="Y413" s="67"/>
    </row>
    <row r="414" spans="1:25" ht="12" customHeight="1" x14ac:dyDescent="0.4">
      <c r="A414" s="664"/>
      <c r="B414" s="390" t="s">
        <v>197</v>
      </c>
      <c r="C414" s="314"/>
      <c r="D414" s="67"/>
      <c r="E414" s="67"/>
      <c r="F414" s="67"/>
      <c r="G414" s="67"/>
      <c r="H414" s="67"/>
      <c r="I414" s="67"/>
      <c r="J414" s="67"/>
      <c r="K414" s="67"/>
      <c r="L414" s="67"/>
      <c r="M414" s="67"/>
      <c r="N414" s="67"/>
      <c r="O414" s="67"/>
      <c r="P414" s="67"/>
      <c r="Q414" s="67"/>
      <c r="R414" s="67"/>
      <c r="S414" s="376"/>
      <c r="T414" s="67"/>
      <c r="U414" s="67" t="str">
        <f t="shared" si="89"/>
        <v/>
      </c>
      <c r="V414" s="67" t="str">
        <f t="shared" si="90"/>
        <v/>
      </c>
      <c r="W414" s="67"/>
      <c r="X414" s="67"/>
      <c r="Y414" s="67"/>
    </row>
    <row r="415" spans="1:25" ht="12" customHeight="1" x14ac:dyDescent="0.4">
      <c r="A415" s="664"/>
      <c r="B415" s="397" t="s">
        <v>7</v>
      </c>
      <c r="C415" s="317">
        <f t="shared" ref="C415:R415" si="131">SUM(C400,C402,C407,C409,C411,C413)</f>
        <v>0</v>
      </c>
      <c r="D415" s="398">
        <f t="shared" si="131"/>
        <v>1</v>
      </c>
      <c r="E415" s="398">
        <f t="shared" si="131"/>
        <v>3</v>
      </c>
      <c r="F415" s="398">
        <f t="shared" si="131"/>
        <v>4</v>
      </c>
      <c r="G415" s="398">
        <f t="shared" si="131"/>
        <v>0</v>
      </c>
      <c r="H415" s="398">
        <f t="shared" si="131"/>
        <v>1</v>
      </c>
      <c r="I415" s="398">
        <f t="shared" si="131"/>
        <v>1</v>
      </c>
      <c r="J415" s="398">
        <f t="shared" si="131"/>
        <v>2</v>
      </c>
      <c r="K415" s="398">
        <f t="shared" si="131"/>
        <v>0</v>
      </c>
      <c r="L415" s="398">
        <f t="shared" si="131"/>
        <v>0</v>
      </c>
      <c r="M415" s="398">
        <f t="shared" si="131"/>
        <v>0</v>
      </c>
      <c r="N415" s="398">
        <f t="shared" si="131"/>
        <v>0</v>
      </c>
      <c r="O415" s="398">
        <f t="shared" si="131"/>
        <v>1</v>
      </c>
      <c r="P415" s="398">
        <f t="shared" si="131"/>
        <v>0</v>
      </c>
      <c r="Q415" s="398">
        <f t="shared" si="131"/>
        <v>0</v>
      </c>
      <c r="R415" s="398">
        <f t="shared" si="131"/>
        <v>0</v>
      </c>
      <c r="S415" s="400">
        <f t="shared" ref="S415:S416" si="132">SUM(C415:R415)</f>
        <v>13</v>
      </c>
      <c r="T415" s="67"/>
      <c r="U415" s="67">
        <f t="shared" si="89"/>
        <v>13</v>
      </c>
      <c r="V415" s="67" t="str">
        <f t="shared" si="90"/>
        <v/>
      </c>
      <c r="W415" s="67"/>
      <c r="X415" s="67"/>
      <c r="Y415" s="67"/>
    </row>
    <row r="416" spans="1:25" ht="12" customHeight="1" x14ac:dyDescent="0.4">
      <c r="A416" s="664"/>
      <c r="B416" s="401" t="s">
        <v>198</v>
      </c>
      <c r="C416" s="402">
        <f t="shared" ref="C416:R416" si="133">SUM(C399,C401,C403,C408,C410,C412,C414)</f>
        <v>11</v>
      </c>
      <c r="D416" s="75">
        <f t="shared" si="133"/>
        <v>18</v>
      </c>
      <c r="E416" s="75">
        <f t="shared" si="133"/>
        <v>43</v>
      </c>
      <c r="F416" s="75">
        <f t="shared" si="133"/>
        <v>38</v>
      </c>
      <c r="G416" s="75">
        <f t="shared" si="133"/>
        <v>34</v>
      </c>
      <c r="H416" s="75">
        <f t="shared" si="133"/>
        <v>18</v>
      </c>
      <c r="I416" s="75">
        <f t="shared" si="133"/>
        <v>27</v>
      </c>
      <c r="J416" s="75">
        <f t="shared" si="133"/>
        <v>25</v>
      </c>
      <c r="K416" s="75">
        <f t="shared" si="133"/>
        <v>6</v>
      </c>
      <c r="L416" s="75">
        <f t="shared" si="133"/>
        <v>11</v>
      </c>
      <c r="M416" s="75">
        <f t="shared" si="133"/>
        <v>19</v>
      </c>
      <c r="N416" s="75">
        <f t="shared" si="133"/>
        <v>11</v>
      </c>
      <c r="O416" s="75">
        <f t="shared" si="133"/>
        <v>8</v>
      </c>
      <c r="P416" s="75">
        <f t="shared" si="133"/>
        <v>9</v>
      </c>
      <c r="Q416" s="75">
        <f t="shared" si="133"/>
        <v>8</v>
      </c>
      <c r="R416" s="75">
        <f t="shared" si="133"/>
        <v>2</v>
      </c>
      <c r="S416" s="404">
        <f t="shared" si="132"/>
        <v>288</v>
      </c>
      <c r="T416" s="67"/>
      <c r="U416" s="67" t="str">
        <f t="shared" si="89"/>
        <v/>
      </c>
      <c r="V416" s="67">
        <f t="shared" si="90"/>
        <v>288</v>
      </c>
      <c r="W416" s="67"/>
      <c r="X416" s="67"/>
      <c r="Y416" s="67"/>
    </row>
    <row r="417" spans="1:25" ht="12" customHeight="1" x14ac:dyDescent="0.4">
      <c r="A417" s="664"/>
      <c r="B417" s="390" t="s">
        <v>199</v>
      </c>
      <c r="C417" s="314"/>
      <c r="D417" s="67"/>
      <c r="E417" s="67"/>
      <c r="F417" s="67"/>
      <c r="G417" s="67"/>
      <c r="H417" s="67"/>
      <c r="I417" s="67"/>
      <c r="J417" s="67"/>
      <c r="K417" s="67"/>
      <c r="L417" s="67"/>
      <c r="M417" s="67"/>
      <c r="N417" s="67"/>
      <c r="O417" s="67"/>
      <c r="P417" s="67"/>
      <c r="Q417" s="67"/>
      <c r="R417" s="67"/>
      <c r="S417" s="376"/>
      <c r="T417" s="67"/>
      <c r="U417" s="67" t="str">
        <f t="shared" si="89"/>
        <v/>
      </c>
      <c r="V417" s="67" t="str">
        <f t="shared" si="90"/>
        <v/>
      </c>
      <c r="W417" s="67"/>
      <c r="X417" s="67"/>
      <c r="Y417" s="67"/>
    </row>
    <row r="418" spans="1:25" ht="12" customHeight="1" x14ac:dyDescent="0.4">
      <c r="A418" s="664"/>
      <c r="B418" s="390" t="s">
        <v>200</v>
      </c>
      <c r="C418" s="314"/>
      <c r="D418" s="67"/>
      <c r="E418" s="67"/>
      <c r="F418" s="67"/>
      <c r="G418" s="67"/>
      <c r="H418" s="67"/>
      <c r="I418" s="67"/>
      <c r="J418" s="67"/>
      <c r="K418" s="67"/>
      <c r="L418" s="67"/>
      <c r="M418" s="67"/>
      <c r="N418" s="67"/>
      <c r="O418" s="67"/>
      <c r="P418" s="67"/>
      <c r="Q418" s="67"/>
      <c r="R418" s="67"/>
      <c r="S418" s="376"/>
      <c r="T418" s="67"/>
      <c r="U418" s="67" t="str">
        <f t="shared" si="89"/>
        <v/>
      </c>
      <c r="V418" s="67" t="str">
        <f t="shared" si="90"/>
        <v/>
      </c>
      <c r="W418" s="67"/>
      <c r="X418" s="67"/>
      <c r="Y418" s="67"/>
    </row>
    <row r="419" spans="1:25" ht="12" customHeight="1" x14ac:dyDescent="0.4">
      <c r="A419" s="664"/>
      <c r="B419" s="391" t="s">
        <v>201</v>
      </c>
      <c r="C419" s="315"/>
      <c r="D419" s="392"/>
      <c r="E419" s="392"/>
      <c r="F419" s="392"/>
      <c r="G419" s="392"/>
      <c r="H419" s="392"/>
      <c r="I419" s="392"/>
      <c r="J419" s="392"/>
      <c r="K419" s="392"/>
      <c r="L419" s="392"/>
      <c r="M419" s="392"/>
      <c r="N419" s="392"/>
      <c r="O419" s="392"/>
      <c r="P419" s="392"/>
      <c r="Q419" s="392"/>
      <c r="R419" s="392"/>
      <c r="S419" s="394"/>
      <c r="T419" s="67"/>
      <c r="U419" s="67" t="str">
        <f t="shared" si="89"/>
        <v/>
      </c>
      <c r="V419" s="67" t="str">
        <f t="shared" si="90"/>
        <v/>
      </c>
      <c r="W419" s="67"/>
      <c r="X419" s="67"/>
      <c r="Y419" s="67"/>
    </row>
    <row r="420" spans="1:25" ht="12" customHeight="1" x14ac:dyDescent="0.4">
      <c r="A420" s="664"/>
      <c r="B420" s="391" t="s">
        <v>202</v>
      </c>
      <c r="C420" s="315"/>
      <c r="D420" s="392"/>
      <c r="E420" s="392"/>
      <c r="F420" s="392"/>
      <c r="G420" s="392"/>
      <c r="H420" s="392"/>
      <c r="I420" s="392"/>
      <c r="J420" s="392"/>
      <c r="K420" s="392"/>
      <c r="L420" s="392"/>
      <c r="M420" s="392"/>
      <c r="N420" s="392"/>
      <c r="O420" s="392"/>
      <c r="P420" s="392"/>
      <c r="Q420" s="392"/>
      <c r="R420" s="392"/>
      <c r="S420" s="394"/>
      <c r="T420" s="67"/>
      <c r="U420" s="67" t="str">
        <f t="shared" si="89"/>
        <v/>
      </c>
      <c r="V420" s="67" t="str">
        <f t="shared" si="90"/>
        <v/>
      </c>
      <c r="W420" s="67"/>
      <c r="X420" s="67"/>
      <c r="Y420" s="67"/>
    </row>
    <row r="421" spans="1:25" ht="12" customHeight="1" x14ac:dyDescent="0.4">
      <c r="A421" s="664"/>
      <c r="B421" s="390" t="s">
        <v>203</v>
      </c>
      <c r="C421" s="314"/>
      <c r="D421" s="67"/>
      <c r="E421" s="67"/>
      <c r="F421" s="67"/>
      <c r="G421" s="67"/>
      <c r="H421" s="67"/>
      <c r="I421" s="67"/>
      <c r="J421" s="67"/>
      <c r="K421" s="67"/>
      <c r="L421" s="67"/>
      <c r="M421" s="67"/>
      <c r="N421" s="67"/>
      <c r="O421" s="67"/>
      <c r="P421" s="67"/>
      <c r="Q421" s="67"/>
      <c r="R421" s="67"/>
      <c r="S421" s="376"/>
      <c r="T421" s="67"/>
      <c r="U421" s="67" t="str">
        <f t="shared" si="89"/>
        <v/>
      </c>
      <c r="V421" s="67" t="str">
        <f t="shared" si="90"/>
        <v/>
      </c>
      <c r="W421" s="67"/>
      <c r="X421" s="67"/>
      <c r="Y421" s="67"/>
    </row>
    <row r="422" spans="1:25" ht="12" customHeight="1" x14ac:dyDescent="0.4">
      <c r="A422" s="664"/>
      <c r="B422" s="390" t="s">
        <v>204</v>
      </c>
      <c r="C422" s="314"/>
      <c r="D422" s="67"/>
      <c r="E422" s="67"/>
      <c r="F422" s="67"/>
      <c r="G422" s="67"/>
      <c r="H422" s="67"/>
      <c r="I422" s="67"/>
      <c r="J422" s="67"/>
      <c r="K422" s="67"/>
      <c r="L422" s="67"/>
      <c r="M422" s="67"/>
      <c r="N422" s="67"/>
      <c r="O422" s="67"/>
      <c r="P422" s="67"/>
      <c r="Q422" s="67"/>
      <c r="R422" s="67"/>
      <c r="S422" s="376"/>
      <c r="T422" s="67"/>
      <c r="U422" s="67" t="str">
        <f t="shared" si="89"/>
        <v/>
      </c>
      <c r="V422" s="67" t="str">
        <f t="shared" si="90"/>
        <v/>
      </c>
      <c r="W422" s="67"/>
      <c r="X422" s="67"/>
      <c r="Y422" s="67"/>
    </row>
    <row r="423" spans="1:25" ht="12" customHeight="1" x14ac:dyDescent="0.4">
      <c r="A423" s="664"/>
      <c r="B423" s="397" t="s">
        <v>25</v>
      </c>
      <c r="C423" s="317">
        <f t="shared" ref="C423:R423" si="134">SUM(C417,C419,C421)</f>
        <v>0</v>
      </c>
      <c r="D423" s="398">
        <f t="shared" si="134"/>
        <v>0</v>
      </c>
      <c r="E423" s="398">
        <f t="shared" si="134"/>
        <v>0</v>
      </c>
      <c r="F423" s="398">
        <f t="shared" si="134"/>
        <v>0</v>
      </c>
      <c r="G423" s="398">
        <f t="shared" si="134"/>
        <v>0</v>
      </c>
      <c r="H423" s="398">
        <f t="shared" si="134"/>
        <v>0</v>
      </c>
      <c r="I423" s="398">
        <f t="shared" si="134"/>
        <v>0</v>
      </c>
      <c r="J423" s="398">
        <f t="shared" si="134"/>
        <v>0</v>
      </c>
      <c r="K423" s="398">
        <f t="shared" si="134"/>
        <v>0</v>
      </c>
      <c r="L423" s="398">
        <f t="shared" si="134"/>
        <v>0</v>
      </c>
      <c r="M423" s="398">
        <f t="shared" si="134"/>
        <v>0</v>
      </c>
      <c r="N423" s="398">
        <f t="shared" si="134"/>
        <v>0</v>
      </c>
      <c r="O423" s="398">
        <f t="shared" si="134"/>
        <v>0</v>
      </c>
      <c r="P423" s="398">
        <f t="shared" si="134"/>
        <v>0</v>
      </c>
      <c r="Q423" s="398">
        <f t="shared" si="134"/>
        <v>0</v>
      </c>
      <c r="R423" s="398">
        <f t="shared" si="134"/>
        <v>0</v>
      </c>
      <c r="S423" s="400">
        <f t="shared" ref="S423:S436" si="135">SUM(C423:R423)</f>
        <v>0</v>
      </c>
      <c r="T423" s="67"/>
      <c r="U423" s="67" t="str">
        <f t="shared" si="89"/>
        <v/>
      </c>
      <c r="V423" s="67" t="str">
        <f t="shared" si="90"/>
        <v/>
      </c>
      <c r="W423" s="67"/>
      <c r="X423" s="67"/>
      <c r="Y423" s="67"/>
    </row>
    <row r="424" spans="1:25" ht="12" customHeight="1" x14ac:dyDescent="0.4">
      <c r="A424" s="664"/>
      <c r="B424" s="401" t="s">
        <v>205</v>
      </c>
      <c r="C424" s="402">
        <f t="shared" ref="C424:R424" si="136">SUM(C418,C420,C422)</f>
        <v>0</v>
      </c>
      <c r="D424" s="75">
        <f t="shared" si="136"/>
        <v>0</v>
      </c>
      <c r="E424" s="75">
        <f t="shared" si="136"/>
        <v>0</v>
      </c>
      <c r="F424" s="75">
        <f t="shared" si="136"/>
        <v>0</v>
      </c>
      <c r="G424" s="75">
        <f t="shared" si="136"/>
        <v>0</v>
      </c>
      <c r="H424" s="75">
        <f t="shared" si="136"/>
        <v>0</v>
      </c>
      <c r="I424" s="75">
        <f t="shared" si="136"/>
        <v>0</v>
      </c>
      <c r="J424" s="75">
        <f t="shared" si="136"/>
        <v>0</v>
      </c>
      <c r="K424" s="75">
        <f t="shared" si="136"/>
        <v>0</v>
      </c>
      <c r="L424" s="75">
        <f t="shared" si="136"/>
        <v>0</v>
      </c>
      <c r="M424" s="75">
        <f t="shared" si="136"/>
        <v>0</v>
      </c>
      <c r="N424" s="75">
        <f t="shared" si="136"/>
        <v>0</v>
      </c>
      <c r="O424" s="75">
        <f t="shared" si="136"/>
        <v>0</v>
      </c>
      <c r="P424" s="75">
        <f t="shared" si="136"/>
        <v>0</v>
      </c>
      <c r="Q424" s="75">
        <f t="shared" si="136"/>
        <v>0</v>
      </c>
      <c r="R424" s="75">
        <f t="shared" si="136"/>
        <v>0</v>
      </c>
      <c r="S424" s="404">
        <f t="shared" si="135"/>
        <v>0</v>
      </c>
      <c r="T424" s="67"/>
      <c r="U424" s="67" t="str">
        <f t="shared" si="89"/>
        <v/>
      </c>
      <c r="V424" s="67" t="str">
        <f t="shared" si="90"/>
        <v/>
      </c>
      <c r="W424" s="67"/>
      <c r="X424" s="67"/>
      <c r="Y424" s="67"/>
    </row>
    <row r="425" spans="1:25" ht="12" customHeight="1" x14ac:dyDescent="0.4">
      <c r="A425" s="664"/>
      <c r="B425" s="397" t="s">
        <v>6</v>
      </c>
      <c r="C425" s="317">
        <f t="shared" ref="C425:R425" si="137">SUM(C415,C423)</f>
        <v>0</v>
      </c>
      <c r="D425" s="398">
        <f t="shared" si="137"/>
        <v>1</v>
      </c>
      <c r="E425" s="398">
        <f t="shared" si="137"/>
        <v>3</v>
      </c>
      <c r="F425" s="398">
        <f t="shared" si="137"/>
        <v>4</v>
      </c>
      <c r="G425" s="398">
        <f t="shared" si="137"/>
        <v>0</v>
      </c>
      <c r="H425" s="398">
        <f t="shared" si="137"/>
        <v>1</v>
      </c>
      <c r="I425" s="398">
        <f t="shared" si="137"/>
        <v>1</v>
      </c>
      <c r="J425" s="398">
        <f t="shared" si="137"/>
        <v>2</v>
      </c>
      <c r="K425" s="398">
        <f t="shared" si="137"/>
        <v>0</v>
      </c>
      <c r="L425" s="398">
        <f t="shared" si="137"/>
        <v>0</v>
      </c>
      <c r="M425" s="398">
        <f t="shared" si="137"/>
        <v>0</v>
      </c>
      <c r="N425" s="398">
        <f t="shared" si="137"/>
        <v>0</v>
      </c>
      <c r="O425" s="398">
        <f t="shared" si="137"/>
        <v>1</v>
      </c>
      <c r="P425" s="398">
        <f t="shared" si="137"/>
        <v>0</v>
      </c>
      <c r="Q425" s="398">
        <f t="shared" si="137"/>
        <v>0</v>
      </c>
      <c r="R425" s="398">
        <f t="shared" si="137"/>
        <v>0</v>
      </c>
      <c r="S425" s="400">
        <f t="shared" si="135"/>
        <v>13</v>
      </c>
      <c r="T425" s="67"/>
      <c r="U425" s="67" t="str">
        <f t="shared" si="89"/>
        <v/>
      </c>
      <c r="V425" s="67" t="str">
        <f t="shared" si="90"/>
        <v/>
      </c>
      <c r="W425" s="67"/>
      <c r="X425" s="67"/>
      <c r="Y425" s="67"/>
    </row>
    <row r="426" spans="1:25" ht="12" customHeight="1" x14ac:dyDescent="0.4">
      <c r="A426" s="665"/>
      <c r="B426" s="401" t="s">
        <v>32</v>
      </c>
      <c r="C426" s="402">
        <f t="shared" ref="C426:R426" si="138">SUM(C416,C424)</f>
        <v>11</v>
      </c>
      <c r="D426" s="75">
        <f t="shared" si="138"/>
        <v>18</v>
      </c>
      <c r="E426" s="75">
        <f t="shared" si="138"/>
        <v>43</v>
      </c>
      <c r="F426" s="75">
        <f t="shared" si="138"/>
        <v>38</v>
      </c>
      <c r="G426" s="75">
        <f t="shared" si="138"/>
        <v>34</v>
      </c>
      <c r="H426" s="75">
        <f t="shared" si="138"/>
        <v>18</v>
      </c>
      <c r="I426" s="75">
        <f t="shared" si="138"/>
        <v>27</v>
      </c>
      <c r="J426" s="75">
        <f t="shared" si="138"/>
        <v>25</v>
      </c>
      <c r="K426" s="75">
        <f t="shared" si="138"/>
        <v>6</v>
      </c>
      <c r="L426" s="75">
        <f t="shared" si="138"/>
        <v>11</v>
      </c>
      <c r="M426" s="75">
        <f t="shared" si="138"/>
        <v>19</v>
      </c>
      <c r="N426" s="75">
        <f t="shared" si="138"/>
        <v>11</v>
      </c>
      <c r="O426" s="75">
        <f t="shared" si="138"/>
        <v>8</v>
      </c>
      <c r="P426" s="75">
        <f t="shared" si="138"/>
        <v>9</v>
      </c>
      <c r="Q426" s="75">
        <f t="shared" si="138"/>
        <v>8</v>
      </c>
      <c r="R426" s="75">
        <f t="shared" si="138"/>
        <v>2</v>
      </c>
      <c r="S426" s="404">
        <f t="shared" si="135"/>
        <v>288</v>
      </c>
      <c r="T426" s="67"/>
      <c r="U426" s="67" t="str">
        <f t="shared" si="89"/>
        <v/>
      </c>
      <c r="V426" s="67" t="str">
        <f t="shared" si="90"/>
        <v/>
      </c>
      <c r="W426" s="67"/>
      <c r="X426" s="67"/>
      <c r="Y426" s="67"/>
    </row>
    <row r="427" spans="1:25" ht="12" customHeight="1" x14ac:dyDescent="0.4">
      <c r="A427" s="663" t="s">
        <v>266</v>
      </c>
      <c r="B427" s="390" t="s">
        <v>180</v>
      </c>
      <c r="C427" s="179">
        <f>SUM('PMD Breakdown Entering'!C151:C155,'PMD Breakdown Entering'!C148)</f>
        <v>22</v>
      </c>
      <c r="D427" s="77">
        <f>SUM('PMD Breakdown Entering'!D151:D155,'PMD Breakdown Entering'!D148)</f>
        <v>19</v>
      </c>
      <c r="E427" s="77">
        <f>SUM('PMD Breakdown Entering'!E151:E155,'PMD Breakdown Entering'!E148)</f>
        <v>11</v>
      </c>
      <c r="F427" s="77">
        <f>SUM('PMD Breakdown Entering'!F151:F155,'PMD Breakdown Entering'!F148)</f>
        <v>7</v>
      </c>
      <c r="G427" s="77">
        <f>SUM('PMD Breakdown Entering'!G151:G155,'PMD Breakdown Entering'!G148)</f>
        <v>7</v>
      </c>
      <c r="H427" s="77">
        <f>SUM('PMD Breakdown Entering'!H151:H155,'PMD Breakdown Entering'!H148)</f>
        <v>6</v>
      </c>
      <c r="I427" s="77">
        <f>SUM('PMD Breakdown Entering'!I151:I155,'PMD Breakdown Entering'!I148)</f>
        <v>20</v>
      </c>
      <c r="J427" s="77">
        <f>SUM('PMD Breakdown Entering'!J151:J155,'PMD Breakdown Entering'!J148)</f>
        <v>9</v>
      </c>
      <c r="K427" s="77">
        <f>SUM('PMD Breakdown Entering'!K151:K155,'PMD Breakdown Entering'!K148)</f>
        <v>6</v>
      </c>
      <c r="L427" s="77">
        <f>SUM('PMD Breakdown Entering'!L151:L155,'PMD Breakdown Entering'!L148)</f>
        <v>5</v>
      </c>
      <c r="M427" s="77">
        <f>SUM('PMD Breakdown Entering'!M151:M155,'PMD Breakdown Entering'!M148)</f>
        <v>4</v>
      </c>
      <c r="N427" s="77">
        <f>SUM('PMD Breakdown Entering'!N151:N155,'PMD Breakdown Entering'!N148)</f>
        <v>7</v>
      </c>
      <c r="O427" s="77">
        <f>SUM('PMD Breakdown Entering'!O151:O155,'PMD Breakdown Entering'!O148)</f>
        <v>2</v>
      </c>
      <c r="P427" s="77">
        <f>SUM('PMD Breakdown Entering'!P151:P155,'PMD Breakdown Entering'!P148)</f>
        <v>1</v>
      </c>
      <c r="Q427" s="77">
        <f>SUM('PMD Breakdown Entering'!Q151:Q155,'PMD Breakdown Entering'!Q148)</f>
        <v>0</v>
      </c>
      <c r="R427" s="77">
        <f>SUM('PMD Breakdown Entering'!R151:R155,'PMD Breakdown Entering'!R148)</f>
        <v>0</v>
      </c>
      <c r="S427" s="376">
        <f t="shared" si="135"/>
        <v>126</v>
      </c>
      <c r="T427" s="67"/>
      <c r="W427" s="67" t="str">
        <f t="shared" ref="W427:W566" si="139">IF(B427="Commuter Vehicles", S427, "")</f>
        <v/>
      </c>
      <c r="X427" s="67" t="str">
        <f t="shared" ref="X427:X566" si="140">IF(B427="Commuter People", S427, "")</f>
        <v/>
      </c>
      <c r="Y427" s="67"/>
    </row>
    <row r="428" spans="1:25" ht="12" customHeight="1" x14ac:dyDescent="0.4">
      <c r="A428" s="664"/>
      <c r="B428" s="391" t="s">
        <v>181</v>
      </c>
      <c r="C428" s="315">
        <f>SUM(Entering!D641:D642)</f>
        <v>4</v>
      </c>
      <c r="D428" s="392">
        <f>SUM(Entering!E641:E642)</f>
        <v>1</v>
      </c>
      <c r="E428" s="392">
        <f>SUM(Entering!F641:F642)</f>
        <v>1</v>
      </c>
      <c r="F428" s="392">
        <f>SUM(Entering!G641:G642)</f>
        <v>0</v>
      </c>
      <c r="G428" s="392">
        <f>SUM(Entering!H641:H642)</f>
        <v>0</v>
      </c>
      <c r="H428" s="392">
        <f>SUM(Entering!I641:I642)</f>
        <v>0</v>
      </c>
      <c r="I428" s="392">
        <f>SUM(Entering!J641:J642)</f>
        <v>0</v>
      </c>
      <c r="J428" s="392">
        <f>SUM(Entering!K641:K642)</f>
        <v>0</v>
      </c>
      <c r="K428" s="392">
        <f>SUM(Entering!L641:L642)</f>
        <v>0</v>
      </c>
      <c r="L428" s="392">
        <f>SUM(Entering!M641:M642)</f>
        <v>0</v>
      </c>
      <c r="M428" s="392">
        <f>SUM(Entering!N641:N642)</f>
        <v>1</v>
      </c>
      <c r="N428" s="392">
        <f>SUM(Entering!O641:O642)</f>
        <v>0</v>
      </c>
      <c r="O428" s="392">
        <f>SUM(Entering!P641:P642)</f>
        <v>3</v>
      </c>
      <c r="P428" s="392">
        <f>SUM(Entering!Q641:Q642)</f>
        <v>0</v>
      </c>
      <c r="Q428" s="392">
        <f>SUM(Entering!R641:R642)</f>
        <v>0</v>
      </c>
      <c r="R428" s="392">
        <f>SUM(Entering!S641:S642)</f>
        <v>0</v>
      </c>
      <c r="S428" s="394">
        <f t="shared" si="135"/>
        <v>10</v>
      </c>
      <c r="T428" s="67"/>
      <c r="U428" s="67"/>
      <c r="V428" s="67"/>
      <c r="W428" s="67" t="str">
        <f t="shared" si="139"/>
        <v/>
      </c>
      <c r="X428" s="67" t="str">
        <f t="shared" si="140"/>
        <v/>
      </c>
      <c r="Y428" s="67"/>
    </row>
    <row r="429" spans="1:25" ht="12" customHeight="1" x14ac:dyDescent="0.4">
      <c r="A429" s="664"/>
      <c r="B429" s="391" t="s">
        <v>182</v>
      </c>
      <c r="C429" s="315">
        <f>(Entering!D641)+(Entering!D642*2)</f>
        <v>4</v>
      </c>
      <c r="D429" s="392">
        <f>(Entering!E641)+(Entering!E642*2)</f>
        <v>1</v>
      </c>
      <c r="E429" s="392">
        <f>(Entering!F641)+(Entering!F642*2)</f>
        <v>1</v>
      </c>
      <c r="F429" s="392">
        <f>(Entering!G641)+(Entering!G642*2)</f>
        <v>0</v>
      </c>
      <c r="G429" s="392">
        <f>(Entering!H641)+(Entering!H642*2)</f>
        <v>0</v>
      </c>
      <c r="H429" s="392">
        <f>(Entering!I641)+(Entering!I642*2)</f>
        <v>0</v>
      </c>
      <c r="I429" s="392">
        <f>(Entering!J641)+(Entering!J642*2)</f>
        <v>0</v>
      </c>
      <c r="J429" s="392">
        <f>(Entering!K641)+(Entering!K642*2)</f>
        <v>0</v>
      </c>
      <c r="K429" s="392">
        <f>(Entering!L641)+(Entering!L642*2)</f>
        <v>0</v>
      </c>
      <c r="L429" s="392">
        <f>(Entering!M641)+(Entering!M642*2)</f>
        <v>0</v>
      </c>
      <c r="M429" s="392">
        <f>(Entering!N641)+(Entering!N642*2)</f>
        <v>1</v>
      </c>
      <c r="N429" s="392">
        <f>(Entering!O641)+(Entering!O642*2)</f>
        <v>0</v>
      </c>
      <c r="O429" s="392">
        <f>(Entering!P641)+(Entering!P642*2)</f>
        <v>3</v>
      </c>
      <c r="P429" s="392">
        <f>(Entering!Q641)+(Entering!Q642*2)</f>
        <v>0</v>
      </c>
      <c r="Q429" s="392">
        <f>(Entering!R641)+(Entering!R642*2)</f>
        <v>0</v>
      </c>
      <c r="R429" s="392">
        <f>(Entering!S641)+(Entering!S642*2)</f>
        <v>0</v>
      </c>
      <c r="S429" s="394">
        <f t="shared" si="135"/>
        <v>10</v>
      </c>
      <c r="T429" s="67"/>
      <c r="U429" s="67"/>
      <c r="V429" s="67"/>
      <c r="W429" s="67" t="str">
        <f t="shared" si="139"/>
        <v/>
      </c>
      <c r="X429" s="67" t="str">
        <f t="shared" si="140"/>
        <v/>
      </c>
      <c r="Y429" s="67"/>
    </row>
    <row r="430" spans="1:25" ht="12" customHeight="1" x14ac:dyDescent="0.4">
      <c r="A430" s="664"/>
      <c r="B430" s="390" t="s">
        <v>184</v>
      </c>
      <c r="C430" s="314">
        <f>SUM(Entering!D644:D645)</f>
        <v>4</v>
      </c>
      <c r="D430" s="67">
        <f>SUM(Entering!E644:E645)</f>
        <v>0</v>
      </c>
      <c r="E430" s="67">
        <f>SUM(Entering!F644:F645)</f>
        <v>0</v>
      </c>
      <c r="F430" s="67">
        <f>SUM(Entering!G644:G645)</f>
        <v>1</v>
      </c>
      <c r="G430" s="67">
        <f>SUM(Entering!H644:H645)</f>
        <v>0</v>
      </c>
      <c r="H430" s="67">
        <f>SUM(Entering!I644:I645)</f>
        <v>0</v>
      </c>
      <c r="I430" s="67">
        <f>SUM(Entering!J644:J645)</f>
        <v>1</v>
      </c>
      <c r="J430" s="67">
        <f>SUM(Entering!K644:K645)</f>
        <v>2</v>
      </c>
      <c r="K430" s="67">
        <f>SUM(Entering!L644:L645)</f>
        <v>0</v>
      </c>
      <c r="L430" s="67">
        <f>SUM(Entering!M644:M645)</f>
        <v>3</v>
      </c>
      <c r="M430" s="67">
        <f>SUM(Entering!N644:N645)</f>
        <v>1</v>
      </c>
      <c r="N430" s="67">
        <f>SUM(Entering!O644:O645)</f>
        <v>0</v>
      </c>
      <c r="O430" s="67">
        <f>SUM(Entering!P644:P645)</f>
        <v>1</v>
      </c>
      <c r="P430" s="67">
        <f>SUM(Entering!Q644:Q645)</f>
        <v>0</v>
      </c>
      <c r="Q430" s="67">
        <f>SUM(Entering!R644:R645)</f>
        <v>0</v>
      </c>
      <c r="R430" s="67">
        <f>SUM(Entering!S644:S645)</f>
        <v>0</v>
      </c>
      <c r="S430" s="376">
        <f t="shared" si="135"/>
        <v>13</v>
      </c>
      <c r="T430" s="67"/>
      <c r="U430" s="67"/>
      <c r="V430" s="67"/>
      <c r="W430" s="67" t="str">
        <f t="shared" si="139"/>
        <v/>
      </c>
      <c r="X430" s="67" t="str">
        <f t="shared" si="140"/>
        <v/>
      </c>
      <c r="Y430" s="67"/>
    </row>
    <row r="431" spans="1:25" ht="12" customHeight="1" x14ac:dyDescent="0.4">
      <c r="A431" s="664"/>
      <c r="B431" s="390" t="s">
        <v>185</v>
      </c>
      <c r="C431" s="314">
        <f>(Entering!D644)+(Entering!D645*2)</f>
        <v>4</v>
      </c>
      <c r="D431" s="67">
        <f>(Entering!E644)+(Entering!E645*2)</f>
        <v>0</v>
      </c>
      <c r="E431" s="67">
        <f>(Entering!F644)+(Entering!F645*2)</f>
        <v>0</v>
      </c>
      <c r="F431" s="67">
        <f>(Entering!G644)+(Entering!G645*2)</f>
        <v>1</v>
      </c>
      <c r="G431" s="67">
        <f>(Entering!H644)+(Entering!H645*2)</f>
        <v>0</v>
      </c>
      <c r="H431" s="67">
        <f>(Entering!I644)+(Entering!I645*2)</f>
        <v>0</v>
      </c>
      <c r="I431" s="67">
        <f>(Entering!J644)+(Entering!J645*2)</f>
        <v>1</v>
      </c>
      <c r="J431" s="67">
        <f>(Entering!K644)+(Entering!K645*2)</f>
        <v>2</v>
      </c>
      <c r="K431" s="67">
        <f>(Entering!L644)+(Entering!L645*2)</f>
        <v>0</v>
      </c>
      <c r="L431" s="67">
        <f>(Entering!M644)+(Entering!M645*2)</f>
        <v>3</v>
      </c>
      <c r="M431" s="67">
        <f>(Entering!N644)+(Entering!N645*2)</f>
        <v>1</v>
      </c>
      <c r="N431" s="67">
        <f>(Entering!O644)+(Entering!O645*2)</f>
        <v>0</v>
      </c>
      <c r="O431" s="67">
        <f>(Entering!P644)+(Entering!P645*2)</f>
        <v>1</v>
      </c>
      <c r="P431" s="67">
        <f>(Entering!Q644)+(Entering!Q645*2)</f>
        <v>0</v>
      </c>
      <c r="Q431" s="67">
        <f>(Entering!R644)+(Entering!R645*2)</f>
        <v>0</v>
      </c>
      <c r="R431" s="67">
        <f>(Entering!S644)+(Entering!S645*2)</f>
        <v>0</v>
      </c>
      <c r="S431" s="376">
        <f t="shared" si="135"/>
        <v>13</v>
      </c>
      <c r="T431" s="67"/>
      <c r="U431" s="67"/>
      <c r="V431" s="67"/>
      <c r="W431" s="67" t="str">
        <f t="shared" si="139"/>
        <v/>
      </c>
      <c r="X431" s="67" t="str">
        <f t="shared" si="140"/>
        <v/>
      </c>
      <c r="Y431" s="67"/>
    </row>
    <row r="432" spans="1:25" ht="12" customHeight="1" x14ac:dyDescent="0.4">
      <c r="A432" s="664"/>
      <c r="B432" s="391" t="s">
        <v>11</v>
      </c>
      <c r="C432" s="315">
        <f>Entering!D646</f>
        <v>187</v>
      </c>
      <c r="D432" s="392">
        <f>Entering!E646</f>
        <v>249</v>
      </c>
      <c r="E432" s="392">
        <f>Entering!F646</f>
        <v>235</v>
      </c>
      <c r="F432" s="392">
        <f>Entering!G646</f>
        <v>212</v>
      </c>
      <c r="G432" s="392">
        <f>Entering!H646</f>
        <v>116</v>
      </c>
      <c r="H432" s="392">
        <f>Entering!I646</f>
        <v>133</v>
      </c>
      <c r="I432" s="392">
        <f>Entering!J646</f>
        <v>118</v>
      </c>
      <c r="J432" s="392">
        <f>Entering!K646</f>
        <v>148</v>
      </c>
      <c r="K432" s="392">
        <f>Entering!L646</f>
        <v>94</v>
      </c>
      <c r="L432" s="392">
        <f>Entering!M646</f>
        <v>115</v>
      </c>
      <c r="M432" s="392">
        <f>Entering!N646</f>
        <v>47</v>
      </c>
      <c r="N432" s="392">
        <f>Entering!O646</f>
        <v>81</v>
      </c>
      <c r="O432" s="392">
        <f>Entering!P646</f>
        <v>121</v>
      </c>
      <c r="P432" s="392">
        <f>Entering!Q646</f>
        <v>60</v>
      </c>
      <c r="Q432" s="392">
        <f>Entering!R646</f>
        <v>28</v>
      </c>
      <c r="R432" s="392">
        <f>Entering!S646</f>
        <v>24</v>
      </c>
      <c r="S432" s="394">
        <f t="shared" si="135"/>
        <v>1968</v>
      </c>
      <c r="T432" s="67"/>
      <c r="U432" s="67"/>
      <c r="V432" s="67"/>
      <c r="W432" s="67" t="str">
        <f t="shared" si="139"/>
        <v/>
      </c>
      <c r="X432" s="67" t="str">
        <f t="shared" si="140"/>
        <v/>
      </c>
      <c r="Y432" s="67"/>
    </row>
    <row r="433" spans="1:25" ht="12" customHeight="1" x14ac:dyDescent="0.4">
      <c r="A433" s="664"/>
      <c r="B433" s="391" t="s">
        <v>188</v>
      </c>
      <c r="C433" s="315">
        <f>'Carpool Breakdown Entering'!C344</f>
        <v>38</v>
      </c>
      <c r="D433" s="392">
        <f>'Carpool Breakdown Entering'!D344</f>
        <v>54</v>
      </c>
      <c r="E433" s="392">
        <f>'Carpool Breakdown Entering'!E344</f>
        <v>66</v>
      </c>
      <c r="F433" s="392">
        <f>'Carpool Breakdown Entering'!F344</f>
        <v>102</v>
      </c>
      <c r="G433" s="392">
        <f>'Carpool Breakdown Entering'!G344</f>
        <v>83</v>
      </c>
      <c r="H433" s="392">
        <f>'Carpool Breakdown Entering'!H344</f>
        <v>51</v>
      </c>
      <c r="I433" s="392">
        <f>'Carpool Breakdown Entering'!I344</f>
        <v>72</v>
      </c>
      <c r="J433" s="392">
        <f>'Carpool Breakdown Entering'!J344</f>
        <v>75</v>
      </c>
      <c r="K433" s="392">
        <f>'Carpool Breakdown Entering'!K344</f>
        <v>65</v>
      </c>
      <c r="L433" s="392">
        <f>'Carpool Breakdown Entering'!L344</f>
        <v>34</v>
      </c>
      <c r="M433" s="392">
        <f>'Carpool Breakdown Entering'!M344</f>
        <v>24</v>
      </c>
      <c r="N433" s="392">
        <f>'Carpool Breakdown Entering'!N344</f>
        <v>29</v>
      </c>
      <c r="O433" s="392">
        <f>'Carpool Breakdown Entering'!O344</f>
        <v>22</v>
      </c>
      <c r="P433" s="392">
        <f>'Carpool Breakdown Entering'!P344</f>
        <v>15</v>
      </c>
      <c r="Q433" s="392">
        <f>'Carpool Breakdown Entering'!Q344</f>
        <v>4</v>
      </c>
      <c r="R433" s="392">
        <f>'Carpool Breakdown Entering'!R344</f>
        <v>0</v>
      </c>
      <c r="S433" s="394">
        <f t="shared" si="135"/>
        <v>734</v>
      </c>
      <c r="T433" s="67"/>
      <c r="U433" s="67"/>
      <c r="V433" s="67"/>
      <c r="W433" s="67" t="str">
        <f t="shared" si="139"/>
        <v/>
      </c>
      <c r="X433" s="67" t="str">
        <f t="shared" si="140"/>
        <v/>
      </c>
      <c r="Y433" s="67"/>
    </row>
    <row r="434" spans="1:25" ht="12" customHeight="1" x14ac:dyDescent="0.4">
      <c r="A434" s="664"/>
      <c r="B434" s="391" t="s">
        <v>42</v>
      </c>
      <c r="C434" s="315">
        <f>'Carpool Breakdown Entering'!C345</f>
        <v>72</v>
      </c>
      <c r="D434" s="392">
        <f>'Carpool Breakdown Entering'!D345</f>
        <v>104</v>
      </c>
      <c r="E434" s="392">
        <f>'Carpool Breakdown Entering'!E345</f>
        <v>130</v>
      </c>
      <c r="F434" s="392">
        <f>'Carpool Breakdown Entering'!F345</f>
        <v>207</v>
      </c>
      <c r="G434" s="392">
        <f>'Carpool Breakdown Entering'!G345</f>
        <v>159</v>
      </c>
      <c r="H434" s="392">
        <f>'Carpool Breakdown Entering'!H345</f>
        <v>98</v>
      </c>
      <c r="I434" s="392">
        <f>'Carpool Breakdown Entering'!I345</f>
        <v>143</v>
      </c>
      <c r="J434" s="392">
        <f>'Carpool Breakdown Entering'!J345</f>
        <v>144</v>
      </c>
      <c r="K434" s="392">
        <f>'Carpool Breakdown Entering'!K345</f>
        <v>129</v>
      </c>
      <c r="L434" s="392">
        <f>'Carpool Breakdown Entering'!L345</f>
        <v>65</v>
      </c>
      <c r="M434" s="392">
        <f>'Carpool Breakdown Entering'!M345</f>
        <v>46</v>
      </c>
      <c r="N434" s="392">
        <f>'Carpool Breakdown Entering'!N345</f>
        <v>54</v>
      </c>
      <c r="O434" s="392">
        <f>'Carpool Breakdown Entering'!O345</f>
        <v>40</v>
      </c>
      <c r="P434" s="392">
        <f>'Carpool Breakdown Entering'!P345</f>
        <v>25</v>
      </c>
      <c r="Q434" s="392">
        <f>'Carpool Breakdown Entering'!Q345</f>
        <v>6</v>
      </c>
      <c r="R434" s="392">
        <f>'Carpool Breakdown Entering'!R345</f>
        <v>0</v>
      </c>
      <c r="S434" s="394">
        <f t="shared" si="135"/>
        <v>1422</v>
      </c>
      <c r="T434" s="67"/>
      <c r="U434" s="67"/>
      <c r="V434" s="67"/>
      <c r="W434" s="67" t="str">
        <f t="shared" si="139"/>
        <v/>
      </c>
      <c r="X434" s="67" t="str">
        <f t="shared" si="140"/>
        <v/>
      </c>
      <c r="Y434" s="67"/>
    </row>
    <row r="435" spans="1:25" ht="12" customHeight="1" x14ac:dyDescent="0.4">
      <c r="A435" s="664"/>
      <c r="B435" s="391" t="s">
        <v>189</v>
      </c>
      <c r="C435" s="315">
        <f t="shared" ref="C435:R435" si="141">SUM(C432:C433)</f>
        <v>225</v>
      </c>
      <c r="D435" s="392">
        <f t="shared" si="141"/>
        <v>303</v>
      </c>
      <c r="E435" s="392">
        <f t="shared" si="141"/>
        <v>301</v>
      </c>
      <c r="F435" s="392">
        <f t="shared" si="141"/>
        <v>314</v>
      </c>
      <c r="G435" s="392">
        <f t="shared" si="141"/>
        <v>199</v>
      </c>
      <c r="H435" s="392">
        <f t="shared" si="141"/>
        <v>184</v>
      </c>
      <c r="I435" s="392">
        <f t="shared" si="141"/>
        <v>190</v>
      </c>
      <c r="J435" s="392">
        <f t="shared" si="141"/>
        <v>223</v>
      </c>
      <c r="K435" s="392">
        <f t="shared" si="141"/>
        <v>159</v>
      </c>
      <c r="L435" s="392">
        <f t="shared" si="141"/>
        <v>149</v>
      </c>
      <c r="M435" s="392">
        <f t="shared" si="141"/>
        <v>71</v>
      </c>
      <c r="N435" s="392">
        <f t="shared" si="141"/>
        <v>110</v>
      </c>
      <c r="O435" s="392">
        <f t="shared" si="141"/>
        <v>143</v>
      </c>
      <c r="P435" s="392">
        <f t="shared" si="141"/>
        <v>75</v>
      </c>
      <c r="Q435" s="392">
        <f t="shared" si="141"/>
        <v>32</v>
      </c>
      <c r="R435" s="392">
        <f t="shared" si="141"/>
        <v>24</v>
      </c>
      <c r="S435" s="394">
        <f t="shared" si="135"/>
        <v>2702</v>
      </c>
      <c r="T435" s="67"/>
      <c r="U435" s="67"/>
      <c r="V435" s="67"/>
      <c r="W435" s="67" t="str">
        <f t="shared" si="139"/>
        <v/>
      </c>
      <c r="X435" s="67" t="str">
        <f t="shared" si="140"/>
        <v/>
      </c>
      <c r="Y435" s="67"/>
    </row>
    <row r="436" spans="1:25" ht="12" customHeight="1" x14ac:dyDescent="0.4">
      <c r="A436" s="664"/>
      <c r="B436" s="391" t="s">
        <v>190</v>
      </c>
      <c r="C436" s="315">
        <f t="shared" ref="C436:R436" si="142">SUM(C432,C434)</f>
        <v>259</v>
      </c>
      <c r="D436" s="392">
        <f t="shared" si="142"/>
        <v>353</v>
      </c>
      <c r="E436" s="392">
        <f t="shared" si="142"/>
        <v>365</v>
      </c>
      <c r="F436" s="392">
        <f t="shared" si="142"/>
        <v>419</v>
      </c>
      <c r="G436" s="392">
        <f t="shared" si="142"/>
        <v>275</v>
      </c>
      <c r="H436" s="392">
        <f t="shared" si="142"/>
        <v>231</v>
      </c>
      <c r="I436" s="392">
        <f t="shared" si="142"/>
        <v>261</v>
      </c>
      <c r="J436" s="392">
        <f t="shared" si="142"/>
        <v>292</v>
      </c>
      <c r="K436" s="392">
        <f t="shared" si="142"/>
        <v>223</v>
      </c>
      <c r="L436" s="392">
        <f t="shared" si="142"/>
        <v>180</v>
      </c>
      <c r="M436" s="392">
        <f t="shared" si="142"/>
        <v>93</v>
      </c>
      <c r="N436" s="392">
        <f t="shared" si="142"/>
        <v>135</v>
      </c>
      <c r="O436" s="392">
        <f t="shared" si="142"/>
        <v>161</v>
      </c>
      <c r="P436" s="392">
        <f t="shared" si="142"/>
        <v>85</v>
      </c>
      <c r="Q436" s="392">
        <f t="shared" si="142"/>
        <v>34</v>
      </c>
      <c r="R436" s="423">
        <f t="shared" si="142"/>
        <v>24</v>
      </c>
      <c r="S436" s="394">
        <f t="shared" si="135"/>
        <v>3390</v>
      </c>
      <c r="T436" s="67"/>
      <c r="U436" s="67"/>
      <c r="V436" s="67"/>
      <c r="W436" s="67" t="str">
        <f t="shared" si="139"/>
        <v/>
      </c>
      <c r="X436" s="67" t="str">
        <f t="shared" si="140"/>
        <v/>
      </c>
      <c r="Y436" s="67"/>
    </row>
    <row r="437" spans="1:25" ht="12" customHeight="1" x14ac:dyDescent="0.4">
      <c r="A437" s="664"/>
      <c r="B437" s="390" t="s">
        <v>191</v>
      </c>
      <c r="C437" s="314"/>
      <c r="D437" s="67"/>
      <c r="E437" s="67"/>
      <c r="F437" s="67"/>
      <c r="G437" s="67"/>
      <c r="H437" s="67"/>
      <c r="I437" s="67"/>
      <c r="J437" s="67"/>
      <c r="K437" s="67"/>
      <c r="L437" s="67"/>
      <c r="M437" s="67"/>
      <c r="N437" s="67"/>
      <c r="O437" s="67"/>
      <c r="P437" s="67"/>
      <c r="Q437" s="67"/>
      <c r="R437" s="67"/>
      <c r="S437" s="376"/>
      <c r="T437" s="67"/>
      <c r="U437" s="67"/>
      <c r="V437" s="67"/>
      <c r="W437" s="67" t="str">
        <f t="shared" si="139"/>
        <v/>
      </c>
      <c r="X437" s="67" t="str">
        <f t="shared" si="140"/>
        <v/>
      </c>
      <c r="Y437" s="67"/>
    </row>
    <row r="438" spans="1:25" ht="12" customHeight="1" x14ac:dyDescent="0.4">
      <c r="A438" s="664"/>
      <c r="B438" s="390" t="s">
        <v>192</v>
      </c>
      <c r="C438" s="314"/>
      <c r="D438" s="67"/>
      <c r="E438" s="67"/>
      <c r="F438" s="67"/>
      <c r="G438" s="67"/>
      <c r="H438" s="67"/>
      <c r="I438" s="67"/>
      <c r="J438" s="67"/>
      <c r="K438" s="67"/>
      <c r="L438" s="67"/>
      <c r="M438" s="67"/>
      <c r="N438" s="67"/>
      <c r="O438" s="67"/>
      <c r="P438" s="67"/>
      <c r="Q438" s="67"/>
      <c r="R438" s="67"/>
      <c r="S438" s="376"/>
      <c r="T438" s="67"/>
      <c r="U438" s="67"/>
      <c r="V438" s="67"/>
      <c r="W438" s="67" t="str">
        <f t="shared" si="139"/>
        <v/>
      </c>
      <c r="X438" s="67" t="str">
        <f t="shared" si="140"/>
        <v/>
      </c>
      <c r="Y438" s="67"/>
    </row>
    <row r="439" spans="1:25" ht="12" customHeight="1" x14ac:dyDescent="0.4">
      <c r="A439" s="664"/>
      <c r="B439" s="391" t="s">
        <v>193</v>
      </c>
      <c r="C439" s="315"/>
      <c r="D439" s="392"/>
      <c r="E439" s="392"/>
      <c r="F439" s="392"/>
      <c r="G439" s="392"/>
      <c r="H439" s="392"/>
      <c r="I439" s="392"/>
      <c r="J439" s="392"/>
      <c r="K439" s="392"/>
      <c r="L439" s="392"/>
      <c r="M439" s="392"/>
      <c r="N439" s="392"/>
      <c r="O439" s="392"/>
      <c r="P439" s="392"/>
      <c r="Q439" s="392"/>
      <c r="R439" s="392"/>
      <c r="S439" s="394"/>
      <c r="T439" s="67"/>
      <c r="U439" s="67"/>
      <c r="V439" s="67"/>
      <c r="W439" s="67" t="str">
        <f t="shared" si="139"/>
        <v/>
      </c>
      <c r="X439" s="67" t="str">
        <f t="shared" si="140"/>
        <v/>
      </c>
      <c r="Y439" s="67"/>
    </row>
    <row r="440" spans="1:25" ht="12" customHeight="1" x14ac:dyDescent="0.4">
      <c r="A440" s="664"/>
      <c r="B440" s="391" t="s">
        <v>194</v>
      </c>
      <c r="C440" s="315"/>
      <c r="D440" s="392"/>
      <c r="E440" s="392"/>
      <c r="F440" s="392"/>
      <c r="G440" s="392"/>
      <c r="H440" s="392"/>
      <c r="I440" s="392"/>
      <c r="J440" s="392"/>
      <c r="K440" s="392"/>
      <c r="L440" s="392"/>
      <c r="M440" s="392"/>
      <c r="N440" s="392"/>
      <c r="O440" s="392"/>
      <c r="P440" s="392"/>
      <c r="Q440" s="392"/>
      <c r="R440" s="392"/>
      <c r="S440" s="394"/>
      <c r="T440" s="67"/>
      <c r="U440" s="67"/>
      <c r="V440" s="67"/>
      <c r="W440" s="67" t="str">
        <f t="shared" si="139"/>
        <v/>
      </c>
      <c r="X440" s="67" t="str">
        <f t="shared" si="140"/>
        <v/>
      </c>
      <c r="Y440" s="67"/>
    </row>
    <row r="441" spans="1:25" ht="12" customHeight="1" x14ac:dyDescent="0.4">
      <c r="A441" s="664"/>
      <c r="B441" s="390" t="s">
        <v>196</v>
      </c>
      <c r="C441" s="314">
        <f>SUM('Buses Arriving'!C170)</f>
        <v>4</v>
      </c>
      <c r="D441" s="67">
        <f>SUM('Buses Arriving'!D170)</f>
        <v>5</v>
      </c>
      <c r="E441" s="67">
        <f>SUM('Buses Arriving'!E170)</f>
        <v>5</v>
      </c>
      <c r="F441" s="67">
        <f>SUM('Buses Arriving'!F170)</f>
        <v>5</v>
      </c>
      <c r="G441" s="67">
        <f>SUM('Buses Arriving'!G170)</f>
        <v>5</v>
      </c>
      <c r="H441" s="67">
        <f>SUM('Buses Arriving'!H170)</f>
        <v>5</v>
      </c>
      <c r="I441" s="67">
        <f>SUM('Buses Arriving'!I170)</f>
        <v>5</v>
      </c>
      <c r="J441" s="67">
        <f>SUM('Buses Arriving'!J170)</f>
        <v>5</v>
      </c>
      <c r="K441" s="67">
        <f>SUM('Buses Arriving'!K170)</f>
        <v>5</v>
      </c>
      <c r="L441" s="67">
        <f>SUM('Buses Arriving'!L170)</f>
        <v>5</v>
      </c>
      <c r="M441" s="67">
        <f>SUM('Buses Arriving'!M170)</f>
        <v>5</v>
      </c>
      <c r="N441" s="67">
        <f>SUM('Buses Arriving'!N170)</f>
        <v>5</v>
      </c>
      <c r="O441" s="67">
        <f>SUM('Buses Arriving'!O170)</f>
        <v>4</v>
      </c>
      <c r="P441" s="67">
        <f>SUM('Buses Arriving'!P170)</f>
        <v>4</v>
      </c>
      <c r="Q441" s="67">
        <f>SUM('Buses Arriving'!Q170)</f>
        <v>2</v>
      </c>
      <c r="R441" s="67">
        <f>SUM('Buses Arriving'!R170)</f>
        <v>2</v>
      </c>
      <c r="S441" s="376">
        <f t="shared" ref="S441:S448" si="143">SUM(C441:R441)</f>
        <v>71</v>
      </c>
      <c r="T441" s="67"/>
      <c r="U441" s="67"/>
      <c r="V441" s="67"/>
      <c r="W441" s="67" t="str">
        <f t="shared" si="139"/>
        <v/>
      </c>
      <c r="X441" s="67" t="str">
        <f t="shared" si="140"/>
        <v/>
      </c>
      <c r="Y441" s="67"/>
    </row>
    <row r="442" spans="1:25" ht="12" customHeight="1" x14ac:dyDescent="0.4">
      <c r="A442" s="664"/>
      <c r="B442" s="390" t="s">
        <v>197</v>
      </c>
      <c r="C442" s="316">
        <f>SUM('By Bus Stop Arriving'!D149)</f>
        <v>5</v>
      </c>
      <c r="D442" s="70">
        <f>SUM('By Bus Stop Arriving'!E149)</f>
        <v>5</v>
      </c>
      <c r="E442" s="70">
        <f>SUM('By Bus Stop Arriving'!F149)</f>
        <v>6</v>
      </c>
      <c r="F442" s="70">
        <f>SUM('By Bus Stop Arriving'!G149)</f>
        <v>3</v>
      </c>
      <c r="G442" s="70">
        <f>SUM('By Bus Stop Arriving'!H149)</f>
        <v>3</v>
      </c>
      <c r="H442" s="70">
        <f>SUM('By Bus Stop Arriving'!I149)</f>
        <v>13</v>
      </c>
      <c r="I442" s="70">
        <f>SUM('By Bus Stop Arriving'!J149)</f>
        <v>9</v>
      </c>
      <c r="J442" s="70">
        <f>SUM('By Bus Stop Arriving'!K149)</f>
        <v>2</v>
      </c>
      <c r="K442" s="70">
        <f>SUM('By Bus Stop Arriving'!L149)</f>
        <v>12</v>
      </c>
      <c r="L442" s="70">
        <f>SUM('By Bus Stop Arriving'!M149)</f>
        <v>4</v>
      </c>
      <c r="M442" s="70">
        <f>SUM('By Bus Stop Arriving'!N149)</f>
        <v>1</v>
      </c>
      <c r="N442" s="70">
        <f>SUM('By Bus Stop Arriving'!O149)</f>
        <v>1</v>
      </c>
      <c r="O442" s="70">
        <f>SUM('By Bus Stop Arriving'!P149)</f>
        <v>5</v>
      </c>
      <c r="P442" s="70">
        <f>SUM('By Bus Stop Arriving'!Q149)</f>
        <v>0</v>
      </c>
      <c r="Q442" s="70">
        <f>SUM('By Bus Stop Arriving'!R149)</f>
        <v>3</v>
      </c>
      <c r="R442" s="70">
        <f>SUM('By Bus Stop Arriving'!S149)</f>
        <v>1</v>
      </c>
      <c r="S442" s="396">
        <f t="shared" si="143"/>
        <v>73</v>
      </c>
      <c r="T442" s="67"/>
      <c r="U442" s="67"/>
      <c r="V442" s="67"/>
      <c r="W442" s="67" t="str">
        <f t="shared" si="139"/>
        <v/>
      </c>
      <c r="X442" s="67" t="str">
        <f t="shared" si="140"/>
        <v/>
      </c>
      <c r="Y442" s="67"/>
    </row>
    <row r="443" spans="1:25" ht="12" customHeight="1" x14ac:dyDescent="0.4">
      <c r="A443" s="664"/>
      <c r="B443" s="397" t="s">
        <v>7</v>
      </c>
      <c r="C443" s="317">
        <f t="shared" ref="C443:R443" si="144">SUM(C428,C430,C435,C437,C439,C441)</f>
        <v>237</v>
      </c>
      <c r="D443" s="398">
        <f t="shared" si="144"/>
        <v>309</v>
      </c>
      <c r="E443" s="398">
        <f t="shared" si="144"/>
        <v>307</v>
      </c>
      <c r="F443" s="398">
        <f t="shared" si="144"/>
        <v>320</v>
      </c>
      <c r="G443" s="398">
        <f t="shared" si="144"/>
        <v>204</v>
      </c>
      <c r="H443" s="398">
        <f t="shared" si="144"/>
        <v>189</v>
      </c>
      <c r="I443" s="398">
        <f t="shared" si="144"/>
        <v>196</v>
      </c>
      <c r="J443" s="398">
        <f t="shared" si="144"/>
        <v>230</v>
      </c>
      <c r="K443" s="398">
        <f t="shared" si="144"/>
        <v>164</v>
      </c>
      <c r="L443" s="398">
        <f t="shared" si="144"/>
        <v>157</v>
      </c>
      <c r="M443" s="398">
        <f t="shared" si="144"/>
        <v>78</v>
      </c>
      <c r="N443" s="398">
        <f t="shared" si="144"/>
        <v>115</v>
      </c>
      <c r="O443" s="398">
        <f t="shared" si="144"/>
        <v>151</v>
      </c>
      <c r="P443" s="398">
        <f t="shared" si="144"/>
        <v>79</v>
      </c>
      <c r="Q443" s="398">
        <f t="shared" si="144"/>
        <v>34</v>
      </c>
      <c r="R443" s="398">
        <f t="shared" si="144"/>
        <v>26</v>
      </c>
      <c r="S443" s="400">
        <f t="shared" si="143"/>
        <v>2796</v>
      </c>
      <c r="T443" s="67"/>
      <c r="U443" s="67"/>
      <c r="V443" s="67"/>
      <c r="W443" s="67">
        <f t="shared" si="139"/>
        <v>2796</v>
      </c>
      <c r="X443" s="67" t="str">
        <f t="shared" si="140"/>
        <v/>
      </c>
      <c r="Y443" s="67"/>
    </row>
    <row r="444" spans="1:25" ht="12" customHeight="1" x14ac:dyDescent="0.4">
      <c r="A444" s="664"/>
      <c r="B444" s="401" t="s">
        <v>198</v>
      </c>
      <c r="C444" s="402">
        <f t="shared" ref="C444:R444" si="145">SUM(C427,C429,C431,C436,C438,C440,C442)</f>
        <v>294</v>
      </c>
      <c r="D444" s="75">
        <f t="shared" si="145"/>
        <v>378</v>
      </c>
      <c r="E444" s="75">
        <f t="shared" si="145"/>
        <v>383</v>
      </c>
      <c r="F444" s="75">
        <f t="shared" si="145"/>
        <v>430</v>
      </c>
      <c r="G444" s="75">
        <f t="shared" si="145"/>
        <v>285</v>
      </c>
      <c r="H444" s="75">
        <f t="shared" si="145"/>
        <v>250</v>
      </c>
      <c r="I444" s="75">
        <f t="shared" si="145"/>
        <v>291</v>
      </c>
      <c r="J444" s="75">
        <f t="shared" si="145"/>
        <v>305</v>
      </c>
      <c r="K444" s="75">
        <f t="shared" si="145"/>
        <v>241</v>
      </c>
      <c r="L444" s="75">
        <f t="shared" si="145"/>
        <v>192</v>
      </c>
      <c r="M444" s="75">
        <f t="shared" si="145"/>
        <v>100</v>
      </c>
      <c r="N444" s="75">
        <f t="shared" si="145"/>
        <v>143</v>
      </c>
      <c r="O444" s="75">
        <f t="shared" si="145"/>
        <v>172</v>
      </c>
      <c r="P444" s="75">
        <f t="shared" si="145"/>
        <v>86</v>
      </c>
      <c r="Q444" s="75">
        <f t="shared" si="145"/>
        <v>37</v>
      </c>
      <c r="R444" s="75">
        <f t="shared" si="145"/>
        <v>25</v>
      </c>
      <c r="S444" s="404">
        <f t="shared" si="143"/>
        <v>3612</v>
      </c>
      <c r="T444" s="67"/>
      <c r="U444" s="67"/>
      <c r="V444" s="67"/>
      <c r="W444" s="67" t="str">
        <f t="shared" si="139"/>
        <v/>
      </c>
      <c r="X444" s="67">
        <f t="shared" si="140"/>
        <v>3612</v>
      </c>
      <c r="Y444" s="67"/>
    </row>
    <row r="445" spans="1:25" ht="12" customHeight="1" x14ac:dyDescent="0.4">
      <c r="A445" s="664"/>
      <c r="B445" s="390" t="s">
        <v>199</v>
      </c>
      <c r="C445" s="314">
        <f>SUM(Entering!D659:D662)</f>
        <v>6</v>
      </c>
      <c r="D445" s="67">
        <f>SUM(Entering!E659:E662)</f>
        <v>5</v>
      </c>
      <c r="E445" s="67">
        <f>SUM(Entering!F659:F662)</f>
        <v>7</v>
      </c>
      <c r="F445" s="67">
        <f>SUM(Entering!G659:G662)</f>
        <v>14</v>
      </c>
      <c r="G445" s="67">
        <f>SUM(Entering!H659:H662)</f>
        <v>10</v>
      </c>
      <c r="H445" s="67">
        <f>SUM(Entering!I659:I662)</f>
        <v>5</v>
      </c>
      <c r="I445" s="67">
        <f>SUM(Entering!J659:J662)</f>
        <v>7</v>
      </c>
      <c r="J445" s="67">
        <f>SUM(Entering!K659:K662)</f>
        <v>9</v>
      </c>
      <c r="K445" s="67">
        <f>SUM(Entering!L659:L662)</f>
        <v>6</v>
      </c>
      <c r="L445" s="67">
        <f>SUM(Entering!M659:M662)</f>
        <v>6</v>
      </c>
      <c r="M445" s="67">
        <f>SUM(Entering!N659:N662)</f>
        <v>0</v>
      </c>
      <c r="N445" s="67">
        <f>SUM(Entering!O659:O662)</f>
        <v>2</v>
      </c>
      <c r="O445" s="67">
        <f>SUM(Entering!P659:P662)</f>
        <v>0</v>
      </c>
      <c r="P445" s="67">
        <f>SUM(Entering!Q659:Q662)</f>
        <v>0</v>
      </c>
      <c r="Q445" s="67">
        <f>SUM(Entering!R659:R662)</f>
        <v>0</v>
      </c>
      <c r="R445" s="67">
        <f>SUM(Entering!S659:S662)</f>
        <v>0</v>
      </c>
      <c r="S445" s="376">
        <f t="shared" si="143"/>
        <v>77</v>
      </c>
      <c r="T445" s="67"/>
      <c r="U445" s="67"/>
      <c r="V445" s="67"/>
      <c r="W445" s="67" t="str">
        <f t="shared" si="139"/>
        <v/>
      </c>
      <c r="X445" s="67" t="str">
        <f t="shared" si="140"/>
        <v/>
      </c>
      <c r="Y445" s="67"/>
    </row>
    <row r="446" spans="1:25" ht="12" customHeight="1" x14ac:dyDescent="0.4">
      <c r="A446" s="664"/>
      <c r="B446" s="390" t="s">
        <v>200</v>
      </c>
      <c r="C446" s="314">
        <f>(Entering!D659)+(Entering!D660*2)+(Entering!D661*3)+(Entering!D662*4)</f>
        <v>6</v>
      </c>
      <c r="D446" s="67">
        <f>(Entering!E659)+(Entering!E660*2)+(Entering!E661*3)+(Entering!E662*4)</f>
        <v>5</v>
      </c>
      <c r="E446" s="67">
        <f>(Entering!F659)+(Entering!F660*2)+(Entering!F661*3)+(Entering!F662*4)</f>
        <v>11</v>
      </c>
      <c r="F446" s="67">
        <f>(Entering!G659)+(Entering!G660*2)+(Entering!G661*3)+(Entering!G662*4)</f>
        <v>16</v>
      </c>
      <c r="G446" s="67">
        <f>(Entering!H659)+(Entering!H660*2)+(Entering!H661*3)+(Entering!H662*4)</f>
        <v>11</v>
      </c>
      <c r="H446" s="67">
        <f>(Entering!I659)+(Entering!I660*2)+(Entering!I661*3)+(Entering!I662*4)</f>
        <v>5</v>
      </c>
      <c r="I446" s="67">
        <f>(Entering!J659)+(Entering!J660*2)+(Entering!J661*3)+(Entering!J662*4)</f>
        <v>10</v>
      </c>
      <c r="J446" s="67">
        <f>(Entering!K659)+(Entering!K660*2)+(Entering!K661*3)+(Entering!K662*4)</f>
        <v>10</v>
      </c>
      <c r="K446" s="67">
        <f>(Entering!L659)+(Entering!L660*2)+(Entering!L661*3)+(Entering!L662*4)</f>
        <v>8</v>
      </c>
      <c r="L446" s="67">
        <f>(Entering!M659)+(Entering!M660*2)+(Entering!M661*3)+(Entering!M662*4)</f>
        <v>7</v>
      </c>
      <c r="M446" s="67">
        <f>(Entering!N659)+(Entering!N660*2)+(Entering!N661*3)+(Entering!N662*4)</f>
        <v>0</v>
      </c>
      <c r="N446" s="67">
        <f>(Entering!O659)+(Entering!O660*2)+(Entering!O661*3)+(Entering!O662*4)</f>
        <v>2</v>
      </c>
      <c r="O446" s="67">
        <f>(Entering!P659)+(Entering!P660*2)+(Entering!P661*3)+(Entering!P662*4)</f>
        <v>0</v>
      </c>
      <c r="P446" s="67">
        <f>(Entering!Q659)+(Entering!Q660*2)+(Entering!Q661*3)+(Entering!Q662*4)</f>
        <v>0</v>
      </c>
      <c r="Q446" s="67">
        <f>(Entering!R659)+(Entering!R660*2)+(Entering!R661*3)+(Entering!R662*4)</f>
        <v>0</v>
      </c>
      <c r="R446" s="67">
        <f>(Entering!S659)+(Entering!S660*2)+(Entering!S661*3)+(Entering!S662*4)</f>
        <v>0</v>
      </c>
      <c r="S446" s="376">
        <f t="shared" si="143"/>
        <v>91</v>
      </c>
      <c r="T446" s="67"/>
      <c r="U446" s="67"/>
      <c r="V446" s="67"/>
      <c r="W446" s="67" t="str">
        <f t="shared" si="139"/>
        <v/>
      </c>
      <c r="X446" s="67" t="str">
        <f t="shared" si="140"/>
        <v/>
      </c>
      <c r="Y446" s="67"/>
    </row>
    <row r="447" spans="1:25" ht="12" customHeight="1" x14ac:dyDescent="0.4">
      <c r="A447" s="664"/>
      <c r="B447" s="391" t="s">
        <v>201</v>
      </c>
      <c r="C447" s="315">
        <f>SUM(Entering!D669:D672)</f>
        <v>5</v>
      </c>
      <c r="D447" s="392">
        <f>SUM(Entering!E669:E672)</f>
        <v>8</v>
      </c>
      <c r="E447" s="392">
        <f>SUM(Entering!F669:F672)</f>
        <v>6</v>
      </c>
      <c r="F447" s="392">
        <f>SUM(Entering!G669:G672)</f>
        <v>11</v>
      </c>
      <c r="G447" s="392">
        <f>SUM(Entering!H669:H672)</f>
        <v>9</v>
      </c>
      <c r="H447" s="392">
        <f>SUM(Entering!I669:I672)</f>
        <v>19</v>
      </c>
      <c r="I447" s="392">
        <f>SUM(Entering!J669:J672)</f>
        <v>13</v>
      </c>
      <c r="J447" s="392">
        <f>SUM(Entering!K669:K672)</f>
        <v>11</v>
      </c>
      <c r="K447" s="392">
        <f>SUM(Entering!L669:L672)</f>
        <v>19</v>
      </c>
      <c r="L447" s="392">
        <f>SUM(Entering!M669:M672)</f>
        <v>9</v>
      </c>
      <c r="M447" s="392">
        <f>SUM(Entering!N669:N672)</f>
        <v>3</v>
      </c>
      <c r="N447" s="392">
        <f>SUM(Entering!O669:O672)</f>
        <v>8</v>
      </c>
      <c r="O447" s="392">
        <f>SUM(Entering!P669:P672)</f>
        <v>6</v>
      </c>
      <c r="P447" s="392">
        <f>SUM(Entering!Q669:Q672)</f>
        <v>4</v>
      </c>
      <c r="Q447" s="392">
        <f>SUM(Entering!R669:R672)</f>
        <v>2</v>
      </c>
      <c r="R447" s="392">
        <f>SUM(Entering!S669:S672)</f>
        <v>2</v>
      </c>
      <c r="S447" s="394">
        <f t="shared" si="143"/>
        <v>135</v>
      </c>
      <c r="T447" s="67"/>
      <c r="U447" s="67"/>
      <c r="V447" s="67"/>
      <c r="W447" s="67" t="str">
        <f t="shared" si="139"/>
        <v/>
      </c>
      <c r="X447" s="67" t="str">
        <f t="shared" si="140"/>
        <v/>
      </c>
      <c r="Y447" s="67"/>
    </row>
    <row r="448" spans="1:25" ht="12" customHeight="1" x14ac:dyDescent="0.4">
      <c r="A448" s="664"/>
      <c r="B448" s="391" t="s">
        <v>202</v>
      </c>
      <c r="C448" s="315">
        <f>(Entering!D669)+(Entering!D670*2)+(Entering!D671*3)+(Entering!D672*4)</f>
        <v>7</v>
      </c>
      <c r="D448" s="392">
        <f>(Entering!E669)+(Entering!E670*2)+(Entering!E671*3)+(Entering!E672*4)</f>
        <v>12</v>
      </c>
      <c r="E448" s="392">
        <f>(Entering!F669)+(Entering!F670*2)+(Entering!F671*3)+(Entering!F672*4)</f>
        <v>8</v>
      </c>
      <c r="F448" s="392">
        <f>(Entering!G669)+(Entering!G670*2)+(Entering!G671*3)+(Entering!G672*4)</f>
        <v>12</v>
      </c>
      <c r="G448" s="392">
        <f>(Entering!H669)+(Entering!H670*2)+(Entering!H671*3)+(Entering!H672*4)</f>
        <v>10</v>
      </c>
      <c r="H448" s="392">
        <f>(Entering!I669)+(Entering!I670*2)+(Entering!I671*3)+(Entering!I672*4)</f>
        <v>21</v>
      </c>
      <c r="I448" s="392">
        <f>(Entering!J669)+(Entering!J670*2)+(Entering!J671*3)+(Entering!J672*4)</f>
        <v>16</v>
      </c>
      <c r="J448" s="392">
        <f>(Entering!K669)+(Entering!K670*2)+(Entering!K671*3)+(Entering!K672*4)</f>
        <v>16</v>
      </c>
      <c r="K448" s="392">
        <f>(Entering!L669)+(Entering!L670*2)+(Entering!L671*3)+(Entering!L672*4)</f>
        <v>24</v>
      </c>
      <c r="L448" s="392">
        <f>(Entering!M669)+(Entering!M670*2)+(Entering!M671*3)+(Entering!M672*4)</f>
        <v>10</v>
      </c>
      <c r="M448" s="392">
        <f>(Entering!N669)+(Entering!N670*2)+(Entering!N671*3)+(Entering!N672*4)</f>
        <v>3</v>
      </c>
      <c r="N448" s="392">
        <f>(Entering!O669)+(Entering!O670*2)+(Entering!O671*3)+(Entering!O672*4)</f>
        <v>12</v>
      </c>
      <c r="O448" s="392">
        <f>(Entering!P669)+(Entering!P670*2)+(Entering!P671*3)+(Entering!P672*4)</f>
        <v>8</v>
      </c>
      <c r="P448" s="392">
        <f>(Entering!Q669)+(Entering!Q670*2)+(Entering!Q671*3)+(Entering!Q672*4)</f>
        <v>4</v>
      </c>
      <c r="Q448" s="392">
        <f>(Entering!R669)+(Entering!R670*2)+(Entering!R671*3)+(Entering!R672*4)</f>
        <v>2</v>
      </c>
      <c r="R448" s="392">
        <f>(Entering!S669)+(Entering!S670*2)+(Entering!S671*3)+(Entering!S672*4)</f>
        <v>2</v>
      </c>
      <c r="S448" s="394">
        <f t="shared" si="143"/>
        <v>167</v>
      </c>
      <c r="T448" s="67"/>
      <c r="U448" s="67"/>
      <c r="V448" s="67"/>
      <c r="W448" s="67" t="str">
        <f t="shared" si="139"/>
        <v/>
      </c>
      <c r="X448" s="67" t="str">
        <f t="shared" si="140"/>
        <v/>
      </c>
      <c r="Y448" s="67"/>
    </row>
    <row r="449" spans="1:25" ht="12" customHeight="1" x14ac:dyDescent="0.4">
      <c r="A449" s="664"/>
      <c r="B449" s="390" t="s">
        <v>203</v>
      </c>
      <c r="C449" s="314"/>
      <c r="D449" s="67"/>
      <c r="E449" s="67"/>
      <c r="F449" s="67"/>
      <c r="G449" s="67"/>
      <c r="H449" s="67"/>
      <c r="I449" s="67"/>
      <c r="J449" s="67"/>
      <c r="K449" s="67"/>
      <c r="L449" s="67"/>
      <c r="M449" s="67"/>
      <c r="N449" s="67"/>
      <c r="O449" s="67"/>
      <c r="P449" s="67"/>
      <c r="Q449" s="67"/>
      <c r="R449" s="67"/>
      <c r="S449" s="376"/>
      <c r="T449" s="67"/>
      <c r="U449" s="67"/>
      <c r="V449" s="67"/>
      <c r="W449" s="67" t="str">
        <f t="shared" si="139"/>
        <v/>
      </c>
      <c r="X449" s="67" t="str">
        <f t="shared" si="140"/>
        <v/>
      </c>
      <c r="Y449" s="67"/>
    </row>
    <row r="450" spans="1:25" ht="12" customHeight="1" x14ac:dyDescent="0.4">
      <c r="A450" s="664"/>
      <c r="B450" s="390" t="s">
        <v>204</v>
      </c>
      <c r="C450" s="314"/>
      <c r="D450" s="67"/>
      <c r="E450" s="67"/>
      <c r="F450" s="67"/>
      <c r="G450" s="67"/>
      <c r="H450" s="67"/>
      <c r="I450" s="67"/>
      <c r="J450" s="67"/>
      <c r="K450" s="67"/>
      <c r="L450" s="67"/>
      <c r="M450" s="67"/>
      <c r="N450" s="67"/>
      <c r="O450" s="67"/>
      <c r="P450" s="67"/>
      <c r="Q450" s="67"/>
      <c r="R450" s="67"/>
      <c r="S450" s="376"/>
      <c r="T450" s="67"/>
      <c r="U450" s="67"/>
      <c r="V450" s="67"/>
      <c r="W450" s="67" t="str">
        <f t="shared" si="139"/>
        <v/>
      </c>
      <c r="X450" s="67" t="str">
        <f t="shared" si="140"/>
        <v/>
      </c>
      <c r="Y450" s="67"/>
    </row>
    <row r="451" spans="1:25" ht="12" customHeight="1" x14ac:dyDescent="0.4">
      <c r="A451" s="664"/>
      <c r="B451" s="397" t="s">
        <v>25</v>
      </c>
      <c r="C451" s="317">
        <f t="shared" ref="C451:R451" si="146">SUM(C445,C447,C449)</f>
        <v>11</v>
      </c>
      <c r="D451" s="398">
        <f t="shared" si="146"/>
        <v>13</v>
      </c>
      <c r="E451" s="398">
        <f t="shared" si="146"/>
        <v>13</v>
      </c>
      <c r="F451" s="398">
        <f t="shared" si="146"/>
        <v>25</v>
      </c>
      <c r="G451" s="398">
        <f t="shared" si="146"/>
        <v>19</v>
      </c>
      <c r="H451" s="398">
        <f t="shared" si="146"/>
        <v>24</v>
      </c>
      <c r="I451" s="398">
        <f t="shared" si="146"/>
        <v>20</v>
      </c>
      <c r="J451" s="398">
        <f t="shared" si="146"/>
        <v>20</v>
      </c>
      <c r="K451" s="398">
        <f t="shared" si="146"/>
        <v>25</v>
      </c>
      <c r="L451" s="398">
        <f t="shared" si="146"/>
        <v>15</v>
      </c>
      <c r="M451" s="398">
        <f t="shared" si="146"/>
        <v>3</v>
      </c>
      <c r="N451" s="398">
        <f t="shared" si="146"/>
        <v>10</v>
      </c>
      <c r="O451" s="398">
        <f t="shared" si="146"/>
        <v>6</v>
      </c>
      <c r="P451" s="398">
        <f t="shared" si="146"/>
        <v>4</v>
      </c>
      <c r="Q451" s="398">
        <f t="shared" si="146"/>
        <v>2</v>
      </c>
      <c r="R451" s="398">
        <f t="shared" si="146"/>
        <v>2</v>
      </c>
      <c r="S451" s="400">
        <f t="shared" ref="S451:S457" si="147">SUM(C451:R451)</f>
        <v>212</v>
      </c>
      <c r="T451" s="67"/>
      <c r="U451" s="67"/>
      <c r="V451" s="67"/>
      <c r="W451" s="67" t="str">
        <f t="shared" si="139"/>
        <v/>
      </c>
      <c r="X451" s="67" t="str">
        <f t="shared" si="140"/>
        <v/>
      </c>
      <c r="Y451" s="67"/>
    </row>
    <row r="452" spans="1:25" ht="12" customHeight="1" x14ac:dyDescent="0.4">
      <c r="A452" s="664"/>
      <c r="B452" s="401" t="s">
        <v>205</v>
      </c>
      <c r="C452" s="402">
        <f t="shared" ref="C452:R452" si="148">SUM(C446,C448,C450)</f>
        <v>13</v>
      </c>
      <c r="D452" s="75">
        <f t="shared" si="148"/>
        <v>17</v>
      </c>
      <c r="E452" s="75">
        <f t="shared" si="148"/>
        <v>19</v>
      </c>
      <c r="F452" s="75">
        <f t="shared" si="148"/>
        <v>28</v>
      </c>
      <c r="G452" s="75">
        <f t="shared" si="148"/>
        <v>21</v>
      </c>
      <c r="H452" s="75">
        <f t="shared" si="148"/>
        <v>26</v>
      </c>
      <c r="I452" s="75">
        <f t="shared" si="148"/>
        <v>26</v>
      </c>
      <c r="J452" s="75">
        <f t="shared" si="148"/>
        <v>26</v>
      </c>
      <c r="K452" s="75">
        <f t="shared" si="148"/>
        <v>32</v>
      </c>
      <c r="L452" s="75">
        <f t="shared" si="148"/>
        <v>17</v>
      </c>
      <c r="M452" s="75">
        <f t="shared" si="148"/>
        <v>3</v>
      </c>
      <c r="N452" s="75">
        <f t="shared" si="148"/>
        <v>14</v>
      </c>
      <c r="O452" s="75">
        <f t="shared" si="148"/>
        <v>8</v>
      </c>
      <c r="P452" s="75">
        <f t="shared" si="148"/>
        <v>4</v>
      </c>
      <c r="Q452" s="75">
        <f t="shared" si="148"/>
        <v>2</v>
      </c>
      <c r="R452" s="75">
        <f t="shared" si="148"/>
        <v>2</v>
      </c>
      <c r="S452" s="404">
        <f t="shared" si="147"/>
        <v>258</v>
      </c>
      <c r="T452" s="67"/>
      <c r="U452" s="67"/>
      <c r="V452" s="67"/>
      <c r="W452" s="67" t="str">
        <f t="shared" si="139"/>
        <v/>
      </c>
      <c r="X452" s="67" t="str">
        <f t="shared" si="140"/>
        <v/>
      </c>
      <c r="Y452" s="67"/>
    </row>
    <row r="453" spans="1:25" ht="12" customHeight="1" x14ac:dyDescent="0.4">
      <c r="A453" s="664"/>
      <c r="B453" s="397" t="s">
        <v>6</v>
      </c>
      <c r="C453" s="317">
        <f t="shared" ref="C453:R453" si="149">SUM(C443,C451)</f>
        <v>248</v>
      </c>
      <c r="D453" s="398">
        <f t="shared" si="149"/>
        <v>322</v>
      </c>
      <c r="E453" s="398">
        <f t="shared" si="149"/>
        <v>320</v>
      </c>
      <c r="F453" s="398">
        <f t="shared" si="149"/>
        <v>345</v>
      </c>
      <c r="G453" s="398">
        <f t="shared" si="149"/>
        <v>223</v>
      </c>
      <c r="H453" s="398">
        <f t="shared" si="149"/>
        <v>213</v>
      </c>
      <c r="I453" s="398">
        <f t="shared" si="149"/>
        <v>216</v>
      </c>
      <c r="J453" s="398">
        <f t="shared" si="149"/>
        <v>250</v>
      </c>
      <c r="K453" s="398">
        <f t="shared" si="149"/>
        <v>189</v>
      </c>
      <c r="L453" s="398">
        <f t="shared" si="149"/>
        <v>172</v>
      </c>
      <c r="M453" s="398">
        <f t="shared" si="149"/>
        <v>81</v>
      </c>
      <c r="N453" s="398">
        <f t="shared" si="149"/>
        <v>125</v>
      </c>
      <c r="O453" s="398">
        <f t="shared" si="149"/>
        <v>157</v>
      </c>
      <c r="P453" s="398">
        <f t="shared" si="149"/>
        <v>83</v>
      </c>
      <c r="Q453" s="398">
        <f t="shared" si="149"/>
        <v>36</v>
      </c>
      <c r="R453" s="398">
        <f t="shared" si="149"/>
        <v>28</v>
      </c>
      <c r="S453" s="400">
        <f t="shared" si="147"/>
        <v>3008</v>
      </c>
      <c r="T453" s="67"/>
      <c r="U453" s="67"/>
      <c r="V453" s="67"/>
      <c r="W453" s="67" t="str">
        <f t="shared" si="139"/>
        <v/>
      </c>
      <c r="X453" s="67" t="str">
        <f t="shared" si="140"/>
        <v/>
      </c>
      <c r="Y453" s="67"/>
    </row>
    <row r="454" spans="1:25" ht="12" customHeight="1" x14ac:dyDescent="0.4">
      <c r="A454" s="665"/>
      <c r="B454" s="401" t="s">
        <v>32</v>
      </c>
      <c r="C454" s="402">
        <f t="shared" ref="C454:R454" si="150">SUM(C444,C452)</f>
        <v>307</v>
      </c>
      <c r="D454" s="75">
        <f t="shared" si="150"/>
        <v>395</v>
      </c>
      <c r="E454" s="75">
        <f t="shared" si="150"/>
        <v>402</v>
      </c>
      <c r="F454" s="75">
        <f t="shared" si="150"/>
        <v>458</v>
      </c>
      <c r="G454" s="75">
        <f t="shared" si="150"/>
        <v>306</v>
      </c>
      <c r="H454" s="75">
        <f t="shared" si="150"/>
        <v>276</v>
      </c>
      <c r="I454" s="75">
        <f t="shared" si="150"/>
        <v>317</v>
      </c>
      <c r="J454" s="75">
        <f t="shared" si="150"/>
        <v>331</v>
      </c>
      <c r="K454" s="75">
        <f t="shared" si="150"/>
        <v>273</v>
      </c>
      <c r="L454" s="75">
        <f t="shared" si="150"/>
        <v>209</v>
      </c>
      <c r="M454" s="75">
        <f t="shared" si="150"/>
        <v>103</v>
      </c>
      <c r="N454" s="75">
        <f t="shared" si="150"/>
        <v>157</v>
      </c>
      <c r="O454" s="75">
        <f t="shared" si="150"/>
        <v>180</v>
      </c>
      <c r="P454" s="75">
        <f t="shared" si="150"/>
        <v>90</v>
      </c>
      <c r="Q454" s="75">
        <f t="shared" si="150"/>
        <v>39</v>
      </c>
      <c r="R454" s="75">
        <f t="shared" si="150"/>
        <v>27</v>
      </c>
      <c r="S454" s="404">
        <f t="shared" si="147"/>
        <v>3870</v>
      </c>
      <c r="T454" s="67"/>
      <c r="U454" s="67"/>
      <c r="V454" s="67"/>
      <c r="W454" s="67" t="str">
        <f t="shared" si="139"/>
        <v/>
      </c>
      <c r="X454" s="67" t="str">
        <f t="shared" si="140"/>
        <v/>
      </c>
      <c r="Y454" s="67"/>
    </row>
    <row r="455" spans="1:25" ht="12" customHeight="1" x14ac:dyDescent="0.4">
      <c r="A455" s="663" t="s">
        <v>267</v>
      </c>
      <c r="B455" s="390" t="s">
        <v>180</v>
      </c>
      <c r="C455" s="179">
        <f>SUM('PMD Breakdown Entering'!C160:C164,'PMD Breakdown Entering'!C157)</f>
        <v>29</v>
      </c>
      <c r="D455" s="77">
        <f>SUM('PMD Breakdown Entering'!D160:D164,'PMD Breakdown Entering'!D157)</f>
        <v>44</v>
      </c>
      <c r="E455" s="77">
        <f>SUM('PMD Breakdown Entering'!E160:E164,'PMD Breakdown Entering'!E157)</f>
        <v>21</v>
      </c>
      <c r="F455" s="77">
        <f>SUM('PMD Breakdown Entering'!F160:F164,'PMD Breakdown Entering'!F157)</f>
        <v>33</v>
      </c>
      <c r="G455" s="77">
        <f>SUM('PMD Breakdown Entering'!G160:G164,'PMD Breakdown Entering'!G157)</f>
        <v>38</v>
      </c>
      <c r="H455" s="77">
        <f>SUM('PMD Breakdown Entering'!H160:H164,'PMD Breakdown Entering'!H157)</f>
        <v>21</v>
      </c>
      <c r="I455" s="77">
        <f>SUM('PMD Breakdown Entering'!I160:I164,'PMD Breakdown Entering'!I157)</f>
        <v>38</v>
      </c>
      <c r="J455" s="77">
        <f>SUM('PMD Breakdown Entering'!J160:J164,'PMD Breakdown Entering'!J157)</f>
        <v>21</v>
      </c>
      <c r="K455" s="77">
        <f>SUM('PMD Breakdown Entering'!K160:K164,'PMD Breakdown Entering'!K157)</f>
        <v>17</v>
      </c>
      <c r="L455" s="77">
        <f>SUM('PMD Breakdown Entering'!L160:L164,'PMD Breakdown Entering'!L157)</f>
        <v>13</v>
      </c>
      <c r="M455" s="77">
        <f>SUM('PMD Breakdown Entering'!M160:M164,'PMD Breakdown Entering'!M157)</f>
        <v>10</v>
      </c>
      <c r="N455" s="77">
        <f>SUM('PMD Breakdown Entering'!N160:N164,'PMD Breakdown Entering'!N157)</f>
        <v>8</v>
      </c>
      <c r="O455" s="77">
        <f>SUM('PMD Breakdown Entering'!O160:O164,'PMD Breakdown Entering'!O157)</f>
        <v>6</v>
      </c>
      <c r="P455" s="77">
        <f>SUM('PMD Breakdown Entering'!P160:P164,'PMD Breakdown Entering'!P157)</f>
        <v>6</v>
      </c>
      <c r="Q455" s="77">
        <f>SUM('PMD Breakdown Entering'!Q160:Q164,'PMD Breakdown Entering'!Q157)</f>
        <v>2</v>
      </c>
      <c r="R455" s="77">
        <f>SUM('PMD Breakdown Entering'!R160:R164,'PMD Breakdown Entering'!R157)</f>
        <v>0</v>
      </c>
      <c r="S455" s="376">
        <f t="shared" si="147"/>
        <v>307</v>
      </c>
      <c r="T455" s="67"/>
      <c r="U455" s="67"/>
      <c r="V455" s="67"/>
      <c r="W455" s="67" t="str">
        <f t="shared" si="139"/>
        <v/>
      </c>
      <c r="X455" s="67" t="str">
        <f t="shared" si="140"/>
        <v/>
      </c>
      <c r="Y455" s="67"/>
    </row>
    <row r="456" spans="1:25" ht="12" customHeight="1" x14ac:dyDescent="0.4">
      <c r="A456" s="664"/>
      <c r="B456" s="391" t="s">
        <v>181</v>
      </c>
      <c r="C456" s="315">
        <f>SUM(Entering!D684:D685)</f>
        <v>1</v>
      </c>
      <c r="D456" s="392">
        <f>SUM(Entering!E684:E685)</f>
        <v>2</v>
      </c>
      <c r="E456" s="392">
        <f>SUM(Entering!F684:F685)</f>
        <v>1</v>
      </c>
      <c r="F456" s="392">
        <f>SUM(Entering!G684:G685)</f>
        <v>0</v>
      </c>
      <c r="G456" s="392">
        <f>SUM(Entering!H684:H685)</f>
        <v>0</v>
      </c>
      <c r="H456" s="392">
        <f>SUM(Entering!I684:I685)</f>
        <v>1</v>
      </c>
      <c r="I456" s="392">
        <f>SUM(Entering!J684:J685)</f>
        <v>1</v>
      </c>
      <c r="J456" s="392">
        <f>SUM(Entering!K684:K685)</f>
        <v>0</v>
      </c>
      <c r="K456" s="392">
        <f>SUM(Entering!L684:L685)</f>
        <v>0</v>
      </c>
      <c r="L456" s="392">
        <f>SUM(Entering!M684:M685)</f>
        <v>0</v>
      </c>
      <c r="M456" s="392">
        <f>SUM(Entering!N684:N685)</f>
        <v>0</v>
      </c>
      <c r="N456" s="392">
        <f>SUM(Entering!O684:O685)</f>
        <v>0</v>
      </c>
      <c r="O456" s="392">
        <f>SUM(Entering!P684:P685)</f>
        <v>0</v>
      </c>
      <c r="P456" s="392">
        <f>SUM(Entering!Q684:Q685)</f>
        <v>0</v>
      </c>
      <c r="Q456" s="392">
        <f>SUM(Entering!R684:R685)</f>
        <v>0</v>
      </c>
      <c r="R456" s="392">
        <f>SUM(Entering!S684:S685)</f>
        <v>0</v>
      </c>
      <c r="S456" s="394">
        <f t="shared" si="147"/>
        <v>6</v>
      </c>
      <c r="T456" s="67"/>
      <c r="U456" s="67"/>
      <c r="V456" s="67"/>
      <c r="W456" s="67" t="str">
        <f t="shared" si="139"/>
        <v/>
      </c>
      <c r="X456" s="67" t="str">
        <f t="shared" si="140"/>
        <v/>
      </c>
      <c r="Y456" s="67"/>
    </row>
    <row r="457" spans="1:25" ht="12" customHeight="1" x14ac:dyDescent="0.4">
      <c r="A457" s="664"/>
      <c r="B457" s="391" t="s">
        <v>182</v>
      </c>
      <c r="C457" s="315">
        <f>(Entering!D684)+(Entering!D685*2)</f>
        <v>1</v>
      </c>
      <c r="D457" s="392">
        <f>(Entering!E684)+(Entering!E685*2)</f>
        <v>2</v>
      </c>
      <c r="E457" s="392">
        <f>(Entering!F684)+(Entering!F685*2)</f>
        <v>1</v>
      </c>
      <c r="F457" s="392">
        <f>(Entering!G684)+(Entering!G685*2)</f>
        <v>0</v>
      </c>
      <c r="G457" s="392">
        <f>(Entering!H684)+(Entering!H685*2)</f>
        <v>0</v>
      </c>
      <c r="H457" s="392">
        <f>(Entering!I684)+(Entering!I685*2)</f>
        <v>1</v>
      </c>
      <c r="I457" s="392">
        <f>(Entering!J684)+(Entering!J685*2)</f>
        <v>1</v>
      </c>
      <c r="J457" s="392">
        <f>(Entering!K684)+(Entering!K685*2)</f>
        <v>0</v>
      </c>
      <c r="K457" s="392">
        <f>(Entering!L684)+(Entering!L685*2)</f>
        <v>0</v>
      </c>
      <c r="L457" s="392">
        <f>(Entering!M684)+(Entering!M685*2)</f>
        <v>0</v>
      </c>
      <c r="M457" s="392">
        <f>(Entering!N684)+(Entering!N685*2)</f>
        <v>0</v>
      </c>
      <c r="N457" s="392">
        <f>(Entering!O684)+(Entering!O685*2)</f>
        <v>0</v>
      </c>
      <c r="O457" s="392">
        <f>(Entering!P684)+(Entering!P685*2)</f>
        <v>0</v>
      </c>
      <c r="P457" s="392">
        <f>(Entering!Q684)+(Entering!Q685*2)</f>
        <v>0</v>
      </c>
      <c r="Q457" s="392">
        <f>(Entering!R684)+(Entering!R685*2)</f>
        <v>0</v>
      </c>
      <c r="R457" s="392">
        <f>(Entering!S684)+(Entering!S685*2)</f>
        <v>0</v>
      </c>
      <c r="S457" s="394">
        <f t="shared" si="147"/>
        <v>6</v>
      </c>
      <c r="T457" s="67"/>
      <c r="U457" s="67"/>
      <c r="V457" s="67"/>
      <c r="W457" s="67" t="str">
        <f t="shared" si="139"/>
        <v/>
      </c>
      <c r="X457" s="67" t="str">
        <f t="shared" si="140"/>
        <v/>
      </c>
      <c r="Y457" s="67"/>
    </row>
    <row r="458" spans="1:25" ht="12" customHeight="1" x14ac:dyDescent="0.4">
      <c r="A458" s="664"/>
      <c r="B458" s="390" t="s">
        <v>184</v>
      </c>
      <c r="C458" s="314"/>
      <c r="D458" s="67"/>
      <c r="E458" s="67"/>
      <c r="F458" s="67"/>
      <c r="G458" s="67"/>
      <c r="H458" s="67"/>
      <c r="I458" s="67"/>
      <c r="J458" s="67"/>
      <c r="K458" s="67"/>
      <c r="L458" s="67"/>
      <c r="M458" s="67"/>
      <c r="N458" s="67"/>
      <c r="O458" s="67"/>
      <c r="P458" s="67"/>
      <c r="Q458" s="67"/>
      <c r="R458" s="67"/>
      <c r="S458" s="376"/>
      <c r="T458" s="67"/>
      <c r="U458" s="67"/>
      <c r="V458" s="67"/>
      <c r="W458" s="67" t="str">
        <f t="shared" si="139"/>
        <v/>
      </c>
      <c r="X458" s="67" t="str">
        <f t="shared" si="140"/>
        <v/>
      </c>
      <c r="Y458" s="67"/>
    </row>
    <row r="459" spans="1:25" ht="12" customHeight="1" x14ac:dyDescent="0.4">
      <c r="A459" s="664"/>
      <c r="B459" s="390" t="s">
        <v>185</v>
      </c>
      <c r="C459" s="314"/>
      <c r="D459" s="67"/>
      <c r="E459" s="67"/>
      <c r="F459" s="67"/>
      <c r="G459" s="67"/>
      <c r="H459" s="67"/>
      <c r="I459" s="67"/>
      <c r="J459" s="67"/>
      <c r="K459" s="67"/>
      <c r="L459" s="67"/>
      <c r="M459" s="67"/>
      <c r="N459" s="67"/>
      <c r="O459" s="67"/>
      <c r="P459" s="67"/>
      <c r="Q459" s="67"/>
      <c r="R459" s="67"/>
      <c r="S459" s="376"/>
      <c r="T459" s="67"/>
      <c r="U459" s="67"/>
      <c r="V459" s="67"/>
      <c r="W459" s="67" t="str">
        <f t="shared" si="139"/>
        <v/>
      </c>
      <c r="X459" s="67" t="str">
        <f t="shared" si="140"/>
        <v/>
      </c>
      <c r="Y459" s="67"/>
    </row>
    <row r="460" spans="1:25" ht="12" customHeight="1" x14ac:dyDescent="0.4">
      <c r="A460" s="664"/>
      <c r="B460" s="391" t="s">
        <v>11</v>
      </c>
      <c r="C460" s="315"/>
      <c r="D460" s="392"/>
      <c r="E460" s="392"/>
      <c r="F460" s="392"/>
      <c r="G460" s="392"/>
      <c r="H460" s="392"/>
      <c r="I460" s="392"/>
      <c r="J460" s="392"/>
      <c r="K460" s="392"/>
      <c r="L460" s="392"/>
      <c r="M460" s="392"/>
      <c r="N460" s="392"/>
      <c r="O460" s="392"/>
      <c r="P460" s="392"/>
      <c r="Q460" s="392"/>
      <c r="R460" s="392"/>
      <c r="S460" s="394"/>
      <c r="T460" s="67"/>
      <c r="U460" s="67"/>
      <c r="V460" s="67"/>
      <c r="W460" s="67" t="str">
        <f t="shared" si="139"/>
        <v/>
      </c>
      <c r="X460" s="67" t="str">
        <f t="shared" si="140"/>
        <v/>
      </c>
      <c r="Y460" s="67"/>
    </row>
    <row r="461" spans="1:25" ht="12" customHeight="1" x14ac:dyDescent="0.4">
      <c r="A461" s="664"/>
      <c r="B461" s="391" t="s">
        <v>188</v>
      </c>
      <c r="C461" s="315"/>
      <c r="D461" s="392"/>
      <c r="E461" s="392"/>
      <c r="F461" s="392"/>
      <c r="G461" s="392"/>
      <c r="H461" s="392"/>
      <c r="I461" s="392"/>
      <c r="J461" s="392"/>
      <c r="K461" s="392"/>
      <c r="L461" s="392"/>
      <c r="M461" s="392"/>
      <c r="N461" s="392"/>
      <c r="O461" s="392"/>
      <c r="P461" s="392"/>
      <c r="Q461" s="392"/>
      <c r="R461" s="392"/>
      <c r="S461" s="394"/>
      <c r="T461" s="67"/>
      <c r="U461" s="67"/>
      <c r="V461" s="67"/>
      <c r="W461" s="67" t="str">
        <f t="shared" si="139"/>
        <v/>
      </c>
      <c r="X461" s="67" t="str">
        <f t="shared" si="140"/>
        <v/>
      </c>
      <c r="Y461" s="67"/>
    </row>
    <row r="462" spans="1:25" ht="12" customHeight="1" x14ac:dyDescent="0.4">
      <c r="A462" s="664"/>
      <c r="B462" s="391" t="s">
        <v>42</v>
      </c>
      <c r="C462" s="315"/>
      <c r="D462" s="392"/>
      <c r="E462" s="392"/>
      <c r="F462" s="392"/>
      <c r="G462" s="392"/>
      <c r="H462" s="392"/>
      <c r="I462" s="392"/>
      <c r="J462" s="392"/>
      <c r="K462" s="392"/>
      <c r="L462" s="392"/>
      <c r="M462" s="392"/>
      <c r="N462" s="392"/>
      <c r="O462" s="392"/>
      <c r="P462" s="392"/>
      <c r="Q462" s="392"/>
      <c r="R462" s="392"/>
      <c r="S462" s="394"/>
      <c r="T462" s="67"/>
      <c r="U462" s="67"/>
      <c r="V462" s="67"/>
      <c r="W462" s="67" t="str">
        <f t="shared" si="139"/>
        <v/>
      </c>
      <c r="X462" s="67" t="str">
        <f t="shared" si="140"/>
        <v/>
      </c>
      <c r="Y462" s="67"/>
    </row>
    <row r="463" spans="1:25" ht="12" customHeight="1" x14ac:dyDescent="0.4">
      <c r="A463" s="664"/>
      <c r="B463" s="391" t="s">
        <v>189</v>
      </c>
      <c r="C463" s="315"/>
      <c r="D463" s="392"/>
      <c r="E463" s="392"/>
      <c r="F463" s="392"/>
      <c r="G463" s="392"/>
      <c r="H463" s="392"/>
      <c r="I463" s="392"/>
      <c r="J463" s="392"/>
      <c r="K463" s="392"/>
      <c r="L463" s="392"/>
      <c r="M463" s="392"/>
      <c r="N463" s="392"/>
      <c r="O463" s="392"/>
      <c r="P463" s="392"/>
      <c r="Q463" s="392"/>
      <c r="R463" s="392"/>
      <c r="S463" s="394"/>
      <c r="T463" s="67"/>
      <c r="U463" s="67"/>
      <c r="V463" s="67"/>
      <c r="W463" s="67" t="str">
        <f t="shared" si="139"/>
        <v/>
      </c>
      <c r="X463" s="67" t="str">
        <f t="shared" si="140"/>
        <v/>
      </c>
      <c r="Y463" s="67"/>
    </row>
    <row r="464" spans="1:25" ht="12" customHeight="1" x14ac:dyDescent="0.4">
      <c r="A464" s="664"/>
      <c r="B464" s="391" t="s">
        <v>190</v>
      </c>
      <c r="C464" s="315"/>
      <c r="D464" s="392"/>
      <c r="E464" s="392"/>
      <c r="F464" s="392"/>
      <c r="G464" s="392"/>
      <c r="H464" s="392"/>
      <c r="I464" s="392"/>
      <c r="J464" s="392"/>
      <c r="K464" s="392"/>
      <c r="L464" s="392"/>
      <c r="M464" s="392"/>
      <c r="N464" s="392"/>
      <c r="O464" s="392"/>
      <c r="P464" s="392"/>
      <c r="Q464" s="392"/>
      <c r="R464" s="392"/>
      <c r="S464" s="394"/>
      <c r="T464" s="67"/>
      <c r="U464" s="67"/>
      <c r="V464" s="67"/>
      <c r="W464" s="67" t="str">
        <f t="shared" si="139"/>
        <v/>
      </c>
      <c r="X464" s="67" t="str">
        <f t="shared" si="140"/>
        <v/>
      </c>
      <c r="Y464" s="67"/>
    </row>
    <row r="465" spans="1:25" ht="12" customHeight="1" x14ac:dyDescent="0.4">
      <c r="A465" s="664"/>
      <c r="B465" s="390" t="s">
        <v>191</v>
      </c>
      <c r="C465" s="314"/>
      <c r="D465" s="67"/>
      <c r="E465" s="67"/>
      <c r="F465" s="67"/>
      <c r="G465" s="67"/>
      <c r="H465" s="67"/>
      <c r="I465" s="67"/>
      <c r="J465" s="67"/>
      <c r="K465" s="67"/>
      <c r="L465" s="67"/>
      <c r="M465" s="67"/>
      <c r="N465" s="67"/>
      <c r="O465" s="67"/>
      <c r="P465" s="67"/>
      <c r="Q465" s="67"/>
      <c r="R465" s="67"/>
      <c r="S465" s="376"/>
      <c r="T465" s="67"/>
      <c r="U465" s="67"/>
      <c r="V465" s="67"/>
      <c r="W465" s="67" t="str">
        <f t="shared" si="139"/>
        <v/>
      </c>
      <c r="X465" s="67" t="str">
        <f t="shared" si="140"/>
        <v/>
      </c>
      <c r="Y465" s="67"/>
    </row>
    <row r="466" spans="1:25" ht="12" customHeight="1" x14ac:dyDescent="0.4">
      <c r="A466" s="664"/>
      <c r="B466" s="390" t="s">
        <v>192</v>
      </c>
      <c r="C466" s="314"/>
      <c r="D466" s="67"/>
      <c r="E466" s="67"/>
      <c r="F466" s="67"/>
      <c r="G466" s="67"/>
      <c r="H466" s="67"/>
      <c r="I466" s="67"/>
      <c r="J466" s="67"/>
      <c r="K466" s="67"/>
      <c r="L466" s="67"/>
      <c r="M466" s="67"/>
      <c r="N466" s="67"/>
      <c r="O466" s="67"/>
      <c r="P466" s="67"/>
      <c r="Q466" s="67"/>
      <c r="R466" s="67"/>
      <c r="S466" s="376"/>
      <c r="T466" s="67"/>
      <c r="U466" s="67"/>
      <c r="V466" s="67"/>
      <c r="W466" s="67" t="str">
        <f t="shared" si="139"/>
        <v/>
      </c>
      <c r="X466" s="67" t="str">
        <f t="shared" si="140"/>
        <v/>
      </c>
      <c r="Y466" s="67"/>
    </row>
    <row r="467" spans="1:25" ht="12" customHeight="1" x14ac:dyDescent="0.4">
      <c r="A467" s="664"/>
      <c r="B467" s="391" t="s">
        <v>193</v>
      </c>
      <c r="C467" s="315"/>
      <c r="D467" s="392"/>
      <c r="E467" s="392"/>
      <c r="F467" s="392"/>
      <c r="G467" s="392"/>
      <c r="H467" s="392"/>
      <c r="I467" s="392"/>
      <c r="J467" s="392"/>
      <c r="K467" s="392"/>
      <c r="L467" s="392"/>
      <c r="M467" s="392"/>
      <c r="N467" s="392"/>
      <c r="O467" s="392"/>
      <c r="P467" s="392"/>
      <c r="Q467" s="392"/>
      <c r="R467" s="392"/>
      <c r="S467" s="394"/>
      <c r="T467" s="67"/>
      <c r="U467" s="67"/>
      <c r="V467" s="67"/>
      <c r="W467" s="67" t="str">
        <f t="shared" si="139"/>
        <v/>
      </c>
      <c r="X467" s="67" t="str">
        <f t="shared" si="140"/>
        <v/>
      </c>
      <c r="Y467" s="67"/>
    </row>
    <row r="468" spans="1:25" ht="12" customHeight="1" x14ac:dyDescent="0.4">
      <c r="A468" s="664"/>
      <c r="B468" s="391" t="s">
        <v>194</v>
      </c>
      <c r="C468" s="315"/>
      <c r="D468" s="392"/>
      <c r="E468" s="392"/>
      <c r="F468" s="392"/>
      <c r="G468" s="392"/>
      <c r="H468" s="392"/>
      <c r="I468" s="392"/>
      <c r="J468" s="392"/>
      <c r="K468" s="392"/>
      <c r="L468" s="392"/>
      <c r="M468" s="392"/>
      <c r="N468" s="392"/>
      <c r="O468" s="392"/>
      <c r="P468" s="392"/>
      <c r="Q468" s="392"/>
      <c r="R468" s="392"/>
      <c r="S468" s="394"/>
      <c r="T468" s="67"/>
      <c r="U468" s="67"/>
      <c r="V468" s="67"/>
      <c r="W468" s="67" t="str">
        <f t="shared" si="139"/>
        <v/>
      </c>
      <c r="X468" s="67" t="str">
        <f t="shared" si="140"/>
        <v/>
      </c>
      <c r="Y468" s="67"/>
    </row>
    <row r="469" spans="1:25" ht="12" customHeight="1" x14ac:dyDescent="0.4">
      <c r="A469" s="664"/>
      <c r="B469" s="390" t="s">
        <v>196</v>
      </c>
      <c r="C469" s="314"/>
      <c r="D469" s="67"/>
      <c r="E469" s="67"/>
      <c r="F469" s="67"/>
      <c r="G469" s="67"/>
      <c r="H469" s="67"/>
      <c r="I469" s="67"/>
      <c r="J469" s="67"/>
      <c r="K469" s="67"/>
      <c r="L469" s="67"/>
      <c r="M469" s="67"/>
      <c r="N469" s="67"/>
      <c r="O469" s="67"/>
      <c r="P469" s="67"/>
      <c r="Q469" s="67"/>
      <c r="R469" s="67"/>
      <c r="S469" s="376"/>
      <c r="T469" s="67"/>
      <c r="U469" s="67"/>
      <c r="V469" s="67"/>
      <c r="W469" s="67" t="str">
        <f t="shared" si="139"/>
        <v/>
      </c>
      <c r="X469" s="67" t="str">
        <f t="shared" si="140"/>
        <v/>
      </c>
      <c r="Y469" s="67"/>
    </row>
    <row r="470" spans="1:25" ht="12" customHeight="1" x14ac:dyDescent="0.4">
      <c r="A470" s="664"/>
      <c r="B470" s="390" t="s">
        <v>197</v>
      </c>
      <c r="C470" s="314"/>
      <c r="D470" s="67"/>
      <c r="E470" s="67"/>
      <c r="F470" s="67"/>
      <c r="G470" s="67"/>
      <c r="H470" s="67"/>
      <c r="I470" s="67"/>
      <c r="J470" s="67"/>
      <c r="K470" s="67"/>
      <c r="L470" s="67"/>
      <c r="M470" s="67"/>
      <c r="N470" s="67"/>
      <c r="O470" s="67"/>
      <c r="P470" s="67"/>
      <c r="Q470" s="67"/>
      <c r="R470" s="67"/>
      <c r="S470" s="376"/>
      <c r="T470" s="67"/>
      <c r="U470" s="67"/>
      <c r="V470" s="67"/>
      <c r="W470" s="67" t="str">
        <f t="shared" si="139"/>
        <v/>
      </c>
      <c r="X470" s="67" t="str">
        <f t="shared" si="140"/>
        <v/>
      </c>
      <c r="Y470" s="67"/>
    </row>
    <row r="471" spans="1:25" ht="12" customHeight="1" x14ac:dyDescent="0.4">
      <c r="A471" s="664"/>
      <c r="B471" s="397" t="s">
        <v>7</v>
      </c>
      <c r="C471" s="317">
        <f t="shared" ref="C471:R471" si="151">SUM(C456,C458,C463,C465,C467,C469)</f>
        <v>1</v>
      </c>
      <c r="D471" s="398">
        <f t="shared" si="151"/>
        <v>2</v>
      </c>
      <c r="E471" s="398">
        <f t="shared" si="151"/>
        <v>1</v>
      </c>
      <c r="F471" s="398">
        <f t="shared" si="151"/>
        <v>0</v>
      </c>
      <c r="G471" s="398">
        <f t="shared" si="151"/>
        <v>0</v>
      </c>
      <c r="H471" s="398">
        <f t="shared" si="151"/>
        <v>1</v>
      </c>
      <c r="I471" s="398">
        <f t="shared" si="151"/>
        <v>1</v>
      </c>
      <c r="J471" s="398">
        <f t="shared" si="151"/>
        <v>0</v>
      </c>
      <c r="K471" s="398">
        <f t="shared" si="151"/>
        <v>0</v>
      </c>
      <c r="L471" s="398">
        <f t="shared" si="151"/>
        <v>0</v>
      </c>
      <c r="M471" s="398">
        <f t="shared" si="151"/>
        <v>0</v>
      </c>
      <c r="N471" s="398">
        <f t="shared" si="151"/>
        <v>0</v>
      </c>
      <c r="O471" s="398">
        <f t="shared" si="151"/>
        <v>0</v>
      </c>
      <c r="P471" s="398">
        <f t="shared" si="151"/>
        <v>0</v>
      </c>
      <c r="Q471" s="398">
        <f t="shared" si="151"/>
        <v>0</v>
      </c>
      <c r="R471" s="398">
        <f t="shared" si="151"/>
        <v>0</v>
      </c>
      <c r="S471" s="400">
        <f t="shared" ref="S471:S476" si="152">SUM(C471:R471)</f>
        <v>6</v>
      </c>
      <c r="T471" s="67"/>
      <c r="U471" s="67"/>
      <c r="V471" s="67"/>
      <c r="W471" s="67">
        <f t="shared" si="139"/>
        <v>6</v>
      </c>
      <c r="X471" s="67" t="str">
        <f t="shared" si="140"/>
        <v/>
      </c>
      <c r="Y471" s="67"/>
    </row>
    <row r="472" spans="1:25" ht="12" customHeight="1" x14ac:dyDescent="0.4">
      <c r="A472" s="664"/>
      <c r="B472" s="401" t="s">
        <v>198</v>
      </c>
      <c r="C472" s="402">
        <f t="shared" ref="C472:R472" si="153">SUM(C455,C457,C459,C464,C466,C468,C470)</f>
        <v>30</v>
      </c>
      <c r="D472" s="75">
        <f t="shared" si="153"/>
        <v>46</v>
      </c>
      <c r="E472" s="75">
        <f t="shared" si="153"/>
        <v>22</v>
      </c>
      <c r="F472" s="75">
        <f t="shared" si="153"/>
        <v>33</v>
      </c>
      <c r="G472" s="75">
        <f t="shared" si="153"/>
        <v>38</v>
      </c>
      <c r="H472" s="75">
        <f t="shared" si="153"/>
        <v>22</v>
      </c>
      <c r="I472" s="75">
        <f t="shared" si="153"/>
        <v>39</v>
      </c>
      <c r="J472" s="75">
        <f t="shared" si="153"/>
        <v>21</v>
      </c>
      <c r="K472" s="75">
        <f t="shared" si="153"/>
        <v>17</v>
      </c>
      <c r="L472" s="75">
        <f t="shared" si="153"/>
        <v>13</v>
      </c>
      <c r="M472" s="75">
        <f t="shared" si="153"/>
        <v>10</v>
      </c>
      <c r="N472" s="75">
        <f t="shared" si="153"/>
        <v>8</v>
      </c>
      <c r="O472" s="75">
        <f t="shared" si="153"/>
        <v>6</v>
      </c>
      <c r="P472" s="75">
        <f t="shared" si="153"/>
        <v>6</v>
      </c>
      <c r="Q472" s="75">
        <f t="shared" si="153"/>
        <v>2</v>
      </c>
      <c r="R472" s="75">
        <f t="shared" si="153"/>
        <v>0</v>
      </c>
      <c r="S472" s="404">
        <f t="shared" si="152"/>
        <v>313</v>
      </c>
      <c r="T472" s="67"/>
      <c r="U472" s="67"/>
      <c r="V472" s="67"/>
      <c r="W472" s="67" t="str">
        <f t="shared" si="139"/>
        <v/>
      </c>
      <c r="X472" s="67">
        <f t="shared" si="140"/>
        <v>313</v>
      </c>
      <c r="Y472" s="67"/>
    </row>
    <row r="473" spans="1:25" ht="12" customHeight="1" x14ac:dyDescent="0.4">
      <c r="A473" s="664"/>
      <c r="B473" s="390" t="s">
        <v>199</v>
      </c>
      <c r="C473" s="395">
        <f>SUM(Entering!D702:D705)</f>
        <v>0</v>
      </c>
      <c r="D473" s="73">
        <f>SUM(Entering!E702:E705)</f>
        <v>0</v>
      </c>
      <c r="E473" s="73">
        <f>SUM(Entering!F702:F705)</f>
        <v>0</v>
      </c>
      <c r="F473" s="73">
        <f>SUM(Entering!G702:G705)</f>
        <v>0</v>
      </c>
      <c r="G473" s="73">
        <f>SUM(Entering!H702:H705)</f>
        <v>0</v>
      </c>
      <c r="H473" s="73">
        <f>SUM(Entering!I702:I705)</f>
        <v>0</v>
      </c>
      <c r="I473" s="73">
        <f>SUM(Entering!J702:J705)</f>
        <v>0</v>
      </c>
      <c r="J473" s="73">
        <f>SUM(Entering!K702:K705)</f>
        <v>0</v>
      </c>
      <c r="K473" s="73">
        <f>SUM(Entering!L702:L705)</f>
        <v>0</v>
      </c>
      <c r="L473" s="73">
        <f>SUM(Entering!M702:M705)</f>
        <v>0</v>
      </c>
      <c r="M473" s="73">
        <f>SUM(Entering!N702:N705)</f>
        <v>0</v>
      </c>
      <c r="N473" s="73">
        <f>SUM(Entering!O702:O705)</f>
        <v>0</v>
      </c>
      <c r="O473" s="73">
        <f>SUM(Entering!P702:P705)</f>
        <v>0</v>
      </c>
      <c r="P473" s="73">
        <f>SUM(Entering!Q702:Q705)</f>
        <v>0</v>
      </c>
      <c r="Q473" s="73">
        <f>SUM(Entering!R702:R705)</f>
        <v>0</v>
      </c>
      <c r="R473" s="73">
        <f>SUM(Entering!S702:S705)</f>
        <v>0</v>
      </c>
      <c r="S473" s="376">
        <f t="shared" si="152"/>
        <v>0</v>
      </c>
      <c r="T473" s="67"/>
      <c r="U473" s="67"/>
      <c r="V473" s="67"/>
      <c r="W473" s="67" t="str">
        <f t="shared" si="139"/>
        <v/>
      </c>
      <c r="X473" s="67" t="str">
        <f t="shared" si="140"/>
        <v/>
      </c>
      <c r="Y473" s="67"/>
    </row>
    <row r="474" spans="1:25" ht="12" customHeight="1" x14ac:dyDescent="0.4">
      <c r="A474" s="664"/>
      <c r="B474" s="390" t="s">
        <v>200</v>
      </c>
      <c r="C474" s="395">
        <f>(Entering!D702)+(Entering!D703*2)+(Entering!D704*3)+(Entering!D705*4)</f>
        <v>0</v>
      </c>
      <c r="D474" s="73">
        <f>(Entering!E702)+(Entering!E703*2)+(Entering!E704*3)+(Entering!E705*4)</f>
        <v>0</v>
      </c>
      <c r="E474" s="73">
        <f>(Entering!F702)+(Entering!F703*2)+(Entering!F704*3)+(Entering!F705*4)</f>
        <v>0</v>
      </c>
      <c r="F474" s="73">
        <f>(Entering!G702)+(Entering!G703*2)+(Entering!G704*3)+(Entering!G705*4)</f>
        <v>0</v>
      </c>
      <c r="G474" s="73">
        <f>(Entering!H702)+(Entering!H703*2)+(Entering!H704*3)+(Entering!H705*4)</f>
        <v>0</v>
      </c>
      <c r="H474" s="73">
        <f>(Entering!I702)+(Entering!I703*2)+(Entering!I704*3)+(Entering!I705*4)</f>
        <v>0</v>
      </c>
      <c r="I474" s="73">
        <f>(Entering!J702)+(Entering!J703*2)+(Entering!J704*3)+(Entering!J705*4)</f>
        <v>0</v>
      </c>
      <c r="J474" s="73">
        <f>(Entering!K702)+(Entering!K703*2)+(Entering!K704*3)+(Entering!K705*4)</f>
        <v>0</v>
      </c>
      <c r="K474" s="73">
        <f>(Entering!L702)+(Entering!L703*2)+(Entering!L704*3)+(Entering!L705*4)</f>
        <v>0</v>
      </c>
      <c r="L474" s="73">
        <f>(Entering!M702)+(Entering!M703*2)+(Entering!M704*3)+(Entering!M705*4)</f>
        <v>0</v>
      </c>
      <c r="M474" s="73">
        <f>(Entering!N702)+(Entering!N703*2)+(Entering!N704*3)+(Entering!N705*4)</f>
        <v>0</v>
      </c>
      <c r="N474" s="73">
        <f>(Entering!O702)+(Entering!O703*2)+(Entering!O704*3)+(Entering!O705*4)</f>
        <v>0</v>
      </c>
      <c r="O474" s="73">
        <f>(Entering!P702)+(Entering!P703*2)+(Entering!P704*3)+(Entering!P705*4)</f>
        <v>0</v>
      </c>
      <c r="P474" s="73">
        <f>(Entering!Q702)+(Entering!Q703*2)+(Entering!Q704*3)+(Entering!Q705*4)</f>
        <v>0</v>
      </c>
      <c r="Q474" s="73">
        <f>(Entering!R702)+(Entering!R703*2)+(Entering!R704*3)+(Entering!R705*4)</f>
        <v>0</v>
      </c>
      <c r="R474" s="73">
        <f>(Entering!S702)+(Entering!S703*2)+(Entering!S704*3)+(Entering!S705*4)</f>
        <v>0</v>
      </c>
      <c r="S474" s="376">
        <f t="shared" si="152"/>
        <v>0</v>
      </c>
      <c r="T474" s="67"/>
      <c r="U474" s="67"/>
      <c r="V474" s="67"/>
      <c r="W474" s="67" t="str">
        <f t="shared" si="139"/>
        <v/>
      </c>
      <c r="X474" s="67" t="str">
        <f t="shared" si="140"/>
        <v/>
      </c>
      <c r="Y474" s="67"/>
    </row>
    <row r="475" spans="1:25" ht="12" customHeight="1" x14ac:dyDescent="0.4">
      <c r="A475" s="664"/>
      <c r="B475" s="391" t="s">
        <v>201</v>
      </c>
      <c r="C475" s="425">
        <f>SUM(Entering!D710:D713)</f>
        <v>0</v>
      </c>
      <c r="D475" s="426">
        <f>SUM(Entering!E710:E713)</f>
        <v>0</v>
      </c>
      <c r="E475" s="426">
        <f>SUM(Entering!F710:F713)</f>
        <v>0</v>
      </c>
      <c r="F475" s="426">
        <f>SUM(Entering!G710:G713)</f>
        <v>0</v>
      </c>
      <c r="G475" s="426">
        <f>SUM(Entering!H710:H713)</f>
        <v>0</v>
      </c>
      <c r="H475" s="426">
        <f>SUM(Entering!I710:I713)</f>
        <v>0</v>
      </c>
      <c r="I475" s="426">
        <f>SUM(Entering!J710:J713)</f>
        <v>0</v>
      </c>
      <c r="J475" s="426">
        <f>SUM(Entering!K710:K713)</f>
        <v>0</v>
      </c>
      <c r="K475" s="426">
        <f>SUM(Entering!L710:L713)</f>
        <v>0</v>
      </c>
      <c r="L475" s="426">
        <f>SUM(Entering!M710:M713)</f>
        <v>0</v>
      </c>
      <c r="M475" s="426">
        <f>SUM(Entering!N710:N713)</f>
        <v>0</v>
      </c>
      <c r="N475" s="426">
        <f>SUM(Entering!O710:O713)</f>
        <v>0</v>
      </c>
      <c r="O475" s="426">
        <f>SUM(Entering!P710:P713)</f>
        <v>0</v>
      </c>
      <c r="P475" s="426">
        <f>SUM(Entering!Q710:Q713)</f>
        <v>0</v>
      </c>
      <c r="Q475" s="426">
        <f>SUM(Entering!R710:R713)</f>
        <v>0</v>
      </c>
      <c r="R475" s="426">
        <f>SUM(Entering!S710:S713)</f>
        <v>0</v>
      </c>
      <c r="S475" s="394">
        <f t="shared" si="152"/>
        <v>0</v>
      </c>
      <c r="T475" s="67"/>
      <c r="U475" s="67"/>
      <c r="V475" s="67"/>
      <c r="W475" s="67" t="str">
        <f t="shared" si="139"/>
        <v/>
      </c>
      <c r="X475" s="67" t="str">
        <f t="shared" si="140"/>
        <v/>
      </c>
      <c r="Y475" s="67"/>
    </row>
    <row r="476" spans="1:25" ht="12" customHeight="1" x14ac:dyDescent="0.4">
      <c r="A476" s="664"/>
      <c r="B476" s="391" t="s">
        <v>202</v>
      </c>
      <c r="C476" s="425">
        <f>(Entering!D710)+(Entering!D711*2)+(Entering!D712*3)+(Entering!D713*4)</f>
        <v>0</v>
      </c>
      <c r="D476" s="426">
        <f>(Entering!E710)+(Entering!E711*2)+(Entering!E712*3)+(Entering!E713*4)</f>
        <v>0</v>
      </c>
      <c r="E476" s="426">
        <f>(Entering!F710)+(Entering!F711*2)+(Entering!F712*3)+(Entering!F713*4)</f>
        <v>0</v>
      </c>
      <c r="F476" s="426">
        <f>(Entering!G710)+(Entering!G711*2)+(Entering!G712*3)+(Entering!G713*4)</f>
        <v>0</v>
      </c>
      <c r="G476" s="426">
        <f>(Entering!H710)+(Entering!H711*2)+(Entering!H712*3)+(Entering!H713*4)</f>
        <v>0</v>
      </c>
      <c r="H476" s="426">
        <f>(Entering!I710)+(Entering!I711*2)+(Entering!I712*3)+(Entering!I713*4)</f>
        <v>0</v>
      </c>
      <c r="I476" s="426">
        <f>(Entering!J710)+(Entering!J711*2)+(Entering!J712*3)+(Entering!J713*4)</f>
        <v>0</v>
      </c>
      <c r="J476" s="426">
        <f>(Entering!K710)+(Entering!K711*2)+(Entering!K712*3)+(Entering!K713*4)</f>
        <v>0</v>
      </c>
      <c r="K476" s="426">
        <f>(Entering!L710)+(Entering!L711*2)+(Entering!L712*3)+(Entering!L713*4)</f>
        <v>0</v>
      </c>
      <c r="L476" s="426">
        <f>(Entering!M710)+(Entering!M711*2)+(Entering!M712*3)+(Entering!M713*4)</f>
        <v>0</v>
      </c>
      <c r="M476" s="426">
        <f>(Entering!N710)+(Entering!N711*2)+(Entering!N712*3)+(Entering!N713*4)</f>
        <v>0</v>
      </c>
      <c r="N476" s="426">
        <f>(Entering!O710)+(Entering!O711*2)+(Entering!O712*3)+(Entering!O713*4)</f>
        <v>0</v>
      </c>
      <c r="O476" s="426">
        <f>(Entering!P710)+(Entering!P711*2)+(Entering!P712*3)+(Entering!P713*4)</f>
        <v>0</v>
      </c>
      <c r="P476" s="426">
        <f>(Entering!Q710)+(Entering!Q711*2)+(Entering!Q712*3)+(Entering!Q713*4)</f>
        <v>0</v>
      </c>
      <c r="Q476" s="426">
        <f>(Entering!R710)+(Entering!R711*2)+(Entering!R712*3)+(Entering!R713*4)</f>
        <v>0</v>
      </c>
      <c r="R476" s="426">
        <f>(Entering!S710)+(Entering!S711*2)+(Entering!S712*3)+(Entering!S713*4)</f>
        <v>0</v>
      </c>
      <c r="S476" s="394">
        <f t="shared" si="152"/>
        <v>0</v>
      </c>
      <c r="T476" s="67"/>
      <c r="U476" s="67"/>
      <c r="V476" s="67"/>
      <c r="W476" s="67" t="str">
        <f t="shared" si="139"/>
        <v/>
      </c>
      <c r="X476" s="67" t="str">
        <f t="shared" si="140"/>
        <v/>
      </c>
      <c r="Y476" s="67"/>
    </row>
    <row r="477" spans="1:25" ht="12" customHeight="1" x14ac:dyDescent="0.4">
      <c r="A477" s="664"/>
      <c r="B477" s="390" t="s">
        <v>203</v>
      </c>
      <c r="C477" s="314"/>
      <c r="D477" s="67"/>
      <c r="E477" s="67"/>
      <c r="F477" s="67"/>
      <c r="G477" s="67"/>
      <c r="H477" s="67"/>
      <c r="I477" s="67"/>
      <c r="J477" s="67"/>
      <c r="K477" s="67"/>
      <c r="L477" s="67"/>
      <c r="M477" s="67"/>
      <c r="N477" s="67"/>
      <c r="O477" s="67"/>
      <c r="P477" s="67"/>
      <c r="Q477" s="67"/>
      <c r="R477" s="67"/>
      <c r="S477" s="376"/>
      <c r="T477" s="67"/>
      <c r="U477" s="67"/>
      <c r="V477" s="67"/>
      <c r="W477" s="67" t="str">
        <f t="shared" si="139"/>
        <v/>
      </c>
      <c r="X477" s="67" t="str">
        <f t="shared" si="140"/>
        <v/>
      </c>
      <c r="Y477" s="67"/>
    </row>
    <row r="478" spans="1:25" ht="12" customHeight="1" x14ac:dyDescent="0.4">
      <c r="A478" s="664"/>
      <c r="B478" s="390" t="s">
        <v>204</v>
      </c>
      <c r="C478" s="314"/>
      <c r="D478" s="67"/>
      <c r="E478" s="67"/>
      <c r="F478" s="67"/>
      <c r="G478" s="67"/>
      <c r="H478" s="67"/>
      <c r="I478" s="67"/>
      <c r="J478" s="67"/>
      <c r="K478" s="67"/>
      <c r="L478" s="67"/>
      <c r="M478" s="67"/>
      <c r="N478" s="67"/>
      <c r="O478" s="67"/>
      <c r="P478" s="67"/>
      <c r="Q478" s="67"/>
      <c r="R478" s="67"/>
      <c r="S478" s="376"/>
      <c r="T478" s="67"/>
      <c r="U478" s="67"/>
      <c r="V478" s="67"/>
      <c r="W478" s="67" t="str">
        <f t="shared" si="139"/>
        <v/>
      </c>
      <c r="X478" s="67" t="str">
        <f t="shared" si="140"/>
        <v/>
      </c>
      <c r="Y478" s="67"/>
    </row>
    <row r="479" spans="1:25" ht="12" customHeight="1" x14ac:dyDescent="0.4">
      <c r="A479" s="664"/>
      <c r="B479" s="397" t="s">
        <v>25</v>
      </c>
      <c r="C479" s="317">
        <f t="shared" ref="C479:R479" si="154">SUM(C473,C475,C477)</f>
        <v>0</v>
      </c>
      <c r="D479" s="398">
        <f t="shared" si="154"/>
        <v>0</v>
      </c>
      <c r="E479" s="398">
        <f t="shared" si="154"/>
        <v>0</v>
      </c>
      <c r="F479" s="398">
        <f t="shared" si="154"/>
        <v>0</v>
      </c>
      <c r="G479" s="398">
        <f t="shared" si="154"/>
        <v>0</v>
      </c>
      <c r="H479" s="398">
        <f t="shared" si="154"/>
        <v>0</v>
      </c>
      <c r="I479" s="398">
        <f t="shared" si="154"/>
        <v>0</v>
      </c>
      <c r="J479" s="398">
        <f t="shared" si="154"/>
        <v>0</v>
      </c>
      <c r="K479" s="398">
        <f t="shared" si="154"/>
        <v>0</v>
      </c>
      <c r="L479" s="398">
        <f t="shared" si="154"/>
        <v>0</v>
      </c>
      <c r="M479" s="398">
        <f t="shared" si="154"/>
        <v>0</v>
      </c>
      <c r="N479" s="398">
        <f t="shared" si="154"/>
        <v>0</v>
      </c>
      <c r="O479" s="398">
        <f t="shared" si="154"/>
        <v>0</v>
      </c>
      <c r="P479" s="398">
        <f t="shared" si="154"/>
        <v>0</v>
      </c>
      <c r="Q479" s="398">
        <f t="shared" si="154"/>
        <v>0</v>
      </c>
      <c r="R479" s="398">
        <f t="shared" si="154"/>
        <v>0</v>
      </c>
      <c r="S479" s="400">
        <f t="shared" ref="S479:S492" si="155">SUM(C479:R479)</f>
        <v>0</v>
      </c>
      <c r="T479" s="67"/>
      <c r="U479" s="67"/>
      <c r="V479" s="67"/>
      <c r="W479" s="67" t="str">
        <f t="shared" si="139"/>
        <v/>
      </c>
      <c r="X479" s="67" t="str">
        <f t="shared" si="140"/>
        <v/>
      </c>
      <c r="Y479" s="67"/>
    </row>
    <row r="480" spans="1:25" ht="12" customHeight="1" x14ac:dyDescent="0.4">
      <c r="A480" s="664"/>
      <c r="B480" s="401" t="s">
        <v>205</v>
      </c>
      <c r="C480" s="402">
        <f t="shared" ref="C480:R480" si="156">SUM(C474,C476,C478)</f>
        <v>0</v>
      </c>
      <c r="D480" s="75">
        <f t="shared" si="156"/>
        <v>0</v>
      </c>
      <c r="E480" s="75">
        <f t="shared" si="156"/>
        <v>0</v>
      </c>
      <c r="F480" s="75">
        <f t="shared" si="156"/>
        <v>0</v>
      </c>
      <c r="G480" s="75">
        <f t="shared" si="156"/>
        <v>0</v>
      </c>
      <c r="H480" s="75">
        <f t="shared" si="156"/>
        <v>0</v>
      </c>
      <c r="I480" s="75">
        <f t="shared" si="156"/>
        <v>0</v>
      </c>
      <c r="J480" s="75">
        <f t="shared" si="156"/>
        <v>0</v>
      </c>
      <c r="K480" s="75">
        <f t="shared" si="156"/>
        <v>0</v>
      </c>
      <c r="L480" s="75">
        <f t="shared" si="156"/>
        <v>0</v>
      </c>
      <c r="M480" s="75">
        <f t="shared" si="156"/>
        <v>0</v>
      </c>
      <c r="N480" s="75">
        <f t="shared" si="156"/>
        <v>0</v>
      </c>
      <c r="O480" s="75">
        <f t="shared" si="156"/>
        <v>0</v>
      </c>
      <c r="P480" s="75">
        <f t="shared" si="156"/>
        <v>0</v>
      </c>
      <c r="Q480" s="75">
        <f t="shared" si="156"/>
        <v>0</v>
      </c>
      <c r="R480" s="75">
        <f t="shared" si="156"/>
        <v>0</v>
      </c>
      <c r="S480" s="404">
        <f t="shared" si="155"/>
        <v>0</v>
      </c>
      <c r="T480" s="67"/>
      <c r="U480" s="67"/>
      <c r="V480" s="67"/>
      <c r="W480" s="67" t="str">
        <f t="shared" si="139"/>
        <v/>
      </c>
      <c r="X480" s="67" t="str">
        <f t="shared" si="140"/>
        <v/>
      </c>
      <c r="Y480" s="67"/>
    </row>
    <row r="481" spans="1:25" ht="12" customHeight="1" x14ac:dyDescent="0.4">
      <c r="A481" s="664"/>
      <c r="B481" s="397" t="s">
        <v>6</v>
      </c>
      <c r="C481" s="317">
        <f t="shared" ref="C481:R481" si="157">SUM(C471,C479)</f>
        <v>1</v>
      </c>
      <c r="D481" s="398">
        <f t="shared" si="157"/>
        <v>2</v>
      </c>
      <c r="E481" s="398">
        <f t="shared" si="157"/>
        <v>1</v>
      </c>
      <c r="F481" s="398">
        <f t="shared" si="157"/>
        <v>0</v>
      </c>
      <c r="G481" s="398">
        <f t="shared" si="157"/>
        <v>0</v>
      </c>
      <c r="H481" s="398">
        <f t="shared" si="157"/>
        <v>1</v>
      </c>
      <c r="I481" s="398">
        <f t="shared" si="157"/>
        <v>1</v>
      </c>
      <c r="J481" s="398">
        <f t="shared" si="157"/>
        <v>0</v>
      </c>
      <c r="K481" s="398">
        <f t="shared" si="157"/>
        <v>0</v>
      </c>
      <c r="L481" s="398">
        <f t="shared" si="157"/>
        <v>0</v>
      </c>
      <c r="M481" s="398">
        <f t="shared" si="157"/>
        <v>0</v>
      </c>
      <c r="N481" s="398">
        <f t="shared" si="157"/>
        <v>0</v>
      </c>
      <c r="O481" s="398">
        <f t="shared" si="157"/>
        <v>0</v>
      </c>
      <c r="P481" s="398">
        <f t="shared" si="157"/>
        <v>0</v>
      </c>
      <c r="Q481" s="398">
        <f t="shared" si="157"/>
        <v>0</v>
      </c>
      <c r="R481" s="398">
        <f t="shared" si="157"/>
        <v>0</v>
      </c>
      <c r="S481" s="400">
        <f t="shared" si="155"/>
        <v>6</v>
      </c>
      <c r="T481" s="67"/>
      <c r="U481" s="67"/>
      <c r="V481" s="67"/>
      <c r="W481" s="67" t="str">
        <f t="shared" si="139"/>
        <v/>
      </c>
      <c r="X481" s="67" t="str">
        <f t="shared" si="140"/>
        <v/>
      </c>
      <c r="Y481" s="67"/>
    </row>
    <row r="482" spans="1:25" ht="12" customHeight="1" x14ac:dyDescent="0.4">
      <c r="A482" s="665"/>
      <c r="B482" s="401" t="s">
        <v>32</v>
      </c>
      <c r="C482" s="402">
        <f t="shared" ref="C482:R482" si="158">SUM(C472,C480)</f>
        <v>30</v>
      </c>
      <c r="D482" s="75">
        <f t="shared" si="158"/>
        <v>46</v>
      </c>
      <c r="E482" s="75">
        <f t="shared" si="158"/>
        <v>22</v>
      </c>
      <c r="F482" s="75">
        <f t="shared" si="158"/>
        <v>33</v>
      </c>
      <c r="G482" s="75">
        <f t="shared" si="158"/>
        <v>38</v>
      </c>
      <c r="H482" s="75">
        <f t="shared" si="158"/>
        <v>22</v>
      </c>
      <c r="I482" s="75">
        <f t="shared" si="158"/>
        <v>39</v>
      </c>
      <c r="J482" s="75">
        <f t="shared" si="158"/>
        <v>21</v>
      </c>
      <c r="K482" s="75">
        <f t="shared" si="158"/>
        <v>17</v>
      </c>
      <c r="L482" s="75">
        <f t="shared" si="158"/>
        <v>13</v>
      </c>
      <c r="M482" s="75">
        <f t="shared" si="158"/>
        <v>10</v>
      </c>
      <c r="N482" s="75">
        <f t="shared" si="158"/>
        <v>8</v>
      </c>
      <c r="O482" s="75">
        <f t="shared" si="158"/>
        <v>6</v>
      </c>
      <c r="P482" s="75">
        <f t="shared" si="158"/>
        <v>6</v>
      </c>
      <c r="Q482" s="75">
        <f t="shared" si="158"/>
        <v>2</v>
      </c>
      <c r="R482" s="75">
        <f t="shared" si="158"/>
        <v>0</v>
      </c>
      <c r="S482" s="404">
        <f t="shared" si="155"/>
        <v>313</v>
      </c>
      <c r="T482" s="67"/>
      <c r="U482" s="67"/>
      <c r="V482" s="67"/>
      <c r="W482" s="67" t="str">
        <f t="shared" si="139"/>
        <v/>
      </c>
      <c r="X482" s="67" t="str">
        <f t="shared" si="140"/>
        <v/>
      </c>
      <c r="Y482" s="67"/>
    </row>
    <row r="483" spans="1:25" ht="12" customHeight="1" x14ac:dyDescent="0.4">
      <c r="A483" s="663" t="s">
        <v>268</v>
      </c>
      <c r="B483" s="390" t="s">
        <v>180</v>
      </c>
      <c r="C483" s="179">
        <f>'PMD Breakdown Entering'!C174</f>
        <v>0</v>
      </c>
      <c r="D483" s="77">
        <f>'PMD Breakdown Entering'!D174</f>
        <v>0</v>
      </c>
      <c r="E483" s="77">
        <f>'PMD Breakdown Entering'!E174</f>
        <v>0</v>
      </c>
      <c r="F483" s="77">
        <f>'PMD Breakdown Entering'!F174</f>
        <v>0</v>
      </c>
      <c r="G483" s="77">
        <f>'PMD Breakdown Entering'!G174</f>
        <v>0</v>
      </c>
      <c r="H483" s="77">
        <f>'PMD Breakdown Entering'!H174</f>
        <v>0</v>
      </c>
      <c r="I483" s="77">
        <f>'PMD Breakdown Entering'!I174</f>
        <v>0</v>
      </c>
      <c r="J483" s="77">
        <f>'PMD Breakdown Entering'!J174</f>
        <v>0</v>
      </c>
      <c r="K483" s="77">
        <f>'PMD Breakdown Entering'!K174</f>
        <v>0</v>
      </c>
      <c r="L483" s="77">
        <f>'PMD Breakdown Entering'!L174</f>
        <v>0</v>
      </c>
      <c r="M483" s="77">
        <f>'PMD Breakdown Entering'!M174</f>
        <v>0</v>
      </c>
      <c r="N483" s="77">
        <f>'PMD Breakdown Entering'!N174</f>
        <v>0</v>
      </c>
      <c r="O483" s="77">
        <f>'PMD Breakdown Entering'!O174</f>
        <v>0</v>
      </c>
      <c r="P483" s="77">
        <f>'PMD Breakdown Entering'!P174</f>
        <v>0</v>
      </c>
      <c r="Q483" s="77">
        <f>'PMD Breakdown Entering'!Q174</f>
        <v>0</v>
      </c>
      <c r="R483" s="77">
        <f>'PMD Breakdown Entering'!R174</f>
        <v>0</v>
      </c>
      <c r="S483" s="376">
        <f t="shared" si="155"/>
        <v>0</v>
      </c>
      <c r="T483" s="67"/>
      <c r="U483" s="67"/>
      <c r="V483" s="67"/>
      <c r="W483" s="67" t="str">
        <f t="shared" si="139"/>
        <v/>
      </c>
      <c r="X483" s="67" t="str">
        <f t="shared" si="140"/>
        <v/>
      </c>
      <c r="Y483" s="67"/>
    </row>
    <row r="484" spans="1:25" ht="12" customHeight="1" x14ac:dyDescent="0.4">
      <c r="A484" s="664"/>
      <c r="B484" s="391" t="s">
        <v>181</v>
      </c>
      <c r="C484" s="315">
        <f>SUM(Entering!D722:D723)</f>
        <v>0</v>
      </c>
      <c r="D484" s="392">
        <f>SUM(Entering!E722:E723)</f>
        <v>0</v>
      </c>
      <c r="E484" s="392">
        <f>SUM(Entering!F722:F723)</f>
        <v>0</v>
      </c>
      <c r="F484" s="392">
        <f>SUM(Entering!G722:G723)</f>
        <v>0</v>
      </c>
      <c r="G484" s="392">
        <f>SUM(Entering!H722:H723)</f>
        <v>0</v>
      </c>
      <c r="H484" s="392">
        <f>SUM(Entering!I722:I723)</f>
        <v>0</v>
      </c>
      <c r="I484" s="392">
        <f>SUM(Entering!J722:J723)</f>
        <v>0</v>
      </c>
      <c r="J484" s="392">
        <f>SUM(Entering!K722:K723)</f>
        <v>0</v>
      </c>
      <c r="K484" s="392">
        <f>SUM(Entering!L722:L723)</f>
        <v>0</v>
      </c>
      <c r="L484" s="392">
        <f>SUM(Entering!M722:M723)</f>
        <v>0</v>
      </c>
      <c r="M484" s="392">
        <f>SUM(Entering!N722:N723)</f>
        <v>0</v>
      </c>
      <c r="N484" s="392">
        <f>SUM(Entering!O722:O723)</f>
        <v>0</v>
      </c>
      <c r="O484" s="392">
        <f>SUM(Entering!P722:P723)</f>
        <v>0</v>
      </c>
      <c r="P484" s="392">
        <f>SUM(Entering!Q722:Q723)</f>
        <v>0</v>
      </c>
      <c r="Q484" s="392">
        <f>SUM(Entering!R722:R723)</f>
        <v>0</v>
      </c>
      <c r="R484" s="392">
        <f>SUM(Entering!S722:S723)</f>
        <v>0</v>
      </c>
      <c r="S484" s="394">
        <f t="shared" si="155"/>
        <v>0</v>
      </c>
      <c r="T484" s="67"/>
      <c r="U484" s="67"/>
      <c r="V484" s="67"/>
      <c r="W484" s="67" t="str">
        <f t="shared" si="139"/>
        <v/>
      </c>
      <c r="X484" s="67" t="str">
        <f t="shared" si="140"/>
        <v/>
      </c>
      <c r="Y484" s="67"/>
    </row>
    <row r="485" spans="1:25" ht="12" customHeight="1" x14ac:dyDescent="0.4">
      <c r="A485" s="664"/>
      <c r="B485" s="391" t="s">
        <v>182</v>
      </c>
      <c r="C485" s="315">
        <f>(Entering!D722)+(Entering!D723*2)</f>
        <v>0</v>
      </c>
      <c r="D485" s="392">
        <f>(Entering!E722)+(Entering!E723*2)</f>
        <v>0</v>
      </c>
      <c r="E485" s="392">
        <f>(Entering!F722)+(Entering!F723*2)</f>
        <v>0</v>
      </c>
      <c r="F485" s="392">
        <f>(Entering!G722)+(Entering!G723*2)</f>
        <v>0</v>
      </c>
      <c r="G485" s="392">
        <f>(Entering!H722)+(Entering!H723*2)</f>
        <v>0</v>
      </c>
      <c r="H485" s="392">
        <f>(Entering!I722)+(Entering!I723*2)</f>
        <v>0</v>
      </c>
      <c r="I485" s="392">
        <f>(Entering!J722)+(Entering!J723*2)</f>
        <v>0</v>
      </c>
      <c r="J485" s="392">
        <f>(Entering!K722)+(Entering!K723*2)</f>
        <v>0</v>
      </c>
      <c r="K485" s="392">
        <f>(Entering!L722)+(Entering!L723*2)</f>
        <v>0</v>
      </c>
      <c r="L485" s="392">
        <f>(Entering!M722)+(Entering!M723*2)</f>
        <v>0</v>
      </c>
      <c r="M485" s="392">
        <f>(Entering!N722)+(Entering!N723*2)</f>
        <v>0</v>
      </c>
      <c r="N485" s="392">
        <f>(Entering!O722)+(Entering!O723*2)</f>
        <v>0</v>
      </c>
      <c r="O485" s="392">
        <f>(Entering!P722)+(Entering!P723*2)</f>
        <v>0</v>
      </c>
      <c r="P485" s="392">
        <f>(Entering!Q722)+(Entering!Q723*2)</f>
        <v>0</v>
      </c>
      <c r="Q485" s="392">
        <f>(Entering!R722)+(Entering!R723*2)</f>
        <v>0</v>
      </c>
      <c r="R485" s="392">
        <f>(Entering!S722)+(Entering!S723*2)</f>
        <v>0</v>
      </c>
      <c r="S485" s="394">
        <f t="shared" si="155"/>
        <v>0</v>
      </c>
      <c r="T485" s="67"/>
      <c r="U485" s="67"/>
      <c r="V485" s="67"/>
      <c r="W485" s="67" t="str">
        <f t="shared" si="139"/>
        <v/>
      </c>
      <c r="X485" s="67" t="str">
        <f t="shared" si="140"/>
        <v/>
      </c>
      <c r="Y485" s="67"/>
    </row>
    <row r="486" spans="1:25" ht="12" customHeight="1" x14ac:dyDescent="0.4">
      <c r="A486" s="664"/>
      <c r="B486" s="390" t="s">
        <v>184</v>
      </c>
      <c r="C486" s="314">
        <f>SUM(Entering!D724:D725)</f>
        <v>0</v>
      </c>
      <c r="D486" s="67">
        <f>SUM(Entering!E724:E725)</f>
        <v>0</v>
      </c>
      <c r="E486" s="67">
        <f>SUM(Entering!F724:F725)</f>
        <v>0</v>
      </c>
      <c r="F486" s="67">
        <f>SUM(Entering!G724:G725)</f>
        <v>0</v>
      </c>
      <c r="G486" s="67">
        <f>SUM(Entering!H724:H725)</f>
        <v>0</v>
      </c>
      <c r="H486" s="67">
        <f>SUM(Entering!I724:I725)</f>
        <v>0</v>
      </c>
      <c r="I486" s="67">
        <f>SUM(Entering!J724:J725)</f>
        <v>0</v>
      </c>
      <c r="J486" s="67">
        <f>SUM(Entering!K724:K725)</f>
        <v>0</v>
      </c>
      <c r="K486" s="67">
        <f>SUM(Entering!L724:L725)</f>
        <v>0</v>
      </c>
      <c r="L486" s="67">
        <f>SUM(Entering!M724:M725)</f>
        <v>0</v>
      </c>
      <c r="M486" s="67">
        <f>SUM(Entering!N724:N725)</f>
        <v>0</v>
      </c>
      <c r="N486" s="67">
        <f>SUM(Entering!O724:O725)</f>
        <v>1</v>
      </c>
      <c r="O486" s="67">
        <f>SUM(Entering!P724:P725)</f>
        <v>0</v>
      </c>
      <c r="P486" s="67">
        <f>SUM(Entering!Q724:Q725)</f>
        <v>0</v>
      </c>
      <c r="Q486" s="67">
        <f>SUM(Entering!R724:R725)</f>
        <v>0</v>
      </c>
      <c r="R486" s="67">
        <f>SUM(Entering!S724:S725)</f>
        <v>0</v>
      </c>
      <c r="S486" s="376">
        <f t="shared" si="155"/>
        <v>1</v>
      </c>
      <c r="T486" s="67"/>
      <c r="U486" s="67"/>
      <c r="V486" s="67"/>
      <c r="W486" s="67" t="str">
        <f t="shared" si="139"/>
        <v/>
      </c>
      <c r="X486" s="67" t="str">
        <f t="shared" si="140"/>
        <v/>
      </c>
      <c r="Y486" s="67"/>
    </row>
    <row r="487" spans="1:25" ht="12" customHeight="1" x14ac:dyDescent="0.4">
      <c r="A487" s="664"/>
      <c r="B487" s="390" t="s">
        <v>185</v>
      </c>
      <c r="C487" s="314">
        <f>(Entering!D724)+(Entering!D725*2)</f>
        <v>0</v>
      </c>
      <c r="D487" s="67">
        <f>(Entering!E724)+(Entering!E725*2)</f>
        <v>0</v>
      </c>
      <c r="E487" s="67">
        <f>(Entering!F724)+(Entering!F725*2)</f>
        <v>0</v>
      </c>
      <c r="F487" s="67">
        <f>(Entering!G724)+(Entering!G725*2)</f>
        <v>0</v>
      </c>
      <c r="G487" s="67">
        <f>(Entering!H724)+(Entering!H725*2)</f>
        <v>0</v>
      </c>
      <c r="H487" s="67">
        <f>(Entering!I724)+(Entering!I725*2)</f>
        <v>0</v>
      </c>
      <c r="I487" s="67">
        <f>(Entering!J724)+(Entering!J725*2)</f>
        <v>0</v>
      </c>
      <c r="J487" s="67">
        <f>(Entering!K724)+(Entering!K725*2)</f>
        <v>0</v>
      </c>
      <c r="K487" s="67">
        <f>(Entering!L724)+(Entering!L725*2)</f>
        <v>0</v>
      </c>
      <c r="L487" s="67">
        <f>(Entering!M724)+(Entering!M725*2)</f>
        <v>0</v>
      </c>
      <c r="M487" s="67">
        <f>(Entering!N724)+(Entering!N725*2)</f>
        <v>0</v>
      </c>
      <c r="N487" s="67">
        <f>(Entering!O724)+(Entering!O725*2)</f>
        <v>1</v>
      </c>
      <c r="O487" s="67">
        <f>(Entering!P724)+(Entering!P725*2)</f>
        <v>0</v>
      </c>
      <c r="P487" s="67">
        <f>(Entering!Q724)+(Entering!Q725*2)</f>
        <v>0</v>
      </c>
      <c r="Q487" s="67">
        <f>(Entering!R724)+(Entering!R725*2)</f>
        <v>0</v>
      </c>
      <c r="R487" s="67">
        <f>(Entering!S724)+(Entering!S725*2)</f>
        <v>0</v>
      </c>
      <c r="S487" s="376">
        <f t="shared" si="155"/>
        <v>1</v>
      </c>
      <c r="T487" s="67"/>
      <c r="U487" s="67"/>
      <c r="V487" s="67"/>
      <c r="W487" s="67" t="str">
        <f t="shared" si="139"/>
        <v/>
      </c>
      <c r="X487" s="67" t="str">
        <f t="shared" si="140"/>
        <v/>
      </c>
      <c r="Y487" s="67"/>
    </row>
    <row r="488" spans="1:25" ht="12" customHeight="1" x14ac:dyDescent="0.4">
      <c r="A488" s="664"/>
      <c r="B488" s="391" t="s">
        <v>11</v>
      </c>
      <c r="C488" s="315">
        <f>Entering!D726</f>
        <v>297</v>
      </c>
      <c r="D488" s="392">
        <f>Entering!E726</f>
        <v>86</v>
      </c>
      <c r="E488" s="392">
        <f>Entering!F726</f>
        <v>187</v>
      </c>
      <c r="F488" s="392">
        <f>Entering!G726</f>
        <v>42</v>
      </c>
      <c r="G488" s="392">
        <f>Entering!H726</f>
        <v>21</v>
      </c>
      <c r="H488" s="392">
        <f>Entering!I726</f>
        <v>31</v>
      </c>
      <c r="I488" s="392">
        <f>Entering!J726</f>
        <v>29</v>
      </c>
      <c r="J488" s="392">
        <f>Entering!K726</f>
        <v>5</v>
      </c>
      <c r="K488" s="392">
        <f>Entering!L726</f>
        <v>11</v>
      </c>
      <c r="L488" s="392">
        <f>Entering!M726</f>
        <v>5</v>
      </c>
      <c r="M488" s="392">
        <f>Entering!N726</f>
        <v>6</v>
      </c>
      <c r="N488" s="392">
        <f>Entering!O726</f>
        <v>1</v>
      </c>
      <c r="O488" s="392">
        <f>Entering!P726</f>
        <v>70</v>
      </c>
      <c r="P488" s="392">
        <f>Entering!Q726</f>
        <v>4</v>
      </c>
      <c r="Q488" s="392">
        <f>Entering!R726</f>
        <v>0</v>
      </c>
      <c r="R488" s="392">
        <f>Entering!S726</f>
        <v>2</v>
      </c>
      <c r="S488" s="394">
        <f t="shared" si="155"/>
        <v>797</v>
      </c>
      <c r="T488" s="67"/>
      <c r="U488" s="67"/>
      <c r="V488" s="67"/>
      <c r="W488" s="67" t="str">
        <f t="shared" si="139"/>
        <v/>
      </c>
      <c r="X488" s="67" t="str">
        <f t="shared" si="140"/>
        <v/>
      </c>
      <c r="Y488" s="67"/>
    </row>
    <row r="489" spans="1:25" ht="12" customHeight="1" x14ac:dyDescent="0.4">
      <c r="A489" s="664"/>
      <c r="B489" s="391" t="s">
        <v>188</v>
      </c>
      <c r="C489" s="315">
        <f>'Carpool Breakdown Entering'!C386</f>
        <v>68</v>
      </c>
      <c r="D489" s="392">
        <f>'Carpool Breakdown Entering'!D386</f>
        <v>4</v>
      </c>
      <c r="E489" s="392">
        <f>'Carpool Breakdown Entering'!E386</f>
        <v>4</v>
      </c>
      <c r="F489" s="392">
        <f>'Carpool Breakdown Entering'!F386</f>
        <v>1</v>
      </c>
      <c r="G489" s="392">
        <f>'Carpool Breakdown Entering'!G386</f>
        <v>0</v>
      </c>
      <c r="H489" s="392">
        <f>'Carpool Breakdown Entering'!H386</f>
        <v>0</v>
      </c>
      <c r="I489" s="392">
        <f>'Carpool Breakdown Entering'!I386</f>
        <v>1</v>
      </c>
      <c r="J489" s="392">
        <f>'Carpool Breakdown Entering'!J386</f>
        <v>0</v>
      </c>
      <c r="K489" s="392">
        <f>'Carpool Breakdown Entering'!K386</f>
        <v>1</v>
      </c>
      <c r="L489" s="392">
        <f>'Carpool Breakdown Entering'!L386</f>
        <v>0</v>
      </c>
      <c r="M489" s="392">
        <f>'Carpool Breakdown Entering'!M386</f>
        <v>0</v>
      </c>
      <c r="N489" s="392">
        <f>'Carpool Breakdown Entering'!N386</f>
        <v>0</v>
      </c>
      <c r="O489" s="392">
        <f>'Carpool Breakdown Entering'!O386</f>
        <v>0</v>
      </c>
      <c r="P489" s="392">
        <f>'Carpool Breakdown Entering'!P386</f>
        <v>0</v>
      </c>
      <c r="Q489" s="392">
        <f>'Carpool Breakdown Entering'!Q386</f>
        <v>0</v>
      </c>
      <c r="R489" s="392">
        <f>'Carpool Breakdown Entering'!R386</f>
        <v>0</v>
      </c>
      <c r="S489" s="394">
        <f t="shared" si="155"/>
        <v>79</v>
      </c>
      <c r="T489" s="67"/>
      <c r="U489" s="67"/>
      <c r="V489" s="67"/>
      <c r="W489" s="67" t="str">
        <f t="shared" si="139"/>
        <v/>
      </c>
      <c r="X489" s="67" t="str">
        <f t="shared" si="140"/>
        <v/>
      </c>
      <c r="Y489" s="67"/>
    </row>
    <row r="490" spans="1:25" ht="12" customHeight="1" x14ac:dyDescent="0.4">
      <c r="A490" s="664"/>
      <c r="B490" s="391" t="s">
        <v>42</v>
      </c>
      <c r="C490" s="315">
        <f>'Carpool Breakdown Entering'!C387</f>
        <v>136</v>
      </c>
      <c r="D490" s="392">
        <f>'Carpool Breakdown Entering'!D387</f>
        <v>8</v>
      </c>
      <c r="E490" s="392">
        <f>'Carpool Breakdown Entering'!E387</f>
        <v>8</v>
      </c>
      <c r="F490" s="392">
        <f>'Carpool Breakdown Entering'!F387</f>
        <v>3</v>
      </c>
      <c r="G490" s="392">
        <f>'Carpool Breakdown Entering'!G387</f>
        <v>0</v>
      </c>
      <c r="H490" s="392">
        <f>'Carpool Breakdown Entering'!H387</f>
        <v>0</v>
      </c>
      <c r="I490" s="392">
        <f>'Carpool Breakdown Entering'!I387</f>
        <v>2</v>
      </c>
      <c r="J490" s="392">
        <f>'Carpool Breakdown Entering'!J387</f>
        <v>0</v>
      </c>
      <c r="K490" s="392">
        <f>'Carpool Breakdown Entering'!K387</f>
        <v>2</v>
      </c>
      <c r="L490" s="392">
        <f>'Carpool Breakdown Entering'!L387</f>
        <v>0</v>
      </c>
      <c r="M490" s="392">
        <f>'Carpool Breakdown Entering'!M387</f>
        <v>0</v>
      </c>
      <c r="N490" s="392">
        <f>'Carpool Breakdown Entering'!N387</f>
        <v>0</v>
      </c>
      <c r="O490" s="392">
        <f>'Carpool Breakdown Entering'!O387</f>
        <v>0</v>
      </c>
      <c r="P490" s="392">
        <f>'Carpool Breakdown Entering'!P387</f>
        <v>0</v>
      </c>
      <c r="Q490" s="392">
        <f>'Carpool Breakdown Entering'!Q387</f>
        <v>0</v>
      </c>
      <c r="R490" s="392">
        <f>'Carpool Breakdown Entering'!R387</f>
        <v>0</v>
      </c>
      <c r="S490" s="394">
        <f t="shared" si="155"/>
        <v>159</v>
      </c>
      <c r="T490" s="67"/>
      <c r="U490" s="67"/>
      <c r="V490" s="67"/>
      <c r="W490" s="67" t="str">
        <f t="shared" si="139"/>
        <v/>
      </c>
      <c r="X490" s="67" t="str">
        <f t="shared" si="140"/>
        <v/>
      </c>
      <c r="Y490" s="67"/>
    </row>
    <row r="491" spans="1:25" ht="12" customHeight="1" x14ac:dyDescent="0.4">
      <c r="A491" s="664"/>
      <c r="B491" s="391" t="s">
        <v>189</v>
      </c>
      <c r="C491" s="315">
        <f t="shared" ref="C491:R491" si="159">SUM(C488:C489)</f>
        <v>365</v>
      </c>
      <c r="D491" s="392">
        <f t="shared" si="159"/>
        <v>90</v>
      </c>
      <c r="E491" s="392">
        <f t="shared" si="159"/>
        <v>191</v>
      </c>
      <c r="F491" s="392">
        <f t="shared" si="159"/>
        <v>43</v>
      </c>
      <c r="G491" s="392">
        <f t="shared" si="159"/>
        <v>21</v>
      </c>
      <c r="H491" s="392">
        <f t="shared" si="159"/>
        <v>31</v>
      </c>
      <c r="I491" s="392">
        <f t="shared" si="159"/>
        <v>30</v>
      </c>
      <c r="J491" s="392">
        <f t="shared" si="159"/>
        <v>5</v>
      </c>
      <c r="K491" s="392">
        <f t="shared" si="159"/>
        <v>12</v>
      </c>
      <c r="L491" s="392">
        <f t="shared" si="159"/>
        <v>5</v>
      </c>
      <c r="M491" s="392">
        <f t="shared" si="159"/>
        <v>6</v>
      </c>
      <c r="N491" s="392">
        <f t="shared" si="159"/>
        <v>1</v>
      </c>
      <c r="O491" s="392">
        <f t="shared" si="159"/>
        <v>70</v>
      </c>
      <c r="P491" s="392">
        <f t="shared" si="159"/>
        <v>4</v>
      </c>
      <c r="Q491" s="392">
        <f t="shared" si="159"/>
        <v>0</v>
      </c>
      <c r="R491" s="392">
        <f t="shared" si="159"/>
        <v>2</v>
      </c>
      <c r="S491" s="394">
        <f t="shared" si="155"/>
        <v>876</v>
      </c>
      <c r="T491" s="67"/>
      <c r="U491" s="67"/>
      <c r="V491" s="67"/>
      <c r="W491" s="67" t="str">
        <f t="shared" si="139"/>
        <v/>
      </c>
      <c r="X491" s="67" t="str">
        <f t="shared" si="140"/>
        <v/>
      </c>
      <c r="Y491" s="67"/>
    </row>
    <row r="492" spans="1:25" ht="12" customHeight="1" x14ac:dyDescent="0.4">
      <c r="A492" s="664"/>
      <c r="B492" s="391" t="s">
        <v>190</v>
      </c>
      <c r="C492" s="315">
        <f t="shared" ref="C492:R492" si="160">SUM(C488,C490)</f>
        <v>433</v>
      </c>
      <c r="D492" s="392">
        <f t="shared" si="160"/>
        <v>94</v>
      </c>
      <c r="E492" s="392">
        <f t="shared" si="160"/>
        <v>195</v>
      </c>
      <c r="F492" s="392">
        <f t="shared" si="160"/>
        <v>45</v>
      </c>
      <c r="G492" s="392">
        <f t="shared" si="160"/>
        <v>21</v>
      </c>
      <c r="H492" s="392">
        <f t="shared" si="160"/>
        <v>31</v>
      </c>
      <c r="I492" s="392">
        <f t="shared" si="160"/>
        <v>31</v>
      </c>
      <c r="J492" s="392">
        <f t="shared" si="160"/>
        <v>5</v>
      </c>
      <c r="K492" s="392">
        <f t="shared" si="160"/>
        <v>13</v>
      </c>
      <c r="L492" s="392">
        <f t="shared" si="160"/>
        <v>5</v>
      </c>
      <c r="M492" s="392">
        <f t="shared" si="160"/>
        <v>6</v>
      </c>
      <c r="N492" s="392">
        <f t="shared" si="160"/>
        <v>1</v>
      </c>
      <c r="O492" s="392">
        <f t="shared" si="160"/>
        <v>70</v>
      </c>
      <c r="P492" s="392">
        <f t="shared" si="160"/>
        <v>4</v>
      </c>
      <c r="Q492" s="392">
        <f t="shared" si="160"/>
        <v>0</v>
      </c>
      <c r="R492" s="392">
        <f t="shared" si="160"/>
        <v>2</v>
      </c>
      <c r="S492" s="394">
        <f t="shared" si="155"/>
        <v>956</v>
      </c>
      <c r="T492" s="67"/>
      <c r="U492" s="67"/>
      <c r="V492" s="67"/>
      <c r="W492" s="67" t="str">
        <f t="shared" si="139"/>
        <v/>
      </c>
      <c r="X492" s="67" t="str">
        <f t="shared" si="140"/>
        <v/>
      </c>
      <c r="Y492" s="67"/>
    </row>
    <row r="493" spans="1:25" ht="12" customHeight="1" x14ac:dyDescent="0.4">
      <c r="A493" s="664"/>
      <c r="B493" s="390" t="s">
        <v>191</v>
      </c>
      <c r="C493" s="314"/>
      <c r="D493" s="67"/>
      <c r="E493" s="67"/>
      <c r="F493" s="67"/>
      <c r="G493" s="67"/>
      <c r="H493" s="67"/>
      <c r="I493" s="67"/>
      <c r="J493" s="67"/>
      <c r="K493" s="67"/>
      <c r="L493" s="67"/>
      <c r="M493" s="67"/>
      <c r="N493" s="67"/>
      <c r="O493" s="67"/>
      <c r="P493" s="67"/>
      <c r="Q493" s="67"/>
      <c r="R493" s="67"/>
      <c r="S493" s="376"/>
      <c r="T493" s="67"/>
      <c r="U493" s="67"/>
      <c r="V493" s="67"/>
      <c r="W493" s="67" t="str">
        <f t="shared" si="139"/>
        <v/>
      </c>
      <c r="X493" s="67" t="str">
        <f t="shared" si="140"/>
        <v/>
      </c>
      <c r="Y493" s="67"/>
    </row>
    <row r="494" spans="1:25" ht="12" customHeight="1" x14ac:dyDescent="0.4">
      <c r="A494" s="664"/>
      <c r="B494" s="390" t="s">
        <v>192</v>
      </c>
      <c r="C494" s="314"/>
      <c r="D494" s="67"/>
      <c r="E494" s="67"/>
      <c r="F494" s="67"/>
      <c r="G494" s="67"/>
      <c r="H494" s="67"/>
      <c r="I494" s="67"/>
      <c r="J494" s="67"/>
      <c r="K494" s="67"/>
      <c r="L494" s="67"/>
      <c r="M494" s="67"/>
      <c r="N494" s="67"/>
      <c r="O494" s="67"/>
      <c r="P494" s="67"/>
      <c r="Q494" s="67"/>
      <c r="R494" s="67"/>
      <c r="S494" s="376"/>
      <c r="T494" s="67"/>
      <c r="U494" s="67"/>
      <c r="V494" s="67"/>
      <c r="W494" s="67" t="str">
        <f t="shared" si="139"/>
        <v/>
      </c>
      <c r="X494" s="67" t="str">
        <f t="shared" si="140"/>
        <v/>
      </c>
      <c r="Y494" s="67"/>
    </row>
    <row r="495" spans="1:25" ht="12" customHeight="1" x14ac:dyDescent="0.4">
      <c r="A495" s="664"/>
      <c r="B495" s="391" t="s">
        <v>193</v>
      </c>
      <c r="C495" s="315"/>
      <c r="D495" s="392"/>
      <c r="E495" s="392"/>
      <c r="F495" s="392"/>
      <c r="G495" s="392"/>
      <c r="H495" s="392"/>
      <c r="I495" s="392"/>
      <c r="J495" s="392"/>
      <c r="K495" s="392"/>
      <c r="L495" s="392"/>
      <c r="M495" s="392"/>
      <c r="N495" s="392"/>
      <c r="O495" s="392"/>
      <c r="P495" s="392"/>
      <c r="Q495" s="392"/>
      <c r="R495" s="392"/>
      <c r="S495" s="394"/>
      <c r="T495" s="67"/>
      <c r="U495" s="67"/>
      <c r="V495" s="67"/>
      <c r="W495" s="67" t="str">
        <f t="shared" si="139"/>
        <v/>
      </c>
      <c r="X495" s="67" t="str">
        <f t="shared" si="140"/>
        <v/>
      </c>
      <c r="Y495" s="67"/>
    </row>
    <row r="496" spans="1:25" ht="12" customHeight="1" x14ac:dyDescent="0.4">
      <c r="A496" s="664"/>
      <c r="B496" s="391" t="s">
        <v>194</v>
      </c>
      <c r="C496" s="315"/>
      <c r="D496" s="392"/>
      <c r="E496" s="392"/>
      <c r="F496" s="392"/>
      <c r="G496" s="392"/>
      <c r="H496" s="392"/>
      <c r="I496" s="392"/>
      <c r="J496" s="392"/>
      <c r="K496" s="392"/>
      <c r="L496" s="392"/>
      <c r="M496" s="392"/>
      <c r="N496" s="392"/>
      <c r="O496" s="392"/>
      <c r="P496" s="392"/>
      <c r="Q496" s="392"/>
      <c r="R496" s="392"/>
      <c r="S496" s="394"/>
      <c r="T496" s="67"/>
      <c r="U496" s="67"/>
      <c r="V496" s="67"/>
      <c r="W496" s="67" t="str">
        <f t="shared" si="139"/>
        <v/>
      </c>
      <c r="X496" s="67" t="str">
        <f t="shared" si="140"/>
        <v/>
      </c>
      <c r="Y496" s="67"/>
    </row>
    <row r="497" spans="1:25" ht="12" customHeight="1" x14ac:dyDescent="0.4">
      <c r="A497" s="664"/>
      <c r="B497" s="390" t="s">
        <v>196</v>
      </c>
      <c r="C497" s="314"/>
      <c r="D497" s="67"/>
      <c r="E497" s="67"/>
      <c r="F497" s="67"/>
      <c r="G497" s="67"/>
      <c r="H497" s="67"/>
      <c r="I497" s="67"/>
      <c r="J497" s="67"/>
      <c r="K497" s="67"/>
      <c r="L497" s="67"/>
      <c r="M497" s="67"/>
      <c r="N497" s="67"/>
      <c r="O497" s="67"/>
      <c r="P497" s="67"/>
      <c r="Q497" s="67"/>
      <c r="R497" s="67"/>
      <c r="S497" s="376"/>
      <c r="T497" s="67"/>
      <c r="U497" s="67"/>
      <c r="V497" s="67"/>
      <c r="W497" s="67" t="str">
        <f t="shared" si="139"/>
        <v/>
      </c>
      <c r="X497" s="67" t="str">
        <f t="shared" si="140"/>
        <v/>
      </c>
      <c r="Y497" s="67"/>
    </row>
    <row r="498" spans="1:25" ht="12" customHeight="1" x14ac:dyDescent="0.4">
      <c r="A498" s="664"/>
      <c r="B498" s="390" t="s">
        <v>197</v>
      </c>
      <c r="C498" s="314"/>
      <c r="D498" s="67"/>
      <c r="E498" s="67"/>
      <c r="F498" s="67"/>
      <c r="G498" s="67"/>
      <c r="H498" s="67"/>
      <c r="I498" s="67"/>
      <c r="J498" s="67"/>
      <c r="K498" s="67"/>
      <c r="L498" s="67"/>
      <c r="M498" s="67"/>
      <c r="N498" s="67"/>
      <c r="O498" s="67"/>
      <c r="P498" s="67"/>
      <c r="Q498" s="67"/>
      <c r="R498" s="67"/>
      <c r="S498" s="376"/>
      <c r="T498" s="67"/>
      <c r="U498" s="67"/>
      <c r="V498" s="67"/>
      <c r="W498" s="67" t="str">
        <f t="shared" si="139"/>
        <v/>
      </c>
      <c r="X498" s="67" t="str">
        <f t="shared" si="140"/>
        <v/>
      </c>
      <c r="Y498" s="67"/>
    </row>
    <row r="499" spans="1:25" ht="12" customHeight="1" x14ac:dyDescent="0.4">
      <c r="A499" s="664"/>
      <c r="B499" s="397" t="s">
        <v>7</v>
      </c>
      <c r="C499" s="317">
        <f t="shared" ref="C499:R499" si="161">SUM(C484,C486,C491,C493,C495,C497)</f>
        <v>365</v>
      </c>
      <c r="D499" s="398">
        <f t="shared" si="161"/>
        <v>90</v>
      </c>
      <c r="E499" s="398">
        <f t="shared" si="161"/>
        <v>191</v>
      </c>
      <c r="F499" s="398">
        <f t="shared" si="161"/>
        <v>43</v>
      </c>
      <c r="G499" s="398">
        <f t="shared" si="161"/>
        <v>21</v>
      </c>
      <c r="H499" s="398">
        <f t="shared" si="161"/>
        <v>31</v>
      </c>
      <c r="I499" s="398">
        <f t="shared" si="161"/>
        <v>30</v>
      </c>
      <c r="J499" s="398">
        <f t="shared" si="161"/>
        <v>5</v>
      </c>
      <c r="K499" s="398">
        <f t="shared" si="161"/>
        <v>12</v>
      </c>
      <c r="L499" s="398">
        <f t="shared" si="161"/>
        <v>5</v>
      </c>
      <c r="M499" s="398">
        <f t="shared" si="161"/>
        <v>6</v>
      </c>
      <c r="N499" s="398">
        <f t="shared" si="161"/>
        <v>2</v>
      </c>
      <c r="O499" s="398">
        <f t="shared" si="161"/>
        <v>70</v>
      </c>
      <c r="P499" s="398">
        <f t="shared" si="161"/>
        <v>4</v>
      </c>
      <c r="Q499" s="398">
        <f t="shared" si="161"/>
        <v>0</v>
      </c>
      <c r="R499" s="398">
        <f t="shared" si="161"/>
        <v>2</v>
      </c>
      <c r="S499" s="400">
        <f t="shared" ref="S499:S504" si="162">SUM(C499:R499)</f>
        <v>877</v>
      </c>
      <c r="T499" s="67"/>
      <c r="U499" s="67"/>
      <c r="V499" s="67"/>
      <c r="W499" s="67">
        <f t="shared" si="139"/>
        <v>877</v>
      </c>
      <c r="X499" s="67" t="str">
        <f t="shared" si="140"/>
        <v/>
      </c>
      <c r="Y499" s="67"/>
    </row>
    <row r="500" spans="1:25" ht="12" customHeight="1" x14ac:dyDescent="0.4">
      <c r="A500" s="664"/>
      <c r="B500" s="401" t="s">
        <v>198</v>
      </c>
      <c r="C500" s="402">
        <f t="shared" ref="C500:R500" si="163">SUM(C483,C485,C487,C492,C494,C496,C498)</f>
        <v>433</v>
      </c>
      <c r="D500" s="75">
        <f t="shared" si="163"/>
        <v>94</v>
      </c>
      <c r="E500" s="75">
        <f t="shared" si="163"/>
        <v>195</v>
      </c>
      <c r="F500" s="75">
        <f t="shared" si="163"/>
        <v>45</v>
      </c>
      <c r="G500" s="75">
        <f t="shared" si="163"/>
        <v>21</v>
      </c>
      <c r="H500" s="75">
        <f t="shared" si="163"/>
        <v>31</v>
      </c>
      <c r="I500" s="75">
        <f t="shared" si="163"/>
        <v>31</v>
      </c>
      <c r="J500" s="75">
        <f t="shared" si="163"/>
        <v>5</v>
      </c>
      <c r="K500" s="75">
        <f t="shared" si="163"/>
        <v>13</v>
      </c>
      <c r="L500" s="75">
        <f t="shared" si="163"/>
        <v>5</v>
      </c>
      <c r="M500" s="75">
        <f t="shared" si="163"/>
        <v>6</v>
      </c>
      <c r="N500" s="75">
        <f t="shared" si="163"/>
        <v>2</v>
      </c>
      <c r="O500" s="75">
        <f t="shared" si="163"/>
        <v>70</v>
      </c>
      <c r="P500" s="75">
        <f t="shared" si="163"/>
        <v>4</v>
      </c>
      <c r="Q500" s="75">
        <f t="shared" si="163"/>
        <v>0</v>
      </c>
      <c r="R500" s="75">
        <f t="shared" si="163"/>
        <v>2</v>
      </c>
      <c r="S500" s="404">
        <f t="shared" si="162"/>
        <v>957</v>
      </c>
      <c r="T500" s="67"/>
      <c r="U500" s="67"/>
      <c r="V500" s="67"/>
      <c r="W500" s="67" t="str">
        <f t="shared" si="139"/>
        <v/>
      </c>
      <c r="X500" s="67">
        <f t="shared" si="140"/>
        <v>957</v>
      </c>
      <c r="Y500" s="67"/>
    </row>
    <row r="501" spans="1:25" ht="12" customHeight="1" x14ac:dyDescent="0.4">
      <c r="A501" s="664"/>
      <c r="B501" s="390" t="s">
        <v>199</v>
      </c>
      <c r="C501" s="314">
        <f>SUM(Entering!D739:D742)</f>
        <v>0</v>
      </c>
      <c r="D501" s="67">
        <f>SUM(Entering!E739:E742)</f>
        <v>0</v>
      </c>
      <c r="E501" s="67">
        <f>SUM(Entering!F739:F742)</f>
        <v>0</v>
      </c>
      <c r="F501" s="67">
        <f>SUM(Entering!G739:G742)</f>
        <v>0</v>
      </c>
      <c r="G501" s="67">
        <f>SUM(Entering!H739:H742)</f>
        <v>0</v>
      </c>
      <c r="H501" s="67">
        <f>SUM(Entering!I739:I742)</f>
        <v>0</v>
      </c>
      <c r="I501" s="67">
        <f>SUM(Entering!J739:J742)</f>
        <v>0</v>
      </c>
      <c r="J501" s="67">
        <f>SUM(Entering!K739:K742)</f>
        <v>0</v>
      </c>
      <c r="K501" s="67">
        <f>SUM(Entering!L739:L742)</f>
        <v>1</v>
      </c>
      <c r="L501" s="67">
        <f>SUM(Entering!M739:M742)</f>
        <v>0</v>
      </c>
      <c r="M501" s="67">
        <f>SUM(Entering!N739:N742)</f>
        <v>0</v>
      </c>
      <c r="N501" s="67">
        <f>SUM(Entering!O739:O742)</f>
        <v>0</v>
      </c>
      <c r="O501" s="67">
        <f>SUM(Entering!P739:P742)</f>
        <v>0</v>
      </c>
      <c r="P501" s="67">
        <f>SUM(Entering!Q739:Q742)</f>
        <v>0</v>
      </c>
      <c r="Q501" s="67">
        <f>SUM(Entering!R739:R742)</f>
        <v>0</v>
      </c>
      <c r="R501" s="67">
        <f>SUM(Entering!S739:S742)</f>
        <v>0</v>
      </c>
      <c r="S501" s="376">
        <f t="shared" si="162"/>
        <v>1</v>
      </c>
      <c r="T501" s="67"/>
      <c r="U501" s="67"/>
      <c r="V501" s="67"/>
      <c r="W501" s="67" t="str">
        <f t="shared" si="139"/>
        <v/>
      </c>
      <c r="X501" s="67" t="str">
        <f t="shared" si="140"/>
        <v/>
      </c>
      <c r="Y501" s="67"/>
    </row>
    <row r="502" spans="1:25" ht="12" customHeight="1" x14ac:dyDescent="0.4">
      <c r="A502" s="664"/>
      <c r="B502" s="390" t="s">
        <v>200</v>
      </c>
      <c r="C502" s="314">
        <f>(Entering!D739)+(Entering!D740*2)+(Entering!D741*3)+(Entering!D742*4)</f>
        <v>0</v>
      </c>
      <c r="D502" s="67">
        <f>(Entering!E739)+(Entering!E740*2)+(Entering!E741*3)+(Entering!E742*4)</f>
        <v>0</v>
      </c>
      <c r="E502" s="67">
        <f>(Entering!F739)+(Entering!F740*2)+(Entering!F741*3)+(Entering!F742*4)</f>
        <v>0</v>
      </c>
      <c r="F502" s="67">
        <f>(Entering!G739)+(Entering!G740*2)+(Entering!G741*3)+(Entering!G742*4)</f>
        <v>0</v>
      </c>
      <c r="G502" s="67">
        <f>(Entering!H739)+(Entering!H740*2)+(Entering!H741*3)+(Entering!H742*4)</f>
        <v>0</v>
      </c>
      <c r="H502" s="67">
        <f>(Entering!I739)+(Entering!I740*2)+(Entering!I741*3)+(Entering!I742*4)</f>
        <v>0</v>
      </c>
      <c r="I502" s="67">
        <f>(Entering!J739)+(Entering!J740*2)+(Entering!J741*3)+(Entering!J742*4)</f>
        <v>0</v>
      </c>
      <c r="J502" s="67">
        <f>(Entering!K739)+(Entering!K740*2)+(Entering!K741*3)+(Entering!K742*4)</f>
        <v>0</v>
      </c>
      <c r="K502" s="67">
        <f>(Entering!L739)+(Entering!L740*2)+(Entering!L741*3)+(Entering!L742*4)</f>
        <v>1</v>
      </c>
      <c r="L502" s="67">
        <f>(Entering!M739)+(Entering!M740*2)+(Entering!M741*3)+(Entering!M742*4)</f>
        <v>0</v>
      </c>
      <c r="M502" s="67">
        <f>(Entering!N739)+(Entering!N740*2)+(Entering!N741*3)+(Entering!N742*4)</f>
        <v>0</v>
      </c>
      <c r="N502" s="67">
        <f>(Entering!O739)+(Entering!O740*2)+(Entering!O741*3)+(Entering!O742*4)</f>
        <v>0</v>
      </c>
      <c r="O502" s="67">
        <f>(Entering!P739)+(Entering!P740*2)+(Entering!P741*3)+(Entering!P742*4)</f>
        <v>0</v>
      </c>
      <c r="P502" s="67">
        <f>(Entering!Q739)+(Entering!Q740*2)+(Entering!Q741*3)+(Entering!Q742*4)</f>
        <v>0</v>
      </c>
      <c r="Q502" s="67">
        <f>(Entering!R739)+(Entering!R740*2)+(Entering!R741*3)+(Entering!R742*4)</f>
        <v>0</v>
      </c>
      <c r="R502" s="67">
        <f>(Entering!S739)+(Entering!S740*2)+(Entering!S741*3)+(Entering!S742*4)</f>
        <v>0</v>
      </c>
      <c r="S502" s="376">
        <f t="shared" si="162"/>
        <v>1</v>
      </c>
      <c r="T502" s="67"/>
      <c r="U502" s="67"/>
      <c r="V502" s="67"/>
      <c r="W502" s="67" t="str">
        <f t="shared" si="139"/>
        <v/>
      </c>
      <c r="X502" s="67" t="str">
        <f t="shared" si="140"/>
        <v/>
      </c>
      <c r="Y502" s="67"/>
    </row>
    <row r="503" spans="1:25" ht="12" customHeight="1" x14ac:dyDescent="0.4">
      <c r="A503" s="664"/>
      <c r="B503" s="391" t="s">
        <v>201</v>
      </c>
      <c r="C503" s="315">
        <f>SUM(Entering!D747:D750)</f>
        <v>0</v>
      </c>
      <c r="D503" s="392">
        <f>SUM(Entering!E747:E750)</f>
        <v>0</v>
      </c>
      <c r="E503" s="392">
        <f>SUM(Entering!F747:F750)</f>
        <v>1</v>
      </c>
      <c r="F503" s="392">
        <f>SUM(Entering!G747:G750)</f>
        <v>0</v>
      </c>
      <c r="G503" s="392">
        <f>SUM(Entering!H747:H750)</f>
        <v>0</v>
      </c>
      <c r="H503" s="392">
        <f>SUM(Entering!I747:I750)</f>
        <v>0</v>
      </c>
      <c r="I503" s="392">
        <f>SUM(Entering!J747:J750)</f>
        <v>0</v>
      </c>
      <c r="J503" s="392">
        <f>SUM(Entering!K747:K750)</f>
        <v>0</v>
      </c>
      <c r="K503" s="392">
        <f>SUM(Entering!L747:L750)</f>
        <v>1</v>
      </c>
      <c r="L503" s="392">
        <f>SUM(Entering!M747:M750)</f>
        <v>0</v>
      </c>
      <c r="M503" s="392">
        <f>SUM(Entering!N747:N750)</f>
        <v>0</v>
      </c>
      <c r="N503" s="392">
        <f>SUM(Entering!O747:O750)</f>
        <v>0</v>
      </c>
      <c r="O503" s="392">
        <f>SUM(Entering!P747:P750)</f>
        <v>0</v>
      </c>
      <c r="P503" s="392">
        <f>SUM(Entering!Q747:Q750)</f>
        <v>0</v>
      </c>
      <c r="Q503" s="392">
        <f>SUM(Entering!R747:R750)</f>
        <v>0</v>
      </c>
      <c r="R503" s="392">
        <f>SUM(Entering!S747:S750)</f>
        <v>0</v>
      </c>
      <c r="S503" s="394">
        <f t="shared" si="162"/>
        <v>2</v>
      </c>
      <c r="T503" s="67"/>
      <c r="U503" s="67"/>
      <c r="V503" s="67"/>
      <c r="W503" s="67" t="str">
        <f t="shared" si="139"/>
        <v/>
      </c>
      <c r="X503" s="67" t="str">
        <f t="shared" si="140"/>
        <v/>
      </c>
      <c r="Y503" s="67"/>
    </row>
    <row r="504" spans="1:25" ht="12" customHeight="1" x14ac:dyDescent="0.4">
      <c r="A504" s="664"/>
      <c r="B504" s="391" t="s">
        <v>202</v>
      </c>
      <c r="C504" s="315">
        <f>(Entering!D747)+(Entering!D748*2)+(Entering!D749*3)+(Entering!D750*4)</f>
        <v>0</v>
      </c>
      <c r="D504" s="392">
        <f>(Entering!E747)+(Entering!E748*2)+(Entering!E749*3)+(Entering!E750*4)</f>
        <v>0</v>
      </c>
      <c r="E504" s="392">
        <f>(Entering!F747)+(Entering!F748*2)+(Entering!F749*3)+(Entering!F750*4)</f>
        <v>1</v>
      </c>
      <c r="F504" s="392">
        <f>(Entering!G747)+(Entering!G748*2)+(Entering!G749*3)+(Entering!G750*4)</f>
        <v>0</v>
      </c>
      <c r="G504" s="392">
        <f>(Entering!H747)+(Entering!H748*2)+(Entering!H749*3)+(Entering!H750*4)</f>
        <v>0</v>
      </c>
      <c r="H504" s="392">
        <f>(Entering!I747)+(Entering!I748*2)+(Entering!I749*3)+(Entering!I750*4)</f>
        <v>0</v>
      </c>
      <c r="I504" s="392">
        <f>(Entering!J747)+(Entering!J748*2)+(Entering!J749*3)+(Entering!J750*4)</f>
        <v>0</v>
      </c>
      <c r="J504" s="392">
        <f>(Entering!K747)+(Entering!K748*2)+(Entering!K749*3)+(Entering!K750*4)</f>
        <v>0</v>
      </c>
      <c r="K504" s="392">
        <f>(Entering!L747)+(Entering!L748*2)+(Entering!L749*3)+(Entering!L750*4)</f>
        <v>1</v>
      </c>
      <c r="L504" s="392">
        <f>(Entering!M747)+(Entering!M748*2)+(Entering!M749*3)+(Entering!M750*4)</f>
        <v>0</v>
      </c>
      <c r="M504" s="392">
        <f>(Entering!N747)+(Entering!N748*2)+(Entering!N749*3)+(Entering!N750*4)</f>
        <v>0</v>
      </c>
      <c r="N504" s="392">
        <f>(Entering!O747)+(Entering!O748*2)+(Entering!O749*3)+(Entering!O750*4)</f>
        <v>0</v>
      </c>
      <c r="O504" s="392">
        <f>(Entering!P747)+(Entering!P748*2)+(Entering!P749*3)+(Entering!P750*4)</f>
        <v>0</v>
      </c>
      <c r="P504" s="392">
        <f>(Entering!Q747)+(Entering!Q748*2)+(Entering!Q749*3)+(Entering!Q750*4)</f>
        <v>0</v>
      </c>
      <c r="Q504" s="392">
        <f>(Entering!R747)+(Entering!R748*2)+(Entering!R749*3)+(Entering!R750*4)</f>
        <v>0</v>
      </c>
      <c r="R504" s="392">
        <f>(Entering!S747)+(Entering!S748*2)+(Entering!S749*3)+(Entering!S750*4)</f>
        <v>0</v>
      </c>
      <c r="S504" s="394">
        <f t="shared" si="162"/>
        <v>2</v>
      </c>
      <c r="T504" s="67"/>
      <c r="U504" s="67"/>
      <c r="V504" s="67"/>
      <c r="W504" s="67" t="str">
        <f t="shared" si="139"/>
        <v/>
      </c>
      <c r="X504" s="67" t="str">
        <f t="shared" si="140"/>
        <v/>
      </c>
      <c r="Y504" s="67"/>
    </row>
    <row r="505" spans="1:25" ht="12" customHeight="1" x14ac:dyDescent="0.4">
      <c r="A505" s="664"/>
      <c r="B505" s="390" t="s">
        <v>203</v>
      </c>
      <c r="C505" s="314"/>
      <c r="D505" s="67"/>
      <c r="E505" s="67"/>
      <c r="F505" s="67"/>
      <c r="G505" s="67"/>
      <c r="H505" s="67"/>
      <c r="I505" s="67"/>
      <c r="J505" s="67"/>
      <c r="K505" s="67"/>
      <c r="L505" s="67"/>
      <c r="M505" s="67"/>
      <c r="N505" s="67"/>
      <c r="O505" s="67"/>
      <c r="P505" s="67"/>
      <c r="Q505" s="67"/>
      <c r="R505" s="67"/>
      <c r="S505" s="376"/>
      <c r="T505" s="67"/>
      <c r="U505" s="67"/>
      <c r="V505" s="67"/>
      <c r="W505" s="67" t="str">
        <f t="shared" si="139"/>
        <v/>
      </c>
      <c r="X505" s="67" t="str">
        <f t="shared" si="140"/>
        <v/>
      </c>
      <c r="Y505" s="67"/>
    </row>
    <row r="506" spans="1:25" ht="12" customHeight="1" x14ac:dyDescent="0.4">
      <c r="A506" s="664"/>
      <c r="B506" s="390" t="s">
        <v>204</v>
      </c>
      <c r="C506" s="314"/>
      <c r="D506" s="67"/>
      <c r="E506" s="67"/>
      <c r="F506" s="67"/>
      <c r="G506" s="67"/>
      <c r="H506" s="67"/>
      <c r="I506" s="67"/>
      <c r="J506" s="67"/>
      <c r="K506" s="67"/>
      <c r="L506" s="67"/>
      <c r="M506" s="67"/>
      <c r="N506" s="67"/>
      <c r="O506" s="67"/>
      <c r="P506" s="67"/>
      <c r="Q506" s="67"/>
      <c r="R506" s="67"/>
      <c r="S506" s="376"/>
      <c r="T506" s="67"/>
      <c r="U506" s="67"/>
      <c r="V506" s="67"/>
      <c r="W506" s="67" t="str">
        <f t="shared" si="139"/>
        <v/>
      </c>
      <c r="X506" s="67" t="str">
        <f t="shared" si="140"/>
        <v/>
      </c>
      <c r="Y506" s="67"/>
    </row>
    <row r="507" spans="1:25" ht="12" customHeight="1" x14ac:dyDescent="0.4">
      <c r="A507" s="664"/>
      <c r="B507" s="397" t="s">
        <v>25</v>
      </c>
      <c r="C507" s="317">
        <f t="shared" ref="C507:R507" si="164">SUM(C501,C503,C505)</f>
        <v>0</v>
      </c>
      <c r="D507" s="398">
        <f t="shared" si="164"/>
        <v>0</v>
      </c>
      <c r="E507" s="398">
        <f t="shared" si="164"/>
        <v>1</v>
      </c>
      <c r="F507" s="398">
        <f t="shared" si="164"/>
        <v>0</v>
      </c>
      <c r="G507" s="398">
        <f t="shared" si="164"/>
        <v>0</v>
      </c>
      <c r="H507" s="398">
        <f t="shared" si="164"/>
        <v>0</v>
      </c>
      <c r="I507" s="398">
        <f t="shared" si="164"/>
        <v>0</v>
      </c>
      <c r="J507" s="398">
        <f t="shared" si="164"/>
        <v>0</v>
      </c>
      <c r="K507" s="398">
        <f t="shared" si="164"/>
        <v>2</v>
      </c>
      <c r="L507" s="398">
        <f t="shared" si="164"/>
        <v>0</v>
      </c>
      <c r="M507" s="398">
        <f t="shared" si="164"/>
        <v>0</v>
      </c>
      <c r="N507" s="398">
        <f t="shared" si="164"/>
        <v>0</v>
      </c>
      <c r="O507" s="398">
        <f t="shared" si="164"/>
        <v>0</v>
      </c>
      <c r="P507" s="398">
        <f t="shared" si="164"/>
        <v>0</v>
      </c>
      <c r="Q507" s="398">
        <f t="shared" si="164"/>
        <v>0</v>
      </c>
      <c r="R507" s="398">
        <f t="shared" si="164"/>
        <v>0</v>
      </c>
      <c r="S507" s="400">
        <f t="shared" ref="S507:S520" si="165">SUM(C507:R507)</f>
        <v>3</v>
      </c>
      <c r="T507" s="67"/>
      <c r="U507" s="67"/>
      <c r="V507" s="67"/>
      <c r="W507" s="67" t="str">
        <f t="shared" si="139"/>
        <v/>
      </c>
      <c r="X507" s="67" t="str">
        <f t="shared" si="140"/>
        <v/>
      </c>
      <c r="Y507" s="67"/>
    </row>
    <row r="508" spans="1:25" ht="12" customHeight="1" x14ac:dyDescent="0.4">
      <c r="A508" s="664"/>
      <c r="B508" s="401" t="s">
        <v>205</v>
      </c>
      <c r="C508" s="402">
        <f t="shared" ref="C508:R508" si="166">SUM(C502,C504,C506)</f>
        <v>0</v>
      </c>
      <c r="D508" s="75">
        <f t="shared" si="166"/>
        <v>0</v>
      </c>
      <c r="E508" s="75">
        <f t="shared" si="166"/>
        <v>1</v>
      </c>
      <c r="F508" s="75">
        <f t="shared" si="166"/>
        <v>0</v>
      </c>
      <c r="G508" s="75">
        <f t="shared" si="166"/>
        <v>0</v>
      </c>
      <c r="H508" s="75">
        <f t="shared" si="166"/>
        <v>0</v>
      </c>
      <c r="I508" s="75">
        <f t="shared" si="166"/>
        <v>0</v>
      </c>
      <c r="J508" s="75">
        <f t="shared" si="166"/>
        <v>0</v>
      </c>
      <c r="K508" s="75">
        <f t="shared" si="166"/>
        <v>2</v>
      </c>
      <c r="L508" s="75">
        <f t="shared" si="166"/>
        <v>0</v>
      </c>
      <c r="M508" s="75">
        <f t="shared" si="166"/>
        <v>0</v>
      </c>
      <c r="N508" s="75">
        <f t="shared" si="166"/>
        <v>0</v>
      </c>
      <c r="O508" s="75">
        <f t="shared" si="166"/>
        <v>0</v>
      </c>
      <c r="P508" s="75">
        <f t="shared" si="166"/>
        <v>0</v>
      </c>
      <c r="Q508" s="75">
        <f t="shared" si="166"/>
        <v>0</v>
      </c>
      <c r="R508" s="75">
        <f t="shared" si="166"/>
        <v>0</v>
      </c>
      <c r="S508" s="404">
        <f t="shared" si="165"/>
        <v>3</v>
      </c>
      <c r="T508" s="67"/>
      <c r="U508" s="67"/>
      <c r="V508" s="67"/>
      <c r="W508" s="67" t="str">
        <f t="shared" si="139"/>
        <v/>
      </c>
      <c r="X508" s="67" t="str">
        <f t="shared" si="140"/>
        <v/>
      </c>
      <c r="Y508" s="67"/>
    </row>
    <row r="509" spans="1:25" ht="12" customHeight="1" x14ac:dyDescent="0.4">
      <c r="A509" s="664"/>
      <c r="B509" s="397" t="s">
        <v>6</v>
      </c>
      <c r="C509" s="317">
        <f t="shared" ref="C509:R509" si="167">SUM(C499,C507)</f>
        <v>365</v>
      </c>
      <c r="D509" s="398">
        <f t="shared" si="167"/>
        <v>90</v>
      </c>
      <c r="E509" s="398">
        <f t="shared" si="167"/>
        <v>192</v>
      </c>
      <c r="F509" s="398">
        <f t="shared" si="167"/>
        <v>43</v>
      </c>
      <c r="G509" s="398">
        <f t="shared" si="167"/>
        <v>21</v>
      </c>
      <c r="H509" s="398">
        <f t="shared" si="167"/>
        <v>31</v>
      </c>
      <c r="I509" s="398">
        <f t="shared" si="167"/>
        <v>30</v>
      </c>
      <c r="J509" s="398">
        <f t="shared" si="167"/>
        <v>5</v>
      </c>
      <c r="K509" s="398">
        <f t="shared" si="167"/>
        <v>14</v>
      </c>
      <c r="L509" s="398">
        <f t="shared" si="167"/>
        <v>5</v>
      </c>
      <c r="M509" s="398">
        <f t="shared" si="167"/>
        <v>6</v>
      </c>
      <c r="N509" s="398">
        <f t="shared" si="167"/>
        <v>2</v>
      </c>
      <c r="O509" s="398">
        <f t="shared" si="167"/>
        <v>70</v>
      </c>
      <c r="P509" s="398">
        <f t="shared" si="167"/>
        <v>4</v>
      </c>
      <c r="Q509" s="398">
        <f t="shared" si="167"/>
        <v>0</v>
      </c>
      <c r="R509" s="398">
        <f t="shared" si="167"/>
        <v>2</v>
      </c>
      <c r="S509" s="400">
        <f t="shared" si="165"/>
        <v>880</v>
      </c>
      <c r="T509" s="67"/>
      <c r="U509" s="67"/>
      <c r="V509" s="67"/>
      <c r="W509" s="67" t="str">
        <f t="shared" si="139"/>
        <v/>
      </c>
      <c r="X509" s="67" t="str">
        <f t="shared" si="140"/>
        <v/>
      </c>
      <c r="Y509" s="67"/>
    </row>
    <row r="510" spans="1:25" ht="12" customHeight="1" x14ac:dyDescent="0.4">
      <c r="A510" s="665"/>
      <c r="B510" s="401" t="s">
        <v>32</v>
      </c>
      <c r="C510" s="402">
        <f t="shared" ref="C510:R510" si="168">SUM(C500,C508)</f>
        <v>433</v>
      </c>
      <c r="D510" s="75">
        <f t="shared" si="168"/>
        <v>94</v>
      </c>
      <c r="E510" s="75">
        <f t="shared" si="168"/>
        <v>196</v>
      </c>
      <c r="F510" s="75">
        <f t="shared" si="168"/>
        <v>45</v>
      </c>
      <c r="G510" s="75">
        <f t="shared" si="168"/>
        <v>21</v>
      </c>
      <c r="H510" s="75">
        <f t="shared" si="168"/>
        <v>31</v>
      </c>
      <c r="I510" s="75">
        <f t="shared" si="168"/>
        <v>31</v>
      </c>
      <c r="J510" s="75">
        <f t="shared" si="168"/>
        <v>5</v>
      </c>
      <c r="K510" s="75">
        <f t="shared" si="168"/>
        <v>15</v>
      </c>
      <c r="L510" s="75">
        <f t="shared" si="168"/>
        <v>5</v>
      </c>
      <c r="M510" s="75">
        <f t="shared" si="168"/>
        <v>6</v>
      </c>
      <c r="N510" s="75">
        <f t="shared" si="168"/>
        <v>2</v>
      </c>
      <c r="O510" s="75">
        <f t="shared" si="168"/>
        <v>70</v>
      </c>
      <c r="P510" s="75">
        <f t="shared" si="168"/>
        <v>4</v>
      </c>
      <c r="Q510" s="75">
        <f t="shared" si="168"/>
        <v>0</v>
      </c>
      <c r="R510" s="75">
        <f t="shared" si="168"/>
        <v>2</v>
      </c>
      <c r="S510" s="404">
        <f t="shared" si="165"/>
        <v>960</v>
      </c>
      <c r="T510" s="67"/>
      <c r="U510" s="67"/>
      <c r="V510" s="67"/>
      <c r="W510" s="67" t="str">
        <f t="shared" si="139"/>
        <v/>
      </c>
      <c r="X510" s="67" t="str">
        <f t="shared" si="140"/>
        <v/>
      </c>
      <c r="Y510" s="67"/>
    </row>
    <row r="511" spans="1:25" ht="12" hidden="1" customHeight="1" x14ac:dyDescent="0.4">
      <c r="A511" s="663" t="s">
        <v>269</v>
      </c>
      <c r="B511" s="390" t="s">
        <v>180</v>
      </c>
      <c r="C511" s="179">
        <f>'PMD Breakdown Entering'!C183</f>
        <v>0</v>
      </c>
      <c r="D511" s="77">
        <f>'PMD Breakdown Entering'!D183</f>
        <v>0</v>
      </c>
      <c r="E511" s="77">
        <f>'PMD Breakdown Entering'!E183</f>
        <v>0</v>
      </c>
      <c r="F511" s="77">
        <f>'PMD Breakdown Entering'!F183</f>
        <v>0</v>
      </c>
      <c r="G511" s="77">
        <f>'PMD Breakdown Entering'!G183</f>
        <v>0</v>
      </c>
      <c r="H511" s="77">
        <f>'PMD Breakdown Entering'!H183</f>
        <v>0</v>
      </c>
      <c r="I511" s="77">
        <f>'PMD Breakdown Entering'!I183</f>
        <v>0</v>
      </c>
      <c r="J511" s="77">
        <f>'PMD Breakdown Entering'!J183</f>
        <v>0</v>
      </c>
      <c r="K511" s="77">
        <f>'PMD Breakdown Entering'!K183</f>
        <v>0</v>
      </c>
      <c r="L511" s="77">
        <f>'PMD Breakdown Entering'!L183</f>
        <v>0</v>
      </c>
      <c r="M511" s="77">
        <f>'PMD Breakdown Entering'!M183</f>
        <v>0</v>
      </c>
      <c r="N511" s="77">
        <f>'PMD Breakdown Entering'!N183</f>
        <v>0</v>
      </c>
      <c r="O511" s="77">
        <f>'PMD Breakdown Entering'!O183</f>
        <v>0</v>
      </c>
      <c r="P511" s="77">
        <f>'PMD Breakdown Entering'!P183</f>
        <v>0</v>
      </c>
      <c r="Q511" s="77">
        <f>'PMD Breakdown Entering'!Q183</f>
        <v>0</v>
      </c>
      <c r="R511" s="77">
        <f>'PMD Breakdown Entering'!R183</f>
        <v>0</v>
      </c>
      <c r="S511" s="376">
        <f t="shared" si="165"/>
        <v>0</v>
      </c>
      <c r="T511" s="67"/>
      <c r="U511" s="67"/>
      <c r="V511" s="67"/>
      <c r="W511" s="67" t="str">
        <f t="shared" si="139"/>
        <v/>
      </c>
      <c r="X511" s="67" t="str">
        <f t="shared" si="140"/>
        <v/>
      </c>
      <c r="Y511" s="67"/>
    </row>
    <row r="512" spans="1:25" ht="12" hidden="1" customHeight="1" x14ac:dyDescent="0.4">
      <c r="A512" s="664"/>
      <c r="B512" s="391" t="s">
        <v>181</v>
      </c>
      <c r="C512" s="315">
        <f>SUM(Entering!D759:D760)</f>
        <v>0</v>
      </c>
      <c r="D512" s="392">
        <f>SUM(Entering!E759:E760)</f>
        <v>0</v>
      </c>
      <c r="E512" s="392">
        <f>SUM(Entering!F759:F760)</f>
        <v>0</v>
      </c>
      <c r="F512" s="392">
        <f>SUM(Entering!G759:G760)</f>
        <v>0</v>
      </c>
      <c r="G512" s="392">
        <f>SUM(Entering!H759:H760)</f>
        <v>0</v>
      </c>
      <c r="H512" s="392">
        <f>SUM(Entering!I759:I760)</f>
        <v>0</v>
      </c>
      <c r="I512" s="392">
        <f>SUM(Entering!J759:J760)</f>
        <v>0</v>
      </c>
      <c r="J512" s="392">
        <f>SUM(Entering!K759:K760)</f>
        <v>0</v>
      </c>
      <c r="K512" s="392">
        <f>SUM(Entering!L759:L760)</f>
        <v>0</v>
      </c>
      <c r="L512" s="392">
        <f>SUM(Entering!M759:M760)</f>
        <v>0</v>
      </c>
      <c r="M512" s="392">
        <f>SUM(Entering!N759:N760)</f>
        <v>0</v>
      </c>
      <c r="N512" s="392">
        <f>SUM(Entering!O759:O760)</f>
        <v>0</v>
      </c>
      <c r="O512" s="392">
        <f>SUM(Entering!P759:P760)</f>
        <v>0</v>
      </c>
      <c r="P512" s="392">
        <f>SUM(Entering!Q759:Q760)</f>
        <v>0</v>
      </c>
      <c r="Q512" s="392">
        <f>SUM(Entering!R759:R760)</f>
        <v>0</v>
      </c>
      <c r="R512" s="392">
        <f>SUM(Entering!S759:S760)</f>
        <v>0</v>
      </c>
      <c r="S512" s="394">
        <f t="shared" si="165"/>
        <v>0</v>
      </c>
      <c r="T512" s="67"/>
      <c r="U512" s="67"/>
      <c r="V512" s="67"/>
      <c r="W512" s="67" t="str">
        <f t="shared" si="139"/>
        <v/>
      </c>
      <c r="X512" s="67" t="str">
        <f t="shared" si="140"/>
        <v/>
      </c>
      <c r="Y512" s="67"/>
    </row>
    <row r="513" spans="1:25" ht="12" hidden="1" customHeight="1" x14ac:dyDescent="0.4">
      <c r="A513" s="664"/>
      <c r="B513" s="391" t="s">
        <v>182</v>
      </c>
      <c r="C513" s="315">
        <f>(Entering!D759)+(Entering!D760*2)</f>
        <v>0</v>
      </c>
      <c r="D513" s="392">
        <f>(Entering!E759)+(Entering!E760*2)</f>
        <v>0</v>
      </c>
      <c r="E513" s="392">
        <f>(Entering!F759)+(Entering!F760*2)</f>
        <v>0</v>
      </c>
      <c r="F513" s="392">
        <f>(Entering!G759)+(Entering!G760*2)</f>
        <v>0</v>
      </c>
      <c r="G513" s="392">
        <f>(Entering!H759)+(Entering!H760*2)</f>
        <v>0</v>
      </c>
      <c r="H513" s="392">
        <f>(Entering!I759)+(Entering!I760*2)</f>
        <v>0</v>
      </c>
      <c r="I513" s="392">
        <f>(Entering!J759)+(Entering!J760*2)</f>
        <v>0</v>
      </c>
      <c r="J513" s="392">
        <f>(Entering!K759)+(Entering!K760*2)</f>
        <v>0</v>
      </c>
      <c r="K513" s="392">
        <f>(Entering!L759)+(Entering!L760*2)</f>
        <v>0</v>
      </c>
      <c r="L513" s="392">
        <f>(Entering!M759)+(Entering!M760*2)</f>
        <v>0</v>
      </c>
      <c r="M513" s="392">
        <f>(Entering!N759)+(Entering!N760*2)</f>
        <v>0</v>
      </c>
      <c r="N513" s="392">
        <f>(Entering!O759)+(Entering!O760*2)</f>
        <v>0</v>
      </c>
      <c r="O513" s="392">
        <f>(Entering!P759)+(Entering!P760*2)</f>
        <v>0</v>
      </c>
      <c r="P513" s="392">
        <f>(Entering!Q759)+(Entering!Q760*2)</f>
        <v>0</v>
      </c>
      <c r="Q513" s="392">
        <f>(Entering!R759)+(Entering!R760*2)</f>
        <v>0</v>
      </c>
      <c r="R513" s="392">
        <f>(Entering!S759)+(Entering!S760*2)</f>
        <v>0</v>
      </c>
      <c r="S513" s="394">
        <f t="shared" si="165"/>
        <v>0</v>
      </c>
      <c r="T513" s="67"/>
      <c r="U513" s="67"/>
      <c r="V513" s="67"/>
      <c r="W513" s="67" t="str">
        <f t="shared" si="139"/>
        <v/>
      </c>
      <c r="X513" s="67" t="str">
        <f t="shared" si="140"/>
        <v/>
      </c>
      <c r="Y513" s="67"/>
    </row>
    <row r="514" spans="1:25" ht="12" hidden="1" customHeight="1" x14ac:dyDescent="0.4">
      <c r="A514" s="664"/>
      <c r="B514" s="390" t="s">
        <v>184</v>
      </c>
      <c r="C514" s="314">
        <f>SUM(Entering!D761:D762)</f>
        <v>0</v>
      </c>
      <c r="D514" s="67">
        <f>SUM(Entering!E761:E762)</f>
        <v>0</v>
      </c>
      <c r="E514" s="67">
        <f>SUM(Entering!F761:F762)</f>
        <v>0</v>
      </c>
      <c r="F514" s="67">
        <f>SUM(Entering!G761:G762)</f>
        <v>0</v>
      </c>
      <c r="G514" s="67">
        <f>SUM(Entering!H761:H762)</f>
        <v>0</v>
      </c>
      <c r="H514" s="67">
        <f>SUM(Entering!I761:I762)</f>
        <v>0</v>
      </c>
      <c r="I514" s="67">
        <f>SUM(Entering!J761:J762)</f>
        <v>0</v>
      </c>
      <c r="J514" s="67">
        <f>SUM(Entering!K761:K762)</f>
        <v>0</v>
      </c>
      <c r="K514" s="67">
        <f>SUM(Entering!L761:L762)</f>
        <v>0</v>
      </c>
      <c r="L514" s="67">
        <f>SUM(Entering!M761:M762)</f>
        <v>0</v>
      </c>
      <c r="M514" s="67">
        <f>SUM(Entering!N761:N762)</f>
        <v>0</v>
      </c>
      <c r="N514" s="67">
        <f>SUM(Entering!O761:O762)</f>
        <v>0</v>
      </c>
      <c r="O514" s="67">
        <f>SUM(Entering!P761:P762)</f>
        <v>0</v>
      </c>
      <c r="P514" s="67">
        <f>SUM(Entering!Q761:Q762)</f>
        <v>0</v>
      </c>
      <c r="Q514" s="67">
        <f>SUM(Entering!R761:R762)</f>
        <v>0</v>
      </c>
      <c r="R514" s="67">
        <f>SUM(Entering!S761:S762)</f>
        <v>0</v>
      </c>
      <c r="S514" s="376">
        <f t="shared" si="165"/>
        <v>0</v>
      </c>
      <c r="T514" s="67"/>
      <c r="U514" s="67"/>
      <c r="V514" s="67"/>
      <c r="W514" s="67" t="str">
        <f t="shared" si="139"/>
        <v/>
      </c>
      <c r="X514" s="67" t="str">
        <f t="shared" si="140"/>
        <v/>
      </c>
      <c r="Y514" s="67"/>
    </row>
    <row r="515" spans="1:25" ht="12" hidden="1" customHeight="1" x14ac:dyDescent="0.4">
      <c r="A515" s="664"/>
      <c r="B515" s="390" t="s">
        <v>185</v>
      </c>
      <c r="C515" s="314">
        <f>(Entering!D761)+(Entering!D762*2)</f>
        <v>0</v>
      </c>
      <c r="D515" s="67">
        <f>(Entering!E761)+(Entering!E762*2)</f>
        <v>0</v>
      </c>
      <c r="E515" s="67">
        <f>(Entering!F761)+(Entering!F762*2)</f>
        <v>0</v>
      </c>
      <c r="F515" s="67">
        <f>(Entering!G761)+(Entering!G762*2)</f>
        <v>0</v>
      </c>
      <c r="G515" s="67">
        <f>(Entering!H761)+(Entering!H762*2)</f>
        <v>0</v>
      </c>
      <c r="H515" s="67">
        <f>(Entering!I761)+(Entering!I762*2)</f>
        <v>0</v>
      </c>
      <c r="I515" s="67">
        <f>(Entering!J761)+(Entering!J762*2)</f>
        <v>0</v>
      </c>
      <c r="J515" s="67">
        <f>(Entering!K761)+(Entering!K762*2)</f>
        <v>0</v>
      </c>
      <c r="K515" s="67">
        <f>(Entering!L761)+(Entering!L762*2)</f>
        <v>0</v>
      </c>
      <c r="L515" s="67">
        <f>(Entering!M761)+(Entering!M762*2)</f>
        <v>0</v>
      </c>
      <c r="M515" s="67">
        <f>(Entering!N761)+(Entering!N762*2)</f>
        <v>0</v>
      </c>
      <c r="N515" s="67">
        <f>(Entering!O761)+(Entering!O762*2)</f>
        <v>0</v>
      </c>
      <c r="O515" s="67">
        <f>(Entering!P761)+(Entering!P762*2)</f>
        <v>0</v>
      </c>
      <c r="P515" s="67">
        <f>(Entering!Q761)+(Entering!Q762*2)</f>
        <v>0</v>
      </c>
      <c r="Q515" s="67">
        <f>(Entering!R761)+(Entering!R762*2)</f>
        <v>0</v>
      </c>
      <c r="R515" s="67">
        <f>(Entering!S761)+(Entering!S762*2)</f>
        <v>0</v>
      </c>
      <c r="S515" s="376">
        <f t="shared" si="165"/>
        <v>0</v>
      </c>
      <c r="T515" s="67"/>
      <c r="U515" s="67"/>
      <c r="V515" s="67"/>
      <c r="W515" s="67" t="str">
        <f t="shared" si="139"/>
        <v/>
      </c>
      <c r="X515" s="67" t="str">
        <f t="shared" si="140"/>
        <v/>
      </c>
      <c r="Y515" s="67"/>
    </row>
    <row r="516" spans="1:25" ht="12" hidden="1" customHeight="1" x14ac:dyDescent="0.4">
      <c r="A516" s="664"/>
      <c r="B516" s="391" t="s">
        <v>11</v>
      </c>
      <c r="C516" s="315">
        <f>Entering!D763</f>
        <v>0</v>
      </c>
      <c r="D516" s="392">
        <f>Entering!E763</f>
        <v>0</v>
      </c>
      <c r="E516" s="392">
        <f>Entering!F763</f>
        <v>0</v>
      </c>
      <c r="F516" s="392">
        <f>Entering!G763</f>
        <v>0</v>
      </c>
      <c r="G516" s="392">
        <f>Entering!H763</f>
        <v>0</v>
      </c>
      <c r="H516" s="392">
        <f>Entering!I763</f>
        <v>0</v>
      </c>
      <c r="I516" s="392">
        <f>Entering!J763</f>
        <v>0</v>
      </c>
      <c r="J516" s="392">
        <f>Entering!K763</f>
        <v>0</v>
      </c>
      <c r="K516" s="392">
        <f>Entering!L763</f>
        <v>0</v>
      </c>
      <c r="L516" s="392">
        <f>Entering!M763</f>
        <v>0</v>
      </c>
      <c r="M516" s="392">
        <f>Entering!N763</f>
        <v>0</v>
      </c>
      <c r="N516" s="392">
        <f>Entering!O763</f>
        <v>0</v>
      </c>
      <c r="O516" s="392">
        <f>Entering!P763</f>
        <v>0</v>
      </c>
      <c r="P516" s="392">
        <f>Entering!Q763</f>
        <v>0</v>
      </c>
      <c r="Q516" s="392">
        <f>Entering!R763</f>
        <v>0</v>
      </c>
      <c r="R516" s="392">
        <f>Entering!S763</f>
        <v>0</v>
      </c>
      <c r="S516" s="394">
        <f t="shared" si="165"/>
        <v>0</v>
      </c>
      <c r="T516" s="67"/>
      <c r="U516" s="67"/>
      <c r="V516" s="67"/>
      <c r="W516" s="67" t="str">
        <f t="shared" si="139"/>
        <v/>
      </c>
      <c r="X516" s="67" t="str">
        <f t="shared" si="140"/>
        <v/>
      </c>
      <c r="Y516" s="67"/>
    </row>
    <row r="517" spans="1:25" ht="12" hidden="1" customHeight="1" x14ac:dyDescent="0.4">
      <c r="A517" s="664"/>
      <c r="B517" s="391" t="s">
        <v>188</v>
      </c>
      <c r="C517" s="315">
        <f>'Carpool Breakdown Entering'!C407</f>
        <v>0</v>
      </c>
      <c r="D517" s="392">
        <f>'Carpool Breakdown Entering'!D407</f>
        <v>0</v>
      </c>
      <c r="E517" s="392">
        <f>'Carpool Breakdown Entering'!E407</f>
        <v>0</v>
      </c>
      <c r="F517" s="392">
        <f>'Carpool Breakdown Entering'!F407</f>
        <v>0</v>
      </c>
      <c r="G517" s="392">
        <f>'Carpool Breakdown Entering'!G407</f>
        <v>0</v>
      </c>
      <c r="H517" s="392">
        <f>'Carpool Breakdown Entering'!H407</f>
        <v>0</v>
      </c>
      <c r="I517" s="392">
        <f>'Carpool Breakdown Entering'!I407</f>
        <v>0</v>
      </c>
      <c r="J517" s="392">
        <f>'Carpool Breakdown Entering'!J407</f>
        <v>0</v>
      </c>
      <c r="K517" s="392">
        <f>'Carpool Breakdown Entering'!K407</f>
        <v>0</v>
      </c>
      <c r="L517" s="392">
        <f>'Carpool Breakdown Entering'!L407</f>
        <v>0</v>
      </c>
      <c r="M517" s="392">
        <f>'Carpool Breakdown Entering'!M407</f>
        <v>0</v>
      </c>
      <c r="N517" s="392">
        <f>'Carpool Breakdown Entering'!N407</f>
        <v>0</v>
      </c>
      <c r="O517" s="392">
        <f>'Carpool Breakdown Entering'!O407</f>
        <v>0</v>
      </c>
      <c r="P517" s="392">
        <f>'Carpool Breakdown Entering'!P407</f>
        <v>0</v>
      </c>
      <c r="Q517" s="392">
        <f>'Carpool Breakdown Entering'!Q407</f>
        <v>0</v>
      </c>
      <c r="R517" s="392">
        <f>'Carpool Breakdown Entering'!R407</f>
        <v>0</v>
      </c>
      <c r="S517" s="394">
        <f t="shared" si="165"/>
        <v>0</v>
      </c>
      <c r="T517" s="67"/>
      <c r="U517" s="67"/>
      <c r="V517" s="67"/>
      <c r="W517" s="67" t="str">
        <f t="shared" si="139"/>
        <v/>
      </c>
      <c r="X517" s="67" t="str">
        <f t="shared" si="140"/>
        <v/>
      </c>
      <c r="Y517" s="67"/>
    </row>
    <row r="518" spans="1:25" ht="12" hidden="1" customHeight="1" x14ac:dyDescent="0.4">
      <c r="A518" s="664"/>
      <c r="B518" s="391" t="s">
        <v>42</v>
      </c>
      <c r="C518" s="315">
        <f>'Carpool Breakdown Entering'!C408</f>
        <v>0</v>
      </c>
      <c r="D518" s="392">
        <f>'Carpool Breakdown Entering'!D408</f>
        <v>0</v>
      </c>
      <c r="E518" s="392">
        <f>'Carpool Breakdown Entering'!E408</f>
        <v>0</v>
      </c>
      <c r="F518" s="392">
        <f>'Carpool Breakdown Entering'!F408</f>
        <v>0</v>
      </c>
      <c r="G518" s="392">
        <f>'Carpool Breakdown Entering'!G408</f>
        <v>0</v>
      </c>
      <c r="H518" s="392">
        <f>'Carpool Breakdown Entering'!H408</f>
        <v>0</v>
      </c>
      <c r="I518" s="392">
        <f>'Carpool Breakdown Entering'!I408</f>
        <v>0</v>
      </c>
      <c r="J518" s="392">
        <f>'Carpool Breakdown Entering'!J408</f>
        <v>0</v>
      </c>
      <c r="K518" s="392">
        <f>'Carpool Breakdown Entering'!K408</f>
        <v>0</v>
      </c>
      <c r="L518" s="392">
        <f>'Carpool Breakdown Entering'!L408</f>
        <v>0</v>
      </c>
      <c r="M518" s="392">
        <f>'Carpool Breakdown Entering'!M408</f>
        <v>0</v>
      </c>
      <c r="N518" s="392">
        <f>'Carpool Breakdown Entering'!N408</f>
        <v>0</v>
      </c>
      <c r="O518" s="392">
        <f>'Carpool Breakdown Entering'!O408</f>
        <v>0</v>
      </c>
      <c r="P518" s="392">
        <f>'Carpool Breakdown Entering'!P408</f>
        <v>0</v>
      </c>
      <c r="Q518" s="392">
        <f>'Carpool Breakdown Entering'!Q408</f>
        <v>0</v>
      </c>
      <c r="R518" s="392">
        <f>'Carpool Breakdown Entering'!R408</f>
        <v>0</v>
      </c>
      <c r="S518" s="394">
        <f t="shared" si="165"/>
        <v>0</v>
      </c>
      <c r="T518" s="67"/>
      <c r="U518" s="67"/>
      <c r="V518" s="67"/>
      <c r="W518" s="67" t="str">
        <f t="shared" si="139"/>
        <v/>
      </c>
      <c r="X518" s="67" t="str">
        <f t="shared" si="140"/>
        <v/>
      </c>
      <c r="Y518" s="67"/>
    </row>
    <row r="519" spans="1:25" ht="12" hidden="1" customHeight="1" x14ac:dyDescent="0.4">
      <c r="A519" s="664"/>
      <c r="B519" s="391" t="s">
        <v>189</v>
      </c>
      <c r="C519" s="315">
        <f t="shared" ref="C519:R519" si="169">SUM(C516:C517)</f>
        <v>0</v>
      </c>
      <c r="D519" s="392">
        <f t="shared" si="169"/>
        <v>0</v>
      </c>
      <c r="E519" s="392">
        <f t="shared" si="169"/>
        <v>0</v>
      </c>
      <c r="F519" s="392">
        <f t="shared" si="169"/>
        <v>0</v>
      </c>
      <c r="G519" s="392">
        <f t="shared" si="169"/>
        <v>0</v>
      </c>
      <c r="H519" s="392">
        <f t="shared" si="169"/>
        <v>0</v>
      </c>
      <c r="I519" s="392">
        <f t="shared" si="169"/>
        <v>0</v>
      </c>
      <c r="J519" s="392">
        <f t="shared" si="169"/>
        <v>0</v>
      </c>
      <c r="K519" s="392">
        <f t="shared" si="169"/>
        <v>0</v>
      </c>
      <c r="L519" s="392">
        <f t="shared" si="169"/>
        <v>0</v>
      </c>
      <c r="M519" s="392">
        <f t="shared" si="169"/>
        <v>0</v>
      </c>
      <c r="N519" s="392">
        <f t="shared" si="169"/>
        <v>0</v>
      </c>
      <c r="O519" s="392">
        <f t="shared" si="169"/>
        <v>0</v>
      </c>
      <c r="P519" s="392">
        <f t="shared" si="169"/>
        <v>0</v>
      </c>
      <c r="Q519" s="392">
        <f t="shared" si="169"/>
        <v>0</v>
      </c>
      <c r="R519" s="392">
        <f t="shared" si="169"/>
        <v>0</v>
      </c>
      <c r="S519" s="394">
        <f t="shared" si="165"/>
        <v>0</v>
      </c>
      <c r="T519" s="67"/>
      <c r="U519" s="67"/>
      <c r="V519" s="67"/>
      <c r="W519" s="67" t="str">
        <f t="shared" si="139"/>
        <v/>
      </c>
      <c r="X519" s="67" t="str">
        <f t="shared" si="140"/>
        <v/>
      </c>
      <c r="Y519" s="67"/>
    </row>
    <row r="520" spans="1:25" ht="12" hidden="1" customHeight="1" x14ac:dyDescent="0.4">
      <c r="A520" s="664"/>
      <c r="B520" s="391" t="s">
        <v>190</v>
      </c>
      <c r="C520" s="315">
        <f t="shared" ref="C520:R520" si="170">SUM(C516,C518)</f>
        <v>0</v>
      </c>
      <c r="D520" s="392">
        <f t="shared" si="170"/>
        <v>0</v>
      </c>
      <c r="E520" s="392">
        <f t="shared" si="170"/>
        <v>0</v>
      </c>
      <c r="F520" s="392">
        <f t="shared" si="170"/>
        <v>0</v>
      </c>
      <c r="G520" s="392">
        <f t="shared" si="170"/>
        <v>0</v>
      </c>
      <c r="H520" s="392">
        <f t="shared" si="170"/>
        <v>0</v>
      </c>
      <c r="I520" s="392">
        <f t="shared" si="170"/>
        <v>0</v>
      </c>
      <c r="J520" s="392">
        <f t="shared" si="170"/>
        <v>0</v>
      </c>
      <c r="K520" s="392">
        <f t="shared" si="170"/>
        <v>0</v>
      </c>
      <c r="L520" s="392">
        <f t="shared" si="170"/>
        <v>0</v>
      </c>
      <c r="M520" s="392">
        <f t="shared" si="170"/>
        <v>0</v>
      </c>
      <c r="N520" s="392">
        <f t="shared" si="170"/>
        <v>0</v>
      </c>
      <c r="O520" s="392">
        <f t="shared" si="170"/>
        <v>0</v>
      </c>
      <c r="P520" s="392">
        <f t="shared" si="170"/>
        <v>0</v>
      </c>
      <c r="Q520" s="392">
        <f t="shared" si="170"/>
        <v>0</v>
      </c>
      <c r="R520" s="392">
        <f t="shared" si="170"/>
        <v>0</v>
      </c>
      <c r="S520" s="394">
        <f t="shared" si="165"/>
        <v>0</v>
      </c>
      <c r="T520" s="67"/>
      <c r="U520" s="67"/>
      <c r="V520" s="67"/>
      <c r="W520" s="67" t="str">
        <f t="shared" si="139"/>
        <v/>
      </c>
      <c r="X520" s="67" t="str">
        <f t="shared" si="140"/>
        <v/>
      </c>
      <c r="Y520" s="67"/>
    </row>
    <row r="521" spans="1:25" ht="12" hidden="1" customHeight="1" x14ac:dyDescent="0.4">
      <c r="A521" s="664"/>
      <c r="B521" s="390" t="s">
        <v>191</v>
      </c>
      <c r="C521" s="314"/>
      <c r="D521" s="67"/>
      <c r="E521" s="67"/>
      <c r="F521" s="67"/>
      <c r="G521" s="67"/>
      <c r="H521" s="67"/>
      <c r="I521" s="67"/>
      <c r="J521" s="67"/>
      <c r="K521" s="67"/>
      <c r="L521" s="67"/>
      <c r="M521" s="67"/>
      <c r="N521" s="67"/>
      <c r="O521" s="67"/>
      <c r="P521" s="67"/>
      <c r="Q521" s="67"/>
      <c r="R521" s="67"/>
      <c r="S521" s="376"/>
      <c r="T521" s="67"/>
      <c r="U521" s="67"/>
      <c r="V521" s="67"/>
      <c r="W521" s="67" t="str">
        <f t="shared" si="139"/>
        <v/>
      </c>
      <c r="X521" s="67" t="str">
        <f t="shared" si="140"/>
        <v/>
      </c>
      <c r="Y521" s="67"/>
    </row>
    <row r="522" spans="1:25" ht="12" hidden="1" customHeight="1" x14ac:dyDescent="0.4">
      <c r="A522" s="664"/>
      <c r="B522" s="390" t="s">
        <v>192</v>
      </c>
      <c r="C522" s="314"/>
      <c r="D522" s="67"/>
      <c r="E522" s="67"/>
      <c r="F522" s="67"/>
      <c r="G522" s="67"/>
      <c r="H522" s="67"/>
      <c r="I522" s="67"/>
      <c r="J522" s="67"/>
      <c r="K522" s="67"/>
      <c r="L522" s="67"/>
      <c r="M522" s="67"/>
      <c r="N522" s="67"/>
      <c r="O522" s="67"/>
      <c r="P522" s="67"/>
      <c r="Q522" s="67"/>
      <c r="R522" s="67"/>
      <c r="S522" s="376"/>
      <c r="T522" s="67"/>
      <c r="U522" s="67"/>
      <c r="V522" s="67"/>
      <c r="W522" s="67" t="str">
        <f t="shared" si="139"/>
        <v/>
      </c>
      <c r="X522" s="67" t="str">
        <f t="shared" si="140"/>
        <v/>
      </c>
      <c r="Y522" s="67"/>
    </row>
    <row r="523" spans="1:25" ht="12" hidden="1" customHeight="1" x14ac:dyDescent="0.4">
      <c r="A523" s="664"/>
      <c r="B523" s="391" t="s">
        <v>193</v>
      </c>
      <c r="C523" s="315"/>
      <c r="D523" s="392"/>
      <c r="E523" s="392"/>
      <c r="F523" s="392"/>
      <c r="G523" s="392"/>
      <c r="H523" s="392"/>
      <c r="I523" s="392"/>
      <c r="J523" s="392"/>
      <c r="K523" s="392"/>
      <c r="L523" s="392"/>
      <c r="M523" s="392"/>
      <c r="N523" s="392"/>
      <c r="O523" s="392"/>
      <c r="P523" s="392"/>
      <c r="Q523" s="392"/>
      <c r="R523" s="392"/>
      <c r="S523" s="394"/>
      <c r="T523" s="67"/>
      <c r="U523" s="67"/>
      <c r="V523" s="67"/>
      <c r="W523" s="67" t="str">
        <f t="shared" si="139"/>
        <v/>
      </c>
      <c r="X523" s="67" t="str">
        <f t="shared" si="140"/>
        <v/>
      </c>
      <c r="Y523" s="67"/>
    </row>
    <row r="524" spans="1:25" ht="12" hidden="1" customHeight="1" x14ac:dyDescent="0.4">
      <c r="A524" s="664"/>
      <c r="B524" s="391" t="s">
        <v>194</v>
      </c>
      <c r="C524" s="315"/>
      <c r="D524" s="392"/>
      <c r="E524" s="392"/>
      <c r="F524" s="392"/>
      <c r="G524" s="392"/>
      <c r="H524" s="392"/>
      <c r="I524" s="392"/>
      <c r="J524" s="392"/>
      <c r="K524" s="392"/>
      <c r="L524" s="392"/>
      <c r="M524" s="392"/>
      <c r="N524" s="392"/>
      <c r="O524" s="392"/>
      <c r="P524" s="392"/>
      <c r="Q524" s="392"/>
      <c r="R524" s="392"/>
      <c r="S524" s="394"/>
      <c r="T524" s="67"/>
      <c r="U524" s="67"/>
      <c r="V524" s="67"/>
      <c r="W524" s="67" t="str">
        <f t="shared" si="139"/>
        <v/>
      </c>
      <c r="X524" s="67" t="str">
        <f t="shared" si="140"/>
        <v/>
      </c>
      <c r="Y524" s="67"/>
    </row>
    <row r="525" spans="1:25" ht="12" hidden="1" customHeight="1" x14ac:dyDescent="0.4">
      <c r="A525" s="664"/>
      <c r="B525" s="390" t="s">
        <v>196</v>
      </c>
      <c r="C525" s="314"/>
      <c r="D525" s="67"/>
      <c r="E525" s="67"/>
      <c r="F525" s="67"/>
      <c r="G525" s="67"/>
      <c r="H525" s="67"/>
      <c r="I525" s="67"/>
      <c r="J525" s="67"/>
      <c r="K525" s="67"/>
      <c r="L525" s="67"/>
      <c r="M525" s="67"/>
      <c r="N525" s="67"/>
      <c r="O525" s="67"/>
      <c r="P525" s="67"/>
      <c r="Q525" s="67"/>
      <c r="R525" s="67"/>
      <c r="S525" s="376"/>
      <c r="T525" s="67"/>
      <c r="U525" s="67"/>
      <c r="V525" s="67"/>
      <c r="W525" s="67" t="str">
        <f t="shared" si="139"/>
        <v/>
      </c>
      <c r="X525" s="67" t="str">
        <f t="shared" si="140"/>
        <v/>
      </c>
      <c r="Y525" s="67"/>
    </row>
    <row r="526" spans="1:25" ht="12" hidden="1" customHeight="1" x14ac:dyDescent="0.4">
      <c r="A526" s="664"/>
      <c r="B526" s="390" t="s">
        <v>197</v>
      </c>
      <c r="C526" s="314"/>
      <c r="D526" s="67"/>
      <c r="E526" s="67"/>
      <c r="F526" s="67"/>
      <c r="G526" s="67"/>
      <c r="H526" s="67"/>
      <c r="I526" s="67"/>
      <c r="J526" s="67"/>
      <c r="K526" s="67"/>
      <c r="L526" s="67"/>
      <c r="M526" s="67"/>
      <c r="N526" s="67"/>
      <c r="O526" s="67"/>
      <c r="P526" s="67"/>
      <c r="Q526" s="67"/>
      <c r="R526" s="67"/>
      <c r="S526" s="376"/>
      <c r="T526" s="67"/>
      <c r="U526" s="67"/>
      <c r="V526" s="67"/>
      <c r="W526" s="67" t="str">
        <f t="shared" si="139"/>
        <v/>
      </c>
      <c r="X526" s="67" t="str">
        <f t="shared" si="140"/>
        <v/>
      </c>
      <c r="Y526" s="67"/>
    </row>
    <row r="527" spans="1:25" ht="12" hidden="1" customHeight="1" x14ac:dyDescent="0.4">
      <c r="A527" s="664"/>
      <c r="B527" s="397" t="s">
        <v>7</v>
      </c>
      <c r="C527" s="317">
        <f t="shared" ref="C527:R527" si="171">SUM(C512,C514,C519,C521,C523,C525)</f>
        <v>0</v>
      </c>
      <c r="D527" s="398">
        <f t="shared" si="171"/>
        <v>0</v>
      </c>
      <c r="E527" s="398">
        <f t="shared" si="171"/>
        <v>0</v>
      </c>
      <c r="F527" s="398">
        <f t="shared" si="171"/>
        <v>0</v>
      </c>
      <c r="G527" s="398">
        <f t="shared" si="171"/>
        <v>0</v>
      </c>
      <c r="H527" s="398">
        <f t="shared" si="171"/>
        <v>0</v>
      </c>
      <c r="I527" s="398">
        <f t="shared" si="171"/>
        <v>0</v>
      </c>
      <c r="J527" s="398">
        <f t="shared" si="171"/>
        <v>0</v>
      </c>
      <c r="K527" s="398">
        <f t="shared" si="171"/>
        <v>0</v>
      </c>
      <c r="L527" s="398">
        <f t="shared" si="171"/>
        <v>0</v>
      </c>
      <c r="M527" s="398">
        <f t="shared" si="171"/>
        <v>0</v>
      </c>
      <c r="N527" s="398">
        <f t="shared" si="171"/>
        <v>0</v>
      </c>
      <c r="O527" s="398">
        <f t="shared" si="171"/>
        <v>0</v>
      </c>
      <c r="P527" s="398">
        <f t="shared" si="171"/>
        <v>0</v>
      </c>
      <c r="Q527" s="398">
        <f t="shared" si="171"/>
        <v>0</v>
      </c>
      <c r="R527" s="398">
        <f t="shared" si="171"/>
        <v>0</v>
      </c>
      <c r="S527" s="400">
        <f t="shared" ref="S527:S532" si="172">SUM(C527:R527)</f>
        <v>0</v>
      </c>
      <c r="T527" s="67"/>
      <c r="U527" s="67"/>
      <c r="V527" s="67"/>
      <c r="W527" s="67">
        <f t="shared" si="139"/>
        <v>0</v>
      </c>
      <c r="X527" s="67" t="str">
        <f t="shared" si="140"/>
        <v/>
      </c>
      <c r="Y527" s="67"/>
    </row>
    <row r="528" spans="1:25" ht="12" hidden="1" customHeight="1" x14ac:dyDescent="0.4">
      <c r="A528" s="664"/>
      <c r="B528" s="401" t="s">
        <v>198</v>
      </c>
      <c r="C528" s="402">
        <f t="shared" ref="C528:R528" si="173">SUM(C511,C513,C515,C520,C522,C524,C526)</f>
        <v>0</v>
      </c>
      <c r="D528" s="75">
        <f t="shared" si="173"/>
        <v>0</v>
      </c>
      <c r="E528" s="75">
        <f t="shared" si="173"/>
        <v>0</v>
      </c>
      <c r="F528" s="75">
        <f t="shared" si="173"/>
        <v>0</v>
      </c>
      <c r="G528" s="75">
        <f t="shared" si="173"/>
        <v>0</v>
      </c>
      <c r="H528" s="75">
        <f t="shared" si="173"/>
        <v>0</v>
      </c>
      <c r="I528" s="75">
        <f t="shared" si="173"/>
        <v>0</v>
      </c>
      <c r="J528" s="75">
        <f t="shared" si="173"/>
        <v>0</v>
      </c>
      <c r="K528" s="75">
        <f t="shared" si="173"/>
        <v>0</v>
      </c>
      <c r="L528" s="75">
        <f t="shared" si="173"/>
        <v>0</v>
      </c>
      <c r="M528" s="75">
        <f t="shared" si="173"/>
        <v>0</v>
      </c>
      <c r="N528" s="75">
        <f t="shared" si="173"/>
        <v>0</v>
      </c>
      <c r="O528" s="75">
        <f t="shared" si="173"/>
        <v>0</v>
      </c>
      <c r="P528" s="75">
        <f t="shared" si="173"/>
        <v>0</v>
      </c>
      <c r="Q528" s="75">
        <f t="shared" si="173"/>
        <v>0</v>
      </c>
      <c r="R528" s="75">
        <f t="shared" si="173"/>
        <v>0</v>
      </c>
      <c r="S528" s="404">
        <f t="shared" si="172"/>
        <v>0</v>
      </c>
      <c r="T528" s="67"/>
      <c r="U528" s="67"/>
      <c r="V528" s="67"/>
      <c r="W528" s="67" t="str">
        <f t="shared" si="139"/>
        <v/>
      </c>
      <c r="X528" s="67">
        <f t="shared" si="140"/>
        <v>0</v>
      </c>
      <c r="Y528" s="67"/>
    </row>
    <row r="529" spans="1:25" ht="12" hidden="1" customHeight="1" x14ac:dyDescent="0.4">
      <c r="A529" s="664"/>
      <c r="B529" s="390" t="s">
        <v>199</v>
      </c>
      <c r="C529" s="314">
        <f>SUM(Entering!D776:D779)</f>
        <v>0</v>
      </c>
      <c r="D529" s="67">
        <f>SUM(Entering!E776:E779)</f>
        <v>0</v>
      </c>
      <c r="E529" s="67">
        <f>SUM(Entering!F776:F779)</f>
        <v>0</v>
      </c>
      <c r="F529" s="67">
        <f>SUM(Entering!G776:G779)</f>
        <v>0</v>
      </c>
      <c r="G529" s="67">
        <f>SUM(Entering!H776:H779)</f>
        <v>0</v>
      </c>
      <c r="H529" s="67">
        <f>SUM(Entering!I776:I779)</f>
        <v>0</v>
      </c>
      <c r="I529" s="67">
        <f>SUM(Entering!J776:J779)</f>
        <v>0</v>
      </c>
      <c r="J529" s="67">
        <f>SUM(Entering!K776:K779)</f>
        <v>0</v>
      </c>
      <c r="K529" s="67">
        <f>SUM(Entering!L776:L779)</f>
        <v>0</v>
      </c>
      <c r="L529" s="67">
        <f>SUM(Entering!M776:M779)</f>
        <v>0</v>
      </c>
      <c r="M529" s="67">
        <f>SUM(Entering!N776:N779)</f>
        <v>0</v>
      </c>
      <c r="N529" s="67">
        <f>SUM(Entering!O776:O779)</f>
        <v>0</v>
      </c>
      <c r="O529" s="67">
        <f>SUM(Entering!P776:P779)</f>
        <v>0</v>
      </c>
      <c r="P529" s="67">
        <f>SUM(Entering!Q776:Q779)</f>
        <v>0</v>
      </c>
      <c r="Q529" s="67">
        <f>SUM(Entering!R776:R779)</f>
        <v>0</v>
      </c>
      <c r="R529" s="67">
        <f>SUM(Entering!S776:S779)</f>
        <v>0</v>
      </c>
      <c r="S529" s="376">
        <f t="shared" si="172"/>
        <v>0</v>
      </c>
      <c r="T529" s="67"/>
      <c r="U529" s="67"/>
      <c r="V529" s="67"/>
      <c r="W529" s="67" t="str">
        <f t="shared" si="139"/>
        <v/>
      </c>
      <c r="X529" s="67" t="str">
        <f t="shared" si="140"/>
        <v/>
      </c>
      <c r="Y529" s="67"/>
    </row>
    <row r="530" spans="1:25" ht="12" hidden="1" customHeight="1" x14ac:dyDescent="0.4">
      <c r="A530" s="664"/>
      <c r="B530" s="390" t="s">
        <v>200</v>
      </c>
      <c r="C530" s="314">
        <f>(Entering!D776)+(Entering!D777*2)+(Entering!D778*3)+(Entering!D779*4)</f>
        <v>0</v>
      </c>
      <c r="D530" s="67">
        <f>(Entering!E776)+(Entering!E777*2)+(Entering!E778*3)+(Entering!E779*4)</f>
        <v>0</v>
      </c>
      <c r="E530" s="67">
        <f>(Entering!F776)+(Entering!F777*2)+(Entering!F778*3)+(Entering!F779*4)</f>
        <v>0</v>
      </c>
      <c r="F530" s="67">
        <f>(Entering!G776)+(Entering!G777*2)+(Entering!G778*3)+(Entering!G779*4)</f>
        <v>0</v>
      </c>
      <c r="G530" s="67">
        <f>(Entering!H776)+(Entering!H777*2)+(Entering!H778*3)+(Entering!H779*4)</f>
        <v>0</v>
      </c>
      <c r="H530" s="67">
        <f>(Entering!I776)+(Entering!I777*2)+(Entering!I778*3)+(Entering!I779*4)</f>
        <v>0</v>
      </c>
      <c r="I530" s="67">
        <f>(Entering!J776)+(Entering!J777*2)+(Entering!J778*3)+(Entering!J779*4)</f>
        <v>0</v>
      </c>
      <c r="J530" s="67">
        <f>(Entering!K776)+(Entering!K777*2)+(Entering!K778*3)+(Entering!K779*4)</f>
        <v>0</v>
      </c>
      <c r="K530" s="67">
        <f>(Entering!L776)+(Entering!L777*2)+(Entering!L778*3)+(Entering!L779*4)</f>
        <v>0</v>
      </c>
      <c r="L530" s="67">
        <f>(Entering!M776)+(Entering!M777*2)+(Entering!M778*3)+(Entering!M779*4)</f>
        <v>0</v>
      </c>
      <c r="M530" s="67">
        <f>(Entering!N776)+(Entering!N777*2)+(Entering!N778*3)+(Entering!N779*4)</f>
        <v>0</v>
      </c>
      <c r="N530" s="67">
        <f>(Entering!O776)+(Entering!O777*2)+(Entering!O778*3)+(Entering!O779*4)</f>
        <v>0</v>
      </c>
      <c r="O530" s="67">
        <f>(Entering!P776)+(Entering!P777*2)+(Entering!P778*3)+(Entering!P779*4)</f>
        <v>0</v>
      </c>
      <c r="P530" s="67">
        <f>(Entering!Q776)+(Entering!Q777*2)+(Entering!Q778*3)+(Entering!Q779*4)</f>
        <v>0</v>
      </c>
      <c r="Q530" s="67">
        <f>(Entering!R776)+(Entering!R777*2)+(Entering!R778*3)+(Entering!R779*4)</f>
        <v>0</v>
      </c>
      <c r="R530" s="67">
        <f>(Entering!S776)+(Entering!S777*2)+(Entering!S778*3)+(Entering!S779*4)</f>
        <v>0</v>
      </c>
      <c r="S530" s="376">
        <f t="shared" si="172"/>
        <v>0</v>
      </c>
      <c r="T530" s="67"/>
      <c r="U530" s="67"/>
      <c r="V530" s="67"/>
      <c r="W530" s="67" t="str">
        <f t="shared" si="139"/>
        <v/>
      </c>
      <c r="X530" s="67" t="str">
        <f t="shared" si="140"/>
        <v/>
      </c>
      <c r="Y530" s="67"/>
    </row>
    <row r="531" spans="1:25" ht="12" hidden="1" customHeight="1" x14ac:dyDescent="0.4">
      <c r="A531" s="664"/>
      <c r="B531" s="391" t="s">
        <v>201</v>
      </c>
      <c r="C531" s="315">
        <f>SUM(Entering!D784:D787)</f>
        <v>0</v>
      </c>
      <c r="D531" s="392">
        <f>SUM(Entering!E784:E787)</f>
        <v>0</v>
      </c>
      <c r="E531" s="392">
        <f>SUM(Entering!F784:F787)</f>
        <v>0</v>
      </c>
      <c r="F531" s="392">
        <f>SUM(Entering!G784:G787)</f>
        <v>0</v>
      </c>
      <c r="G531" s="392">
        <f>SUM(Entering!H784:H787)</f>
        <v>0</v>
      </c>
      <c r="H531" s="392">
        <f>SUM(Entering!I784:I787)</f>
        <v>0</v>
      </c>
      <c r="I531" s="392">
        <f>SUM(Entering!J784:J787)</f>
        <v>0</v>
      </c>
      <c r="J531" s="392">
        <f>SUM(Entering!K784:K787)</f>
        <v>0</v>
      </c>
      <c r="K531" s="392">
        <f>SUM(Entering!L784:L787)</f>
        <v>0</v>
      </c>
      <c r="L531" s="392">
        <f>SUM(Entering!M784:M787)</f>
        <v>0</v>
      </c>
      <c r="M531" s="392">
        <f>SUM(Entering!N784:N787)</f>
        <v>0</v>
      </c>
      <c r="N531" s="392">
        <f>SUM(Entering!O784:O787)</f>
        <v>0</v>
      </c>
      <c r="O531" s="392">
        <f>SUM(Entering!P784:P787)</f>
        <v>0</v>
      </c>
      <c r="P531" s="392">
        <f>SUM(Entering!Q784:Q787)</f>
        <v>0</v>
      </c>
      <c r="Q531" s="392">
        <f>SUM(Entering!R784:R787)</f>
        <v>0</v>
      </c>
      <c r="R531" s="392">
        <f>SUM(Entering!S784:S787)</f>
        <v>0</v>
      </c>
      <c r="S531" s="394">
        <f t="shared" si="172"/>
        <v>0</v>
      </c>
      <c r="T531" s="67"/>
      <c r="U531" s="67"/>
      <c r="V531" s="67"/>
      <c r="W531" s="67" t="str">
        <f t="shared" si="139"/>
        <v/>
      </c>
      <c r="X531" s="67" t="str">
        <f t="shared" si="140"/>
        <v/>
      </c>
      <c r="Y531" s="67"/>
    </row>
    <row r="532" spans="1:25" ht="12" hidden="1" customHeight="1" x14ac:dyDescent="0.4">
      <c r="A532" s="664"/>
      <c r="B532" s="391" t="s">
        <v>202</v>
      </c>
      <c r="C532" s="315">
        <f>(Entering!D784)+(Entering!D785*2)+(Entering!D786*3)+(Entering!D787*4)</f>
        <v>0</v>
      </c>
      <c r="D532" s="392">
        <f>(Entering!E784)+(Entering!E785*2)+(Entering!E786*3)+(Entering!E787*4)</f>
        <v>0</v>
      </c>
      <c r="E532" s="392">
        <f>(Entering!F784)+(Entering!F785*2)+(Entering!F786*3)+(Entering!F787*4)</f>
        <v>0</v>
      </c>
      <c r="F532" s="392">
        <f>(Entering!G784)+(Entering!G785*2)+(Entering!G786*3)+(Entering!G787*4)</f>
        <v>0</v>
      </c>
      <c r="G532" s="392">
        <f>(Entering!H784)+(Entering!H785*2)+(Entering!H786*3)+(Entering!H787*4)</f>
        <v>0</v>
      </c>
      <c r="H532" s="392">
        <f>(Entering!I784)+(Entering!I785*2)+(Entering!I786*3)+(Entering!I787*4)</f>
        <v>0</v>
      </c>
      <c r="I532" s="392">
        <f>(Entering!J784)+(Entering!J785*2)+(Entering!J786*3)+(Entering!J787*4)</f>
        <v>0</v>
      </c>
      <c r="J532" s="392">
        <f>(Entering!K784)+(Entering!K785*2)+(Entering!K786*3)+(Entering!K787*4)</f>
        <v>0</v>
      </c>
      <c r="K532" s="392">
        <f>(Entering!L784)+(Entering!L785*2)+(Entering!L786*3)+(Entering!L787*4)</f>
        <v>0</v>
      </c>
      <c r="L532" s="392">
        <f>(Entering!M784)+(Entering!M785*2)+(Entering!M786*3)+(Entering!M787*4)</f>
        <v>0</v>
      </c>
      <c r="M532" s="392">
        <f>(Entering!N784)+(Entering!N785*2)+(Entering!N786*3)+(Entering!N787*4)</f>
        <v>0</v>
      </c>
      <c r="N532" s="392">
        <f>(Entering!O784)+(Entering!O785*2)+(Entering!O786*3)+(Entering!O787*4)</f>
        <v>0</v>
      </c>
      <c r="O532" s="392">
        <f>(Entering!P784)+(Entering!P785*2)+(Entering!P786*3)+(Entering!P787*4)</f>
        <v>0</v>
      </c>
      <c r="P532" s="392">
        <f>(Entering!Q784)+(Entering!Q785*2)+(Entering!Q786*3)+(Entering!Q787*4)</f>
        <v>0</v>
      </c>
      <c r="Q532" s="392">
        <f>(Entering!R784)+(Entering!R785*2)+(Entering!R786*3)+(Entering!R787*4)</f>
        <v>0</v>
      </c>
      <c r="R532" s="392">
        <f>(Entering!S784)+(Entering!S785*2)+(Entering!S786*3)+(Entering!S787*4)</f>
        <v>0</v>
      </c>
      <c r="S532" s="394">
        <f t="shared" si="172"/>
        <v>0</v>
      </c>
      <c r="T532" s="67"/>
      <c r="U532" s="67"/>
      <c r="V532" s="67"/>
      <c r="W532" s="67" t="str">
        <f t="shared" si="139"/>
        <v/>
      </c>
      <c r="X532" s="67" t="str">
        <f t="shared" si="140"/>
        <v/>
      </c>
      <c r="Y532" s="67"/>
    </row>
    <row r="533" spans="1:25" ht="12" hidden="1" customHeight="1" x14ac:dyDescent="0.4">
      <c r="A533" s="664"/>
      <c r="B533" s="390" t="s">
        <v>203</v>
      </c>
      <c r="C533" s="314"/>
      <c r="D533" s="67"/>
      <c r="E533" s="67"/>
      <c r="F533" s="67"/>
      <c r="G533" s="67"/>
      <c r="H533" s="67"/>
      <c r="I533" s="67"/>
      <c r="J533" s="67"/>
      <c r="K533" s="67"/>
      <c r="L533" s="67"/>
      <c r="M533" s="67"/>
      <c r="N533" s="67"/>
      <c r="O533" s="67"/>
      <c r="P533" s="67"/>
      <c r="Q533" s="67"/>
      <c r="R533" s="67"/>
      <c r="S533" s="376"/>
      <c r="T533" s="67"/>
      <c r="U533" s="67"/>
      <c r="V533" s="67"/>
      <c r="W533" s="67" t="str">
        <f t="shared" si="139"/>
        <v/>
      </c>
      <c r="X533" s="67" t="str">
        <f t="shared" si="140"/>
        <v/>
      </c>
      <c r="Y533" s="67"/>
    </row>
    <row r="534" spans="1:25" ht="12" hidden="1" customHeight="1" x14ac:dyDescent="0.4">
      <c r="A534" s="664"/>
      <c r="B534" s="390" t="s">
        <v>204</v>
      </c>
      <c r="C534" s="314"/>
      <c r="D534" s="67"/>
      <c r="E534" s="67"/>
      <c r="F534" s="67"/>
      <c r="G534" s="67"/>
      <c r="H534" s="67"/>
      <c r="I534" s="67"/>
      <c r="J534" s="67"/>
      <c r="K534" s="67"/>
      <c r="L534" s="67"/>
      <c r="M534" s="67"/>
      <c r="N534" s="67"/>
      <c r="O534" s="67"/>
      <c r="P534" s="67"/>
      <c r="Q534" s="67"/>
      <c r="R534" s="67"/>
      <c r="S534" s="376"/>
      <c r="T534" s="67"/>
      <c r="U534" s="67"/>
      <c r="V534" s="67"/>
      <c r="W534" s="67" t="str">
        <f t="shared" si="139"/>
        <v/>
      </c>
      <c r="X534" s="67" t="str">
        <f t="shared" si="140"/>
        <v/>
      </c>
      <c r="Y534" s="67"/>
    </row>
    <row r="535" spans="1:25" ht="12" hidden="1" customHeight="1" x14ac:dyDescent="0.4">
      <c r="A535" s="664"/>
      <c r="B535" s="397" t="s">
        <v>25</v>
      </c>
      <c r="C535" s="317">
        <f t="shared" ref="C535:R535" si="174">SUM(C529,C531,C533)</f>
        <v>0</v>
      </c>
      <c r="D535" s="398">
        <f t="shared" si="174"/>
        <v>0</v>
      </c>
      <c r="E535" s="398">
        <f t="shared" si="174"/>
        <v>0</v>
      </c>
      <c r="F535" s="398">
        <f t="shared" si="174"/>
        <v>0</v>
      </c>
      <c r="G535" s="398">
        <f t="shared" si="174"/>
        <v>0</v>
      </c>
      <c r="H535" s="398">
        <f t="shared" si="174"/>
        <v>0</v>
      </c>
      <c r="I535" s="398">
        <f t="shared" si="174"/>
        <v>0</v>
      </c>
      <c r="J535" s="398">
        <f t="shared" si="174"/>
        <v>0</v>
      </c>
      <c r="K535" s="398">
        <f t="shared" si="174"/>
        <v>0</v>
      </c>
      <c r="L535" s="398">
        <f t="shared" si="174"/>
        <v>0</v>
      </c>
      <c r="M535" s="398">
        <f t="shared" si="174"/>
        <v>0</v>
      </c>
      <c r="N535" s="398">
        <f t="shared" si="174"/>
        <v>0</v>
      </c>
      <c r="O535" s="398">
        <f t="shared" si="174"/>
        <v>0</v>
      </c>
      <c r="P535" s="398">
        <f t="shared" si="174"/>
        <v>0</v>
      </c>
      <c r="Q535" s="398">
        <f t="shared" si="174"/>
        <v>0</v>
      </c>
      <c r="R535" s="398">
        <f t="shared" si="174"/>
        <v>0</v>
      </c>
      <c r="S535" s="400">
        <f t="shared" ref="S535:S548" si="175">SUM(C535:R535)</f>
        <v>0</v>
      </c>
      <c r="T535" s="67"/>
      <c r="U535" s="67"/>
      <c r="V535" s="67"/>
      <c r="W535" s="67" t="str">
        <f t="shared" si="139"/>
        <v/>
      </c>
      <c r="X535" s="67" t="str">
        <f t="shared" si="140"/>
        <v/>
      </c>
      <c r="Y535" s="67"/>
    </row>
    <row r="536" spans="1:25" ht="12" hidden="1" customHeight="1" x14ac:dyDescent="0.4">
      <c r="A536" s="664"/>
      <c r="B536" s="401" t="s">
        <v>205</v>
      </c>
      <c r="C536" s="402">
        <f t="shared" ref="C536:R536" si="176">SUM(C530,C532,C534)</f>
        <v>0</v>
      </c>
      <c r="D536" s="75">
        <f t="shared" si="176"/>
        <v>0</v>
      </c>
      <c r="E536" s="75">
        <f t="shared" si="176"/>
        <v>0</v>
      </c>
      <c r="F536" s="75">
        <f t="shared" si="176"/>
        <v>0</v>
      </c>
      <c r="G536" s="75">
        <f t="shared" si="176"/>
        <v>0</v>
      </c>
      <c r="H536" s="75">
        <f t="shared" si="176"/>
        <v>0</v>
      </c>
      <c r="I536" s="75">
        <f t="shared" si="176"/>
        <v>0</v>
      </c>
      <c r="J536" s="75">
        <f t="shared" si="176"/>
        <v>0</v>
      </c>
      <c r="K536" s="75">
        <f t="shared" si="176"/>
        <v>0</v>
      </c>
      <c r="L536" s="75">
        <f t="shared" si="176"/>
        <v>0</v>
      </c>
      <c r="M536" s="75">
        <f t="shared" si="176"/>
        <v>0</v>
      </c>
      <c r="N536" s="75">
        <f t="shared" si="176"/>
        <v>0</v>
      </c>
      <c r="O536" s="75">
        <f t="shared" si="176"/>
        <v>0</v>
      </c>
      <c r="P536" s="75">
        <f t="shared" si="176"/>
        <v>0</v>
      </c>
      <c r="Q536" s="75">
        <f t="shared" si="176"/>
        <v>0</v>
      </c>
      <c r="R536" s="75">
        <f t="shared" si="176"/>
        <v>0</v>
      </c>
      <c r="S536" s="404">
        <f t="shared" si="175"/>
        <v>0</v>
      </c>
      <c r="T536" s="67"/>
      <c r="U536" s="67"/>
      <c r="V536" s="67"/>
      <c r="W536" s="67" t="str">
        <f t="shared" si="139"/>
        <v/>
      </c>
      <c r="X536" s="67" t="str">
        <f t="shared" si="140"/>
        <v/>
      </c>
      <c r="Y536" s="67"/>
    </row>
    <row r="537" spans="1:25" ht="12" hidden="1" customHeight="1" x14ac:dyDescent="0.4">
      <c r="A537" s="664"/>
      <c r="B537" s="397" t="s">
        <v>6</v>
      </c>
      <c r="C537" s="317">
        <f t="shared" ref="C537:R537" si="177">SUM(C527,C535)</f>
        <v>0</v>
      </c>
      <c r="D537" s="398">
        <f t="shared" si="177"/>
        <v>0</v>
      </c>
      <c r="E537" s="398">
        <f t="shared" si="177"/>
        <v>0</v>
      </c>
      <c r="F537" s="398">
        <f t="shared" si="177"/>
        <v>0</v>
      </c>
      <c r="G537" s="398">
        <f t="shared" si="177"/>
        <v>0</v>
      </c>
      <c r="H537" s="398">
        <f t="shared" si="177"/>
        <v>0</v>
      </c>
      <c r="I537" s="398">
        <f t="shared" si="177"/>
        <v>0</v>
      </c>
      <c r="J537" s="398">
        <f t="shared" si="177"/>
        <v>0</v>
      </c>
      <c r="K537" s="398">
        <f t="shared" si="177"/>
        <v>0</v>
      </c>
      <c r="L537" s="398">
        <f t="shared" si="177"/>
        <v>0</v>
      </c>
      <c r="M537" s="398">
        <f t="shared" si="177"/>
        <v>0</v>
      </c>
      <c r="N537" s="398">
        <f t="shared" si="177"/>
        <v>0</v>
      </c>
      <c r="O537" s="398">
        <f t="shared" si="177"/>
        <v>0</v>
      </c>
      <c r="P537" s="398">
        <f t="shared" si="177"/>
        <v>0</v>
      </c>
      <c r="Q537" s="398">
        <f t="shared" si="177"/>
        <v>0</v>
      </c>
      <c r="R537" s="398">
        <f t="shared" si="177"/>
        <v>0</v>
      </c>
      <c r="S537" s="400">
        <f t="shared" si="175"/>
        <v>0</v>
      </c>
      <c r="T537" s="67"/>
      <c r="U537" s="67"/>
      <c r="V537" s="67"/>
      <c r="W537" s="67" t="str">
        <f t="shared" si="139"/>
        <v/>
      </c>
      <c r="X537" s="67" t="str">
        <f t="shared" si="140"/>
        <v/>
      </c>
      <c r="Y537" s="67"/>
    </row>
    <row r="538" spans="1:25" ht="12" hidden="1" customHeight="1" x14ac:dyDescent="0.4">
      <c r="A538" s="665"/>
      <c r="B538" s="401" t="s">
        <v>32</v>
      </c>
      <c r="C538" s="402">
        <f t="shared" ref="C538:R538" si="178">SUM(C528,C536)</f>
        <v>0</v>
      </c>
      <c r="D538" s="75">
        <f t="shared" si="178"/>
        <v>0</v>
      </c>
      <c r="E538" s="75">
        <f t="shared" si="178"/>
        <v>0</v>
      </c>
      <c r="F538" s="75">
        <f t="shared" si="178"/>
        <v>0</v>
      </c>
      <c r="G538" s="75">
        <f t="shared" si="178"/>
        <v>0</v>
      </c>
      <c r="H538" s="75">
        <f t="shared" si="178"/>
        <v>0</v>
      </c>
      <c r="I538" s="75">
        <f t="shared" si="178"/>
        <v>0</v>
      </c>
      <c r="J538" s="75">
        <f t="shared" si="178"/>
        <v>0</v>
      </c>
      <c r="K538" s="75">
        <f t="shared" si="178"/>
        <v>0</v>
      </c>
      <c r="L538" s="75">
        <f t="shared" si="178"/>
        <v>0</v>
      </c>
      <c r="M538" s="75">
        <f t="shared" si="178"/>
        <v>0</v>
      </c>
      <c r="N538" s="75">
        <f t="shared" si="178"/>
        <v>0</v>
      </c>
      <c r="O538" s="75">
        <f t="shared" si="178"/>
        <v>0</v>
      </c>
      <c r="P538" s="75">
        <f t="shared" si="178"/>
        <v>0</v>
      </c>
      <c r="Q538" s="75">
        <f t="shared" si="178"/>
        <v>0</v>
      </c>
      <c r="R538" s="75">
        <f t="shared" si="178"/>
        <v>0</v>
      </c>
      <c r="S538" s="404">
        <f t="shared" si="175"/>
        <v>0</v>
      </c>
      <c r="T538" s="67"/>
      <c r="U538" s="67"/>
      <c r="V538" s="67"/>
      <c r="W538" s="67" t="str">
        <f t="shared" si="139"/>
        <v/>
      </c>
      <c r="X538" s="67" t="str">
        <f t="shared" si="140"/>
        <v/>
      </c>
      <c r="Y538" s="67"/>
    </row>
    <row r="539" spans="1:25" ht="12" customHeight="1" x14ac:dyDescent="0.4">
      <c r="A539" s="663" t="s">
        <v>270</v>
      </c>
      <c r="B539" s="390" t="s">
        <v>180</v>
      </c>
      <c r="C539" s="179">
        <f>'PMD Breakdown Entering'!C192</f>
        <v>0</v>
      </c>
      <c r="D539" s="77">
        <f>'PMD Breakdown Entering'!D192</f>
        <v>0</v>
      </c>
      <c r="E539" s="77">
        <f>'PMD Breakdown Entering'!E192</f>
        <v>0</v>
      </c>
      <c r="F539" s="77">
        <f>'PMD Breakdown Entering'!F192</f>
        <v>0</v>
      </c>
      <c r="G539" s="77">
        <f>'PMD Breakdown Entering'!G192</f>
        <v>0</v>
      </c>
      <c r="H539" s="77">
        <f>'PMD Breakdown Entering'!H192</f>
        <v>0</v>
      </c>
      <c r="I539" s="77">
        <f>'PMD Breakdown Entering'!I192</f>
        <v>0</v>
      </c>
      <c r="J539" s="77">
        <f>'PMD Breakdown Entering'!J192</f>
        <v>0</v>
      </c>
      <c r="K539" s="77">
        <f>'PMD Breakdown Entering'!K192</f>
        <v>0</v>
      </c>
      <c r="L539" s="77">
        <f>'PMD Breakdown Entering'!L192</f>
        <v>0</v>
      </c>
      <c r="M539" s="77">
        <f>'PMD Breakdown Entering'!M192</f>
        <v>0</v>
      </c>
      <c r="N539" s="77">
        <f>'PMD Breakdown Entering'!N192</f>
        <v>0</v>
      </c>
      <c r="O539" s="77">
        <f>'PMD Breakdown Entering'!O192</f>
        <v>0</v>
      </c>
      <c r="P539" s="77">
        <f>'PMD Breakdown Entering'!P192</f>
        <v>0</v>
      </c>
      <c r="Q539" s="77">
        <f>'PMD Breakdown Entering'!Q192</f>
        <v>0</v>
      </c>
      <c r="R539" s="77">
        <f>'PMD Breakdown Entering'!R192</f>
        <v>0</v>
      </c>
      <c r="S539" s="376">
        <f t="shared" si="175"/>
        <v>0</v>
      </c>
      <c r="T539" s="67"/>
      <c r="U539" s="67"/>
      <c r="V539" s="67"/>
      <c r="W539" s="67" t="str">
        <f t="shared" si="139"/>
        <v/>
      </c>
      <c r="X539" s="67" t="str">
        <f t="shared" si="140"/>
        <v/>
      </c>
      <c r="Y539" s="67"/>
    </row>
    <row r="540" spans="1:25" ht="12" customHeight="1" x14ac:dyDescent="0.4">
      <c r="A540" s="664"/>
      <c r="B540" s="391" t="s">
        <v>181</v>
      </c>
      <c r="C540" s="315">
        <f>SUM(Entering!D796:D797)</f>
        <v>0</v>
      </c>
      <c r="D540" s="392">
        <f>SUM(Entering!E796:E797)</f>
        <v>0</v>
      </c>
      <c r="E540" s="392">
        <f>SUM(Entering!F796:F797)</f>
        <v>0</v>
      </c>
      <c r="F540" s="392">
        <f>SUM(Entering!G796:G797)</f>
        <v>0</v>
      </c>
      <c r="G540" s="392">
        <f>SUM(Entering!H796:H797)</f>
        <v>0</v>
      </c>
      <c r="H540" s="392">
        <f>SUM(Entering!I796:I797)</f>
        <v>0</v>
      </c>
      <c r="I540" s="392">
        <f>SUM(Entering!J796:J797)</f>
        <v>0</v>
      </c>
      <c r="J540" s="392">
        <f>SUM(Entering!K796:K797)</f>
        <v>0</v>
      </c>
      <c r="K540" s="392">
        <f>SUM(Entering!L796:L797)</f>
        <v>0</v>
      </c>
      <c r="L540" s="392">
        <f>SUM(Entering!M796:M797)</f>
        <v>0</v>
      </c>
      <c r="M540" s="392">
        <f>SUM(Entering!N796:N797)</f>
        <v>0</v>
      </c>
      <c r="N540" s="392">
        <f>SUM(Entering!O796:O797)</f>
        <v>0</v>
      </c>
      <c r="O540" s="392">
        <f>SUM(Entering!P796:P797)</f>
        <v>0</v>
      </c>
      <c r="P540" s="392">
        <f>SUM(Entering!Q796:Q797)</f>
        <v>0</v>
      </c>
      <c r="Q540" s="392">
        <f>SUM(Entering!R796:R797)</f>
        <v>0</v>
      </c>
      <c r="R540" s="392">
        <f>SUM(Entering!S796:S797)</f>
        <v>0</v>
      </c>
      <c r="S540" s="394">
        <f t="shared" si="175"/>
        <v>0</v>
      </c>
      <c r="T540" s="67"/>
      <c r="U540" s="67"/>
      <c r="V540" s="67"/>
      <c r="W540" s="67" t="str">
        <f t="shared" si="139"/>
        <v/>
      </c>
      <c r="X540" s="67" t="str">
        <f t="shared" si="140"/>
        <v/>
      </c>
      <c r="Y540" s="67"/>
    </row>
    <row r="541" spans="1:25" ht="12" customHeight="1" x14ac:dyDescent="0.4">
      <c r="A541" s="664"/>
      <c r="B541" s="391" t="s">
        <v>182</v>
      </c>
      <c r="C541" s="315">
        <f>(Entering!D796)+(Entering!D797*2)</f>
        <v>0</v>
      </c>
      <c r="D541" s="392">
        <f>(Entering!E796)+(Entering!E797*2)</f>
        <v>0</v>
      </c>
      <c r="E541" s="392">
        <f>(Entering!F796)+(Entering!F797*2)</f>
        <v>0</v>
      </c>
      <c r="F541" s="392">
        <f>(Entering!G796)+(Entering!G797*2)</f>
        <v>0</v>
      </c>
      <c r="G541" s="392">
        <f>(Entering!H796)+(Entering!H797*2)</f>
        <v>0</v>
      </c>
      <c r="H541" s="392">
        <f>(Entering!I796)+(Entering!I797*2)</f>
        <v>0</v>
      </c>
      <c r="I541" s="392">
        <f>(Entering!J796)+(Entering!J797*2)</f>
        <v>0</v>
      </c>
      <c r="J541" s="392">
        <f>(Entering!K796)+(Entering!K797*2)</f>
        <v>0</v>
      </c>
      <c r="K541" s="392">
        <f>(Entering!L796)+(Entering!L797*2)</f>
        <v>0</v>
      </c>
      <c r="L541" s="392">
        <f>(Entering!M796)+(Entering!M797*2)</f>
        <v>0</v>
      </c>
      <c r="M541" s="392">
        <f>(Entering!N796)+(Entering!N797*2)</f>
        <v>0</v>
      </c>
      <c r="N541" s="392">
        <f>(Entering!O796)+(Entering!O797*2)</f>
        <v>0</v>
      </c>
      <c r="O541" s="392">
        <f>(Entering!P796)+(Entering!P797*2)</f>
        <v>0</v>
      </c>
      <c r="P541" s="392">
        <f>(Entering!Q796)+(Entering!Q797*2)</f>
        <v>0</v>
      </c>
      <c r="Q541" s="392">
        <f>(Entering!R796)+(Entering!R797*2)</f>
        <v>0</v>
      </c>
      <c r="R541" s="392">
        <f>(Entering!S796)+(Entering!S797*2)</f>
        <v>0</v>
      </c>
      <c r="S541" s="394">
        <f t="shared" si="175"/>
        <v>0</v>
      </c>
      <c r="T541" s="67"/>
      <c r="U541" s="67"/>
      <c r="V541" s="67"/>
      <c r="W541" s="67" t="str">
        <f t="shared" si="139"/>
        <v/>
      </c>
      <c r="X541" s="67" t="str">
        <f t="shared" si="140"/>
        <v/>
      </c>
      <c r="Y541" s="67"/>
    </row>
    <row r="542" spans="1:25" ht="12" customHeight="1" x14ac:dyDescent="0.4">
      <c r="A542" s="664"/>
      <c r="B542" s="390" t="s">
        <v>184</v>
      </c>
      <c r="C542" s="314">
        <f>SUM(Entering!D798:D799)</f>
        <v>0</v>
      </c>
      <c r="D542" s="67">
        <f>SUM(Entering!E798:E799)</f>
        <v>0</v>
      </c>
      <c r="E542" s="67">
        <f>SUM(Entering!F798:F799)</f>
        <v>0</v>
      </c>
      <c r="F542" s="67">
        <f>SUM(Entering!G798:G799)</f>
        <v>0</v>
      </c>
      <c r="G542" s="67">
        <f>SUM(Entering!H798:H799)</f>
        <v>0</v>
      </c>
      <c r="H542" s="67">
        <f>SUM(Entering!I798:I799)</f>
        <v>0</v>
      </c>
      <c r="I542" s="67">
        <f>SUM(Entering!J798:J799)</f>
        <v>0</v>
      </c>
      <c r="J542" s="67">
        <f>SUM(Entering!K798:K799)</f>
        <v>0</v>
      </c>
      <c r="K542" s="67">
        <f>SUM(Entering!L798:L799)</f>
        <v>0</v>
      </c>
      <c r="L542" s="67">
        <f>SUM(Entering!M798:M799)</f>
        <v>0</v>
      </c>
      <c r="M542" s="67">
        <f>SUM(Entering!N798:N799)</f>
        <v>0</v>
      </c>
      <c r="N542" s="67">
        <f>SUM(Entering!O798:O799)</f>
        <v>0</v>
      </c>
      <c r="O542" s="67">
        <f>SUM(Entering!P798:P799)</f>
        <v>0</v>
      </c>
      <c r="P542" s="67">
        <f>SUM(Entering!Q798:Q799)</f>
        <v>0</v>
      </c>
      <c r="Q542" s="67">
        <f>SUM(Entering!R798:R799)</f>
        <v>0</v>
      </c>
      <c r="R542" s="67">
        <f>SUM(Entering!S798:S799)</f>
        <v>0</v>
      </c>
      <c r="S542" s="376">
        <f t="shared" si="175"/>
        <v>0</v>
      </c>
      <c r="T542" s="67"/>
      <c r="U542" s="67"/>
      <c r="V542" s="67"/>
      <c r="W542" s="67" t="str">
        <f t="shared" si="139"/>
        <v/>
      </c>
      <c r="X542" s="67" t="str">
        <f t="shared" si="140"/>
        <v/>
      </c>
      <c r="Y542" s="67"/>
    </row>
    <row r="543" spans="1:25" ht="12" customHeight="1" x14ac:dyDescent="0.4">
      <c r="A543" s="664"/>
      <c r="B543" s="390" t="s">
        <v>185</v>
      </c>
      <c r="C543" s="314">
        <f>(Entering!D798)+(Entering!D799*2)</f>
        <v>0</v>
      </c>
      <c r="D543" s="67">
        <f>(Entering!E798)+(Entering!E799*2)</f>
        <v>0</v>
      </c>
      <c r="E543" s="67">
        <f>(Entering!F798)+(Entering!F799*2)</f>
        <v>0</v>
      </c>
      <c r="F543" s="67">
        <f>(Entering!G798)+(Entering!G799*2)</f>
        <v>0</v>
      </c>
      <c r="G543" s="67">
        <f>(Entering!H798)+(Entering!H799*2)</f>
        <v>0</v>
      </c>
      <c r="H543" s="67">
        <f>(Entering!I798)+(Entering!I799*2)</f>
        <v>0</v>
      </c>
      <c r="I543" s="67">
        <f>(Entering!J798)+(Entering!J799*2)</f>
        <v>0</v>
      </c>
      <c r="J543" s="67">
        <f>(Entering!K798)+(Entering!K799*2)</f>
        <v>0</v>
      </c>
      <c r="K543" s="67">
        <f>(Entering!L798)+(Entering!L799*2)</f>
        <v>0</v>
      </c>
      <c r="L543" s="67">
        <f>(Entering!M798)+(Entering!M799*2)</f>
        <v>0</v>
      </c>
      <c r="M543" s="67">
        <f>(Entering!N798)+(Entering!N799*2)</f>
        <v>0</v>
      </c>
      <c r="N543" s="67">
        <f>(Entering!O798)+(Entering!O799*2)</f>
        <v>0</v>
      </c>
      <c r="O543" s="67">
        <f>(Entering!P798)+(Entering!P799*2)</f>
        <v>0</v>
      </c>
      <c r="P543" s="67">
        <f>(Entering!Q798)+(Entering!Q799*2)</f>
        <v>0</v>
      </c>
      <c r="Q543" s="67">
        <f>(Entering!R798)+(Entering!R799*2)</f>
        <v>0</v>
      </c>
      <c r="R543" s="67">
        <f>(Entering!S798)+(Entering!S799*2)</f>
        <v>0</v>
      </c>
      <c r="S543" s="376">
        <f t="shared" si="175"/>
        <v>0</v>
      </c>
      <c r="T543" s="67"/>
      <c r="U543" s="67"/>
      <c r="V543" s="67"/>
      <c r="W543" s="67" t="str">
        <f t="shared" si="139"/>
        <v/>
      </c>
      <c r="X543" s="67" t="str">
        <f t="shared" si="140"/>
        <v/>
      </c>
      <c r="Y543" s="67"/>
    </row>
    <row r="544" spans="1:25" ht="12" customHeight="1" x14ac:dyDescent="0.4">
      <c r="A544" s="664"/>
      <c r="B544" s="391" t="s">
        <v>11</v>
      </c>
      <c r="C544" s="315">
        <f>Entering!D800</f>
        <v>0</v>
      </c>
      <c r="D544" s="392">
        <f>Entering!E800</f>
        <v>0</v>
      </c>
      <c r="E544" s="392">
        <f>Entering!F800</f>
        <v>0</v>
      </c>
      <c r="F544" s="392">
        <f>Entering!G800</f>
        <v>0</v>
      </c>
      <c r="G544" s="392">
        <f>Entering!H800</f>
        <v>0</v>
      </c>
      <c r="H544" s="392">
        <f>Entering!I800</f>
        <v>0</v>
      </c>
      <c r="I544" s="392">
        <f>Entering!J800</f>
        <v>0</v>
      </c>
      <c r="J544" s="392">
        <f>Entering!K800</f>
        <v>0</v>
      </c>
      <c r="K544" s="392">
        <f>Entering!L800</f>
        <v>0</v>
      </c>
      <c r="L544" s="392">
        <f>Entering!M800</f>
        <v>0</v>
      </c>
      <c r="M544" s="392">
        <f>Entering!N800</f>
        <v>0</v>
      </c>
      <c r="N544" s="392">
        <f>Entering!O800</f>
        <v>0</v>
      </c>
      <c r="O544" s="392">
        <f>Entering!P800</f>
        <v>0</v>
      </c>
      <c r="P544" s="392">
        <f>Entering!Q800</f>
        <v>0</v>
      </c>
      <c r="Q544" s="392">
        <f>Entering!R800</f>
        <v>0</v>
      </c>
      <c r="R544" s="392">
        <f>Entering!S800</f>
        <v>0</v>
      </c>
      <c r="S544" s="394">
        <f t="shared" si="175"/>
        <v>0</v>
      </c>
      <c r="T544" s="67"/>
      <c r="U544" s="67"/>
      <c r="V544" s="67"/>
      <c r="W544" s="67" t="str">
        <f t="shared" si="139"/>
        <v/>
      </c>
      <c r="X544" s="67" t="str">
        <f t="shared" si="140"/>
        <v/>
      </c>
      <c r="Y544" s="67"/>
    </row>
    <row r="545" spans="1:25" ht="12" customHeight="1" x14ac:dyDescent="0.4">
      <c r="A545" s="664"/>
      <c r="B545" s="391" t="s">
        <v>188</v>
      </c>
      <c r="C545" s="315">
        <f>'Carpool Breakdown Entering'!C428</f>
        <v>0</v>
      </c>
      <c r="D545" s="392">
        <f>'Carpool Breakdown Entering'!D428</f>
        <v>0</v>
      </c>
      <c r="E545" s="392">
        <f>'Carpool Breakdown Entering'!E428</f>
        <v>0</v>
      </c>
      <c r="F545" s="392">
        <f>'Carpool Breakdown Entering'!F428</f>
        <v>0</v>
      </c>
      <c r="G545" s="392">
        <f>'Carpool Breakdown Entering'!G428</f>
        <v>0</v>
      </c>
      <c r="H545" s="392">
        <f>'Carpool Breakdown Entering'!H428</f>
        <v>0</v>
      </c>
      <c r="I545" s="392">
        <f>'Carpool Breakdown Entering'!I428</f>
        <v>0</v>
      </c>
      <c r="J545" s="392">
        <f>'Carpool Breakdown Entering'!J428</f>
        <v>0</v>
      </c>
      <c r="K545" s="392">
        <f>'Carpool Breakdown Entering'!K428</f>
        <v>0</v>
      </c>
      <c r="L545" s="392">
        <f>'Carpool Breakdown Entering'!L428</f>
        <v>0</v>
      </c>
      <c r="M545" s="392">
        <f>'Carpool Breakdown Entering'!M428</f>
        <v>0</v>
      </c>
      <c r="N545" s="392">
        <f>'Carpool Breakdown Entering'!N428</f>
        <v>0</v>
      </c>
      <c r="O545" s="392">
        <f>'Carpool Breakdown Entering'!O428</f>
        <v>0</v>
      </c>
      <c r="P545" s="392">
        <f>'Carpool Breakdown Entering'!P428</f>
        <v>0</v>
      </c>
      <c r="Q545" s="392">
        <f>'Carpool Breakdown Entering'!Q428</f>
        <v>0</v>
      </c>
      <c r="R545" s="392">
        <f>'Carpool Breakdown Entering'!R428</f>
        <v>0</v>
      </c>
      <c r="S545" s="394">
        <f t="shared" si="175"/>
        <v>0</v>
      </c>
      <c r="T545" s="67"/>
      <c r="U545" s="67"/>
      <c r="V545" s="67"/>
      <c r="W545" s="67" t="str">
        <f t="shared" si="139"/>
        <v/>
      </c>
      <c r="X545" s="67" t="str">
        <f t="shared" si="140"/>
        <v/>
      </c>
      <c r="Y545" s="67"/>
    </row>
    <row r="546" spans="1:25" ht="12" customHeight="1" x14ac:dyDescent="0.4">
      <c r="A546" s="664"/>
      <c r="B546" s="391" t="s">
        <v>42</v>
      </c>
      <c r="C546" s="315">
        <f>'Carpool Breakdown Entering'!C429</f>
        <v>0</v>
      </c>
      <c r="D546" s="392">
        <f>'Carpool Breakdown Entering'!D429</f>
        <v>0</v>
      </c>
      <c r="E546" s="392">
        <f>'Carpool Breakdown Entering'!E429</f>
        <v>0</v>
      </c>
      <c r="F546" s="392">
        <f>'Carpool Breakdown Entering'!F429</f>
        <v>0</v>
      </c>
      <c r="G546" s="392">
        <f>'Carpool Breakdown Entering'!G429</f>
        <v>0</v>
      </c>
      <c r="H546" s="392">
        <f>'Carpool Breakdown Entering'!H429</f>
        <v>0</v>
      </c>
      <c r="I546" s="392">
        <f>'Carpool Breakdown Entering'!I429</f>
        <v>0</v>
      </c>
      <c r="J546" s="392">
        <f>'Carpool Breakdown Entering'!J429</f>
        <v>0</v>
      </c>
      <c r="K546" s="392">
        <f>'Carpool Breakdown Entering'!K429</f>
        <v>0</v>
      </c>
      <c r="L546" s="392">
        <f>'Carpool Breakdown Entering'!L429</f>
        <v>0</v>
      </c>
      <c r="M546" s="392">
        <f>'Carpool Breakdown Entering'!M429</f>
        <v>0</v>
      </c>
      <c r="N546" s="392">
        <f>'Carpool Breakdown Entering'!N429</f>
        <v>0</v>
      </c>
      <c r="O546" s="392">
        <f>'Carpool Breakdown Entering'!O429</f>
        <v>0</v>
      </c>
      <c r="P546" s="392">
        <f>'Carpool Breakdown Entering'!P429</f>
        <v>0</v>
      </c>
      <c r="Q546" s="392">
        <f>'Carpool Breakdown Entering'!Q429</f>
        <v>0</v>
      </c>
      <c r="R546" s="392">
        <f>'Carpool Breakdown Entering'!R429</f>
        <v>0</v>
      </c>
      <c r="S546" s="394">
        <f t="shared" si="175"/>
        <v>0</v>
      </c>
      <c r="T546" s="67"/>
      <c r="U546" s="67"/>
      <c r="V546" s="67"/>
      <c r="W546" s="67" t="str">
        <f t="shared" si="139"/>
        <v/>
      </c>
      <c r="X546" s="67" t="str">
        <f t="shared" si="140"/>
        <v/>
      </c>
      <c r="Y546" s="67"/>
    </row>
    <row r="547" spans="1:25" ht="12" customHeight="1" x14ac:dyDescent="0.4">
      <c r="A547" s="664"/>
      <c r="B547" s="391" t="s">
        <v>189</v>
      </c>
      <c r="C547" s="315">
        <f t="shared" ref="C547:R547" si="179">SUM(C544:C545)</f>
        <v>0</v>
      </c>
      <c r="D547" s="392">
        <f t="shared" si="179"/>
        <v>0</v>
      </c>
      <c r="E547" s="392">
        <f t="shared" si="179"/>
        <v>0</v>
      </c>
      <c r="F547" s="392">
        <f t="shared" si="179"/>
        <v>0</v>
      </c>
      <c r="G547" s="392">
        <f t="shared" si="179"/>
        <v>0</v>
      </c>
      <c r="H547" s="392">
        <f t="shared" si="179"/>
        <v>0</v>
      </c>
      <c r="I547" s="392">
        <f t="shared" si="179"/>
        <v>0</v>
      </c>
      <c r="J547" s="392">
        <f t="shared" si="179"/>
        <v>0</v>
      </c>
      <c r="K547" s="392">
        <f t="shared" si="179"/>
        <v>0</v>
      </c>
      <c r="L547" s="392">
        <f t="shared" si="179"/>
        <v>0</v>
      </c>
      <c r="M547" s="392">
        <f t="shared" si="179"/>
        <v>0</v>
      </c>
      <c r="N547" s="392">
        <f t="shared" si="179"/>
        <v>0</v>
      </c>
      <c r="O547" s="392">
        <f t="shared" si="179"/>
        <v>0</v>
      </c>
      <c r="P547" s="392">
        <f t="shared" si="179"/>
        <v>0</v>
      </c>
      <c r="Q547" s="392">
        <f t="shared" si="179"/>
        <v>0</v>
      </c>
      <c r="R547" s="392">
        <f t="shared" si="179"/>
        <v>0</v>
      </c>
      <c r="S547" s="394">
        <f t="shared" si="175"/>
        <v>0</v>
      </c>
      <c r="T547" s="67"/>
      <c r="U547" s="67"/>
      <c r="V547" s="67"/>
      <c r="W547" s="67" t="str">
        <f t="shared" si="139"/>
        <v/>
      </c>
      <c r="X547" s="67" t="str">
        <f t="shared" si="140"/>
        <v/>
      </c>
      <c r="Y547" s="67"/>
    </row>
    <row r="548" spans="1:25" ht="12" customHeight="1" x14ac:dyDescent="0.4">
      <c r="A548" s="664"/>
      <c r="B548" s="391" t="s">
        <v>190</v>
      </c>
      <c r="C548" s="315">
        <f t="shared" ref="C548:R548" si="180">SUM(C544,C546)</f>
        <v>0</v>
      </c>
      <c r="D548" s="392">
        <f t="shared" si="180"/>
        <v>0</v>
      </c>
      <c r="E548" s="392">
        <f t="shared" si="180"/>
        <v>0</v>
      </c>
      <c r="F548" s="392">
        <f t="shared" si="180"/>
        <v>0</v>
      </c>
      <c r="G548" s="392">
        <f t="shared" si="180"/>
        <v>0</v>
      </c>
      <c r="H548" s="392">
        <f t="shared" si="180"/>
        <v>0</v>
      </c>
      <c r="I548" s="392">
        <f t="shared" si="180"/>
        <v>0</v>
      </c>
      <c r="J548" s="392">
        <f t="shared" si="180"/>
        <v>0</v>
      </c>
      <c r="K548" s="392">
        <f t="shared" si="180"/>
        <v>0</v>
      </c>
      <c r="L548" s="392">
        <f t="shared" si="180"/>
        <v>0</v>
      </c>
      <c r="M548" s="392">
        <f t="shared" si="180"/>
        <v>0</v>
      </c>
      <c r="N548" s="392">
        <f t="shared" si="180"/>
        <v>0</v>
      </c>
      <c r="O548" s="392">
        <f t="shared" si="180"/>
        <v>0</v>
      </c>
      <c r="P548" s="392">
        <f t="shared" si="180"/>
        <v>0</v>
      </c>
      <c r="Q548" s="392">
        <f t="shared" si="180"/>
        <v>0</v>
      </c>
      <c r="R548" s="392">
        <f t="shared" si="180"/>
        <v>0</v>
      </c>
      <c r="S548" s="394">
        <f t="shared" si="175"/>
        <v>0</v>
      </c>
      <c r="T548" s="67"/>
      <c r="U548" s="67"/>
      <c r="V548" s="67"/>
      <c r="W548" s="67" t="str">
        <f t="shared" si="139"/>
        <v/>
      </c>
      <c r="X548" s="67" t="str">
        <f t="shared" si="140"/>
        <v/>
      </c>
      <c r="Y548" s="67"/>
    </row>
    <row r="549" spans="1:25" ht="12" customHeight="1" x14ac:dyDescent="0.4">
      <c r="A549" s="664"/>
      <c r="B549" s="390" t="s">
        <v>191</v>
      </c>
      <c r="C549" s="314"/>
      <c r="D549" s="67"/>
      <c r="E549" s="67"/>
      <c r="F549" s="67"/>
      <c r="G549" s="67"/>
      <c r="H549" s="67"/>
      <c r="I549" s="67"/>
      <c r="J549" s="67"/>
      <c r="K549" s="67"/>
      <c r="L549" s="67"/>
      <c r="M549" s="67"/>
      <c r="N549" s="67"/>
      <c r="O549" s="67"/>
      <c r="P549" s="67"/>
      <c r="Q549" s="67"/>
      <c r="R549" s="67"/>
      <c r="S549" s="376"/>
      <c r="T549" s="67"/>
      <c r="U549" s="67"/>
      <c r="V549" s="67"/>
      <c r="W549" s="67" t="str">
        <f t="shared" si="139"/>
        <v/>
      </c>
      <c r="X549" s="67" t="str">
        <f t="shared" si="140"/>
        <v/>
      </c>
      <c r="Y549" s="67"/>
    </row>
    <row r="550" spans="1:25" ht="12" customHeight="1" x14ac:dyDescent="0.4">
      <c r="A550" s="664"/>
      <c r="B550" s="390" t="s">
        <v>192</v>
      </c>
      <c r="C550" s="314"/>
      <c r="D550" s="67"/>
      <c r="E550" s="67"/>
      <c r="F550" s="67"/>
      <c r="G550" s="67"/>
      <c r="H550" s="67"/>
      <c r="I550" s="67"/>
      <c r="J550" s="67"/>
      <c r="K550" s="67"/>
      <c r="L550" s="67"/>
      <c r="M550" s="67"/>
      <c r="N550" s="67"/>
      <c r="O550" s="67"/>
      <c r="P550" s="67"/>
      <c r="Q550" s="67"/>
      <c r="R550" s="67"/>
      <c r="S550" s="376"/>
      <c r="T550" s="67"/>
      <c r="U550" s="67"/>
      <c r="V550" s="67"/>
      <c r="W550" s="67" t="str">
        <f t="shared" si="139"/>
        <v/>
      </c>
      <c r="X550" s="67" t="str">
        <f t="shared" si="140"/>
        <v/>
      </c>
      <c r="Y550" s="67"/>
    </row>
    <row r="551" spans="1:25" ht="12" customHeight="1" x14ac:dyDescent="0.4">
      <c r="A551" s="664"/>
      <c r="B551" s="391" t="s">
        <v>193</v>
      </c>
      <c r="C551" s="315"/>
      <c r="D551" s="392"/>
      <c r="E551" s="392"/>
      <c r="F551" s="392"/>
      <c r="G551" s="392"/>
      <c r="H551" s="392"/>
      <c r="I551" s="392"/>
      <c r="J551" s="392"/>
      <c r="K551" s="392"/>
      <c r="L551" s="392"/>
      <c r="M551" s="392"/>
      <c r="N551" s="392"/>
      <c r="O551" s="392"/>
      <c r="P551" s="392"/>
      <c r="Q551" s="392"/>
      <c r="R551" s="392"/>
      <c r="S551" s="394"/>
      <c r="T551" s="67"/>
      <c r="U551" s="67"/>
      <c r="V551" s="67"/>
      <c r="W551" s="67" t="str">
        <f t="shared" si="139"/>
        <v/>
      </c>
      <c r="X551" s="67" t="str">
        <f t="shared" si="140"/>
        <v/>
      </c>
      <c r="Y551" s="67"/>
    </row>
    <row r="552" spans="1:25" ht="12" customHeight="1" x14ac:dyDescent="0.4">
      <c r="A552" s="664"/>
      <c r="B552" s="391" t="s">
        <v>194</v>
      </c>
      <c r="C552" s="315"/>
      <c r="D552" s="392"/>
      <c r="E552" s="392"/>
      <c r="F552" s="392"/>
      <c r="G552" s="392"/>
      <c r="H552" s="392"/>
      <c r="I552" s="392"/>
      <c r="J552" s="392"/>
      <c r="K552" s="392"/>
      <c r="L552" s="392"/>
      <c r="M552" s="392"/>
      <c r="N552" s="392"/>
      <c r="O552" s="392"/>
      <c r="P552" s="392"/>
      <c r="Q552" s="392"/>
      <c r="R552" s="392"/>
      <c r="S552" s="394"/>
      <c r="T552" s="67"/>
      <c r="U552" s="67"/>
      <c r="V552" s="67"/>
      <c r="W552" s="67" t="str">
        <f t="shared" si="139"/>
        <v/>
      </c>
      <c r="X552" s="67" t="str">
        <f t="shared" si="140"/>
        <v/>
      </c>
      <c r="Y552" s="67"/>
    </row>
    <row r="553" spans="1:25" ht="12" customHeight="1" x14ac:dyDescent="0.4">
      <c r="A553" s="664"/>
      <c r="B553" s="390" t="s">
        <v>196</v>
      </c>
      <c r="C553" s="314"/>
      <c r="D553" s="67"/>
      <c r="E553" s="67"/>
      <c r="F553" s="67"/>
      <c r="G553" s="67"/>
      <c r="H553" s="67"/>
      <c r="I553" s="67"/>
      <c r="J553" s="67"/>
      <c r="K553" s="67"/>
      <c r="L553" s="67"/>
      <c r="M553" s="67"/>
      <c r="N553" s="67"/>
      <c r="O553" s="67"/>
      <c r="P553" s="67"/>
      <c r="Q553" s="67"/>
      <c r="R553" s="67"/>
      <c r="S553" s="376"/>
      <c r="T553" s="67"/>
      <c r="U553" s="67"/>
      <c r="V553" s="67"/>
      <c r="W553" s="67" t="str">
        <f t="shared" si="139"/>
        <v/>
      </c>
      <c r="X553" s="67" t="str">
        <f t="shared" si="140"/>
        <v/>
      </c>
      <c r="Y553" s="67"/>
    </row>
    <row r="554" spans="1:25" ht="12" customHeight="1" x14ac:dyDescent="0.4">
      <c r="A554" s="664"/>
      <c r="B554" s="390" t="s">
        <v>197</v>
      </c>
      <c r="C554" s="314"/>
      <c r="D554" s="67"/>
      <c r="E554" s="67"/>
      <c r="F554" s="67"/>
      <c r="G554" s="67"/>
      <c r="H554" s="67"/>
      <c r="I554" s="67"/>
      <c r="J554" s="67"/>
      <c r="K554" s="67"/>
      <c r="L554" s="67"/>
      <c r="M554" s="67"/>
      <c r="N554" s="67"/>
      <c r="O554" s="67"/>
      <c r="P554" s="67"/>
      <c r="Q554" s="67"/>
      <c r="R554" s="67"/>
      <c r="S554" s="376"/>
      <c r="T554" s="67"/>
      <c r="U554" s="67"/>
      <c r="V554" s="67"/>
      <c r="W554" s="67" t="str">
        <f t="shared" si="139"/>
        <v/>
      </c>
      <c r="X554" s="67" t="str">
        <f t="shared" si="140"/>
        <v/>
      </c>
      <c r="Y554" s="67"/>
    </row>
    <row r="555" spans="1:25" ht="12" customHeight="1" x14ac:dyDescent="0.4">
      <c r="A555" s="664"/>
      <c r="B555" s="397" t="s">
        <v>7</v>
      </c>
      <c r="C555" s="317">
        <f t="shared" ref="C555:R555" si="181">SUM(C540,C542,C547,C549,C551,C553)</f>
        <v>0</v>
      </c>
      <c r="D555" s="398">
        <f t="shared" si="181"/>
        <v>0</v>
      </c>
      <c r="E555" s="398">
        <f t="shared" si="181"/>
        <v>0</v>
      </c>
      <c r="F555" s="398">
        <f t="shared" si="181"/>
        <v>0</v>
      </c>
      <c r="G555" s="398">
        <f t="shared" si="181"/>
        <v>0</v>
      </c>
      <c r="H555" s="398">
        <f t="shared" si="181"/>
        <v>0</v>
      </c>
      <c r="I555" s="398">
        <f t="shared" si="181"/>
        <v>0</v>
      </c>
      <c r="J555" s="398">
        <f t="shared" si="181"/>
        <v>0</v>
      </c>
      <c r="K555" s="398">
        <f t="shared" si="181"/>
        <v>0</v>
      </c>
      <c r="L555" s="398">
        <f t="shared" si="181"/>
        <v>0</v>
      </c>
      <c r="M555" s="398">
        <f t="shared" si="181"/>
        <v>0</v>
      </c>
      <c r="N555" s="398">
        <f t="shared" si="181"/>
        <v>0</v>
      </c>
      <c r="O555" s="398">
        <f t="shared" si="181"/>
        <v>0</v>
      </c>
      <c r="P555" s="398">
        <f t="shared" si="181"/>
        <v>0</v>
      </c>
      <c r="Q555" s="398">
        <f t="shared" si="181"/>
        <v>0</v>
      </c>
      <c r="R555" s="398">
        <f t="shared" si="181"/>
        <v>0</v>
      </c>
      <c r="S555" s="400">
        <f t="shared" ref="S555:S560" si="182">SUM(C555:R555)</f>
        <v>0</v>
      </c>
      <c r="T555" s="67"/>
      <c r="U555" s="67"/>
      <c r="V555" s="67"/>
      <c r="W555" s="67">
        <f t="shared" si="139"/>
        <v>0</v>
      </c>
      <c r="X555" s="67" t="str">
        <f t="shared" si="140"/>
        <v/>
      </c>
      <c r="Y555" s="67"/>
    </row>
    <row r="556" spans="1:25" ht="12" customHeight="1" x14ac:dyDescent="0.4">
      <c r="A556" s="664"/>
      <c r="B556" s="401" t="s">
        <v>198</v>
      </c>
      <c r="C556" s="402">
        <f t="shared" ref="C556:R556" si="183">SUM(C539,C541,C543,C548,C550,C552,C554)</f>
        <v>0</v>
      </c>
      <c r="D556" s="75">
        <f t="shared" si="183"/>
        <v>0</v>
      </c>
      <c r="E556" s="75">
        <f t="shared" si="183"/>
        <v>0</v>
      </c>
      <c r="F556" s="75">
        <f t="shared" si="183"/>
        <v>0</v>
      </c>
      <c r="G556" s="75">
        <f t="shared" si="183"/>
        <v>0</v>
      </c>
      <c r="H556" s="75">
        <f t="shared" si="183"/>
        <v>0</v>
      </c>
      <c r="I556" s="75">
        <f t="shared" si="183"/>
        <v>0</v>
      </c>
      <c r="J556" s="75">
        <f t="shared" si="183"/>
        <v>0</v>
      </c>
      <c r="K556" s="75">
        <f t="shared" si="183"/>
        <v>0</v>
      </c>
      <c r="L556" s="75">
        <f t="shared" si="183"/>
        <v>0</v>
      </c>
      <c r="M556" s="75">
        <f t="shared" si="183"/>
        <v>0</v>
      </c>
      <c r="N556" s="75">
        <f t="shared" si="183"/>
        <v>0</v>
      </c>
      <c r="O556" s="75">
        <f t="shared" si="183"/>
        <v>0</v>
      </c>
      <c r="P556" s="75">
        <f t="shared" si="183"/>
        <v>0</v>
      </c>
      <c r="Q556" s="75">
        <f t="shared" si="183"/>
        <v>0</v>
      </c>
      <c r="R556" s="75">
        <f t="shared" si="183"/>
        <v>0</v>
      </c>
      <c r="S556" s="404">
        <f t="shared" si="182"/>
        <v>0</v>
      </c>
      <c r="T556" s="67"/>
      <c r="U556" s="67"/>
      <c r="V556" s="67"/>
      <c r="W556" s="67" t="str">
        <f t="shared" si="139"/>
        <v/>
      </c>
      <c r="X556" s="67">
        <f t="shared" si="140"/>
        <v>0</v>
      </c>
      <c r="Y556" s="67"/>
    </row>
    <row r="557" spans="1:25" ht="12" customHeight="1" x14ac:dyDescent="0.4">
      <c r="A557" s="664"/>
      <c r="B557" s="390" t="s">
        <v>199</v>
      </c>
      <c r="C557" s="314">
        <f>SUM(Entering!D813:D816)</f>
        <v>0</v>
      </c>
      <c r="D557" s="67">
        <f>SUM(Entering!E813:E816)</f>
        <v>0</v>
      </c>
      <c r="E557" s="67">
        <f>SUM(Entering!F813:F816)</f>
        <v>0</v>
      </c>
      <c r="F557" s="67">
        <f>SUM(Entering!G813:G816)</f>
        <v>0</v>
      </c>
      <c r="G557" s="67">
        <f>SUM(Entering!H813:H816)</f>
        <v>0</v>
      </c>
      <c r="H557" s="67">
        <f>SUM(Entering!I813:I816)</f>
        <v>0</v>
      </c>
      <c r="I557" s="67">
        <f>SUM(Entering!J813:J816)</f>
        <v>0</v>
      </c>
      <c r="J557" s="67">
        <f>SUM(Entering!K813:K816)</f>
        <v>0</v>
      </c>
      <c r="K557" s="67">
        <f>SUM(Entering!L813:L816)</f>
        <v>0</v>
      </c>
      <c r="L557" s="67">
        <f>SUM(Entering!M813:M816)</f>
        <v>0</v>
      </c>
      <c r="M557" s="67">
        <f>SUM(Entering!N813:N816)</f>
        <v>0</v>
      </c>
      <c r="N557" s="67">
        <f>SUM(Entering!O813:O816)</f>
        <v>0</v>
      </c>
      <c r="O557" s="67">
        <f>SUM(Entering!P813:P816)</f>
        <v>0</v>
      </c>
      <c r="P557" s="67">
        <f>SUM(Entering!Q813:Q816)</f>
        <v>0</v>
      </c>
      <c r="Q557" s="67">
        <f>SUM(Entering!R813:R816)</f>
        <v>0</v>
      </c>
      <c r="R557" s="67">
        <f>SUM(Entering!S813:S816)</f>
        <v>0</v>
      </c>
      <c r="S557" s="376">
        <f t="shared" si="182"/>
        <v>0</v>
      </c>
      <c r="T557" s="67"/>
      <c r="U557" s="67"/>
      <c r="V557" s="67"/>
      <c r="W557" s="67" t="str">
        <f t="shared" si="139"/>
        <v/>
      </c>
      <c r="X557" s="67" t="str">
        <f t="shared" si="140"/>
        <v/>
      </c>
      <c r="Y557" s="67"/>
    </row>
    <row r="558" spans="1:25" ht="12" customHeight="1" x14ac:dyDescent="0.4">
      <c r="A558" s="664"/>
      <c r="B558" s="390" t="s">
        <v>200</v>
      </c>
      <c r="C558" s="314">
        <f>(Entering!D813)+(Entering!D814*2)+(Entering!D815*3)+(Entering!D816*4)</f>
        <v>0</v>
      </c>
      <c r="D558" s="67">
        <f>(Entering!E813)+(Entering!E814*2)+(Entering!E815*3)+(Entering!E816*4)</f>
        <v>0</v>
      </c>
      <c r="E558" s="67">
        <f>(Entering!F813)+(Entering!F814*2)+(Entering!F815*3)+(Entering!F816*4)</f>
        <v>0</v>
      </c>
      <c r="F558" s="67">
        <f>(Entering!G813)+(Entering!G814*2)+(Entering!G815*3)+(Entering!G816*4)</f>
        <v>0</v>
      </c>
      <c r="G558" s="67">
        <f>(Entering!H813)+(Entering!H814*2)+(Entering!H815*3)+(Entering!H816*4)</f>
        <v>0</v>
      </c>
      <c r="H558" s="67">
        <f>(Entering!I813)+(Entering!I814*2)+(Entering!I815*3)+(Entering!I816*4)</f>
        <v>0</v>
      </c>
      <c r="I558" s="67">
        <f>(Entering!J813)+(Entering!J814*2)+(Entering!J815*3)+(Entering!J816*4)</f>
        <v>0</v>
      </c>
      <c r="J558" s="67">
        <f>(Entering!K813)+(Entering!K814*2)+(Entering!K815*3)+(Entering!K816*4)</f>
        <v>0</v>
      </c>
      <c r="K558" s="67">
        <f>(Entering!L813)+(Entering!L814*2)+(Entering!L815*3)+(Entering!L816*4)</f>
        <v>0</v>
      </c>
      <c r="L558" s="67">
        <f>(Entering!M813)+(Entering!M814*2)+(Entering!M815*3)+(Entering!M816*4)</f>
        <v>0</v>
      </c>
      <c r="M558" s="67">
        <f>(Entering!N813)+(Entering!N814*2)+(Entering!N815*3)+(Entering!N816*4)</f>
        <v>0</v>
      </c>
      <c r="N558" s="67">
        <f>(Entering!O813)+(Entering!O814*2)+(Entering!O815*3)+(Entering!O816*4)</f>
        <v>0</v>
      </c>
      <c r="O558" s="67">
        <f>(Entering!P813)+(Entering!P814*2)+(Entering!P815*3)+(Entering!P816*4)</f>
        <v>0</v>
      </c>
      <c r="P558" s="67">
        <f>(Entering!Q813)+(Entering!Q814*2)+(Entering!Q815*3)+(Entering!Q816*4)</f>
        <v>0</v>
      </c>
      <c r="Q558" s="67">
        <f>(Entering!R813)+(Entering!R814*2)+(Entering!R815*3)+(Entering!R816*4)</f>
        <v>0</v>
      </c>
      <c r="R558" s="67">
        <f>(Entering!S813)+(Entering!S814*2)+(Entering!S815*3)+(Entering!S816*4)</f>
        <v>0</v>
      </c>
      <c r="S558" s="376">
        <f t="shared" si="182"/>
        <v>0</v>
      </c>
      <c r="T558" s="67"/>
      <c r="U558" s="67"/>
      <c r="V558" s="67"/>
      <c r="W558" s="67" t="str">
        <f t="shared" si="139"/>
        <v/>
      </c>
      <c r="X558" s="67" t="str">
        <f t="shared" si="140"/>
        <v/>
      </c>
      <c r="Y558" s="67"/>
    </row>
    <row r="559" spans="1:25" ht="12" customHeight="1" x14ac:dyDescent="0.4">
      <c r="A559" s="664"/>
      <c r="B559" s="391" t="s">
        <v>201</v>
      </c>
      <c r="C559" s="315">
        <f>SUM(Entering!D821:D824)</f>
        <v>0</v>
      </c>
      <c r="D559" s="392">
        <f>SUM(Entering!E821:E824)</f>
        <v>0</v>
      </c>
      <c r="E559" s="392">
        <f>SUM(Entering!F821:F824)</f>
        <v>0</v>
      </c>
      <c r="F559" s="392">
        <f>SUM(Entering!G821:G824)</f>
        <v>0</v>
      </c>
      <c r="G559" s="392">
        <f>SUM(Entering!H821:H824)</f>
        <v>0</v>
      </c>
      <c r="H559" s="392">
        <f>SUM(Entering!I821:I824)</f>
        <v>0</v>
      </c>
      <c r="I559" s="392">
        <f>SUM(Entering!J821:J824)</f>
        <v>0</v>
      </c>
      <c r="J559" s="392">
        <f>SUM(Entering!K821:K824)</f>
        <v>0</v>
      </c>
      <c r="K559" s="392">
        <f>SUM(Entering!L821:L824)</f>
        <v>0</v>
      </c>
      <c r="L559" s="392">
        <f>SUM(Entering!M821:M824)</f>
        <v>0</v>
      </c>
      <c r="M559" s="392">
        <f>SUM(Entering!N821:N824)</f>
        <v>0</v>
      </c>
      <c r="N559" s="392">
        <f>SUM(Entering!O821:O824)</f>
        <v>0</v>
      </c>
      <c r="O559" s="392">
        <f>SUM(Entering!P821:P824)</f>
        <v>0</v>
      </c>
      <c r="P559" s="392">
        <f>SUM(Entering!Q821:Q824)</f>
        <v>0</v>
      </c>
      <c r="Q559" s="392">
        <f>SUM(Entering!R821:R824)</f>
        <v>0</v>
      </c>
      <c r="R559" s="392">
        <f>SUM(Entering!S821:S824)</f>
        <v>0</v>
      </c>
      <c r="S559" s="394">
        <f t="shared" si="182"/>
        <v>0</v>
      </c>
      <c r="T559" s="67"/>
      <c r="U559" s="67"/>
      <c r="V559" s="67"/>
      <c r="W559" s="67" t="str">
        <f t="shared" si="139"/>
        <v/>
      </c>
      <c r="X559" s="67" t="str">
        <f t="shared" si="140"/>
        <v/>
      </c>
      <c r="Y559" s="67"/>
    </row>
    <row r="560" spans="1:25" ht="12" customHeight="1" x14ac:dyDescent="0.4">
      <c r="A560" s="664"/>
      <c r="B560" s="391" t="s">
        <v>202</v>
      </c>
      <c r="C560" s="315">
        <f>(Entering!D821)+(Entering!D822*2)+(Entering!D823*3)+(Entering!D824*4)</f>
        <v>0</v>
      </c>
      <c r="D560" s="392">
        <f>(Entering!E821)+(Entering!E822*2)+(Entering!E823*3)+(Entering!E824*4)</f>
        <v>0</v>
      </c>
      <c r="E560" s="392">
        <f>(Entering!F821)+(Entering!F822*2)+(Entering!F823*3)+(Entering!F824*4)</f>
        <v>0</v>
      </c>
      <c r="F560" s="392">
        <f>(Entering!G821)+(Entering!G822*2)+(Entering!G823*3)+(Entering!G824*4)</f>
        <v>0</v>
      </c>
      <c r="G560" s="392">
        <f>(Entering!H821)+(Entering!H822*2)+(Entering!H823*3)+(Entering!H824*4)</f>
        <v>0</v>
      </c>
      <c r="H560" s="392">
        <f>(Entering!I821)+(Entering!I822*2)+(Entering!I823*3)+(Entering!I824*4)</f>
        <v>0</v>
      </c>
      <c r="I560" s="392">
        <f>(Entering!J821)+(Entering!J822*2)+(Entering!J823*3)+(Entering!J824*4)</f>
        <v>0</v>
      </c>
      <c r="J560" s="392">
        <f>(Entering!K821)+(Entering!K822*2)+(Entering!K823*3)+(Entering!K824*4)</f>
        <v>0</v>
      </c>
      <c r="K560" s="392">
        <f>(Entering!L821)+(Entering!L822*2)+(Entering!L823*3)+(Entering!L824*4)</f>
        <v>0</v>
      </c>
      <c r="L560" s="392">
        <f>(Entering!M821)+(Entering!M822*2)+(Entering!M823*3)+(Entering!M824*4)</f>
        <v>0</v>
      </c>
      <c r="M560" s="392">
        <f>(Entering!N821)+(Entering!N822*2)+(Entering!N823*3)+(Entering!N824*4)</f>
        <v>0</v>
      </c>
      <c r="N560" s="392">
        <f>(Entering!O821)+(Entering!O822*2)+(Entering!O823*3)+(Entering!O824*4)</f>
        <v>0</v>
      </c>
      <c r="O560" s="392">
        <f>(Entering!P821)+(Entering!P822*2)+(Entering!P823*3)+(Entering!P824*4)</f>
        <v>0</v>
      </c>
      <c r="P560" s="392">
        <f>(Entering!Q821)+(Entering!Q822*2)+(Entering!Q823*3)+(Entering!Q824*4)</f>
        <v>0</v>
      </c>
      <c r="Q560" s="392">
        <f>(Entering!R821)+(Entering!R822*2)+(Entering!R823*3)+(Entering!R824*4)</f>
        <v>0</v>
      </c>
      <c r="R560" s="392">
        <f>(Entering!S821)+(Entering!S822*2)+(Entering!S823*3)+(Entering!S824*4)</f>
        <v>0</v>
      </c>
      <c r="S560" s="394">
        <f t="shared" si="182"/>
        <v>0</v>
      </c>
      <c r="T560" s="67"/>
      <c r="U560" s="67"/>
      <c r="V560" s="67"/>
      <c r="W560" s="67" t="str">
        <f t="shared" si="139"/>
        <v/>
      </c>
      <c r="X560" s="67" t="str">
        <f t="shared" si="140"/>
        <v/>
      </c>
      <c r="Y560" s="67"/>
    </row>
    <row r="561" spans="1:25" ht="12" customHeight="1" x14ac:dyDescent="0.4">
      <c r="A561" s="664"/>
      <c r="B561" s="390" t="s">
        <v>203</v>
      </c>
      <c r="C561" s="314"/>
      <c r="D561" s="67"/>
      <c r="E561" s="67"/>
      <c r="F561" s="67"/>
      <c r="G561" s="67"/>
      <c r="H561" s="67"/>
      <c r="I561" s="67"/>
      <c r="J561" s="67"/>
      <c r="K561" s="67"/>
      <c r="L561" s="67"/>
      <c r="M561" s="67"/>
      <c r="N561" s="67"/>
      <c r="O561" s="67"/>
      <c r="P561" s="67"/>
      <c r="Q561" s="67"/>
      <c r="R561" s="67"/>
      <c r="S561" s="376"/>
      <c r="T561" s="67"/>
      <c r="U561" s="67"/>
      <c r="V561" s="67"/>
      <c r="W561" s="67" t="str">
        <f t="shared" si="139"/>
        <v/>
      </c>
      <c r="X561" s="67" t="str">
        <f t="shared" si="140"/>
        <v/>
      </c>
      <c r="Y561" s="67"/>
    </row>
    <row r="562" spans="1:25" ht="12" customHeight="1" x14ac:dyDescent="0.4">
      <c r="A562" s="664"/>
      <c r="B562" s="390" t="s">
        <v>204</v>
      </c>
      <c r="C562" s="314"/>
      <c r="D562" s="67"/>
      <c r="E562" s="67"/>
      <c r="F562" s="67"/>
      <c r="G562" s="67"/>
      <c r="H562" s="67"/>
      <c r="I562" s="67"/>
      <c r="J562" s="67"/>
      <c r="K562" s="67"/>
      <c r="L562" s="67"/>
      <c r="M562" s="67"/>
      <c r="N562" s="67"/>
      <c r="O562" s="67"/>
      <c r="P562" s="67"/>
      <c r="Q562" s="67"/>
      <c r="R562" s="67"/>
      <c r="S562" s="376"/>
      <c r="T562" s="67"/>
      <c r="U562" s="67"/>
      <c r="V562" s="67"/>
      <c r="W562" s="67" t="str">
        <f t="shared" si="139"/>
        <v/>
      </c>
      <c r="X562" s="67" t="str">
        <f t="shared" si="140"/>
        <v/>
      </c>
      <c r="Y562" s="67"/>
    </row>
    <row r="563" spans="1:25" ht="12" customHeight="1" x14ac:dyDescent="0.4">
      <c r="A563" s="664"/>
      <c r="B563" s="397" t="s">
        <v>25</v>
      </c>
      <c r="C563" s="317">
        <f t="shared" ref="C563:R563" si="184">SUM(C557,C559,C561)</f>
        <v>0</v>
      </c>
      <c r="D563" s="398">
        <f t="shared" si="184"/>
        <v>0</v>
      </c>
      <c r="E563" s="398">
        <f t="shared" si="184"/>
        <v>0</v>
      </c>
      <c r="F563" s="398">
        <f t="shared" si="184"/>
        <v>0</v>
      </c>
      <c r="G563" s="398">
        <f t="shared" si="184"/>
        <v>0</v>
      </c>
      <c r="H563" s="398">
        <f t="shared" si="184"/>
        <v>0</v>
      </c>
      <c r="I563" s="398">
        <f t="shared" si="184"/>
        <v>0</v>
      </c>
      <c r="J563" s="398">
        <f t="shared" si="184"/>
        <v>0</v>
      </c>
      <c r="K563" s="398">
        <f t="shared" si="184"/>
        <v>0</v>
      </c>
      <c r="L563" s="398">
        <f t="shared" si="184"/>
        <v>0</v>
      </c>
      <c r="M563" s="398">
        <f t="shared" si="184"/>
        <v>0</v>
      </c>
      <c r="N563" s="398">
        <f t="shared" si="184"/>
        <v>0</v>
      </c>
      <c r="O563" s="398">
        <f t="shared" si="184"/>
        <v>0</v>
      </c>
      <c r="P563" s="398">
        <f t="shared" si="184"/>
        <v>0</v>
      </c>
      <c r="Q563" s="398">
        <f t="shared" si="184"/>
        <v>0</v>
      </c>
      <c r="R563" s="398">
        <f t="shared" si="184"/>
        <v>0</v>
      </c>
      <c r="S563" s="400">
        <f t="shared" ref="S563:S566" si="185">SUM(C563:R563)</f>
        <v>0</v>
      </c>
      <c r="T563" s="67"/>
      <c r="U563" s="67"/>
      <c r="V563" s="67"/>
      <c r="W563" s="67" t="str">
        <f t="shared" si="139"/>
        <v/>
      </c>
      <c r="X563" s="67" t="str">
        <f t="shared" si="140"/>
        <v/>
      </c>
      <c r="Y563" s="67"/>
    </row>
    <row r="564" spans="1:25" ht="12" customHeight="1" x14ac:dyDescent="0.4">
      <c r="A564" s="664"/>
      <c r="B564" s="401" t="s">
        <v>205</v>
      </c>
      <c r="C564" s="402">
        <f t="shared" ref="C564:R564" si="186">SUM(C558,C560,C562)</f>
        <v>0</v>
      </c>
      <c r="D564" s="75">
        <f t="shared" si="186"/>
        <v>0</v>
      </c>
      <c r="E564" s="75">
        <f t="shared" si="186"/>
        <v>0</v>
      </c>
      <c r="F564" s="75">
        <f t="shared" si="186"/>
        <v>0</v>
      </c>
      <c r="G564" s="75">
        <f t="shared" si="186"/>
        <v>0</v>
      </c>
      <c r="H564" s="75">
        <f t="shared" si="186"/>
        <v>0</v>
      </c>
      <c r="I564" s="75">
        <f t="shared" si="186"/>
        <v>0</v>
      </c>
      <c r="J564" s="75">
        <f t="shared" si="186"/>
        <v>0</v>
      </c>
      <c r="K564" s="75">
        <f t="shared" si="186"/>
        <v>0</v>
      </c>
      <c r="L564" s="75">
        <f t="shared" si="186"/>
        <v>0</v>
      </c>
      <c r="M564" s="75">
        <f t="shared" si="186"/>
        <v>0</v>
      </c>
      <c r="N564" s="75">
        <f t="shared" si="186"/>
        <v>0</v>
      </c>
      <c r="O564" s="75">
        <f t="shared" si="186"/>
        <v>0</v>
      </c>
      <c r="P564" s="75">
        <f t="shared" si="186"/>
        <v>0</v>
      </c>
      <c r="Q564" s="75">
        <f t="shared" si="186"/>
        <v>0</v>
      </c>
      <c r="R564" s="75">
        <f t="shared" si="186"/>
        <v>0</v>
      </c>
      <c r="S564" s="404">
        <f t="shared" si="185"/>
        <v>0</v>
      </c>
      <c r="T564" s="67"/>
      <c r="U564" s="67"/>
      <c r="V564" s="67"/>
      <c r="W564" s="67" t="str">
        <f t="shared" si="139"/>
        <v/>
      </c>
      <c r="X564" s="67" t="str">
        <f t="shared" si="140"/>
        <v/>
      </c>
      <c r="Y564" s="67"/>
    </row>
    <row r="565" spans="1:25" ht="12" customHeight="1" x14ac:dyDescent="0.4">
      <c r="A565" s="664"/>
      <c r="B565" s="397" t="s">
        <v>6</v>
      </c>
      <c r="C565" s="317">
        <f t="shared" ref="C565:R565" si="187">SUM(C555,C563)</f>
        <v>0</v>
      </c>
      <c r="D565" s="398">
        <f t="shared" si="187"/>
        <v>0</v>
      </c>
      <c r="E565" s="398">
        <f t="shared" si="187"/>
        <v>0</v>
      </c>
      <c r="F565" s="398">
        <f t="shared" si="187"/>
        <v>0</v>
      </c>
      <c r="G565" s="398">
        <f t="shared" si="187"/>
        <v>0</v>
      </c>
      <c r="H565" s="398">
        <f t="shared" si="187"/>
        <v>0</v>
      </c>
      <c r="I565" s="398">
        <f t="shared" si="187"/>
        <v>0</v>
      </c>
      <c r="J565" s="398">
        <f t="shared" si="187"/>
        <v>0</v>
      </c>
      <c r="K565" s="398">
        <f t="shared" si="187"/>
        <v>0</v>
      </c>
      <c r="L565" s="398">
        <f t="shared" si="187"/>
        <v>0</v>
      </c>
      <c r="M565" s="398">
        <f t="shared" si="187"/>
        <v>0</v>
      </c>
      <c r="N565" s="398">
        <f t="shared" si="187"/>
        <v>0</v>
      </c>
      <c r="O565" s="398">
        <f t="shared" si="187"/>
        <v>0</v>
      </c>
      <c r="P565" s="398">
        <f t="shared" si="187"/>
        <v>0</v>
      </c>
      <c r="Q565" s="398">
        <f t="shared" si="187"/>
        <v>0</v>
      </c>
      <c r="R565" s="398">
        <f t="shared" si="187"/>
        <v>0</v>
      </c>
      <c r="S565" s="400">
        <f t="shared" si="185"/>
        <v>0</v>
      </c>
      <c r="T565" s="67"/>
      <c r="U565" s="67"/>
      <c r="V565" s="67"/>
      <c r="W565" s="67" t="str">
        <f t="shared" si="139"/>
        <v/>
      </c>
      <c r="X565" s="67" t="str">
        <f t="shared" si="140"/>
        <v/>
      </c>
      <c r="Y565" s="67"/>
    </row>
    <row r="566" spans="1:25" ht="12" customHeight="1" x14ac:dyDescent="0.4">
      <c r="A566" s="665"/>
      <c r="B566" s="401" t="s">
        <v>32</v>
      </c>
      <c r="C566" s="402">
        <f t="shared" ref="C566:R566" si="188">SUM(C556,C564)</f>
        <v>0</v>
      </c>
      <c r="D566" s="75">
        <f t="shared" si="188"/>
        <v>0</v>
      </c>
      <c r="E566" s="75">
        <f t="shared" si="188"/>
        <v>0</v>
      </c>
      <c r="F566" s="75">
        <f t="shared" si="188"/>
        <v>0</v>
      </c>
      <c r="G566" s="75">
        <f t="shared" si="188"/>
        <v>0</v>
      </c>
      <c r="H566" s="75">
        <f t="shared" si="188"/>
        <v>0</v>
      </c>
      <c r="I566" s="75">
        <f t="shared" si="188"/>
        <v>0</v>
      </c>
      <c r="J566" s="75">
        <f t="shared" si="188"/>
        <v>0</v>
      </c>
      <c r="K566" s="75">
        <f t="shared" si="188"/>
        <v>0</v>
      </c>
      <c r="L566" s="75">
        <f t="shared" si="188"/>
        <v>0</v>
      </c>
      <c r="M566" s="75">
        <f t="shared" si="188"/>
        <v>0</v>
      </c>
      <c r="N566" s="75">
        <f t="shared" si="188"/>
        <v>0</v>
      </c>
      <c r="O566" s="75">
        <f t="shared" si="188"/>
        <v>0</v>
      </c>
      <c r="P566" s="75">
        <f t="shared" si="188"/>
        <v>0</v>
      </c>
      <c r="Q566" s="75">
        <f t="shared" si="188"/>
        <v>0</v>
      </c>
      <c r="R566" s="75">
        <f t="shared" si="188"/>
        <v>0</v>
      </c>
      <c r="S566" s="404">
        <f t="shared" si="185"/>
        <v>0</v>
      </c>
      <c r="T566" s="67"/>
      <c r="U566" s="67"/>
      <c r="V566" s="67"/>
      <c r="W566" s="67" t="str">
        <f t="shared" si="139"/>
        <v/>
      </c>
      <c r="X566" s="67" t="str">
        <f t="shared" si="140"/>
        <v/>
      </c>
      <c r="Y566" s="67"/>
    </row>
    <row r="567" spans="1:25" ht="12" customHeight="1" x14ac:dyDescent="0.4">
      <c r="A567" s="67"/>
      <c r="B567" s="67"/>
      <c r="C567" s="67"/>
      <c r="D567" s="67"/>
      <c r="E567" s="67"/>
      <c r="F567" s="67"/>
      <c r="G567" s="67"/>
      <c r="H567" s="67"/>
      <c r="I567" s="67"/>
      <c r="J567" s="67"/>
      <c r="K567" s="67"/>
      <c r="L567" s="67"/>
      <c r="M567" s="67"/>
      <c r="N567" s="67"/>
      <c r="O567" s="67"/>
      <c r="P567" s="67"/>
      <c r="Q567" s="67"/>
      <c r="R567" s="67"/>
      <c r="S567" s="67"/>
      <c r="T567" s="67"/>
      <c r="U567" s="67">
        <f t="shared" ref="U567:X567" si="189">SUM(U7:U566)</f>
        <v>33251</v>
      </c>
      <c r="V567" s="67">
        <f t="shared" si="189"/>
        <v>52310</v>
      </c>
      <c r="W567" s="67">
        <f t="shared" si="189"/>
        <v>3679</v>
      </c>
      <c r="X567" s="67">
        <f t="shared" si="189"/>
        <v>4882</v>
      </c>
      <c r="Y567" s="67"/>
    </row>
    <row r="568" spans="1:25" ht="12" customHeight="1" x14ac:dyDescent="0.4">
      <c r="A568" s="67"/>
      <c r="B568" s="67"/>
      <c r="C568" s="67"/>
      <c r="D568" s="67"/>
      <c r="E568" s="67"/>
      <c r="F568" s="67"/>
      <c r="G568" s="67"/>
      <c r="H568" s="67"/>
      <c r="I568" s="67"/>
      <c r="J568" s="67"/>
      <c r="K568" s="67"/>
      <c r="L568" s="67"/>
      <c r="M568" s="67"/>
      <c r="N568" s="67"/>
      <c r="O568" s="67"/>
      <c r="P568" s="67"/>
      <c r="Q568" s="67"/>
      <c r="R568" s="67"/>
      <c r="S568" s="67"/>
      <c r="T568" s="67"/>
      <c r="U568" s="67" t="s">
        <v>271</v>
      </c>
      <c r="V568" s="67" t="s">
        <v>272</v>
      </c>
      <c r="W568" s="67" t="s">
        <v>271</v>
      </c>
      <c r="X568" s="67" t="s">
        <v>272</v>
      </c>
      <c r="Y568" s="67"/>
    </row>
    <row r="569" spans="1:25" ht="12" customHeight="1" x14ac:dyDescent="0.4">
      <c r="A569" s="67"/>
      <c r="B569" s="67"/>
      <c r="C569" s="67"/>
      <c r="D569" s="67"/>
      <c r="E569" s="67"/>
      <c r="F569" s="67"/>
      <c r="G569" s="67"/>
      <c r="H569" s="67"/>
      <c r="I569" s="67"/>
      <c r="J569" s="67"/>
      <c r="K569" s="67"/>
      <c r="L569" s="67"/>
      <c r="M569" s="67"/>
      <c r="N569" s="67"/>
      <c r="O569" s="67"/>
      <c r="P569" s="67"/>
      <c r="Q569" s="67"/>
      <c r="R569" s="67"/>
      <c r="S569" s="67"/>
      <c r="T569" s="67"/>
      <c r="U569" s="67"/>
      <c r="V569" s="67"/>
      <c r="W569" s="67"/>
      <c r="X569" s="67"/>
      <c r="Y569" s="67"/>
    </row>
    <row r="570" spans="1:25" ht="12" customHeight="1" x14ac:dyDescent="0.4">
      <c r="A570" s="67"/>
      <c r="B570" s="67"/>
      <c r="C570" s="67"/>
      <c r="D570" s="67"/>
      <c r="E570" s="67"/>
      <c r="F570" s="67"/>
      <c r="G570" s="67"/>
      <c r="H570" s="67"/>
      <c r="I570" s="67"/>
      <c r="J570" s="67"/>
      <c r="K570" s="67"/>
      <c r="L570" s="67"/>
      <c r="M570" s="67"/>
      <c r="N570" s="67"/>
      <c r="O570" s="67"/>
      <c r="P570" s="67"/>
      <c r="Q570" s="67"/>
      <c r="R570" s="67"/>
      <c r="S570" s="67"/>
      <c r="T570" s="67"/>
      <c r="U570" s="67"/>
      <c r="V570" s="67"/>
      <c r="W570" s="67"/>
      <c r="X570" s="67"/>
      <c r="Y570" s="67"/>
    </row>
    <row r="571" spans="1:25" ht="12" customHeight="1" x14ac:dyDescent="0.4">
      <c r="A571" s="67"/>
      <c r="B571" s="67"/>
      <c r="C571" s="67"/>
      <c r="D571" s="67"/>
      <c r="E571" s="67"/>
      <c r="F571" s="67"/>
      <c r="G571" s="67"/>
      <c r="H571" s="67"/>
      <c r="I571" s="67"/>
      <c r="J571" s="67"/>
      <c r="K571" s="67"/>
      <c r="L571" s="67"/>
      <c r="M571" s="67"/>
      <c r="N571" s="67"/>
      <c r="O571" s="67"/>
      <c r="P571" s="67"/>
      <c r="Q571" s="67"/>
      <c r="R571" s="67"/>
      <c r="S571" s="67"/>
      <c r="T571" s="67"/>
      <c r="U571" s="67"/>
      <c r="V571" s="67"/>
      <c r="W571" s="67"/>
      <c r="X571" s="67"/>
      <c r="Y571" s="67"/>
    </row>
    <row r="572" spans="1:25" ht="12" customHeight="1" x14ac:dyDescent="0.4">
      <c r="A572" s="67"/>
      <c r="B572" s="67"/>
      <c r="C572" s="67"/>
      <c r="D572" s="67"/>
      <c r="E572" s="67"/>
      <c r="F572" s="67"/>
      <c r="G572" s="67"/>
      <c r="H572" s="67"/>
      <c r="I572" s="67"/>
      <c r="J572" s="67"/>
      <c r="K572" s="67"/>
      <c r="L572" s="67"/>
      <c r="M572" s="67"/>
      <c r="N572" s="67"/>
      <c r="O572" s="67"/>
      <c r="P572" s="67"/>
      <c r="Q572" s="67"/>
      <c r="R572" s="67"/>
      <c r="S572" s="67"/>
      <c r="T572" s="67"/>
      <c r="U572" s="67"/>
      <c r="V572" s="67"/>
      <c r="W572" s="67"/>
      <c r="X572" s="67"/>
      <c r="Y572" s="67"/>
    </row>
    <row r="573" spans="1:25" ht="12" customHeight="1" x14ac:dyDescent="0.4">
      <c r="A573" s="67"/>
      <c r="B573" s="67"/>
      <c r="C573" s="67"/>
      <c r="D573" s="67"/>
      <c r="E573" s="67"/>
      <c r="F573" s="67"/>
      <c r="G573" s="67"/>
      <c r="H573" s="67"/>
      <c r="I573" s="67"/>
      <c r="J573" s="67"/>
      <c r="K573" s="67"/>
      <c r="L573" s="67"/>
      <c r="M573" s="67"/>
      <c r="N573" s="67"/>
      <c r="O573" s="67"/>
      <c r="P573" s="67"/>
      <c r="Q573" s="67"/>
      <c r="R573" s="67"/>
      <c r="S573" s="67"/>
      <c r="T573" s="67"/>
      <c r="U573" s="67"/>
      <c r="V573" s="67"/>
      <c r="W573" s="67"/>
      <c r="X573" s="67"/>
      <c r="Y573" s="67"/>
    </row>
    <row r="574" spans="1:25" ht="12" customHeight="1" x14ac:dyDescent="0.4">
      <c r="A574" s="67"/>
      <c r="B574" s="67"/>
      <c r="C574" s="67"/>
      <c r="D574" s="67"/>
      <c r="E574" s="67"/>
      <c r="F574" s="67"/>
      <c r="G574" s="67"/>
      <c r="H574" s="67"/>
      <c r="I574" s="67"/>
      <c r="J574" s="67"/>
      <c r="K574" s="67"/>
      <c r="L574" s="67"/>
      <c r="M574" s="67"/>
      <c r="N574" s="67"/>
      <c r="O574" s="67"/>
      <c r="P574" s="67"/>
      <c r="Q574" s="67"/>
      <c r="R574" s="67"/>
      <c r="S574" s="67"/>
      <c r="T574" s="67"/>
      <c r="U574" s="67"/>
      <c r="V574" s="67"/>
      <c r="W574" s="67"/>
      <c r="X574" s="67"/>
      <c r="Y574" s="67"/>
    </row>
    <row r="575" spans="1:25" ht="12" customHeight="1" x14ac:dyDescent="0.4">
      <c r="A575" s="67"/>
      <c r="B575" s="67"/>
      <c r="C575" s="67"/>
      <c r="D575" s="67"/>
      <c r="E575" s="67"/>
      <c r="F575" s="67"/>
      <c r="G575" s="67"/>
      <c r="H575" s="67"/>
      <c r="I575" s="67"/>
      <c r="J575" s="67"/>
      <c r="K575" s="67"/>
      <c r="L575" s="67"/>
      <c r="M575" s="67"/>
      <c r="N575" s="67"/>
      <c r="O575" s="67"/>
      <c r="P575" s="67"/>
      <c r="Q575" s="67"/>
      <c r="R575" s="67"/>
      <c r="S575" s="67"/>
      <c r="T575" s="67"/>
      <c r="U575" s="67"/>
      <c r="V575" s="67"/>
      <c r="W575" s="67"/>
      <c r="X575" s="67"/>
      <c r="Y575" s="67"/>
    </row>
    <row r="576" spans="1:25" ht="12" customHeight="1" x14ac:dyDescent="0.4">
      <c r="A576" s="67"/>
      <c r="B576" s="67"/>
      <c r="C576" s="67"/>
      <c r="D576" s="67"/>
      <c r="E576" s="67"/>
      <c r="F576" s="67"/>
      <c r="G576" s="67"/>
      <c r="H576" s="67"/>
      <c r="I576" s="67"/>
      <c r="J576" s="67"/>
      <c r="K576" s="67"/>
      <c r="L576" s="67"/>
      <c r="M576" s="67"/>
      <c r="N576" s="67"/>
      <c r="O576" s="67"/>
      <c r="P576" s="67"/>
      <c r="Q576" s="67"/>
      <c r="R576" s="67"/>
      <c r="S576" s="67"/>
      <c r="T576" s="67"/>
      <c r="U576" s="67"/>
      <c r="V576" s="67"/>
      <c r="W576" s="67"/>
      <c r="X576" s="67"/>
      <c r="Y576" s="67"/>
    </row>
    <row r="577" spans="1:25" ht="12" customHeight="1" x14ac:dyDescent="0.4">
      <c r="A577" s="67"/>
      <c r="B577" s="67"/>
      <c r="C577" s="67"/>
      <c r="D577" s="67"/>
      <c r="E577" s="67"/>
      <c r="F577" s="67"/>
      <c r="G577" s="67"/>
      <c r="H577" s="67"/>
      <c r="I577" s="67"/>
      <c r="J577" s="67"/>
      <c r="K577" s="67"/>
      <c r="L577" s="67"/>
      <c r="M577" s="67"/>
      <c r="N577" s="67"/>
      <c r="O577" s="67"/>
      <c r="P577" s="67"/>
      <c r="Q577" s="67"/>
      <c r="R577" s="67"/>
      <c r="S577" s="67"/>
      <c r="T577" s="67"/>
      <c r="U577" s="67"/>
      <c r="V577" s="67"/>
      <c r="W577" s="67"/>
      <c r="X577" s="67"/>
      <c r="Y577" s="67"/>
    </row>
    <row r="578" spans="1:25" ht="12" customHeight="1" x14ac:dyDescent="0.4">
      <c r="A578" s="67"/>
      <c r="B578" s="67"/>
      <c r="C578" s="67"/>
      <c r="D578" s="67"/>
      <c r="E578" s="67"/>
      <c r="F578" s="67"/>
      <c r="G578" s="67"/>
      <c r="H578" s="67"/>
      <c r="I578" s="67"/>
      <c r="J578" s="67"/>
      <c r="K578" s="67"/>
      <c r="L578" s="67"/>
      <c r="M578" s="67"/>
      <c r="N578" s="67"/>
      <c r="O578" s="67"/>
      <c r="P578" s="67"/>
      <c r="Q578" s="67"/>
      <c r="R578" s="67"/>
      <c r="S578" s="67"/>
      <c r="T578" s="67"/>
      <c r="U578" s="67"/>
      <c r="V578" s="67"/>
      <c r="W578" s="67"/>
      <c r="X578" s="67"/>
      <c r="Y578" s="67"/>
    </row>
    <row r="579" spans="1:25" ht="12" customHeight="1" x14ac:dyDescent="0.4">
      <c r="A579" s="67"/>
      <c r="B579" s="67"/>
      <c r="C579" s="67"/>
      <c r="D579" s="67"/>
      <c r="E579" s="67"/>
      <c r="F579" s="67"/>
      <c r="G579" s="67"/>
      <c r="H579" s="67"/>
      <c r="I579" s="67"/>
      <c r="J579" s="67"/>
      <c r="K579" s="67"/>
      <c r="L579" s="67"/>
      <c r="M579" s="67"/>
      <c r="N579" s="67"/>
      <c r="O579" s="67"/>
      <c r="P579" s="67"/>
      <c r="Q579" s="67"/>
      <c r="R579" s="67"/>
      <c r="S579" s="67"/>
      <c r="T579" s="67"/>
      <c r="U579" s="67"/>
      <c r="V579" s="67"/>
      <c r="W579" s="67"/>
      <c r="X579" s="67"/>
      <c r="Y579" s="67"/>
    </row>
    <row r="580" spans="1:25" ht="12" customHeight="1" x14ac:dyDescent="0.4">
      <c r="A580" s="67"/>
      <c r="B580" s="67"/>
      <c r="C580" s="67"/>
      <c r="D580" s="67"/>
      <c r="E580" s="67"/>
      <c r="F580" s="67"/>
      <c r="G580" s="67"/>
      <c r="H580" s="67"/>
      <c r="I580" s="67"/>
      <c r="J580" s="67"/>
      <c r="K580" s="67"/>
      <c r="L580" s="67"/>
      <c r="M580" s="67"/>
      <c r="N580" s="67"/>
      <c r="O580" s="67"/>
      <c r="P580" s="67"/>
      <c r="Q580" s="67"/>
      <c r="R580" s="67"/>
      <c r="S580" s="67"/>
      <c r="T580" s="67"/>
      <c r="U580" s="67"/>
      <c r="V580" s="67"/>
      <c r="W580" s="67"/>
      <c r="X580" s="67"/>
      <c r="Y580" s="67"/>
    </row>
    <row r="581" spans="1:25" ht="12" customHeight="1" x14ac:dyDescent="0.4">
      <c r="A581" s="67"/>
      <c r="B581" s="67"/>
      <c r="C581" s="67"/>
      <c r="D581" s="67"/>
      <c r="E581" s="67"/>
      <c r="F581" s="67"/>
      <c r="G581" s="67"/>
      <c r="H581" s="67"/>
      <c r="I581" s="67"/>
      <c r="J581" s="67"/>
      <c r="K581" s="67"/>
      <c r="L581" s="67"/>
      <c r="M581" s="67"/>
      <c r="N581" s="67"/>
      <c r="O581" s="67"/>
      <c r="P581" s="67"/>
      <c r="Q581" s="67"/>
      <c r="R581" s="67"/>
      <c r="S581" s="67"/>
      <c r="T581" s="67"/>
      <c r="U581" s="67"/>
      <c r="V581" s="67"/>
      <c r="W581" s="67"/>
      <c r="X581" s="67"/>
      <c r="Y581" s="67"/>
    </row>
    <row r="582" spans="1:25" ht="12" customHeight="1" x14ac:dyDescent="0.4">
      <c r="A582" s="67"/>
      <c r="B582" s="67"/>
      <c r="C582" s="67"/>
      <c r="D582" s="67"/>
      <c r="E582" s="67"/>
      <c r="F582" s="67"/>
      <c r="G582" s="67"/>
      <c r="H582" s="67"/>
      <c r="I582" s="67"/>
      <c r="J582" s="67"/>
      <c r="K582" s="67"/>
      <c r="L582" s="67"/>
      <c r="M582" s="67"/>
      <c r="N582" s="67"/>
      <c r="O582" s="67"/>
      <c r="P582" s="67"/>
      <c r="Q582" s="67"/>
      <c r="R582" s="67"/>
      <c r="S582" s="67"/>
      <c r="T582" s="67"/>
      <c r="U582" s="67"/>
      <c r="V582" s="67"/>
      <c r="W582" s="67"/>
      <c r="X582" s="67"/>
      <c r="Y582" s="67"/>
    </row>
    <row r="583" spans="1:25" ht="12" customHeight="1" x14ac:dyDescent="0.4">
      <c r="A583" s="67"/>
      <c r="B583" s="67"/>
      <c r="C583" s="67"/>
      <c r="D583" s="67"/>
      <c r="E583" s="67"/>
      <c r="F583" s="67"/>
      <c r="G583" s="67"/>
      <c r="H583" s="67"/>
      <c r="I583" s="67"/>
      <c r="J583" s="67"/>
      <c r="K583" s="67"/>
      <c r="L583" s="67"/>
      <c r="M583" s="67"/>
      <c r="N583" s="67"/>
      <c r="O583" s="67"/>
      <c r="P583" s="67"/>
      <c r="Q583" s="67"/>
      <c r="R583" s="67"/>
      <c r="S583" s="67"/>
      <c r="T583" s="67"/>
      <c r="U583" s="67"/>
      <c r="V583" s="67"/>
      <c r="W583" s="67"/>
      <c r="X583" s="67"/>
      <c r="Y583" s="67"/>
    </row>
    <row r="584" spans="1:25" ht="12" customHeight="1" x14ac:dyDescent="0.4">
      <c r="A584" s="67"/>
      <c r="B584" s="67"/>
      <c r="C584" s="67"/>
      <c r="D584" s="67"/>
      <c r="E584" s="67"/>
      <c r="F584" s="67"/>
      <c r="G584" s="67"/>
      <c r="H584" s="67"/>
      <c r="I584" s="67"/>
      <c r="J584" s="67"/>
      <c r="K584" s="67"/>
      <c r="L584" s="67"/>
      <c r="M584" s="67"/>
      <c r="N584" s="67"/>
      <c r="O584" s="67"/>
      <c r="P584" s="67"/>
      <c r="Q584" s="67"/>
      <c r="R584" s="67"/>
      <c r="S584" s="67"/>
      <c r="T584" s="67"/>
      <c r="U584" s="67"/>
      <c r="V584" s="67"/>
      <c r="W584" s="67"/>
      <c r="X584" s="67"/>
      <c r="Y584" s="67"/>
    </row>
    <row r="585" spans="1:25" ht="12" customHeight="1" x14ac:dyDescent="0.4">
      <c r="A585" s="67"/>
      <c r="B585" s="67"/>
      <c r="C585" s="67"/>
      <c r="D585" s="67"/>
      <c r="E585" s="67"/>
      <c r="F585" s="67"/>
      <c r="G585" s="67"/>
      <c r="H585" s="67"/>
      <c r="I585" s="67"/>
      <c r="J585" s="67"/>
      <c r="K585" s="67"/>
      <c r="L585" s="67"/>
      <c r="M585" s="67"/>
      <c r="N585" s="67"/>
      <c r="O585" s="67"/>
      <c r="P585" s="67"/>
      <c r="Q585" s="67"/>
      <c r="R585" s="67"/>
      <c r="S585" s="67"/>
      <c r="T585" s="67"/>
      <c r="U585" s="67"/>
      <c r="V585" s="67"/>
      <c r="W585" s="67"/>
      <c r="X585" s="67"/>
      <c r="Y585" s="67"/>
    </row>
    <row r="586" spans="1:25" ht="12" customHeight="1" x14ac:dyDescent="0.4">
      <c r="A586" s="67"/>
      <c r="B586" s="67"/>
      <c r="C586" s="67"/>
      <c r="D586" s="67"/>
      <c r="E586" s="67"/>
      <c r="F586" s="67"/>
      <c r="G586" s="67"/>
      <c r="H586" s="67"/>
      <c r="I586" s="67"/>
      <c r="J586" s="67"/>
      <c r="K586" s="67"/>
      <c r="L586" s="67"/>
      <c r="M586" s="67"/>
      <c r="N586" s="67"/>
      <c r="O586" s="67"/>
      <c r="P586" s="67"/>
      <c r="Q586" s="67"/>
      <c r="R586" s="67"/>
      <c r="S586" s="67"/>
      <c r="T586" s="67"/>
      <c r="U586" s="67"/>
      <c r="V586" s="67"/>
      <c r="W586" s="67"/>
      <c r="X586" s="67"/>
      <c r="Y586" s="67"/>
    </row>
    <row r="587" spans="1:25" ht="12" customHeight="1" x14ac:dyDescent="0.4">
      <c r="A587" s="67"/>
      <c r="B587" s="67"/>
      <c r="C587" s="67"/>
      <c r="D587" s="67"/>
      <c r="E587" s="67"/>
      <c r="F587" s="67"/>
      <c r="G587" s="67"/>
      <c r="H587" s="67"/>
      <c r="I587" s="67"/>
      <c r="J587" s="67"/>
      <c r="K587" s="67"/>
      <c r="L587" s="67"/>
      <c r="M587" s="67"/>
      <c r="N587" s="67"/>
      <c r="O587" s="67"/>
      <c r="P587" s="67"/>
      <c r="Q587" s="67"/>
      <c r="R587" s="67"/>
      <c r="S587" s="67"/>
      <c r="T587" s="67"/>
      <c r="U587" s="67"/>
      <c r="V587" s="67"/>
      <c r="W587" s="67"/>
      <c r="X587" s="67"/>
      <c r="Y587" s="67"/>
    </row>
    <row r="588" spans="1:25" ht="12" customHeight="1" x14ac:dyDescent="0.4">
      <c r="A588" s="67"/>
      <c r="B588" s="67"/>
      <c r="C588" s="67"/>
      <c r="D588" s="67"/>
      <c r="E588" s="67"/>
      <c r="F588" s="67"/>
      <c r="G588" s="67"/>
      <c r="H588" s="67"/>
      <c r="I588" s="67"/>
      <c r="J588" s="67"/>
      <c r="K588" s="67"/>
      <c r="L588" s="67"/>
      <c r="M588" s="67"/>
      <c r="N588" s="67"/>
      <c r="O588" s="67"/>
      <c r="P588" s="67"/>
      <c r="Q588" s="67"/>
      <c r="R588" s="67"/>
      <c r="S588" s="67"/>
      <c r="T588" s="67"/>
      <c r="U588" s="67"/>
      <c r="V588" s="67"/>
      <c r="W588" s="67"/>
      <c r="X588" s="67"/>
      <c r="Y588" s="67"/>
    </row>
    <row r="589" spans="1:25" ht="12" customHeight="1" x14ac:dyDescent="0.4">
      <c r="A589" s="67"/>
      <c r="B589" s="67"/>
      <c r="C589" s="67"/>
      <c r="D589" s="67"/>
      <c r="E589" s="67"/>
      <c r="F589" s="67"/>
      <c r="G589" s="67"/>
      <c r="H589" s="67"/>
      <c r="I589" s="67"/>
      <c r="J589" s="67"/>
      <c r="K589" s="67"/>
      <c r="L589" s="67"/>
      <c r="M589" s="67"/>
      <c r="N589" s="67"/>
      <c r="O589" s="67"/>
      <c r="P589" s="67"/>
      <c r="Q589" s="67"/>
      <c r="R589" s="67"/>
      <c r="S589" s="67"/>
      <c r="T589" s="67"/>
      <c r="U589" s="67"/>
      <c r="V589" s="67"/>
      <c r="W589" s="67"/>
      <c r="X589" s="67"/>
      <c r="Y589" s="67"/>
    </row>
    <row r="590" spans="1:25" ht="12" customHeight="1" x14ac:dyDescent="0.4">
      <c r="A590" s="67"/>
      <c r="B590" s="67"/>
      <c r="C590" s="67"/>
      <c r="D590" s="67"/>
      <c r="E590" s="67"/>
      <c r="F590" s="67"/>
      <c r="G590" s="67"/>
      <c r="H590" s="67"/>
      <c r="I590" s="67"/>
      <c r="J590" s="67"/>
      <c r="K590" s="67"/>
      <c r="L590" s="67"/>
      <c r="M590" s="67"/>
      <c r="N590" s="67"/>
      <c r="O590" s="67"/>
      <c r="P590" s="67"/>
      <c r="Q590" s="67"/>
      <c r="R590" s="67"/>
      <c r="S590" s="67"/>
      <c r="T590" s="67"/>
      <c r="U590" s="67"/>
      <c r="V590" s="67"/>
      <c r="W590" s="67"/>
      <c r="X590" s="67"/>
      <c r="Y590" s="67"/>
    </row>
    <row r="591" spans="1:25" ht="12" customHeight="1" x14ac:dyDescent="0.4">
      <c r="A591" s="67"/>
      <c r="B591" s="67"/>
      <c r="C591" s="67"/>
      <c r="D591" s="67"/>
      <c r="E591" s="67"/>
      <c r="F591" s="67"/>
      <c r="G591" s="67"/>
      <c r="H591" s="67"/>
      <c r="I591" s="67"/>
      <c r="J591" s="67"/>
      <c r="K591" s="67"/>
      <c r="L591" s="67"/>
      <c r="M591" s="67"/>
      <c r="N591" s="67"/>
      <c r="O591" s="67"/>
      <c r="P591" s="67"/>
      <c r="Q591" s="67"/>
      <c r="R591" s="67"/>
      <c r="S591" s="67"/>
      <c r="T591" s="67"/>
      <c r="U591" s="67"/>
      <c r="V591" s="67"/>
      <c r="W591" s="67"/>
      <c r="X591" s="67"/>
      <c r="Y591" s="67"/>
    </row>
    <row r="592" spans="1:25" ht="12" customHeight="1" x14ac:dyDescent="0.4">
      <c r="A592" s="67"/>
      <c r="B592" s="67"/>
      <c r="C592" s="67"/>
      <c r="D592" s="67"/>
      <c r="E592" s="67"/>
      <c r="F592" s="67"/>
      <c r="G592" s="67"/>
      <c r="H592" s="67"/>
      <c r="I592" s="67"/>
      <c r="J592" s="67"/>
      <c r="K592" s="67"/>
      <c r="L592" s="67"/>
      <c r="M592" s="67"/>
      <c r="N592" s="67"/>
      <c r="O592" s="67"/>
      <c r="P592" s="67"/>
      <c r="Q592" s="67"/>
      <c r="R592" s="67"/>
      <c r="S592" s="67"/>
      <c r="T592" s="67"/>
      <c r="U592" s="67"/>
      <c r="V592" s="67"/>
      <c r="W592" s="67"/>
      <c r="X592" s="67"/>
      <c r="Y592" s="67"/>
    </row>
    <row r="593" spans="1:25" ht="12" customHeight="1" x14ac:dyDescent="0.4">
      <c r="A593" s="67"/>
      <c r="B593" s="67"/>
      <c r="C593" s="67"/>
      <c r="D593" s="67"/>
      <c r="E593" s="67"/>
      <c r="F593" s="67"/>
      <c r="G593" s="67"/>
      <c r="H593" s="67"/>
      <c r="I593" s="67"/>
      <c r="J593" s="67"/>
      <c r="K593" s="67"/>
      <c r="L593" s="67"/>
      <c r="M593" s="67"/>
      <c r="N593" s="67"/>
      <c r="O593" s="67"/>
      <c r="P593" s="67"/>
      <c r="Q593" s="67"/>
      <c r="R593" s="67"/>
      <c r="S593" s="67"/>
      <c r="T593" s="67"/>
      <c r="U593" s="67"/>
      <c r="V593" s="67"/>
      <c r="W593" s="67"/>
      <c r="X593" s="67"/>
      <c r="Y593" s="67"/>
    </row>
    <row r="594" spans="1:25" ht="12" customHeight="1" x14ac:dyDescent="0.4">
      <c r="A594" s="67"/>
      <c r="B594" s="67"/>
      <c r="C594" s="67"/>
      <c r="D594" s="67"/>
      <c r="E594" s="67"/>
      <c r="F594" s="67"/>
      <c r="G594" s="67"/>
      <c r="H594" s="67"/>
      <c r="I594" s="67"/>
      <c r="J594" s="67"/>
      <c r="K594" s="67"/>
      <c r="L594" s="67"/>
      <c r="M594" s="67"/>
      <c r="N594" s="67"/>
      <c r="O594" s="67"/>
      <c r="P594" s="67"/>
      <c r="Q594" s="67"/>
      <c r="R594" s="67"/>
      <c r="S594" s="67"/>
      <c r="T594" s="67"/>
      <c r="U594" s="67"/>
      <c r="V594" s="67"/>
      <c r="W594" s="67"/>
      <c r="X594" s="67"/>
      <c r="Y594" s="67"/>
    </row>
    <row r="595" spans="1:25" ht="12" customHeight="1" x14ac:dyDescent="0.4">
      <c r="A595" s="67"/>
      <c r="B595" s="67"/>
      <c r="C595" s="67"/>
      <c r="D595" s="67"/>
      <c r="E595" s="67"/>
      <c r="F595" s="67"/>
      <c r="G595" s="67"/>
      <c r="H595" s="67"/>
      <c r="I595" s="67"/>
      <c r="J595" s="67"/>
      <c r="K595" s="67"/>
      <c r="L595" s="67"/>
      <c r="M595" s="67"/>
      <c r="N595" s="67"/>
      <c r="O595" s="67"/>
      <c r="P595" s="67"/>
      <c r="Q595" s="67"/>
      <c r="R595" s="67"/>
      <c r="S595" s="67"/>
      <c r="T595" s="67"/>
      <c r="U595" s="67"/>
      <c r="V595" s="67"/>
      <c r="W595" s="67"/>
      <c r="X595" s="67"/>
      <c r="Y595" s="67"/>
    </row>
    <row r="596" spans="1:25" ht="12" customHeight="1" x14ac:dyDescent="0.4">
      <c r="A596" s="67"/>
      <c r="B596" s="67"/>
      <c r="C596" s="67"/>
      <c r="D596" s="67"/>
      <c r="E596" s="67"/>
      <c r="F596" s="67"/>
      <c r="G596" s="67"/>
      <c r="H596" s="67"/>
      <c r="I596" s="67"/>
      <c r="J596" s="67"/>
      <c r="K596" s="67"/>
      <c r="L596" s="67"/>
      <c r="M596" s="67"/>
      <c r="N596" s="67"/>
      <c r="O596" s="67"/>
      <c r="P596" s="67"/>
      <c r="Q596" s="67"/>
      <c r="R596" s="67"/>
      <c r="S596" s="67"/>
      <c r="T596" s="67"/>
      <c r="U596" s="67"/>
      <c r="V596" s="67"/>
      <c r="W596" s="67"/>
      <c r="X596" s="67"/>
      <c r="Y596" s="67"/>
    </row>
    <row r="597" spans="1:25" ht="12" customHeight="1" x14ac:dyDescent="0.4">
      <c r="A597" s="67"/>
      <c r="B597" s="67"/>
      <c r="C597" s="67"/>
      <c r="D597" s="67"/>
      <c r="E597" s="67"/>
      <c r="F597" s="67"/>
      <c r="G597" s="67"/>
      <c r="H597" s="67"/>
      <c r="I597" s="67"/>
      <c r="J597" s="67"/>
      <c r="K597" s="67"/>
      <c r="L597" s="67"/>
      <c r="M597" s="67"/>
      <c r="N597" s="67"/>
      <c r="O597" s="67"/>
      <c r="P597" s="67"/>
      <c r="Q597" s="67"/>
      <c r="R597" s="67"/>
      <c r="S597" s="67"/>
      <c r="T597" s="67"/>
      <c r="U597" s="67"/>
      <c r="V597" s="67"/>
      <c r="W597" s="67"/>
      <c r="X597" s="67"/>
      <c r="Y597" s="67"/>
    </row>
    <row r="598" spans="1:25" ht="12" customHeight="1" x14ac:dyDescent="0.4">
      <c r="A598" s="67"/>
      <c r="B598" s="67"/>
      <c r="C598" s="67"/>
      <c r="D598" s="67"/>
      <c r="E598" s="67"/>
      <c r="F598" s="67"/>
      <c r="G598" s="67"/>
      <c r="H598" s="67"/>
      <c r="I598" s="67"/>
      <c r="J598" s="67"/>
      <c r="K598" s="67"/>
      <c r="L598" s="67"/>
      <c r="M598" s="67"/>
      <c r="N598" s="67"/>
      <c r="O598" s="67"/>
      <c r="P598" s="67"/>
      <c r="Q598" s="67"/>
      <c r="R598" s="67"/>
      <c r="S598" s="67"/>
      <c r="T598" s="67"/>
      <c r="U598" s="67"/>
      <c r="V598" s="67"/>
      <c r="W598" s="67"/>
      <c r="X598" s="67"/>
      <c r="Y598" s="67"/>
    </row>
    <row r="599" spans="1:25" ht="12" customHeight="1" x14ac:dyDescent="0.4">
      <c r="A599" s="67"/>
      <c r="B599" s="67"/>
      <c r="C599" s="67"/>
      <c r="D599" s="67"/>
      <c r="E599" s="67"/>
      <c r="F599" s="67"/>
      <c r="G599" s="67"/>
      <c r="H599" s="67"/>
      <c r="I599" s="67"/>
      <c r="J599" s="67"/>
      <c r="K599" s="67"/>
      <c r="L599" s="67"/>
      <c r="M599" s="67"/>
      <c r="N599" s="67"/>
      <c r="O599" s="67"/>
      <c r="P599" s="67"/>
      <c r="Q599" s="67"/>
      <c r="R599" s="67"/>
      <c r="S599" s="67"/>
      <c r="T599" s="67"/>
      <c r="U599" s="67"/>
      <c r="V599" s="67"/>
      <c r="W599" s="67"/>
      <c r="X599" s="67"/>
      <c r="Y599" s="67"/>
    </row>
    <row r="600" spans="1:25" ht="12" customHeight="1" x14ac:dyDescent="0.4">
      <c r="A600" s="67"/>
      <c r="B600" s="67"/>
      <c r="C600" s="67"/>
      <c r="D600" s="67"/>
      <c r="E600" s="67"/>
      <c r="F600" s="67"/>
      <c r="G600" s="67"/>
      <c r="H600" s="67"/>
      <c r="I600" s="67"/>
      <c r="J600" s="67"/>
      <c r="K600" s="67"/>
      <c r="L600" s="67"/>
      <c r="M600" s="67"/>
      <c r="N600" s="67"/>
      <c r="O600" s="67"/>
      <c r="P600" s="67"/>
      <c r="Q600" s="67"/>
      <c r="R600" s="67"/>
      <c r="S600" s="67"/>
      <c r="T600" s="67"/>
      <c r="U600" s="67"/>
      <c r="V600" s="67"/>
      <c r="W600" s="67"/>
      <c r="X600" s="67"/>
      <c r="Y600" s="67"/>
    </row>
    <row r="601" spans="1:25" ht="12" customHeight="1" x14ac:dyDescent="0.4">
      <c r="A601" s="67"/>
      <c r="B601" s="67"/>
      <c r="C601" s="67"/>
      <c r="D601" s="67"/>
      <c r="E601" s="67"/>
      <c r="F601" s="67"/>
      <c r="G601" s="67"/>
      <c r="H601" s="67"/>
      <c r="I601" s="67"/>
      <c r="J601" s="67"/>
      <c r="K601" s="67"/>
      <c r="L601" s="67"/>
      <c r="M601" s="67"/>
      <c r="N601" s="67"/>
      <c r="O601" s="67"/>
      <c r="P601" s="67"/>
      <c r="Q601" s="67"/>
      <c r="R601" s="67"/>
      <c r="S601" s="67"/>
      <c r="T601" s="67"/>
      <c r="U601" s="67"/>
      <c r="V601" s="67"/>
      <c r="W601" s="67"/>
      <c r="X601" s="67"/>
      <c r="Y601" s="67"/>
    </row>
    <row r="602" spans="1:25" ht="12" customHeight="1" x14ac:dyDescent="0.4">
      <c r="A602" s="67"/>
      <c r="B602" s="67"/>
      <c r="C602" s="67"/>
      <c r="D602" s="67"/>
      <c r="E602" s="67"/>
      <c r="F602" s="67"/>
      <c r="G602" s="67"/>
      <c r="H602" s="67"/>
      <c r="I602" s="67"/>
      <c r="J602" s="67"/>
      <c r="K602" s="67"/>
      <c r="L602" s="67"/>
      <c r="M602" s="67"/>
      <c r="N602" s="67"/>
      <c r="O602" s="67"/>
      <c r="P602" s="67"/>
      <c r="Q602" s="67"/>
      <c r="R602" s="67"/>
      <c r="S602" s="67"/>
      <c r="T602" s="67"/>
      <c r="U602" s="67"/>
      <c r="V602" s="67"/>
      <c r="W602" s="67"/>
      <c r="X602" s="67"/>
      <c r="Y602" s="67"/>
    </row>
    <row r="603" spans="1:25" ht="12" customHeight="1" x14ac:dyDescent="0.4">
      <c r="A603" s="67"/>
      <c r="B603" s="67"/>
      <c r="C603" s="67"/>
      <c r="D603" s="67"/>
      <c r="E603" s="67"/>
      <c r="F603" s="67"/>
      <c r="G603" s="67"/>
      <c r="H603" s="67"/>
      <c r="I603" s="67"/>
      <c r="J603" s="67"/>
      <c r="K603" s="67"/>
      <c r="L603" s="67"/>
      <c r="M603" s="67"/>
      <c r="N603" s="67"/>
      <c r="O603" s="67"/>
      <c r="P603" s="67"/>
      <c r="Q603" s="67"/>
      <c r="R603" s="67"/>
      <c r="S603" s="67"/>
      <c r="T603" s="67"/>
      <c r="U603" s="67"/>
      <c r="V603" s="67"/>
      <c r="W603" s="67"/>
      <c r="X603" s="67"/>
      <c r="Y603" s="67"/>
    </row>
    <row r="604" spans="1:25" ht="12" customHeight="1" x14ac:dyDescent="0.4">
      <c r="A604" s="67"/>
      <c r="B604" s="67"/>
      <c r="C604" s="67"/>
      <c r="D604" s="67"/>
      <c r="E604" s="67"/>
      <c r="F604" s="67"/>
      <c r="G604" s="67"/>
      <c r="H604" s="67"/>
      <c r="I604" s="67"/>
      <c r="J604" s="67"/>
      <c r="K604" s="67"/>
      <c r="L604" s="67"/>
      <c r="M604" s="67"/>
      <c r="N604" s="67"/>
      <c r="O604" s="67"/>
      <c r="P604" s="67"/>
      <c r="Q604" s="67"/>
      <c r="R604" s="67"/>
      <c r="S604" s="67"/>
      <c r="T604" s="67"/>
      <c r="U604" s="67"/>
      <c r="V604" s="67"/>
      <c r="W604" s="67"/>
      <c r="X604" s="67"/>
      <c r="Y604" s="67"/>
    </row>
    <row r="605" spans="1:25" ht="12" customHeight="1" x14ac:dyDescent="0.4">
      <c r="A605" s="67"/>
      <c r="B605" s="67"/>
      <c r="C605" s="67"/>
      <c r="D605" s="67"/>
      <c r="E605" s="67"/>
      <c r="F605" s="67"/>
      <c r="G605" s="67"/>
      <c r="H605" s="67"/>
      <c r="I605" s="67"/>
      <c r="J605" s="67"/>
      <c r="K605" s="67"/>
      <c r="L605" s="67"/>
      <c r="M605" s="67"/>
      <c r="N605" s="67"/>
      <c r="O605" s="67"/>
      <c r="P605" s="67"/>
      <c r="Q605" s="67"/>
      <c r="R605" s="67"/>
      <c r="S605" s="67"/>
      <c r="T605" s="67"/>
      <c r="U605" s="67"/>
      <c r="V605" s="67"/>
      <c r="W605" s="67"/>
      <c r="X605" s="67"/>
      <c r="Y605" s="67"/>
    </row>
    <row r="606" spans="1:25" ht="12" customHeight="1" x14ac:dyDescent="0.4">
      <c r="A606" s="67"/>
      <c r="B606" s="67"/>
      <c r="C606" s="67"/>
      <c r="D606" s="67"/>
      <c r="E606" s="67"/>
      <c r="F606" s="67"/>
      <c r="G606" s="67"/>
      <c r="H606" s="67"/>
      <c r="I606" s="67"/>
      <c r="J606" s="67"/>
      <c r="K606" s="67"/>
      <c r="L606" s="67"/>
      <c r="M606" s="67"/>
      <c r="N606" s="67"/>
      <c r="O606" s="67"/>
      <c r="P606" s="67"/>
      <c r="Q606" s="67"/>
      <c r="R606" s="67"/>
      <c r="S606" s="67"/>
      <c r="T606" s="67"/>
      <c r="U606" s="67"/>
      <c r="V606" s="67"/>
      <c r="W606" s="67"/>
      <c r="X606" s="67"/>
      <c r="Y606" s="67"/>
    </row>
    <row r="607" spans="1:25" ht="12" customHeight="1" x14ac:dyDescent="0.4">
      <c r="A607" s="67"/>
      <c r="B607" s="67"/>
      <c r="C607" s="67"/>
      <c r="D607" s="67"/>
      <c r="E607" s="67"/>
      <c r="F607" s="67"/>
      <c r="G607" s="67"/>
      <c r="H607" s="67"/>
      <c r="I607" s="67"/>
      <c r="J607" s="67"/>
      <c r="K607" s="67"/>
      <c r="L607" s="67"/>
      <c r="M607" s="67"/>
      <c r="N607" s="67"/>
      <c r="O607" s="67"/>
      <c r="P607" s="67"/>
      <c r="Q607" s="67"/>
      <c r="R607" s="67"/>
      <c r="S607" s="67"/>
      <c r="T607" s="67"/>
      <c r="U607" s="67"/>
      <c r="V607" s="67"/>
      <c r="W607" s="67"/>
      <c r="X607" s="67"/>
      <c r="Y607" s="67"/>
    </row>
    <row r="608" spans="1:25" ht="12" customHeight="1" x14ac:dyDescent="0.4">
      <c r="A608" s="67"/>
      <c r="B608" s="67"/>
      <c r="C608" s="67"/>
      <c r="D608" s="67"/>
      <c r="E608" s="67"/>
      <c r="F608" s="67"/>
      <c r="G608" s="67"/>
      <c r="H608" s="67"/>
      <c r="I608" s="67"/>
      <c r="J608" s="67"/>
      <c r="K608" s="67"/>
      <c r="L608" s="67"/>
      <c r="M608" s="67"/>
      <c r="N608" s="67"/>
      <c r="O608" s="67"/>
      <c r="P608" s="67"/>
      <c r="Q608" s="67"/>
      <c r="R608" s="67"/>
      <c r="S608" s="67"/>
      <c r="T608" s="67"/>
      <c r="U608" s="67"/>
      <c r="V608" s="67"/>
      <c r="W608" s="67"/>
      <c r="X608" s="67"/>
      <c r="Y608" s="67"/>
    </row>
    <row r="609" spans="1:25" ht="12" customHeight="1" x14ac:dyDescent="0.4">
      <c r="A609" s="67"/>
      <c r="B609" s="67"/>
      <c r="C609" s="67"/>
      <c r="D609" s="67"/>
      <c r="E609" s="67"/>
      <c r="F609" s="67"/>
      <c r="G609" s="67"/>
      <c r="H609" s="67"/>
      <c r="I609" s="67"/>
      <c r="J609" s="67"/>
      <c r="K609" s="67"/>
      <c r="L609" s="67"/>
      <c r="M609" s="67"/>
      <c r="N609" s="67"/>
      <c r="O609" s="67"/>
      <c r="P609" s="67"/>
      <c r="Q609" s="67"/>
      <c r="R609" s="67"/>
      <c r="S609" s="67"/>
      <c r="T609" s="67"/>
      <c r="U609" s="67"/>
      <c r="V609" s="67"/>
      <c r="W609" s="67"/>
      <c r="X609" s="67"/>
      <c r="Y609" s="67"/>
    </row>
    <row r="610" spans="1:25" ht="12" customHeight="1" x14ac:dyDescent="0.4">
      <c r="A610" s="67"/>
      <c r="B610" s="67"/>
      <c r="C610" s="67"/>
      <c r="D610" s="67"/>
      <c r="E610" s="67"/>
      <c r="F610" s="67"/>
      <c r="G610" s="67"/>
      <c r="H610" s="67"/>
      <c r="I610" s="67"/>
      <c r="J610" s="67"/>
      <c r="K610" s="67"/>
      <c r="L610" s="67"/>
      <c r="M610" s="67"/>
      <c r="N610" s="67"/>
      <c r="O610" s="67"/>
      <c r="P610" s="67"/>
      <c r="Q610" s="67"/>
      <c r="R610" s="67"/>
      <c r="S610" s="67"/>
      <c r="T610" s="67"/>
      <c r="U610" s="67"/>
      <c r="V610" s="67"/>
      <c r="W610" s="67"/>
      <c r="X610" s="67"/>
      <c r="Y610" s="67"/>
    </row>
    <row r="611" spans="1:25" ht="12" customHeight="1" x14ac:dyDescent="0.4">
      <c r="A611" s="67"/>
      <c r="B611" s="67"/>
      <c r="C611" s="67"/>
      <c r="D611" s="67"/>
      <c r="E611" s="67"/>
      <c r="F611" s="67"/>
      <c r="G611" s="67"/>
      <c r="H611" s="67"/>
      <c r="I611" s="67"/>
      <c r="J611" s="67"/>
      <c r="K611" s="67"/>
      <c r="L611" s="67"/>
      <c r="M611" s="67"/>
      <c r="N611" s="67"/>
      <c r="O611" s="67"/>
      <c r="P611" s="67"/>
      <c r="Q611" s="67"/>
      <c r="R611" s="67"/>
      <c r="S611" s="67"/>
      <c r="T611" s="67"/>
      <c r="U611" s="67"/>
      <c r="V611" s="67"/>
      <c r="W611" s="67"/>
      <c r="X611" s="67"/>
      <c r="Y611" s="67"/>
    </row>
    <row r="612" spans="1:25" ht="12" customHeight="1" x14ac:dyDescent="0.4">
      <c r="A612" s="67"/>
      <c r="B612" s="67"/>
      <c r="C612" s="67"/>
      <c r="D612" s="67"/>
      <c r="E612" s="67"/>
      <c r="F612" s="67"/>
      <c r="G612" s="67"/>
      <c r="H612" s="67"/>
      <c r="I612" s="67"/>
      <c r="J612" s="67"/>
      <c r="K612" s="67"/>
      <c r="L612" s="67"/>
      <c r="M612" s="67"/>
      <c r="N612" s="67"/>
      <c r="O612" s="67"/>
      <c r="P612" s="67"/>
      <c r="Q612" s="67"/>
      <c r="R612" s="67"/>
      <c r="S612" s="67"/>
      <c r="T612" s="67"/>
      <c r="U612" s="67"/>
      <c r="V612" s="67"/>
      <c r="W612" s="67"/>
      <c r="X612" s="67"/>
      <c r="Y612" s="67"/>
    </row>
    <row r="613" spans="1:25" ht="12" customHeight="1" x14ac:dyDescent="0.4">
      <c r="A613" s="67"/>
      <c r="B613" s="67"/>
      <c r="C613" s="67"/>
      <c r="D613" s="67"/>
      <c r="E613" s="67"/>
      <c r="F613" s="67"/>
      <c r="G613" s="67"/>
      <c r="H613" s="67"/>
      <c r="I613" s="67"/>
      <c r="J613" s="67"/>
      <c r="K613" s="67"/>
      <c r="L613" s="67"/>
      <c r="M613" s="67"/>
      <c r="N613" s="67"/>
      <c r="O613" s="67"/>
      <c r="P613" s="67"/>
      <c r="Q613" s="67"/>
      <c r="R613" s="67"/>
      <c r="S613" s="67"/>
      <c r="T613" s="67"/>
      <c r="U613" s="67"/>
      <c r="V613" s="67"/>
      <c r="W613" s="67"/>
      <c r="X613" s="67"/>
      <c r="Y613" s="67"/>
    </row>
    <row r="614" spans="1:25" ht="12" customHeight="1" x14ac:dyDescent="0.4">
      <c r="A614" s="67"/>
      <c r="B614" s="67"/>
      <c r="C614" s="67"/>
      <c r="D614" s="67"/>
      <c r="E614" s="67"/>
      <c r="F614" s="67"/>
      <c r="G614" s="67"/>
      <c r="H614" s="67"/>
      <c r="I614" s="67"/>
      <c r="J614" s="67"/>
      <c r="K614" s="67"/>
      <c r="L614" s="67"/>
      <c r="M614" s="67"/>
      <c r="N614" s="67"/>
      <c r="O614" s="67"/>
      <c r="P614" s="67"/>
      <c r="Q614" s="67"/>
      <c r="R614" s="67"/>
      <c r="S614" s="67"/>
      <c r="T614" s="67"/>
      <c r="U614" s="67"/>
      <c r="V614" s="67"/>
      <c r="W614" s="67"/>
      <c r="X614" s="67"/>
      <c r="Y614" s="67"/>
    </row>
    <row r="615" spans="1:25" ht="12" customHeight="1" x14ac:dyDescent="0.4">
      <c r="A615" s="67"/>
      <c r="B615" s="67"/>
      <c r="C615" s="67"/>
      <c r="D615" s="67"/>
      <c r="E615" s="67"/>
      <c r="F615" s="67"/>
      <c r="G615" s="67"/>
      <c r="H615" s="67"/>
      <c r="I615" s="67"/>
      <c r="J615" s="67"/>
      <c r="K615" s="67"/>
      <c r="L615" s="67"/>
      <c r="M615" s="67"/>
      <c r="N615" s="67"/>
      <c r="O615" s="67"/>
      <c r="P615" s="67"/>
      <c r="Q615" s="67"/>
      <c r="R615" s="67"/>
      <c r="S615" s="67"/>
      <c r="T615" s="67"/>
      <c r="U615" s="67"/>
      <c r="V615" s="67"/>
      <c r="W615" s="67"/>
      <c r="X615" s="67"/>
      <c r="Y615" s="67"/>
    </row>
    <row r="616" spans="1:25" ht="12" customHeight="1" x14ac:dyDescent="0.4">
      <c r="A616" s="67"/>
      <c r="B616" s="67"/>
      <c r="C616" s="67"/>
      <c r="D616" s="67"/>
      <c r="E616" s="67"/>
      <c r="F616" s="67"/>
      <c r="G616" s="67"/>
      <c r="H616" s="67"/>
      <c r="I616" s="67"/>
      <c r="J616" s="67"/>
      <c r="K616" s="67"/>
      <c r="L616" s="67"/>
      <c r="M616" s="67"/>
      <c r="N616" s="67"/>
      <c r="O616" s="67"/>
      <c r="P616" s="67"/>
      <c r="Q616" s="67"/>
      <c r="R616" s="67"/>
      <c r="S616" s="67"/>
      <c r="T616" s="67"/>
      <c r="U616" s="67"/>
      <c r="V616" s="67"/>
      <c r="W616" s="67"/>
      <c r="X616" s="67"/>
      <c r="Y616" s="67"/>
    </row>
    <row r="617" spans="1:25" ht="12" customHeight="1" x14ac:dyDescent="0.4">
      <c r="A617" s="67"/>
      <c r="B617" s="67"/>
      <c r="C617" s="67"/>
      <c r="D617" s="67"/>
      <c r="E617" s="67"/>
      <c r="F617" s="67"/>
      <c r="G617" s="67"/>
      <c r="H617" s="67"/>
      <c r="I617" s="67"/>
      <c r="J617" s="67"/>
      <c r="K617" s="67"/>
      <c r="L617" s="67"/>
      <c r="M617" s="67"/>
      <c r="N617" s="67"/>
      <c r="O617" s="67"/>
      <c r="P617" s="67"/>
      <c r="Q617" s="67"/>
      <c r="R617" s="67"/>
      <c r="S617" s="67"/>
      <c r="T617" s="67"/>
      <c r="U617" s="67"/>
      <c r="V617" s="67"/>
      <c r="W617" s="67"/>
      <c r="X617" s="67"/>
      <c r="Y617" s="67"/>
    </row>
    <row r="618" spans="1:25" ht="12" customHeight="1" x14ac:dyDescent="0.4">
      <c r="A618" s="67"/>
      <c r="B618" s="67"/>
      <c r="C618" s="67"/>
      <c r="D618" s="67"/>
      <c r="E618" s="67"/>
      <c r="F618" s="67"/>
      <c r="G618" s="67"/>
      <c r="H618" s="67"/>
      <c r="I618" s="67"/>
      <c r="J618" s="67"/>
      <c r="K618" s="67"/>
      <c r="L618" s="67"/>
      <c r="M618" s="67"/>
      <c r="N618" s="67"/>
      <c r="O618" s="67"/>
      <c r="P618" s="67"/>
      <c r="Q618" s="67"/>
      <c r="R618" s="67"/>
      <c r="S618" s="67"/>
      <c r="T618" s="67"/>
      <c r="U618" s="67"/>
      <c r="V618" s="67"/>
      <c r="W618" s="67"/>
      <c r="X618" s="67"/>
      <c r="Y618" s="67"/>
    </row>
    <row r="619" spans="1:25" ht="12" customHeight="1" x14ac:dyDescent="0.4">
      <c r="A619" s="67"/>
      <c r="B619" s="67"/>
      <c r="C619" s="67"/>
      <c r="D619" s="67"/>
      <c r="E619" s="67"/>
      <c r="F619" s="67"/>
      <c r="G619" s="67"/>
      <c r="H619" s="67"/>
      <c r="I619" s="67"/>
      <c r="J619" s="67"/>
      <c r="K619" s="67"/>
      <c r="L619" s="67"/>
      <c r="M619" s="67"/>
      <c r="N619" s="67"/>
      <c r="O619" s="67"/>
      <c r="P619" s="67"/>
      <c r="Q619" s="67"/>
      <c r="R619" s="67"/>
      <c r="S619" s="67"/>
      <c r="T619" s="67"/>
      <c r="U619" s="67"/>
      <c r="V619" s="67"/>
      <c r="W619" s="67"/>
      <c r="X619" s="67"/>
      <c r="Y619" s="67"/>
    </row>
    <row r="620" spans="1:25" ht="12" customHeight="1" x14ac:dyDescent="0.4">
      <c r="A620" s="67"/>
      <c r="B620" s="67"/>
      <c r="C620" s="67"/>
      <c r="D620" s="67"/>
      <c r="E620" s="67"/>
      <c r="F620" s="67"/>
      <c r="G620" s="67"/>
      <c r="H620" s="67"/>
      <c r="I620" s="67"/>
      <c r="J620" s="67"/>
      <c r="K620" s="67"/>
      <c r="L620" s="67"/>
      <c r="M620" s="67"/>
      <c r="N620" s="67"/>
      <c r="O620" s="67"/>
      <c r="P620" s="67"/>
      <c r="Q620" s="67"/>
      <c r="R620" s="67"/>
      <c r="S620" s="67"/>
      <c r="T620" s="67"/>
      <c r="U620" s="67"/>
      <c r="V620" s="67"/>
      <c r="W620" s="67"/>
      <c r="X620" s="67"/>
      <c r="Y620" s="67"/>
    </row>
    <row r="621" spans="1:25" ht="12" customHeight="1" x14ac:dyDescent="0.4">
      <c r="A621" s="67"/>
      <c r="B621" s="67"/>
      <c r="C621" s="67"/>
      <c r="D621" s="67"/>
      <c r="E621" s="67"/>
      <c r="F621" s="67"/>
      <c r="G621" s="67"/>
      <c r="H621" s="67"/>
      <c r="I621" s="67"/>
      <c r="J621" s="67"/>
      <c r="K621" s="67"/>
      <c r="L621" s="67"/>
      <c r="M621" s="67"/>
      <c r="N621" s="67"/>
      <c r="O621" s="67"/>
      <c r="P621" s="67"/>
      <c r="Q621" s="67"/>
      <c r="R621" s="67"/>
      <c r="S621" s="67"/>
      <c r="T621" s="67"/>
      <c r="U621" s="67"/>
      <c r="V621" s="67"/>
      <c r="W621" s="67"/>
      <c r="X621" s="67"/>
      <c r="Y621" s="67"/>
    </row>
    <row r="622" spans="1:25" ht="12" customHeight="1" x14ac:dyDescent="0.4">
      <c r="A622" s="67"/>
      <c r="B622" s="67"/>
      <c r="C622" s="67"/>
      <c r="D622" s="67"/>
      <c r="E622" s="67"/>
      <c r="F622" s="67"/>
      <c r="G622" s="67"/>
      <c r="H622" s="67"/>
      <c r="I622" s="67"/>
      <c r="J622" s="67"/>
      <c r="K622" s="67"/>
      <c r="L622" s="67"/>
      <c r="M622" s="67"/>
      <c r="N622" s="67"/>
      <c r="O622" s="67"/>
      <c r="P622" s="67"/>
      <c r="Q622" s="67"/>
      <c r="R622" s="67"/>
      <c r="S622" s="67"/>
      <c r="T622" s="67"/>
      <c r="U622" s="67"/>
      <c r="V622" s="67"/>
      <c r="W622" s="67"/>
      <c r="X622" s="67"/>
      <c r="Y622" s="67"/>
    </row>
    <row r="623" spans="1:25" ht="12" customHeight="1" x14ac:dyDescent="0.4">
      <c r="A623" s="67"/>
      <c r="B623" s="67"/>
      <c r="C623" s="67"/>
      <c r="D623" s="67"/>
      <c r="E623" s="67"/>
      <c r="F623" s="67"/>
      <c r="G623" s="67"/>
      <c r="H623" s="67"/>
      <c r="I623" s="67"/>
      <c r="J623" s="67"/>
      <c r="K623" s="67"/>
      <c r="L623" s="67"/>
      <c r="M623" s="67"/>
      <c r="N623" s="67"/>
      <c r="O623" s="67"/>
      <c r="P623" s="67"/>
      <c r="Q623" s="67"/>
      <c r="R623" s="67"/>
      <c r="S623" s="67"/>
      <c r="T623" s="67"/>
      <c r="U623" s="67"/>
      <c r="V623" s="67"/>
      <c r="W623" s="67"/>
      <c r="X623" s="67"/>
      <c r="Y623" s="67"/>
    </row>
    <row r="624" spans="1:25" ht="12" customHeight="1" x14ac:dyDescent="0.4">
      <c r="A624" s="67"/>
      <c r="B624" s="67"/>
      <c r="C624" s="67"/>
      <c r="D624" s="67"/>
      <c r="E624" s="67"/>
      <c r="F624" s="67"/>
      <c r="G624" s="67"/>
      <c r="H624" s="67"/>
      <c r="I624" s="67"/>
      <c r="J624" s="67"/>
      <c r="K624" s="67"/>
      <c r="L624" s="67"/>
      <c r="M624" s="67"/>
      <c r="N624" s="67"/>
      <c r="O624" s="67"/>
      <c r="P624" s="67"/>
      <c r="Q624" s="67"/>
      <c r="R624" s="67"/>
      <c r="S624" s="67"/>
      <c r="T624" s="67"/>
      <c r="U624" s="67"/>
      <c r="V624" s="67"/>
      <c r="W624" s="67"/>
      <c r="X624" s="67"/>
      <c r="Y624" s="67"/>
    </row>
    <row r="625" spans="1:25" ht="12" customHeight="1" x14ac:dyDescent="0.4">
      <c r="A625" s="67"/>
      <c r="B625" s="67"/>
      <c r="C625" s="67"/>
      <c r="D625" s="67"/>
      <c r="E625" s="67"/>
      <c r="F625" s="67"/>
      <c r="G625" s="67"/>
      <c r="H625" s="67"/>
      <c r="I625" s="67"/>
      <c r="J625" s="67"/>
      <c r="K625" s="67"/>
      <c r="L625" s="67"/>
      <c r="M625" s="67"/>
      <c r="N625" s="67"/>
      <c r="O625" s="67"/>
      <c r="P625" s="67"/>
      <c r="Q625" s="67"/>
      <c r="R625" s="67"/>
      <c r="S625" s="67"/>
      <c r="T625" s="67"/>
      <c r="U625" s="67"/>
      <c r="V625" s="67"/>
      <c r="W625" s="67"/>
      <c r="X625" s="67"/>
      <c r="Y625" s="67"/>
    </row>
    <row r="626" spans="1:25" ht="12" customHeight="1" x14ac:dyDescent="0.4">
      <c r="A626" s="67"/>
      <c r="B626" s="67"/>
      <c r="C626" s="67"/>
      <c r="D626" s="67"/>
      <c r="E626" s="67"/>
      <c r="F626" s="67"/>
      <c r="G626" s="67"/>
      <c r="H626" s="67"/>
      <c r="I626" s="67"/>
      <c r="J626" s="67"/>
      <c r="K626" s="67"/>
      <c r="L626" s="67"/>
      <c r="M626" s="67"/>
      <c r="N626" s="67"/>
      <c r="O626" s="67"/>
      <c r="P626" s="67"/>
      <c r="Q626" s="67"/>
      <c r="R626" s="67"/>
      <c r="S626" s="67"/>
      <c r="T626" s="67"/>
      <c r="U626" s="67"/>
      <c r="V626" s="67"/>
      <c r="W626" s="67"/>
      <c r="X626" s="67"/>
      <c r="Y626" s="67"/>
    </row>
    <row r="627" spans="1:25" ht="12" customHeight="1" x14ac:dyDescent="0.4">
      <c r="A627" s="67"/>
      <c r="B627" s="67"/>
      <c r="C627" s="67"/>
      <c r="D627" s="67"/>
      <c r="E627" s="67"/>
      <c r="F627" s="67"/>
      <c r="G627" s="67"/>
      <c r="H627" s="67"/>
      <c r="I627" s="67"/>
      <c r="J627" s="67"/>
      <c r="K627" s="67"/>
      <c r="L627" s="67"/>
      <c r="M627" s="67"/>
      <c r="N627" s="67"/>
      <c r="O627" s="67"/>
      <c r="P627" s="67"/>
      <c r="Q627" s="67"/>
      <c r="R627" s="67"/>
      <c r="S627" s="67"/>
      <c r="T627" s="67"/>
      <c r="U627" s="67"/>
      <c r="V627" s="67"/>
      <c r="W627" s="67"/>
      <c r="X627" s="67"/>
      <c r="Y627" s="67"/>
    </row>
    <row r="628" spans="1:25" ht="12" customHeight="1" x14ac:dyDescent="0.4">
      <c r="A628" s="67"/>
      <c r="B628" s="67"/>
      <c r="C628" s="67"/>
      <c r="D628" s="67"/>
      <c r="E628" s="67"/>
      <c r="F628" s="67"/>
      <c r="G628" s="67"/>
      <c r="H628" s="67"/>
      <c r="I628" s="67"/>
      <c r="J628" s="67"/>
      <c r="K628" s="67"/>
      <c r="L628" s="67"/>
      <c r="M628" s="67"/>
      <c r="N628" s="67"/>
      <c r="O628" s="67"/>
      <c r="P628" s="67"/>
      <c r="Q628" s="67"/>
      <c r="R628" s="67"/>
      <c r="S628" s="67"/>
      <c r="T628" s="67"/>
      <c r="U628" s="67"/>
      <c r="V628" s="67"/>
      <c r="W628" s="67"/>
      <c r="X628" s="67"/>
      <c r="Y628" s="67"/>
    </row>
    <row r="629" spans="1:25" ht="12" customHeight="1" x14ac:dyDescent="0.4">
      <c r="A629" s="67"/>
      <c r="B629" s="67"/>
      <c r="C629" s="67"/>
      <c r="D629" s="67"/>
      <c r="E629" s="67"/>
      <c r="F629" s="67"/>
      <c r="G629" s="67"/>
      <c r="H629" s="67"/>
      <c r="I629" s="67"/>
      <c r="J629" s="67"/>
      <c r="K629" s="67"/>
      <c r="L629" s="67"/>
      <c r="M629" s="67"/>
      <c r="N629" s="67"/>
      <c r="O629" s="67"/>
      <c r="P629" s="67"/>
      <c r="Q629" s="67"/>
      <c r="R629" s="67"/>
      <c r="S629" s="67"/>
      <c r="T629" s="67"/>
      <c r="U629" s="67"/>
      <c r="V629" s="67"/>
      <c r="W629" s="67"/>
      <c r="X629" s="67"/>
      <c r="Y629" s="67"/>
    </row>
    <row r="630" spans="1:25" ht="12" customHeight="1" x14ac:dyDescent="0.4">
      <c r="A630" s="67"/>
      <c r="B630" s="67"/>
      <c r="C630" s="67"/>
      <c r="D630" s="67"/>
      <c r="E630" s="67"/>
      <c r="F630" s="67"/>
      <c r="G630" s="67"/>
      <c r="H630" s="67"/>
      <c r="I630" s="67"/>
      <c r="J630" s="67"/>
      <c r="K630" s="67"/>
      <c r="L630" s="67"/>
      <c r="M630" s="67"/>
      <c r="N630" s="67"/>
      <c r="O630" s="67"/>
      <c r="P630" s="67"/>
      <c r="Q630" s="67"/>
      <c r="R630" s="67"/>
      <c r="S630" s="67"/>
      <c r="T630" s="67"/>
      <c r="U630" s="67"/>
      <c r="V630" s="67"/>
      <c r="W630" s="67"/>
      <c r="X630" s="67"/>
      <c r="Y630" s="67"/>
    </row>
    <row r="631" spans="1:25" ht="12" customHeight="1" x14ac:dyDescent="0.4">
      <c r="A631" s="67"/>
      <c r="B631" s="67"/>
      <c r="C631" s="67"/>
      <c r="D631" s="67"/>
      <c r="E631" s="67"/>
      <c r="F631" s="67"/>
      <c r="G631" s="67"/>
      <c r="H631" s="67"/>
      <c r="I631" s="67"/>
      <c r="J631" s="67"/>
      <c r="K631" s="67"/>
      <c r="L631" s="67"/>
      <c r="M631" s="67"/>
      <c r="N631" s="67"/>
      <c r="O631" s="67"/>
      <c r="P631" s="67"/>
      <c r="Q631" s="67"/>
      <c r="R631" s="67"/>
      <c r="S631" s="67"/>
      <c r="T631" s="67"/>
      <c r="U631" s="67"/>
      <c r="V631" s="67"/>
      <c r="W631" s="67"/>
      <c r="X631" s="67"/>
      <c r="Y631" s="67"/>
    </row>
    <row r="632" spans="1:25" ht="12" customHeight="1" x14ac:dyDescent="0.4">
      <c r="A632" s="67"/>
      <c r="B632" s="67"/>
      <c r="C632" s="67"/>
      <c r="D632" s="67"/>
      <c r="E632" s="67"/>
      <c r="F632" s="67"/>
      <c r="G632" s="67"/>
      <c r="H632" s="67"/>
      <c r="I632" s="67"/>
      <c r="J632" s="67"/>
      <c r="K632" s="67"/>
      <c r="L632" s="67"/>
      <c r="M632" s="67"/>
      <c r="N632" s="67"/>
      <c r="O632" s="67"/>
      <c r="P632" s="67"/>
      <c r="Q632" s="67"/>
      <c r="R632" s="67"/>
      <c r="S632" s="67"/>
      <c r="T632" s="67"/>
      <c r="U632" s="67"/>
      <c r="V632" s="67"/>
      <c r="W632" s="67"/>
      <c r="X632" s="67"/>
      <c r="Y632" s="67"/>
    </row>
    <row r="633" spans="1:25" ht="12" customHeight="1" x14ac:dyDescent="0.4">
      <c r="A633" s="67"/>
      <c r="B633" s="67"/>
      <c r="C633" s="67"/>
      <c r="D633" s="67"/>
      <c r="E633" s="67"/>
      <c r="F633" s="67"/>
      <c r="G633" s="67"/>
      <c r="H633" s="67"/>
      <c r="I633" s="67"/>
      <c r="J633" s="67"/>
      <c r="K633" s="67"/>
      <c r="L633" s="67"/>
      <c r="M633" s="67"/>
      <c r="N633" s="67"/>
      <c r="O633" s="67"/>
      <c r="P633" s="67"/>
      <c r="Q633" s="67"/>
      <c r="R633" s="67"/>
      <c r="S633" s="67"/>
      <c r="T633" s="67"/>
      <c r="U633" s="67"/>
      <c r="V633" s="67"/>
      <c r="W633" s="67"/>
      <c r="X633" s="67"/>
      <c r="Y633" s="67"/>
    </row>
    <row r="634" spans="1:25" ht="12" customHeight="1" x14ac:dyDescent="0.4">
      <c r="A634" s="67"/>
      <c r="B634" s="67"/>
      <c r="C634" s="67"/>
      <c r="D634" s="67"/>
      <c r="E634" s="67"/>
      <c r="F634" s="67"/>
      <c r="G634" s="67"/>
      <c r="H634" s="67"/>
      <c r="I634" s="67"/>
      <c r="J634" s="67"/>
      <c r="K634" s="67"/>
      <c r="L634" s="67"/>
      <c r="M634" s="67"/>
      <c r="N634" s="67"/>
      <c r="O634" s="67"/>
      <c r="P634" s="67"/>
      <c r="Q634" s="67"/>
      <c r="R634" s="67"/>
      <c r="S634" s="67"/>
      <c r="T634" s="67"/>
      <c r="U634" s="67"/>
      <c r="V634" s="67"/>
      <c r="W634" s="67"/>
      <c r="X634" s="67"/>
      <c r="Y634" s="67"/>
    </row>
    <row r="635" spans="1:25" ht="12" customHeight="1" x14ac:dyDescent="0.4">
      <c r="A635" s="67"/>
      <c r="B635" s="67"/>
      <c r="C635" s="67"/>
      <c r="D635" s="67"/>
      <c r="E635" s="67"/>
      <c r="F635" s="67"/>
      <c r="G635" s="67"/>
      <c r="H635" s="67"/>
      <c r="I635" s="67"/>
      <c r="J635" s="67"/>
      <c r="K635" s="67"/>
      <c r="L635" s="67"/>
      <c r="M635" s="67"/>
      <c r="N635" s="67"/>
      <c r="O635" s="67"/>
      <c r="P635" s="67"/>
      <c r="Q635" s="67"/>
      <c r="R635" s="67"/>
      <c r="S635" s="67"/>
      <c r="T635" s="67"/>
      <c r="U635" s="67"/>
      <c r="V635" s="67"/>
      <c r="W635" s="67"/>
      <c r="X635" s="67"/>
      <c r="Y635" s="67"/>
    </row>
    <row r="636" spans="1:25" ht="12" customHeight="1" x14ac:dyDescent="0.4">
      <c r="A636" s="67"/>
      <c r="B636" s="67"/>
      <c r="C636" s="67"/>
      <c r="D636" s="67"/>
      <c r="E636" s="67"/>
      <c r="F636" s="67"/>
      <c r="G636" s="67"/>
      <c r="H636" s="67"/>
      <c r="I636" s="67"/>
      <c r="J636" s="67"/>
      <c r="K636" s="67"/>
      <c r="L636" s="67"/>
      <c r="M636" s="67"/>
      <c r="N636" s="67"/>
      <c r="O636" s="67"/>
      <c r="P636" s="67"/>
      <c r="Q636" s="67"/>
      <c r="R636" s="67"/>
      <c r="S636" s="67"/>
      <c r="T636" s="67"/>
      <c r="U636" s="67"/>
      <c r="V636" s="67"/>
      <c r="W636" s="67"/>
      <c r="X636" s="67"/>
      <c r="Y636" s="67"/>
    </row>
    <row r="637" spans="1:25" ht="12" customHeight="1" x14ac:dyDescent="0.4">
      <c r="A637" s="67"/>
      <c r="B637" s="67"/>
      <c r="C637" s="67"/>
      <c r="D637" s="67"/>
      <c r="E637" s="67"/>
      <c r="F637" s="67"/>
      <c r="G637" s="67"/>
      <c r="H637" s="67"/>
      <c r="I637" s="67"/>
      <c r="J637" s="67"/>
      <c r="K637" s="67"/>
      <c r="L637" s="67"/>
      <c r="M637" s="67"/>
      <c r="N637" s="67"/>
      <c r="O637" s="67"/>
      <c r="P637" s="67"/>
      <c r="Q637" s="67"/>
      <c r="R637" s="67"/>
      <c r="S637" s="67"/>
      <c r="T637" s="67"/>
      <c r="U637" s="67"/>
      <c r="V637" s="67"/>
      <c r="W637" s="67"/>
      <c r="X637" s="67"/>
      <c r="Y637" s="67"/>
    </row>
    <row r="638" spans="1:25" ht="12" customHeight="1" x14ac:dyDescent="0.4">
      <c r="A638" s="67"/>
      <c r="B638" s="67"/>
      <c r="C638" s="67"/>
      <c r="D638" s="67"/>
      <c r="E638" s="67"/>
      <c r="F638" s="67"/>
      <c r="G638" s="67"/>
      <c r="H638" s="67"/>
      <c r="I638" s="67"/>
      <c r="J638" s="67"/>
      <c r="K638" s="67"/>
      <c r="L638" s="67"/>
      <c r="M638" s="67"/>
      <c r="N638" s="67"/>
      <c r="O638" s="67"/>
      <c r="P638" s="67"/>
      <c r="Q638" s="67"/>
      <c r="R638" s="67"/>
      <c r="S638" s="67"/>
      <c r="T638" s="67"/>
      <c r="U638" s="67"/>
      <c r="V638" s="67"/>
      <c r="W638" s="67"/>
      <c r="X638" s="67"/>
      <c r="Y638" s="67"/>
    </row>
    <row r="639" spans="1:25" ht="12" customHeight="1" x14ac:dyDescent="0.4">
      <c r="A639" s="67"/>
      <c r="B639" s="67"/>
      <c r="C639" s="67"/>
      <c r="D639" s="67"/>
      <c r="E639" s="67"/>
      <c r="F639" s="67"/>
      <c r="G639" s="67"/>
      <c r="H639" s="67"/>
      <c r="I639" s="67"/>
      <c r="J639" s="67"/>
      <c r="K639" s="67"/>
      <c r="L639" s="67"/>
      <c r="M639" s="67"/>
      <c r="N639" s="67"/>
      <c r="O639" s="67"/>
      <c r="P639" s="67"/>
      <c r="Q639" s="67"/>
      <c r="R639" s="67"/>
      <c r="S639" s="67"/>
      <c r="T639" s="67"/>
      <c r="U639" s="67"/>
      <c r="V639" s="67"/>
      <c r="W639" s="67"/>
      <c r="X639" s="67"/>
      <c r="Y639" s="67"/>
    </row>
    <row r="640" spans="1:25" ht="12" customHeight="1" x14ac:dyDescent="0.4">
      <c r="A640" s="67"/>
      <c r="B640" s="67"/>
      <c r="C640" s="67"/>
      <c r="D640" s="67"/>
      <c r="E640" s="67"/>
      <c r="F640" s="67"/>
      <c r="G640" s="67"/>
      <c r="H640" s="67"/>
      <c r="I640" s="67"/>
      <c r="J640" s="67"/>
      <c r="K640" s="67"/>
      <c r="L640" s="67"/>
      <c r="M640" s="67"/>
      <c r="N640" s="67"/>
      <c r="O640" s="67"/>
      <c r="P640" s="67"/>
      <c r="Q640" s="67"/>
      <c r="R640" s="67"/>
      <c r="S640" s="67"/>
      <c r="T640" s="67"/>
      <c r="U640" s="67"/>
      <c r="V640" s="67"/>
      <c r="W640" s="67"/>
      <c r="X640" s="67"/>
      <c r="Y640" s="67"/>
    </row>
    <row r="641" spans="1:25" ht="12" customHeight="1" x14ac:dyDescent="0.4">
      <c r="A641" s="67"/>
      <c r="B641" s="67"/>
      <c r="C641" s="67"/>
      <c r="D641" s="67"/>
      <c r="E641" s="67"/>
      <c r="F641" s="67"/>
      <c r="G641" s="67"/>
      <c r="H641" s="67"/>
      <c r="I641" s="67"/>
      <c r="J641" s="67"/>
      <c r="K641" s="67"/>
      <c r="L641" s="67"/>
      <c r="M641" s="67"/>
      <c r="N641" s="67"/>
      <c r="O641" s="67"/>
      <c r="P641" s="67"/>
      <c r="Q641" s="67"/>
      <c r="R641" s="67"/>
      <c r="S641" s="67"/>
      <c r="T641" s="67"/>
      <c r="U641" s="67"/>
      <c r="V641" s="67"/>
      <c r="W641" s="67"/>
      <c r="X641" s="67"/>
      <c r="Y641" s="67"/>
    </row>
    <row r="642" spans="1:25" ht="12" customHeight="1" x14ac:dyDescent="0.4">
      <c r="A642" s="67"/>
      <c r="B642" s="67"/>
      <c r="C642" s="67"/>
      <c r="D642" s="67"/>
      <c r="E642" s="67"/>
      <c r="F642" s="67"/>
      <c r="G642" s="67"/>
      <c r="H642" s="67"/>
      <c r="I642" s="67"/>
      <c r="J642" s="67"/>
      <c r="K642" s="67"/>
      <c r="L642" s="67"/>
      <c r="M642" s="67"/>
      <c r="N642" s="67"/>
      <c r="O642" s="67"/>
      <c r="P642" s="67"/>
      <c r="Q642" s="67"/>
      <c r="R642" s="67"/>
      <c r="S642" s="67"/>
      <c r="T642" s="67"/>
      <c r="U642" s="67"/>
      <c r="V642" s="67"/>
      <c r="W642" s="67"/>
      <c r="X642" s="67"/>
      <c r="Y642" s="67"/>
    </row>
    <row r="643" spans="1:25" ht="12" customHeight="1" x14ac:dyDescent="0.4">
      <c r="A643" s="67"/>
      <c r="B643" s="67"/>
      <c r="C643" s="67"/>
      <c r="D643" s="67"/>
      <c r="E643" s="67"/>
      <c r="F643" s="67"/>
      <c r="G643" s="67"/>
      <c r="H643" s="67"/>
      <c r="I643" s="67"/>
      <c r="J643" s="67"/>
      <c r="K643" s="67"/>
      <c r="L643" s="67"/>
      <c r="M643" s="67"/>
      <c r="N643" s="67"/>
      <c r="O643" s="67"/>
      <c r="P643" s="67"/>
      <c r="Q643" s="67"/>
      <c r="R643" s="67"/>
      <c r="S643" s="67"/>
      <c r="T643" s="67"/>
      <c r="U643" s="67"/>
      <c r="V643" s="67"/>
      <c r="W643" s="67"/>
      <c r="X643" s="67"/>
      <c r="Y643" s="67"/>
    </row>
    <row r="644" spans="1:25" ht="12" customHeight="1" x14ac:dyDescent="0.4">
      <c r="A644" s="67"/>
      <c r="B644" s="67"/>
      <c r="C644" s="67"/>
      <c r="D644" s="67"/>
      <c r="E644" s="67"/>
      <c r="F644" s="67"/>
      <c r="G644" s="67"/>
      <c r="H644" s="67"/>
      <c r="I644" s="67"/>
      <c r="J644" s="67"/>
      <c r="K644" s="67"/>
      <c r="L644" s="67"/>
      <c r="M644" s="67"/>
      <c r="N644" s="67"/>
      <c r="O644" s="67"/>
      <c r="P644" s="67"/>
      <c r="Q644" s="67"/>
      <c r="R644" s="67"/>
      <c r="S644" s="67"/>
      <c r="T644" s="67"/>
      <c r="U644" s="67"/>
      <c r="V644" s="67"/>
      <c r="W644" s="67"/>
      <c r="X644" s="67"/>
      <c r="Y644" s="67"/>
    </row>
    <row r="645" spans="1:25" ht="12" customHeight="1" x14ac:dyDescent="0.4">
      <c r="A645" s="67"/>
      <c r="B645" s="67"/>
      <c r="C645" s="67"/>
      <c r="D645" s="67"/>
      <c r="E645" s="67"/>
      <c r="F645" s="67"/>
      <c r="G645" s="67"/>
      <c r="H645" s="67"/>
      <c r="I645" s="67"/>
      <c r="J645" s="67"/>
      <c r="K645" s="67"/>
      <c r="L645" s="67"/>
      <c r="M645" s="67"/>
      <c r="N645" s="67"/>
      <c r="O645" s="67"/>
      <c r="P645" s="67"/>
      <c r="Q645" s="67"/>
      <c r="R645" s="67"/>
      <c r="S645" s="67"/>
      <c r="T645" s="67"/>
      <c r="U645" s="67"/>
      <c r="V645" s="67"/>
      <c r="W645" s="67"/>
      <c r="X645" s="67"/>
      <c r="Y645" s="67"/>
    </row>
    <row r="646" spans="1:25" ht="12" customHeight="1" x14ac:dyDescent="0.4">
      <c r="A646" s="67"/>
      <c r="B646" s="67"/>
      <c r="C646" s="67"/>
      <c r="D646" s="67"/>
      <c r="E646" s="67"/>
      <c r="F646" s="67"/>
      <c r="G646" s="67"/>
      <c r="H646" s="67"/>
      <c r="I646" s="67"/>
      <c r="J646" s="67"/>
      <c r="K646" s="67"/>
      <c r="L646" s="67"/>
      <c r="M646" s="67"/>
      <c r="N646" s="67"/>
      <c r="O646" s="67"/>
      <c r="P646" s="67"/>
      <c r="Q646" s="67"/>
      <c r="R646" s="67"/>
      <c r="S646" s="67"/>
      <c r="T646" s="67"/>
      <c r="U646" s="67"/>
      <c r="V646" s="67"/>
      <c r="W646" s="67"/>
      <c r="X646" s="67"/>
      <c r="Y646" s="67"/>
    </row>
    <row r="647" spans="1:25" ht="12" customHeight="1" x14ac:dyDescent="0.4">
      <c r="A647" s="67"/>
      <c r="B647" s="67"/>
      <c r="C647" s="67"/>
      <c r="D647" s="67"/>
      <c r="E647" s="67"/>
      <c r="F647" s="67"/>
      <c r="G647" s="67"/>
      <c r="H647" s="67"/>
      <c r="I647" s="67"/>
      <c r="J647" s="67"/>
      <c r="K647" s="67"/>
      <c r="L647" s="67"/>
      <c r="M647" s="67"/>
      <c r="N647" s="67"/>
      <c r="O647" s="67"/>
      <c r="P647" s="67"/>
      <c r="Q647" s="67"/>
      <c r="R647" s="67"/>
      <c r="S647" s="67"/>
      <c r="T647" s="67"/>
      <c r="U647" s="67"/>
      <c r="V647" s="67"/>
      <c r="W647" s="67"/>
      <c r="X647" s="67"/>
      <c r="Y647" s="67"/>
    </row>
    <row r="648" spans="1:25" ht="12" customHeight="1" x14ac:dyDescent="0.4">
      <c r="A648" s="67"/>
      <c r="B648" s="67"/>
      <c r="C648" s="67"/>
      <c r="D648" s="67"/>
      <c r="E648" s="67"/>
      <c r="F648" s="67"/>
      <c r="G648" s="67"/>
      <c r="H648" s="67"/>
      <c r="I648" s="67"/>
      <c r="J648" s="67"/>
      <c r="K648" s="67"/>
      <c r="L648" s="67"/>
      <c r="M648" s="67"/>
      <c r="N648" s="67"/>
      <c r="O648" s="67"/>
      <c r="P648" s="67"/>
      <c r="Q648" s="67"/>
      <c r="R648" s="67"/>
      <c r="S648" s="67"/>
      <c r="T648" s="67"/>
      <c r="U648" s="67"/>
      <c r="V648" s="67"/>
      <c r="W648" s="67"/>
      <c r="X648" s="67"/>
      <c r="Y648" s="67"/>
    </row>
    <row r="649" spans="1:25" ht="12" customHeight="1" x14ac:dyDescent="0.4">
      <c r="A649" s="67"/>
      <c r="B649" s="67"/>
      <c r="C649" s="67"/>
      <c r="D649" s="67"/>
      <c r="E649" s="67"/>
      <c r="F649" s="67"/>
      <c r="G649" s="67"/>
      <c r="H649" s="67"/>
      <c r="I649" s="67"/>
      <c r="J649" s="67"/>
      <c r="K649" s="67"/>
      <c r="L649" s="67"/>
      <c r="M649" s="67"/>
      <c r="N649" s="67"/>
      <c r="O649" s="67"/>
      <c r="P649" s="67"/>
      <c r="Q649" s="67"/>
      <c r="R649" s="67"/>
      <c r="S649" s="67"/>
      <c r="T649" s="67"/>
      <c r="U649" s="67"/>
      <c r="V649" s="67"/>
      <c r="W649" s="67"/>
      <c r="X649" s="67"/>
      <c r="Y649" s="67"/>
    </row>
    <row r="650" spans="1:25" ht="12" customHeight="1" x14ac:dyDescent="0.4">
      <c r="A650" s="67"/>
      <c r="B650" s="67"/>
      <c r="C650" s="67"/>
      <c r="D650" s="67"/>
      <c r="E650" s="67"/>
      <c r="F650" s="67"/>
      <c r="G650" s="67"/>
      <c r="H650" s="67"/>
      <c r="I650" s="67"/>
      <c r="J650" s="67"/>
      <c r="K650" s="67"/>
      <c r="L650" s="67"/>
      <c r="M650" s="67"/>
      <c r="N650" s="67"/>
      <c r="O650" s="67"/>
      <c r="P650" s="67"/>
      <c r="Q650" s="67"/>
      <c r="R650" s="67"/>
      <c r="S650" s="67"/>
      <c r="T650" s="67"/>
      <c r="U650" s="67"/>
      <c r="V650" s="67"/>
      <c r="W650" s="67"/>
      <c r="X650" s="67"/>
      <c r="Y650" s="67"/>
    </row>
    <row r="651" spans="1:25" ht="12" customHeight="1" x14ac:dyDescent="0.4">
      <c r="A651" s="67"/>
      <c r="B651" s="67"/>
      <c r="C651" s="67"/>
      <c r="D651" s="67"/>
      <c r="E651" s="67"/>
      <c r="F651" s="67"/>
      <c r="G651" s="67"/>
      <c r="H651" s="67"/>
      <c r="I651" s="67"/>
      <c r="J651" s="67"/>
      <c r="K651" s="67"/>
      <c r="L651" s="67"/>
      <c r="M651" s="67"/>
      <c r="N651" s="67"/>
      <c r="O651" s="67"/>
      <c r="P651" s="67"/>
      <c r="Q651" s="67"/>
      <c r="R651" s="67"/>
      <c r="S651" s="67"/>
      <c r="T651" s="67"/>
      <c r="U651" s="67"/>
      <c r="V651" s="67"/>
      <c r="W651" s="67"/>
      <c r="X651" s="67"/>
      <c r="Y651" s="67"/>
    </row>
    <row r="652" spans="1:25" ht="12" customHeight="1" x14ac:dyDescent="0.4">
      <c r="A652" s="67"/>
      <c r="B652" s="67"/>
      <c r="C652" s="67"/>
      <c r="D652" s="67"/>
      <c r="E652" s="67"/>
      <c r="F652" s="67"/>
      <c r="G652" s="67"/>
      <c r="H652" s="67"/>
      <c r="I652" s="67"/>
      <c r="J652" s="67"/>
      <c r="K652" s="67"/>
      <c r="L652" s="67"/>
      <c r="M652" s="67"/>
      <c r="N652" s="67"/>
      <c r="O652" s="67"/>
      <c r="P652" s="67"/>
      <c r="Q652" s="67"/>
      <c r="R652" s="67"/>
      <c r="S652" s="67"/>
      <c r="T652" s="67"/>
      <c r="U652" s="67"/>
      <c r="V652" s="67"/>
      <c r="W652" s="67"/>
      <c r="X652" s="67"/>
      <c r="Y652" s="67"/>
    </row>
    <row r="653" spans="1:25" ht="12" customHeight="1" x14ac:dyDescent="0.4">
      <c r="A653" s="67"/>
      <c r="B653" s="67"/>
      <c r="C653" s="67"/>
      <c r="D653" s="67"/>
      <c r="E653" s="67"/>
      <c r="F653" s="67"/>
      <c r="G653" s="67"/>
      <c r="H653" s="67"/>
      <c r="I653" s="67"/>
      <c r="J653" s="67"/>
      <c r="K653" s="67"/>
      <c r="L653" s="67"/>
      <c r="M653" s="67"/>
      <c r="N653" s="67"/>
      <c r="O653" s="67"/>
      <c r="P653" s="67"/>
      <c r="Q653" s="67"/>
      <c r="R653" s="67"/>
      <c r="S653" s="67"/>
      <c r="T653" s="67"/>
      <c r="U653" s="67"/>
      <c r="V653" s="67"/>
      <c r="W653" s="67"/>
      <c r="X653" s="67"/>
      <c r="Y653" s="67"/>
    </row>
    <row r="654" spans="1:25" ht="12" customHeight="1" x14ac:dyDescent="0.4">
      <c r="A654" s="67"/>
      <c r="B654" s="67"/>
      <c r="C654" s="67"/>
      <c r="D654" s="67"/>
      <c r="E654" s="67"/>
      <c r="F654" s="67"/>
      <c r="G654" s="67"/>
      <c r="H654" s="67"/>
      <c r="I654" s="67"/>
      <c r="J654" s="67"/>
      <c r="K654" s="67"/>
      <c r="L654" s="67"/>
      <c r="M654" s="67"/>
      <c r="N654" s="67"/>
      <c r="O654" s="67"/>
      <c r="P654" s="67"/>
      <c r="Q654" s="67"/>
      <c r="R654" s="67"/>
      <c r="S654" s="67"/>
      <c r="T654" s="67"/>
      <c r="U654" s="67"/>
      <c r="V654" s="67"/>
      <c r="W654" s="67"/>
      <c r="X654" s="67"/>
      <c r="Y654" s="67"/>
    </row>
    <row r="655" spans="1:25" ht="12" customHeight="1" x14ac:dyDescent="0.4">
      <c r="A655" s="67"/>
      <c r="B655" s="67"/>
      <c r="C655" s="67"/>
      <c r="D655" s="67"/>
      <c r="E655" s="67"/>
      <c r="F655" s="67"/>
      <c r="G655" s="67"/>
      <c r="H655" s="67"/>
      <c r="I655" s="67"/>
      <c r="J655" s="67"/>
      <c r="K655" s="67"/>
      <c r="L655" s="67"/>
      <c r="M655" s="67"/>
      <c r="N655" s="67"/>
      <c r="O655" s="67"/>
      <c r="P655" s="67"/>
      <c r="Q655" s="67"/>
      <c r="R655" s="67"/>
      <c r="S655" s="67"/>
      <c r="T655" s="67"/>
      <c r="U655" s="67"/>
      <c r="V655" s="67"/>
      <c r="W655" s="67"/>
      <c r="X655" s="67"/>
      <c r="Y655" s="67"/>
    </row>
    <row r="656" spans="1:25" ht="12" customHeight="1" x14ac:dyDescent="0.4">
      <c r="A656" s="67"/>
      <c r="B656" s="67"/>
      <c r="C656" s="67"/>
      <c r="D656" s="67"/>
      <c r="E656" s="67"/>
      <c r="F656" s="67"/>
      <c r="G656" s="67"/>
      <c r="H656" s="67"/>
      <c r="I656" s="67"/>
      <c r="J656" s="67"/>
      <c r="K656" s="67"/>
      <c r="L656" s="67"/>
      <c r="M656" s="67"/>
      <c r="N656" s="67"/>
      <c r="O656" s="67"/>
      <c r="P656" s="67"/>
      <c r="Q656" s="67"/>
      <c r="R656" s="67"/>
      <c r="S656" s="67"/>
      <c r="T656" s="67"/>
      <c r="U656" s="67"/>
      <c r="V656" s="67"/>
      <c r="W656" s="67"/>
      <c r="X656" s="67"/>
      <c r="Y656" s="67"/>
    </row>
    <row r="657" spans="1:25" ht="12" customHeight="1" x14ac:dyDescent="0.4">
      <c r="A657" s="67"/>
      <c r="B657" s="67"/>
      <c r="C657" s="67"/>
      <c r="D657" s="67"/>
      <c r="E657" s="67"/>
      <c r="F657" s="67"/>
      <c r="G657" s="67"/>
      <c r="H657" s="67"/>
      <c r="I657" s="67"/>
      <c r="J657" s="67"/>
      <c r="K657" s="67"/>
      <c r="L657" s="67"/>
      <c r="M657" s="67"/>
      <c r="N657" s="67"/>
      <c r="O657" s="67"/>
      <c r="P657" s="67"/>
      <c r="Q657" s="67"/>
      <c r="R657" s="67"/>
      <c r="S657" s="67"/>
      <c r="T657" s="67"/>
      <c r="U657" s="67"/>
      <c r="V657" s="67"/>
      <c r="W657" s="67"/>
      <c r="X657" s="67"/>
      <c r="Y657" s="67"/>
    </row>
    <row r="658" spans="1:25" ht="12" customHeight="1" x14ac:dyDescent="0.4">
      <c r="A658" s="67"/>
      <c r="B658" s="67"/>
      <c r="C658" s="67"/>
      <c r="D658" s="67"/>
      <c r="E658" s="67"/>
      <c r="F658" s="67"/>
      <c r="G658" s="67"/>
      <c r="H658" s="67"/>
      <c r="I658" s="67"/>
      <c r="J658" s="67"/>
      <c r="K658" s="67"/>
      <c r="L658" s="67"/>
      <c r="M658" s="67"/>
      <c r="N658" s="67"/>
      <c r="O658" s="67"/>
      <c r="P658" s="67"/>
      <c r="Q658" s="67"/>
      <c r="R658" s="67"/>
      <c r="S658" s="67"/>
      <c r="T658" s="67"/>
      <c r="U658" s="67"/>
      <c r="V658" s="67"/>
      <c r="W658" s="67"/>
      <c r="X658" s="67"/>
      <c r="Y658" s="67"/>
    </row>
    <row r="659" spans="1:25" ht="12" customHeight="1" x14ac:dyDescent="0.4">
      <c r="A659" s="67"/>
      <c r="B659" s="67"/>
      <c r="C659" s="67"/>
      <c r="D659" s="67"/>
      <c r="E659" s="67"/>
      <c r="F659" s="67"/>
      <c r="G659" s="67"/>
      <c r="H659" s="67"/>
      <c r="I659" s="67"/>
      <c r="J659" s="67"/>
      <c r="K659" s="67"/>
      <c r="L659" s="67"/>
      <c r="M659" s="67"/>
      <c r="N659" s="67"/>
      <c r="O659" s="67"/>
      <c r="P659" s="67"/>
      <c r="Q659" s="67"/>
      <c r="R659" s="67"/>
      <c r="S659" s="67"/>
      <c r="T659" s="67"/>
      <c r="U659" s="67"/>
      <c r="V659" s="67"/>
      <c r="W659" s="67"/>
      <c r="X659" s="67"/>
      <c r="Y659" s="67"/>
    </row>
    <row r="660" spans="1:25" ht="12" customHeight="1" x14ac:dyDescent="0.4">
      <c r="A660" s="67"/>
      <c r="B660" s="67"/>
      <c r="C660" s="67"/>
      <c r="D660" s="67"/>
      <c r="E660" s="67"/>
      <c r="F660" s="67"/>
      <c r="G660" s="67"/>
      <c r="H660" s="67"/>
      <c r="I660" s="67"/>
      <c r="J660" s="67"/>
      <c r="K660" s="67"/>
      <c r="L660" s="67"/>
      <c r="M660" s="67"/>
      <c r="N660" s="67"/>
      <c r="O660" s="67"/>
      <c r="P660" s="67"/>
      <c r="Q660" s="67"/>
      <c r="R660" s="67"/>
      <c r="S660" s="67"/>
      <c r="T660" s="67"/>
      <c r="U660" s="67"/>
      <c r="V660" s="67"/>
      <c r="W660" s="67"/>
      <c r="X660" s="67"/>
      <c r="Y660" s="67"/>
    </row>
    <row r="661" spans="1:25" ht="12" customHeight="1" x14ac:dyDescent="0.4">
      <c r="A661" s="67"/>
      <c r="B661" s="67"/>
      <c r="C661" s="67"/>
      <c r="D661" s="67"/>
      <c r="E661" s="67"/>
      <c r="F661" s="67"/>
      <c r="G661" s="67"/>
      <c r="H661" s="67"/>
      <c r="I661" s="67"/>
      <c r="J661" s="67"/>
      <c r="K661" s="67"/>
      <c r="L661" s="67"/>
      <c r="M661" s="67"/>
      <c r="N661" s="67"/>
      <c r="O661" s="67"/>
      <c r="P661" s="67"/>
      <c r="Q661" s="67"/>
      <c r="R661" s="67"/>
      <c r="S661" s="67"/>
      <c r="T661" s="67"/>
      <c r="U661" s="67"/>
      <c r="V661" s="67"/>
      <c r="W661" s="67"/>
      <c r="X661" s="67"/>
      <c r="Y661" s="67"/>
    </row>
    <row r="662" spans="1:25" ht="12" customHeight="1" x14ac:dyDescent="0.4">
      <c r="A662" s="67"/>
      <c r="B662" s="67"/>
      <c r="C662" s="67"/>
      <c r="D662" s="67"/>
      <c r="E662" s="67"/>
      <c r="F662" s="67"/>
      <c r="G662" s="67"/>
      <c r="H662" s="67"/>
      <c r="I662" s="67"/>
      <c r="J662" s="67"/>
      <c r="K662" s="67"/>
      <c r="L662" s="67"/>
      <c r="M662" s="67"/>
      <c r="N662" s="67"/>
      <c r="O662" s="67"/>
      <c r="P662" s="67"/>
      <c r="Q662" s="67"/>
      <c r="R662" s="67"/>
      <c r="S662" s="67"/>
      <c r="T662" s="67"/>
      <c r="U662" s="67"/>
      <c r="V662" s="67"/>
      <c r="W662" s="67"/>
      <c r="X662" s="67"/>
      <c r="Y662" s="67"/>
    </row>
    <row r="663" spans="1:25" ht="12" customHeight="1" x14ac:dyDescent="0.4">
      <c r="A663" s="67"/>
      <c r="B663" s="67"/>
      <c r="C663" s="67"/>
      <c r="D663" s="67"/>
      <c r="E663" s="67"/>
      <c r="F663" s="67"/>
      <c r="G663" s="67"/>
      <c r="H663" s="67"/>
      <c r="I663" s="67"/>
      <c r="J663" s="67"/>
      <c r="K663" s="67"/>
      <c r="L663" s="67"/>
      <c r="M663" s="67"/>
      <c r="N663" s="67"/>
      <c r="O663" s="67"/>
      <c r="P663" s="67"/>
      <c r="Q663" s="67"/>
      <c r="R663" s="67"/>
      <c r="S663" s="67"/>
      <c r="T663" s="67"/>
      <c r="U663" s="67"/>
      <c r="V663" s="67"/>
      <c r="W663" s="67"/>
      <c r="X663" s="67"/>
      <c r="Y663" s="67"/>
    </row>
    <row r="664" spans="1:25" ht="12" customHeight="1" x14ac:dyDescent="0.4">
      <c r="A664" s="67"/>
      <c r="B664" s="67"/>
      <c r="C664" s="67"/>
      <c r="D664" s="67"/>
      <c r="E664" s="67"/>
      <c r="F664" s="67"/>
      <c r="G664" s="67"/>
      <c r="H664" s="67"/>
      <c r="I664" s="67"/>
      <c r="J664" s="67"/>
      <c r="K664" s="67"/>
      <c r="L664" s="67"/>
      <c r="M664" s="67"/>
      <c r="N664" s="67"/>
      <c r="O664" s="67"/>
      <c r="P664" s="67"/>
      <c r="Q664" s="67"/>
      <c r="R664" s="67"/>
      <c r="S664" s="67"/>
      <c r="T664" s="67"/>
      <c r="U664" s="67"/>
      <c r="V664" s="67"/>
      <c r="W664" s="67"/>
      <c r="X664" s="67"/>
      <c r="Y664" s="67"/>
    </row>
    <row r="665" spans="1:25" ht="12" customHeight="1" x14ac:dyDescent="0.4">
      <c r="A665" s="67"/>
      <c r="B665" s="67"/>
      <c r="C665" s="67"/>
      <c r="D665" s="67"/>
      <c r="E665" s="67"/>
      <c r="F665" s="67"/>
      <c r="G665" s="67"/>
      <c r="H665" s="67"/>
      <c r="I665" s="67"/>
      <c r="J665" s="67"/>
      <c r="K665" s="67"/>
      <c r="L665" s="67"/>
      <c r="M665" s="67"/>
      <c r="N665" s="67"/>
      <c r="O665" s="67"/>
      <c r="P665" s="67"/>
      <c r="Q665" s="67"/>
      <c r="R665" s="67"/>
      <c r="S665" s="67"/>
      <c r="T665" s="67"/>
      <c r="U665" s="67"/>
      <c r="V665" s="67"/>
      <c r="W665" s="67"/>
      <c r="X665" s="67"/>
      <c r="Y665" s="67"/>
    </row>
    <row r="666" spans="1:25" ht="12" customHeight="1" x14ac:dyDescent="0.4">
      <c r="A666" s="67"/>
      <c r="B666" s="67"/>
      <c r="C666" s="67"/>
      <c r="D666" s="67"/>
      <c r="E666" s="67"/>
      <c r="F666" s="67"/>
      <c r="G666" s="67"/>
      <c r="H666" s="67"/>
      <c r="I666" s="67"/>
      <c r="J666" s="67"/>
      <c r="K666" s="67"/>
      <c r="L666" s="67"/>
      <c r="M666" s="67"/>
      <c r="N666" s="67"/>
      <c r="O666" s="67"/>
      <c r="P666" s="67"/>
      <c r="Q666" s="67"/>
      <c r="R666" s="67"/>
      <c r="S666" s="67"/>
      <c r="T666" s="67"/>
      <c r="U666" s="67"/>
      <c r="V666" s="67"/>
      <c r="W666" s="67"/>
      <c r="X666" s="67"/>
      <c r="Y666" s="67"/>
    </row>
    <row r="667" spans="1:25" ht="12" customHeight="1" x14ac:dyDescent="0.4">
      <c r="A667" s="67"/>
      <c r="B667" s="67"/>
      <c r="C667" s="67"/>
      <c r="D667" s="67"/>
      <c r="E667" s="67"/>
      <c r="F667" s="67"/>
      <c r="G667" s="67"/>
      <c r="H667" s="67"/>
      <c r="I667" s="67"/>
      <c r="J667" s="67"/>
      <c r="K667" s="67"/>
      <c r="L667" s="67"/>
      <c r="M667" s="67"/>
      <c r="N667" s="67"/>
      <c r="O667" s="67"/>
      <c r="P667" s="67"/>
      <c r="Q667" s="67"/>
      <c r="R667" s="67"/>
      <c r="S667" s="67"/>
      <c r="T667" s="67"/>
      <c r="U667" s="67"/>
      <c r="V667" s="67"/>
      <c r="W667" s="67"/>
      <c r="X667" s="67"/>
      <c r="Y667" s="67"/>
    </row>
    <row r="668" spans="1:25" ht="12" customHeight="1" x14ac:dyDescent="0.4">
      <c r="A668" s="67"/>
      <c r="B668" s="67"/>
      <c r="C668" s="67"/>
      <c r="D668" s="67"/>
      <c r="E668" s="67"/>
      <c r="F668" s="67"/>
      <c r="G668" s="67"/>
      <c r="H668" s="67"/>
      <c r="I668" s="67"/>
      <c r="J668" s="67"/>
      <c r="K668" s="67"/>
      <c r="L668" s="67"/>
      <c r="M668" s="67"/>
      <c r="N668" s="67"/>
      <c r="O668" s="67"/>
      <c r="P668" s="67"/>
      <c r="Q668" s="67"/>
      <c r="R668" s="67"/>
      <c r="S668" s="67"/>
      <c r="T668" s="67"/>
      <c r="U668" s="67"/>
      <c r="V668" s="67"/>
      <c r="W668" s="67"/>
      <c r="X668" s="67"/>
      <c r="Y668" s="67"/>
    </row>
    <row r="669" spans="1:25" ht="12" customHeight="1" x14ac:dyDescent="0.4">
      <c r="A669" s="67"/>
      <c r="B669" s="67"/>
      <c r="C669" s="67"/>
      <c r="D669" s="67"/>
      <c r="E669" s="67"/>
      <c r="F669" s="67"/>
      <c r="G669" s="67"/>
      <c r="H669" s="67"/>
      <c r="I669" s="67"/>
      <c r="J669" s="67"/>
      <c r="K669" s="67"/>
      <c r="L669" s="67"/>
      <c r="M669" s="67"/>
      <c r="N669" s="67"/>
      <c r="O669" s="67"/>
      <c r="P669" s="67"/>
      <c r="Q669" s="67"/>
      <c r="R669" s="67"/>
      <c r="S669" s="67"/>
      <c r="T669" s="67"/>
      <c r="U669" s="67"/>
      <c r="V669" s="67"/>
      <c r="W669" s="67"/>
      <c r="X669" s="67"/>
      <c r="Y669" s="67"/>
    </row>
    <row r="670" spans="1:25" ht="12" customHeight="1" x14ac:dyDescent="0.4">
      <c r="A670" s="67"/>
      <c r="B670" s="67"/>
      <c r="C670" s="67"/>
      <c r="D670" s="67"/>
      <c r="E670" s="67"/>
      <c r="F670" s="67"/>
      <c r="G670" s="67"/>
      <c r="H670" s="67"/>
      <c r="I670" s="67"/>
      <c r="J670" s="67"/>
      <c r="K670" s="67"/>
      <c r="L670" s="67"/>
      <c r="M670" s="67"/>
      <c r="N670" s="67"/>
      <c r="O670" s="67"/>
      <c r="P670" s="67"/>
      <c r="Q670" s="67"/>
      <c r="R670" s="67"/>
      <c r="S670" s="67"/>
      <c r="T670" s="67"/>
      <c r="U670" s="67"/>
      <c r="V670" s="67"/>
      <c r="W670" s="67"/>
      <c r="X670" s="67"/>
      <c r="Y670" s="67"/>
    </row>
    <row r="671" spans="1:25" ht="12" customHeight="1" x14ac:dyDescent="0.4">
      <c r="A671" s="67"/>
      <c r="B671" s="67"/>
      <c r="C671" s="67"/>
      <c r="D671" s="67"/>
      <c r="E671" s="67"/>
      <c r="F671" s="67"/>
      <c r="G671" s="67"/>
      <c r="H671" s="67"/>
      <c r="I671" s="67"/>
      <c r="J671" s="67"/>
      <c r="K671" s="67"/>
      <c r="L671" s="67"/>
      <c r="M671" s="67"/>
      <c r="N671" s="67"/>
      <c r="O671" s="67"/>
      <c r="P671" s="67"/>
      <c r="Q671" s="67"/>
      <c r="R671" s="67"/>
      <c r="S671" s="67"/>
      <c r="T671" s="67"/>
      <c r="U671" s="67"/>
      <c r="V671" s="67"/>
      <c r="W671" s="67"/>
      <c r="X671" s="67"/>
      <c r="Y671" s="67"/>
    </row>
    <row r="672" spans="1:25" ht="12" customHeight="1" x14ac:dyDescent="0.4">
      <c r="A672" s="67"/>
      <c r="B672" s="67"/>
      <c r="C672" s="67"/>
      <c r="D672" s="67"/>
      <c r="E672" s="67"/>
      <c r="F672" s="67"/>
      <c r="G672" s="67"/>
      <c r="H672" s="67"/>
      <c r="I672" s="67"/>
      <c r="J672" s="67"/>
      <c r="K672" s="67"/>
      <c r="L672" s="67"/>
      <c r="M672" s="67"/>
      <c r="N672" s="67"/>
      <c r="O672" s="67"/>
      <c r="P672" s="67"/>
      <c r="Q672" s="67"/>
      <c r="R672" s="67"/>
      <c r="S672" s="67"/>
      <c r="T672" s="67"/>
      <c r="U672" s="67"/>
      <c r="V672" s="67"/>
      <c r="W672" s="67"/>
      <c r="X672" s="67"/>
      <c r="Y672" s="67"/>
    </row>
    <row r="673" spans="1:25" ht="12" customHeight="1" x14ac:dyDescent="0.4">
      <c r="A673" s="67"/>
      <c r="B673" s="67"/>
      <c r="C673" s="67"/>
      <c r="D673" s="67"/>
      <c r="E673" s="67"/>
      <c r="F673" s="67"/>
      <c r="G673" s="67"/>
      <c r="H673" s="67"/>
      <c r="I673" s="67"/>
      <c r="J673" s="67"/>
      <c r="K673" s="67"/>
      <c r="L673" s="67"/>
      <c r="M673" s="67"/>
      <c r="N673" s="67"/>
      <c r="O673" s="67"/>
      <c r="P673" s="67"/>
      <c r="Q673" s="67"/>
      <c r="R673" s="67"/>
      <c r="S673" s="67"/>
      <c r="T673" s="67"/>
      <c r="U673" s="67"/>
      <c r="V673" s="67"/>
      <c r="W673" s="67"/>
      <c r="X673" s="67"/>
      <c r="Y673" s="67"/>
    </row>
    <row r="674" spans="1:25" ht="12" customHeight="1" x14ac:dyDescent="0.4">
      <c r="A674" s="67"/>
      <c r="B674" s="67"/>
      <c r="C674" s="67"/>
      <c r="D674" s="67"/>
      <c r="E674" s="67"/>
      <c r="F674" s="67"/>
      <c r="G674" s="67"/>
      <c r="H674" s="67"/>
      <c r="I674" s="67"/>
      <c r="J674" s="67"/>
      <c r="K674" s="67"/>
      <c r="L674" s="67"/>
      <c r="M674" s="67"/>
      <c r="N674" s="67"/>
      <c r="O674" s="67"/>
      <c r="P674" s="67"/>
      <c r="Q674" s="67"/>
      <c r="R674" s="67"/>
      <c r="S674" s="67"/>
      <c r="T674" s="67"/>
      <c r="U674" s="67"/>
      <c r="V674" s="67"/>
      <c r="W674" s="67"/>
      <c r="X674" s="67"/>
      <c r="Y674" s="67"/>
    </row>
    <row r="675" spans="1:25" ht="12" customHeight="1" x14ac:dyDescent="0.4">
      <c r="A675" s="67"/>
      <c r="B675" s="67"/>
      <c r="C675" s="67"/>
      <c r="D675" s="67"/>
      <c r="E675" s="67"/>
      <c r="F675" s="67"/>
      <c r="G675" s="67"/>
      <c r="H675" s="67"/>
      <c r="I675" s="67"/>
      <c r="J675" s="67"/>
      <c r="K675" s="67"/>
      <c r="L675" s="67"/>
      <c r="M675" s="67"/>
      <c r="N675" s="67"/>
      <c r="O675" s="67"/>
      <c r="P675" s="67"/>
      <c r="Q675" s="67"/>
      <c r="R675" s="67"/>
      <c r="S675" s="67"/>
      <c r="T675" s="67"/>
      <c r="U675" s="67"/>
      <c r="V675" s="67"/>
      <c r="W675" s="67"/>
      <c r="X675" s="67"/>
      <c r="Y675" s="67"/>
    </row>
    <row r="676" spans="1:25" ht="12" customHeight="1" x14ac:dyDescent="0.4">
      <c r="A676" s="67"/>
      <c r="B676" s="67"/>
      <c r="C676" s="67"/>
      <c r="D676" s="67"/>
      <c r="E676" s="67"/>
      <c r="F676" s="67"/>
      <c r="G676" s="67"/>
      <c r="H676" s="67"/>
      <c r="I676" s="67"/>
      <c r="J676" s="67"/>
      <c r="K676" s="67"/>
      <c r="L676" s="67"/>
      <c r="M676" s="67"/>
      <c r="N676" s="67"/>
      <c r="O676" s="67"/>
      <c r="P676" s="67"/>
      <c r="Q676" s="67"/>
      <c r="R676" s="67"/>
      <c r="S676" s="67"/>
      <c r="T676" s="67"/>
      <c r="U676" s="67"/>
      <c r="V676" s="67"/>
      <c r="W676" s="67"/>
      <c r="X676" s="67"/>
      <c r="Y676" s="67"/>
    </row>
    <row r="677" spans="1:25" ht="12" customHeight="1" x14ac:dyDescent="0.4">
      <c r="A677" s="67"/>
      <c r="B677" s="67"/>
      <c r="C677" s="67"/>
      <c r="D677" s="67"/>
      <c r="E677" s="67"/>
      <c r="F677" s="67"/>
      <c r="G677" s="67"/>
      <c r="H677" s="67"/>
      <c r="I677" s="67"/>
      <c r="J677" s="67"/>
      <c r="K677" s="67"/>
      <c r="L677" s="67"/>
      <c r="M677" s="67"/>
      <c r="N677" s="67"/>
      <c r="O677" s="67"/>
      <c r="P677" s="67"/>
      <c r="Q677" s="67"/>
      <c r="R677" s="67"/>
      <c r="S677" s="67"/>
      <c r="T677" s="67"/>
      <c r="U677" s="67"/>
      <c r="V677" s="67"/>
      <c r="W677" s="67"/>
      <c r="X677" s="67"/>
      <c r="Y677" s="67"/>
    </row>
    <row r="678" spans="1:25" ht="12" customHeight="1" x14ac:dyDescent="0.4">
      <c r="A678" s="67"/>
      <c r="B678" s="67"/>
      <c r="C678" s="67"/>
      <c r="D678" s="67"/>
      <c r="E678" s="67"/>
      <c r="F678" s="67"/>
      <c r="G678" s="67"/>
      <c r="H678" s="67"/>
      <c r="I678" s="67"/>
      <c r="J678" s="67"/>
      <c r="K678" s="67"/>
      <c r="L678" s="67"/>
      <c r="M678" s="67"/>
      <c r="N678" s="67"/>
      <c r="O678" s="67"/>
      <c r="P678" s="67"/>
      <c r="Q678" s="67"/>
      <c r="R678" s="67"/>
      <c r="S678" s="67"/>
      <c r="T678" s="67"/>
      <c r="U678" s="67"/>
      <c r="V678" s="67"/>
      <c r="W678" s="67"/>
      <c r="X678" s="67"/>
      <c r="Y678" s="67"/>
    </row>
    <row r="679" spans="1:25" ht="12" customHeight="1" x14ac:dyDescent="0.4">
      <c r="A679" s="67"/>
      <c r="B679" s="67"/>
      <c r="C679" s="67"/>
      <c r="D679" s="67"/>
      <c r="E679" s="67"/>
      <c r="F679" s="67"/>
      <c r="G679" s="67"/>
      <c r="H679" s="67"/>
      <c r="I679" s="67"/>
      <c r="J679" s="67"/>
      <c r="K679" s="67"/>
      <c r="L679" s="67"/>
      <c r="M679" s="67"/>
      <c r="N679" s="67"/>
      <c r="O679" s="67"/>
      <c r="P679" s="67"/>
      <c r="Q679" s="67"/>
      <c r="R679" s="67"/>
      <c r="S679" s="67"/>
      <c r="T679" s="67"/>
      <c r="U679" s="67"/>
      <c r="V679" s="67"/>
      <c r="W679" s="67"/>
      <c r="X679" s="67"/>
      <c r="Y679" s="67"/>
    </row>
    <row r="680" spans="1:25" ht="12" customHeight="1" x14ac:dyDescent="0.4">
      <c r="A680" s="67"/>
      <c r="B680" s="67"/>
      <c r="C680" s="67"/>
      <c r="D680" s="67"/>
      <c r="E680" s="67"/>
      <c r="F680" s="67"/>
      <c r="G680" s="67"/>
      <c r="H680" s="67"/>
      <c r="I680" s="67"/>
      <c r="J680" s="67"/>
      <c r="K680" s="67"/>
      <c r="L680" s="67"/>
      <c r="M680" s="67"/>
      <c r="N680" s="67"/>
      <c r="O680" s="67"/>
      <c r="P680" s="67"/>
      <c r="Q680" s="67"/>
      <c r="R680" s="67"/>
      <c r="S680" s="67"/>
      <c r="T680" s="67"/>
      <c r="U680" s="67"/>
      <c r="V680" s="67"/>
      <c r="W680" s="67"/>
      <c r="X680" s="67"/>
      <c r="Y680" s="67"/>
    </row>
    <row r="681" spans="1:25" ht="12" customHeight="1" x14ac:dyDescent="0.4">
      <c r="A681" s="67"/>
      <c r="B681" s="67"/>
      <c r="C681" s="67"/>
      <c r="D681" s="67"/>
      <c r="E681" s="67"/>
      <c r="F681" s="67"/>
      <c r="G681" s="67"/>
      <c r="H681" s="67"/>
      <c r="I681" s="67"/>
      <c r="J681" s="67"/>
      <c r="K681" s="67"/>
      <c r="L681" s="67"/>
      <c r="M681" s="67"/>
      <c r="N681" s="67"/>
      <c r="O681" s="67"/>
      <c r="P681" s="67"/>
      <c r="Q681" s="67"/>
      <c r="R681" s="67"/>
      <c r="S681" s="67"/>
      <c r="T681" s="67"/>
      <c r="U681" s="67"/>
      <c r="V681" s="67"/>
      <c r="W681" s="67"/>
      <c r="X681" s="67"/>
      <c r="Y681" s="67"/>
    </row>
    <row r="682" spans="1:25" ht="12" customHeight="1" x14ac:dyDescent="0.4">
      <c r="A682" s="67"/>
      <c r="B682" s="67"/>
      <c r="C682" s="67"/>
      <c r="D682" s="67"/>
      <c r="E682" s="67"/>
      <c r="F682" s="67"/>
      <c r="G682" s="67"/>
      <c r="H682" s="67"/>
      <c r="I682" s="67"/>
      <c r="J682" s="67"/>
      <c r="K682" s="67"/>
      <c r="L682" s="67"/>
      <c r="M682" s="67"/>
      <c r="N682" s="67"/>
      <c r="O682" s="67"/>
      <c r="P682" s="67"/>
      <c r="Q682" s="67"/>
      <c r="R682" s="67"/>
      <c r="S682" s="67"/>
      <c r="T682" s="67"/>
      <c r="U682" s="67"/>
      <c r="V682" s="67"/>
      <c r="W682" s="67"/>
      <c r="X682" s="67"/>
      <c r="Y682" s="67"/>
    </row>
    <row r="683" spans="1:25" ht="12" customHeight="1" x14ac:dyDescent="0.4">
      <c r="A683" s="67"/>
      <c r="B683" s="67"/>
      <c r="C683" s="67"/>
      <c r="D683" s="67"/>
      <c r="E683" s="67"/>
      <c r="F683" s="67"/>
      <c r="G683" s="67"/>
      <c r="H683" s="67"/>
      <c r="I683" s="67"/>
      <c r="J683" s="67"/>
      <c r="K683" s="67"/>
      <c r="L683" s="67"/>
      <c r="M683" s="67"/>
      <c r="N683" s="67"/>
      <c r="O683" s="67"/>
      <c r="P683" s="67"/>
      <c r="Q683" s="67"/>
      <c r="R683" s="67"/>
      <c r="S683" s="67"/>
      <c r="T683" s="67"/>
      <c r="U683" s="67"/>
      <c r="V683" s="67"/>
      <c r="W683" s="67"/>
      <c r="X683" s="67"/>
      <c r="Y683" s="67"/>
    </row>
    <row r="684" spans="1:25" ht="12" customHeight="1" x14ac:dyDescent="0.4">
      <c r="A684" s="67"/>
      <c r="B684" s="67"/>
      <c r="C684" s="67"/>
      <c r="D684" s="67"/>
      <c r="E684" s="67"/>
      <c r="F684" s="67"/>
      <c r="G684" s="67"/>
      <c r="H684" s="67"/>
      <c r="I684" s="67"/>
      <c r="J684" s="67"/>
      <c r="K684" s="67"/>
      <c r="L684" s="67"/>
      <c r="M684" s="67"/>
      <c r="N684" s="67"/>
      <c r="O684" s="67"/>
      <c r="P684" s="67"/>
      <c r="Q684" s="67"/>
      <c r="R684" s="67"/>
      <c r="S684" s="67"/>
      <c r="T684" s="67"/>
      <c r="U684" s="67"/>
      <c r="V684" s="67"/>
      <c r="W684" s="67"/>
      <c r="X684" s="67"/>
      <c r="Y684" s="67"/>
    </row>
    <row r="685" spans="1:25" ht="12" customHeight="1" x14ac:dyDescent="0.4">
      <c r="A685" s="67"/>
      <c r="B685" s="67"/>
      <c r="C685" s="67"/>
      <c r="D685" s="67"/>
      <c r="E685" s="67"/>
      <c r="F685" s="67"/>
      <c r="G685" s="67"/>
      <c r="H685" s="67"/>
      <c r="I685" s="67"/>
      <c r="J685" s="67"/>
      <c r="K685" s="67"/>
      <c r="L685" s="67"/>
      <c r="M685" s="67"/>
      <c r="N685" s="67"/>
      <c r="O685" s="67"/>
      <c r="P685" s="67"/>
      <c r="Q685" s="67"/>
      <c r="R685" s="67"/>
      <c r="S685" s="67"/>
      <c r="T685" s="67"/>
      <c r="U685" s="67"/>
      <c r="V685" s="67"/>
      <c r="W685" s="67"/>
      <c r="X685" s="67"/>
      <c r="Y685" s="67"/>
    </row>
    <row r="686" spans="1:25" ht="12" customHeight="1" x14ac:dyDescent="0.4">
      <c r="A686" s="67"/>
      <c r="B686" s="67"/>
      <c r="C686" s="67"/>
      <c r="D686" s="67"/>
      <c r="E686" s="67"/>
      <c r="F686" s="67"/>
      <c r="G686" s="67"/>
      <c r="H686" s="67"/>
      <c r="I686" s="67"/>
      <c r="J686" s="67"/>
      <c r="K686" s="67"/>
      <c r="L686" s="67"/>
      <c r="M686" s="67"/>
      <c r="N686" s="67"/>
      <c r="O686" s="67"/>
      <c r="P686" s="67"/>
      <c r="Q686" s="67"/>
      <c r="R686" s="67"/>
      <c r="S686" s="67"/>
      <c r="T686" s="67"/>
      <c r="U686" s="67"/>
      <c r="V686" s="67"/>
      <c r="W686" s="67"/>
      <c r="X686" s="67"/>
      <c r="Y686" s="67"/>
    </row>
    <row r="687" spans="1:25" ht="12" customHeight="1" x14ac:dyDescent="0.4">
      <c r="A687" s="67"/>
      <c r="B687" s="67"/>
      <c r="C687" s="67"/>
      <c r="D687" s="67"/>
      <c r="E687" s="67"/>
      <c r="F687" s="67"/>
      <c r="G687" s="67"/>
      <c r="H687" s="67"/>
      <c r="I687" s="67"/>
      <c r="J687" s="67"/>
      <c r="K687" s="67"/>
      <c r="L687" s="67"/>
      <c r="M687" s="67"/>
      <c r="N687" s="67"/>
      <c r="O687" s="67"/>
      <c r="P687" s="67"/>
      <c r="Q687" s="67"/>
      <c r="R687" s="67"/>
      <c r="S687" s="67"/>
      <c r="T687" s="67"/>
      <c r="U687" s="67"/>
      <c r="V687" s="67"/>
      <c r="W687" s="67"/>
      <c r="X687" s="67"/>
      <c r="Y687" s="67"/>
    </row>
    <row r="688" spans="1:25" ht="12" customHeight="1" x14ac:dyDescent="0.4">
      <c r="A688" s="67"/>
      <c r="B688" s="67"/>
      <c r="C688" s="67"/>
      <c r="D688" s="67"/>
      <c r="E688" s="67"/>
      <c r="F688" s="67"/>
      <c r="G688" s="67"/>
      <c r="H688" s="67"/>
      <c r="I688" s="67"/>
      <c r="J688" s="67"/>
      <c r="K688" s="67"/>
      <c r="L688" s="67"/>
      <c r="M688" s="67"/>
      <c r="N688" s="67"/>
      <c r="O688" s="67"/>
      <c r="P688" s="67"/>
      <c r="Q688" s="67"/>
      <c r="R688" s="67"/>
      <c r="S688" s="67"/>
      <c r="T688" s="67"/>
      <c r="U688" s="67"/>
      <c r="V688" s="67"/>
      <c r="W688" s="67"/>
      <c r="X688" s="67"/>
      <c r="Y688" s="67"/>
    </row>
    <row r="689" spans="1:25" ht="12" customHeight="1" x14ac:dyDescent="0.4">
      <c r="A689" s="67"/>
      <c r="B689" s="67"/>
      <c r="C689" s="67"/>
      <c r="D689" s="67"/>
      <c r="E689" s="67"/>
      <c r="F689" s="67"/>
      <c r="G689" s="67"/>
      <c r="H689" s="67"/>
      <c r="I689" s="67"/>
      <c r="J689" s="67"/>
      <c r="K689" s="67"/>
      <c r="L689" s="67"/>
      <c r="M689" s="67"/>
      <c r="N689" s="67"/>
      <c r="O689" s="67"/>
      <c r="P689" s="67"/>
      <c r="Q689" s="67"/>
      <c r="R689" s="67"/>
      <c r="S689" s="67"/>
      <c r="T689" s="67"/>
      <c r="U689" s="67"/>
      <c r="V689" s="67"/>
      <c r="W689" s="67"/>
      <c r="X689" s="67"/>
      <c r="Y689" s="67"/>
    </row>
    <row r="690" spans="1:25" ht="12" customHeight="1" x14ac:dyDescent="0.4">
      <c r="A690" s="67"/>
      <c r="B690" s="67"/>
      <c r="C690" s="67"/>
      <c r="D690" s="67"/>
      <c r="E690" s="67"/>
      <c r="F690" s="67"/>
      <c r="G690" s="67"/>
      <c r="H690" s="67"/>
      <c r="I690" s="67"/>
      <c r="J690" s="67"/>
      <c r="K690" s="67"/>
      <c r="L690" s="67"/>
      <c r="M690" s="67"/>
      <c r="N690" s="67"/>
      <c r="O690" s="67"/>
      <c r="P690" s="67"/>
      <c r="Q690" s="67"/>
      <c r="R690" s="67"/>
      <c r="S690" s="67"/>
      <c r="T690" s="67"/>
      <c r="U690" s="67"/>
      <c r="V690" s="67"/>
      <c r="W690" s="67"/>
      <c r="X690" s="67"/>
      <c r="Y690" s="67"/>
    </row>
    <row r="691" spans="1:25" ht="12" customHeight="1" x14ac:dyDescent="0.4">
      <c r="A691" s="67"/>
      <c r="B691" s="67"/>
      <c r="C691" s="67"/>
      <c r="D691" s="67"/>
      <c r="E691" s="67"/>
      <c r="F691" s="67"/>
      <c r="G691" s="67"/>
      <c r="H691" s="67"/>
      <c r="I691" s="67"/>
      <c r="J691" s="67"/>
      <c r="K691" s="67"/>
      <c r="L691" s="67"/>
      <c r="M691" s="67"/>
      <c r="N691" s="67"/>
      <c r="O691" s="67"/>
      <c r="P691" s="67"/>
      <c r="Q691" s="67"/>
      <c r="R691" s="67"/>
      <c r="S691" s="67"/>
      <c r="T691" s="67"/>
      <c r="U691" s="67"/>
      <c r="V691" s="67"/>
      <c r="W691" s="67"/>
      <c r="X691" s="67"/>
      <c r="Y691" s="67"/>
    </row>
    <row r="692" spans="1:25" ht="12" customHeight="1" x14ac:dyDescent="0.4">
      <c r="A692" s="67"/>
      <c r="B692" s="67"/>
      <c r="C692" s="67"/>
      <c r="D692" s="67"/>
      <c r="E692" s="67"/>
      <c r="F692" s="67"/>
      <c r="G692" s="67"/>
      <c r="H692" s="67"/>
      <c r="I692" s="67"/>
      <c r="J692" s="67"/>
      <c r="K692" s="67"/>
      <c r="L692" s="67"/>
      <c r="M692" s="67"/>
      <c r="N692" s="67"/>
      <c r="O692" s="67"/>
      <c r="P692" s="67"/>
      <c r="Q692" s="67"/>
      <c r="R692" s="67"/>
      <c r="S692" s="67"/>
      <c r="T692" s="67"/>
      <c r="U692" s="67"/>
      <c r="V692" s="67"/>
      <c r="W692" s="67"/>
      <c r="X692" s="67"/>
      <c r="Y692" s="67"/>
    </row>
    <row r="693" spans="1:25" ht="12" customHeight="1" x14ac:dyDescent="0.4">
      <c r="A693" s="67"/>
      <c r="B693" s="67"/>
      <c r="C693" s="67"/>
      <c r="D693" s="67"/>
      <c r="E693" s="67"/>
      <c r="F693" s="67"/>
      <c r="G693" s="67"/>
      <c r="H693" s="67"/>
      <c r="I693" s="67"/>
      <c r="J693" s="67"/>
      <c r="K693" s="67"/>
      <c r="L693" s="67"/>
      <c r="M693" s="67"/>
      <c r="N693" s="67"/>
      <c r="O693" s="67"/>
      <c r="P693" s="67"/>
      <c r="Q693" s="67"/>
      <c r="R693" s="67"/>
      <c r="S693" s="67"/>
      <c r="T693" s="67"/>
      <c r="U693" s="67"/>
      <c r="V693" s="67"/>
      <c r="W693" s="67"/>
      <c r="X693" s="67"/>
      <c r="Y693" s="67"/>
    </row>
    <row r="694" spans="1:25" ht="12" customHeight="1" x14ac:dyDescent="0.4">
      <c r="A694" s="67"/>
      <c r="B694" s="67"/>
      <c r="C694" s="67"/>
      <c r="D694" s="67"/>
      <c r="E694" s="67"/>
      <c r="F694" s="67"/>
      <c r="G694" s="67"/>
      <c r="H694" s="67"/>
      <c r="I694" s="67"/>
      <c r="J694" s="67"/>
      <c r="K694" s="67"/>
      <c r="L694" s="67"/>
      <c r="M694" s="67"/>
      <c r="N694" s="67"/>
      <c r="O694" s="67"/>
      <c r="P694" s="67"/>
      <c r="Q694" s="67"/>
      <c r="R694" s="67"/>
      <c r="S694" s="67"/>
      <c r="T694" s="67"/>
      <c r="U694" s="67"/>
      <c r="V694" s="67"/>
      <c r="W694" s="67"/>
      <c r="X694" s="67"/>
      <c r="Y694" s="67"/>
    </row>
    <row r="695" spans="1:25" ht="12" customHeight="1" x14ac:dyDescent="0.4">
      <c r="A695" s="67"/>
      <c r="B695" s="67"/>
      <c r="C695" s="67"/>
      <c r="D695" s="67"/>
      <c r="E695" s="67"/>
      <c r="F695" s="67"/>
      <c r="G695" s="67"/>
      <c r="H695" s="67"/>
      <c r="I695" s="67"/>
      <c r="J695" s="67"/>
      <c r="K695" s="67"/>
      <c r="L695" s="67"/>
      <c r="M695" s="67"/>
      <c r="N695" s="67"/>
      <c r="O695" s="67"/>
      <c r="P695" s="67"/>
      <c r="Q695" s="67"/>
      <c r="R695" s="67"/>
      <c r="S695" s="67"/>
      <c r="T695" s="67"/>
      <c r="U695" s="67"/>
      <c r="V695" s="67"/>
      <c r="W695" s="67"/>
      <c r="X695" s="67"/>
      <c r="Y695" s="67"/>
    </row>
    <row r="696" spans="1:25" ht="12" customHeight="1" x14ac:dyDescent="0.4">
      <c r="A696" s="67"/>
      <c r="B696" s="67"/>
      <c r="C696" s="67"/>
      <c r="D696" s="67"/>
      <c r="E696" s="67"/>
      <c r="F696" s="67"/>
      <c r="G696" s="67"/>
      <c r="H696" s="67"/>
      <c r="I696" s="67"/>
      <c r="J696" s="67"/>
      <c r="K696" s="67"/>
      <c r="L696" s="67"/>
      <c r="M696" s="67"/>
      <c r="N696" s="67"/>
      <c r="O696" s="67"/>
      <c r="P696" s="67"/>
      <c r="Q696" s="67"/>
      <c r="R696" s="67"/>
      <c r="S696" s="67"/>
      <c r="T696" s="67"/>
      <c r="U696" s="67"/>
      <c r="V696" s="67"/>
      <c r="W696" s="67"/>
      <c r="X696" s="67"/>
      <c r="Y696" s="67"/>
    </row>
    <row r="697" spans="1:25" ht="12" customHeight="1" x14ac:dyDescent="0.4">
      <c r="A697" s="67"/>
      <c r="B697" s="67"/>
      <c r="C697" s="67"/>
      <c r="D697" s="67"/>
      <c r="E697" s="67"/>
      <c r="F697" s="67"/>
      <c r="G697" s="67"/>
      <c r="H697" s="67"/>
      <c r="I697" s="67"/>
      <c r="J697" s="67"/>
      <c r="K697" s="67"/>
      <c r="L697" s="67"/>
      <c r="M697" s="67"/>
      <c r="N697" s="67"/>
      <c r="O697" s="67"/>
      <c r="P697" s="67"/>
      <c r="Q697" s="67"/>
      <c r="R697" s="67"/>
      <c r="S697" s="67"/>
      <c r="T697" s="67"/>
      <c r="U697" s="67"/>
      <c r="V697" s="67"/>
      <c r="W697" s="67"/>
      <c r="X697" s="67"/>
      <c r="Y697" s="67"/>
    </row>
    <row r="698" spans="1:25" ht="12" customHeight="1" x14ac:dyDescent="0.4">
      <c r="A698" s="67"/>
      <c r="B698" s="67"/>
      <c r="C698" s="67"/>
      <c r="D698" s="67"/>
      <c r="E698" s="67"/>
      <c r="F698" s="67"/>
      <c r="G698" s="67"/>
      <c r="H698" s="67"/>
      <c r="I698" s="67"/>
      <c r="J698" s="67"/>
      <c r="K698" s="67"/>
      <c r="L698" s="67"/>
      <c r="M698" s="67"/>
      <c r="N698" s="67"/>
      <c r="O698" s="67"/>
      <c r="P698" s="67"/>
      <c r="Q698" s="67"/>
      <c r="R698" s="67"/>
      <c r="S698" s="67"/>
      <c r="T698" s="67"/>
      <c r="U698" s="67"/>
      <c r="V698" s="67"/>
      <c r="W698" s="67"/>
      <c r="X698" s="67"/>
      <c r="Y698" s="67"/>
    </row>
    <row r="699" spans="1:25" ht="12" customHeight="1" x14ac:dyDescent="0.4">
      <c r="A699" s="67"/>
      <c r="B699" s="67"/>
      <c r="C699" s="67"/>
      <c r="D699" s="67"/>
      <c r="E699" s="67"/>
      <c r="F699" s="67"/>
      <c r="G699" s="67"/>
      <c r="H699" s="67"/>
      <c r="I699" s="67"/>
      <c r="J699" s="67"/>
      <c r="K699" s="67"/>
      <c r="L699" s="67"/>
      <c r="M699" s="67"/>
      <c r="N699" s="67"/>
      <c r="O699" s="67"/>
      <c r="P699" s="67"/>
      <c r="Q699" s="67"/>
      <c r="R699" s="67"/>
      <c r="S699" s="67"/>
      <c r="T699" s="67"/>
      <c r="U699" s="67"/>
      <c r="V699" s="67"/>
      <c r="W699" s="67"/>
      <c r="X699" s="67"/>
      <c r="Y699" s="67"/>
    </row>
    <row r="700" spans="1:25" ht="12" customHeight="1" x14ac:dyDescent="0.4">
      <c r="A700" s="67"/>
      <c r="B700" s="67"/>
      <c r="C700" s="67"/>
      <c r="D700" s="67"/>
      <c r="E700" s="67"/>
      <c r="F700" s="67"/>
      <c r="G700" s="67"/>
      <c r="H700" s="67"/>
      <c r="I700" s="67"/>
      <c r="J700" s="67"/>
      <c r="K700" s="67"/>
      <c r="L700" s="67"/>
      <c r="M700" s="67"/>
      <c r="N700" s="67"/>
      <c r="O700" s="67"/>
      <c r="P700" s="67"/>
      <c r="Q700" s="67"/>
      <c r="R700" s="67"/>
      <c r="S700" s="67"/>
      <c r="T700" s="67"/>
      <c r="U700" s="67"/>
      <c r="V700" s="67"/>
      <c r="W700" s="67"/>
      <c r="X700" s="67"/>
      <c r="Y700" s="67"/>
    </row>
    <row r="701" spans="1:25" ht="12" customHeight="1" x14ac:dyDescent="0.4">
      <c r="A701" s="67"/>
      <c r="B701" s="67"/>
      <c r="C701" s="67"/>
      <c r="D701" s="67"/>
      <c r="E701" s="67"/>
      <c r="F701" s="67"/>
      <c r="G701" s="67"/>
      <c r="H701" s="67"/>
      <c r="I701" s="67"/>
      <c r="J701" s="67"/>
      <c r="K701" s="67"/>
      <c r="L701" s="67"/>
      <c r="M701" s="67"/>
      <c r="N701" s="67"/>
      <c r="O701" s="67"/>
      <c r="P701" s="67"/>
      <c r="Q701" s="67"/>
      <c r="R701" s="67"/>
      <c r="S701" s="67"/>
      <c r="T701" s="67"/>
      <c r="U701" s="67"/>
      <c r="V701" s="67"/>
      <c r="W701" s="67"/>
      <c r="X701" s="67"/>
      <c r="Y701" s="67"/>
    </row>
    <row r="702" spans="1:25" ht="12" customHeight="1" x14ac:dyDescent="0.4">
      <c r="A702" s="67"/>
      <c r="B702" s="67"/>
      <c r="C702" s="67"/>
      <c r="D702" s="67"/>
      <c r="E702" s="67"/>
      <c r="F702" s="67"/>
      <c r="G702" s="67"/>
      <c r="H702" s="67"/>
      <c r="I702" s="67"/>
      <c r="J702" s="67"/>
      <c r="K702" s="67"/>
      <c r="L702" s="67"/>
      <c r="M702" s="67"/>
      <c r="N702" s="67"/>
      <c r="O702" s="67"/>
      <c r="P702" s="67"/>
      <c r="Q702" s="67"/>
      <c r="R702" s="67"/>
      <c r="S702" s="67"/>
      <c r="T702" s="67"/>
      <c r="U702" s="67"/>
      <c r="V702" s="67"/>
      <c r="W702" s="67"/>
      <c r="X702" s="67"/>
      <c r="Y702" s="67"/>
    </row>
    <row r="703" spans="1:25" ht="12" customHeight="1" x14ac:dyDescent="0.4">
      <c r="A703" s="67"/>
      <c r="B703" s="67"/>
      <c r="C703" s="67"/>
      <c r="D703" s="67"/>
      <c r="E703" s="67"/>
      <c r="F703" s="67"/>
      <c r="G703" s="67"/>
      <c r="H703" s="67"/>
      <c r="I703" s="67"/>
      <c r="J703" s="67"/>
      <c r="K703" s="67"/>
      <c r="L703" s="67"/>
      <c r="M703" s="67"/>
      <c r="N703" s="67"/>
      <c r="O703" s="67"/>
      <c r="P703" s="67"/>
      <c r="Q703" s="67"/>
      <c r="R703" s="67"/>
      <c r="S703" s="67"/>
      <c r="T703" s="67"/>
      <c r="U703" s="67"/>
      <c r="V703" s="67"/>
      <c r="W703" s="67"/>
      <c r="X703" s="67"/>
      <c r="Y703" s="67"/>
    </row>
    <row r="704" spans="1:25" ht="12" customHeight="1" x14ac:dyDescent="0.4">
      <c r="A704" s="67"/>
      <c r="B704" s="67"/>
      <c r="C704" s="67"/>
      <c r="D704" s="67"/>
      <c r="E704" s="67"/>
      <c r="F704" s="67"/>
      <c r="G704" s="67"/>
      <c r="H704" s="67"/>
      <c r="I704" s="67"/>
      <c r="J704" s="67"/>
      <c r="K704" s="67"/>
      <c r="L704" s="67"/>
      <c r="M704" s="67"/>
      <c r="N704" s="67"/>
      <c r="O704" s="67"/>
      <c r="P704" s="67"/>
      <c r="Q704" s="67"/>
      <c r="R704" s="67"/>
      <c r="S704" s="67"/>
      <c r="T704" s="67"/>
      <c r="U704" s="67"/>
      <c r="V704" s="67"/>
      <c r="W704" s="67"/>
      <c r="X704" s="67"/>
      <c r="Y704" s="67"/>
    </row>
    <row r="705" spans="1:25" ht="12" customHeight="1" x14ac:dyDescent="0.4">
      <c r="A705" s="67"/>
      <c r="B705" s="67"/>
      <c r="C705" s="67"/>
      <c r="D705" s="67"/>
      <c r="E705" s="67"/>
      <c r="F705" s="67"/>
      <c r="G705" s="67"/>
      <c r="H705" s="67"/>
      <c r="I705" s="67"/>
      <c r="J705" s="67"/>
      <c r="K705" s="67"/>
      <c r="L705" s="67"/>
      <c r="M705" s="67"/>
      <c r="N705" s="67"/>
      <c r="O705" s="67"/>
      <c r="P705" s="67"/>
      <c r="Q705" s="67"/>
      <c r="R705" s="67"/>
      <c r="S705" s="67"/>
      <c r="T705" s="67"/>
      <c r="U705" s="67"/>
      <c r="V705" s="67"/>
      <c r="W705" s="67"/>
      <c r="X705" s="67"/>
      <c r="Y705" s="67"/>
    </row>
    <row r="706" spans="1:25" ht="12" customHeight="1" x14ac:dyDescent="0.4">
      <c r="A706" s="67"/>
      <c r="B706" s="67"/>
      <c r="C706" s="67"/>
      <c r="D706" s="67"/>
      <c r="E706" s="67"/>
      <c r="F706" s="67"/>
      <c r="G706" s="67"/>
      <c r="H706" s="67"/>
      <c r="I706" s="67"/>
      <c r="J706" s="67"/>
      <c r="K706" s="67"/>
      <c r="L706" s="67"/>
      <c r="M706" s="67"/>
      <c r="N706" s="67"/>
      <c r="O706" s="67"/>
      <c r="P706" s="67"/>
      <c r="Q706" s="67"/>
      <c r="R706" s="67"/>
      <c r="S706" s="67"/>
      <c r="T706" s="67"/>
      <c r="U706" s="67"/>
      <c r="V706" s="67"/>
      <c r="W706" s="67"/>
      <c r="X706" s="67"/>
      <c r="Y706" s="67"/>
    </row>
    <row r="707" spans="1:25" ht="12" customHeight="1" x14ac:dyDescent="0.4">
      <c r="A707" s="67"/>
      <c r="B707" s="67"/>
      <c r="C707" s="67"/>
      <c r="D707" s="67"/>
      <c r="E707" s="67"/>
      <c r="F707" s="67"/>
      <c r="G707" s="67"/>
      <c r="H707" s="67"/>
      <c r="I707" s="67"/>
      <c r="J707" s="67"/>
      <c r="K707" s="67"/>
      <c r="L707" s="67"/>
      <c r="M707" s="67"/>
      <c r="N707" s="67"/>
      <c r="O707" s="67"/>
      <c r="P707" s="67"/>
      <c r="Q707" s="67"/>
      <c r="R707" s="67"/>
      <c r="S707" s="67"/>
      <c r="T707" s="67"/>
      <c r="U707" s="67"/>
      <c r="V707" s="67"/>
      <c r="W707" s="67"/>
      <c r="X707" s="67"/>
      <c r="Y707" s="67"/>
    </row>
    <row r="708" spans="1:25" ht="12" customHeight="1" x14ac:dyDescent="0.4">
      <c r="A708" s="67"/>
      <c r="B708" s="67"/>
      <c r="C708" s="67"/>
      <c r="D708" s="67"/>
      <c r="E708" s="67"/>
      <c r="F708" s="67"/>
      <c r="G708" s="67"/>
      <c r="H708" s="67"/>
      <c r="I708" s="67"/>
      <c r="J708" s="67"/>
      <c r="K708" s="67"/>
      <c r="L708" s="67"/>
      <c r="M708" s="67"/>
      <c r="N708" s="67"/>
      <c r="O708" s="67"/>
      <c r="P708" s="67"/>
      <c r="Q708" s="67"/>
      <c r="R708" s="67"/>
      <c r="S708" s="67"/>
      <c r="T708" s="67"/>
      <c r="U708" s="67"/>
      <c r="V708" s="67"/>
      <c r="W708" s="67"/>
      <c r="X708" s="67"/>
      <c r="Y708" s="67"/>
    </row>
    <row r="709" spans="1:25" ht="12" customHeight="1" x14ac:dyDescent="0.4">
      <c r="A709" s="67"/>
      <c r="B709" s="67"/>
      <c r="C709" s="67"/>
      <c r="D709" s="67"/>
      <c r="E709" s="67"/>
      <c r="F709" s="67"/>
      <c r="G709" s="67"/>
      <c r="H709" s="67"/>
      <c r="I709" s="67"/>
      <c r="J709" s="67"/>
      <c r="K709" s="67"/>
      <c r="L709" s="67"/>
      <c r="M709" s="67"/>
      <c r="N709" s="67"/>
      <c r="O709" s="67"/>
      <c r="P709" s="67"/>
      <c r="Q709" s="67"/>
      <c r="R709" s="67"/>
      <c r="S709" s="67"/>
      <c r="T709" s="67"/>
      <c r="U709" s="67"/>
      <c r="V709" s="67"/>
      <c r="W709" s="67"/>
      <c r="X709" s="67"/>
      <c r="Y709" s="67"/>
    </row>
    <row r="710" spans="1:25" ht="12" customHeight="1" x14ac:dyDescent="0.4">
      <c r="A710" s="67"/>
      <c r="B710" s="67"/>
      <c r="C710" s="67"/>
      <c r="D710" s="67"/>
      <c r="E710" s="67"/>
      <c r="F710" s="67"/>
      <c r="G710" s="67"/>
      <c r="H710" s="67"/>
      <c r="I710" s="67"/>
      <c r="J710" s="67"/>
      <c r="K710" s="67"/>
      <c r="L710" s="67"/>
      <c r="M710" s="67"/>
      <c r="N710" s="67"/>
      <c r="O710" s="67"/>
      <c r="P710" s="67"/>
      <c r="Q710" s="67"/>
      <c r="R710" s="67"/>
      <c r="S710" s="67"/>
      <c r="T710" s="67"/>
      <c r="U710" s="67"/>
      <c r="V710" s="67"/>
      <c r="W710" s="67"/>
      <c r="X710" s="67"/>
      <c r="Y710" s="67"/>
    </row>
    <row r="711" spans="1:25" ht="12" customHeight="1" x14ac:dyDescent="0.4">
      <c r="A711" s="67"/>
      <c r="B711" s="67"/>
      <c r="C711" s="67"/>
      <c r="D711" s="67"/>
      <c r="E711" s="67"/>
      <c r="F711" s="67"/>
      <c r="G711" s="67"/>
      <c r="H711" s="67"/>
      <c r="I711" s="67"/>
      <c r="J711" s="67"/>
      <c r="K711" s="67"/>
      <c r="L711" s="67"/>
      <c r="M711" s="67"/>
      <c r="N711" s="67"/>
      <c r="O711" s="67"/>
      <c r="P711" s="67"/>
      <c r="Q711" s="67"/>
      <c r="R711" s="67"/>
      <c r="S711" s="67"/>
      <c r="T711" s="67"/>
      <c r="U711" s="67"/>
      <c r="V711" s="67"/>
      <c r="W711" s="67"/>
      <c r="X711" s="67"/>
      <c r="Y711" s="67"/>
    </row>
    <row r="712" spans="1:25" ht="12" customHeight="1" x14ac:dyDescent="0.4">
      <c r="A712" s="67"/>
      <c r="B712" s="67"/>
      <c r="C712" s="67"/>
      <c r="D712" s="67"/>
      <c r="E712" s="67"/>
      <c r="F712" s="67"/>
      <c r="G712" s="67"/>
      <c r="H712" s="67"/>
      <c r="I712" s="67"/>
      <c r="J712" s="67"/>
      <c r="K712" s="67"/>
      <c r="L712" s="67"/>
      <c r="M712" s="67"/>
      <c r="N712" s="67"/>
      <c r="O712" s="67"/>
      <c r="P712" s="67"/>
      <c r="Q712" s="67"/>
      <c r="R712" s="67"/>
      <c r="S712" s="67"/>
      <c r="T712" s="67"/>
      <c r="U712" s="67"/>
      <c r="V712" s="67"/>
      <c r="W712" s="67"/>
      <c r="X712" s="67"/>
      <c r="Y712" s="67"/>
    </row>
    <row r="713" spans="1:25" ht="12" customHeight="1" x14ac:dyDescent="0.4">
      <c r="A713" s="67"/>
      <c r="B713" s="67"/>
      <c r="C713" s="67"/>
      <c r="D713" s="67"/>
      <c r="E713" s="67"/>
      <c r="F713" s="67"/>
      <c r="G713" s="67"/>
      <c r="H713" s="67"/>
      <c r="I713" s="67"/>
      <c r="J713" s="67"/>
      <c r="K713" s="67"/>
      <c r="L713" s="67"/>
      <c r="M713" s="67"/>
      <c r="N713" s="67"/>
      <c r="O713" s="67"/>
      <c r="P713" s="67"/>
      <c r="Q713" s="67"/>
      <c r="R713" s="67"/>
      <c r="S713" s="67"/>
      <c r="T713" s="67"/>
      <c r="U713" s="67"/>
      <c r="V713" s="67"/>
      <c r="W713" s="67"/>
      <c r="X713" s="67"/>
      <c r="Y713" s="67"/>
    </row>
    <row r="714" spans="1:25" ht="12" customHeight="1" x14ac:dyDescent="0.4">
      <c r="A714" s="67"/>
      <c r="B714" s="67"/>
      <c r="C714" s="67"/>
      <c r="D714" s="67"/>
      <c r="E714" s="67"/>
      <c r="F714" s="67"/>
      <c r="G714" s="67"/>
      <c r="H714" s="67"/>
      <c r="I714" s="67"/>
      <c r="J714" s="67"/>
      <c r="K714" s="67"/>
      <c r="L714" s="67"/>
      <c r="M714" s="67"/>
      <c r="N714" s="67"/>
      <c r="O714" s="67"/>
      <c r="P714" s="67"/>
      <c r="Q714" s="67"/>
      <c r="R714" s="67"/>
      <c r="S714" s="67"/>
      <c r="T714" s="67"/>
      <c r="U714" s="67"/>
      <c r="V714" s="67"/>
      <c r="W714" s="67"/>
      <c r="X714" s="67"/>
      <c r="Y714" s="67"/>
    </row>
    <row r="715" spans="1:25" ht="12" customHeight="1" x14ac:dyDescent="0.4">
      <c r="A715" s="67"/>
      <c r="B715" s="67"/>
      <c r="C715" s="67"/>
      <c r="D715" s="67"/>
      <c r="E715" s="67"/>
      <c r="F715" s="67"/>
      <c r="G715" s="67"/>
      <c r="H715" s="67"/>
      <c r="I715" s="67"/>
      <c r="J715" s="67"/>
      <c r="K715" s="67"/>
      <c r="L715" s="67"/>
      <c r="M715" s="67"/>
      <c r="N715" s="67"/>
      <c r="O715" s="67"/>
      <c r="P715" s="67"/>
      <c r="Q715" s="67"/>
      <c r="R715" s="67"/>
      <c r="S715" s="67"/>
      <c r="T715" s="67"/>
      <c r="U715" s="67"/>
      <c r="V715" s="67"/>
      <c r="W715" s="67"/>
      <c r="X715" s="67"/>
      <c r="Y715" s="67"/>
    </row>
    <row r="716" spans="1:25" ht="12" customHeight="1" x14ac:dyDescent="0.4">
      <c r="A716" s="67"/>
      <c r="B716" s="67"/>
      <c r="C716" s="67"/>
      <c r="D716" s="67"/>
      <c r="E716" s="67"/>
      <c r="F716" s="67"/>
      <c r="G716" s="67"/>
      <c r="H716" s="67"/>
      <c r="I716" s="67"/>
      <c r="J716" s="67"/>
      <c r="K716" s="67"/>
      <c r="L716" s="67"/>
      <c r="M716" s="67"/>
      <c r="N716" s="67"/>
      <c r="O716" s="67"/>
      <c r="P716" s="67"/>
      <c r="Q716" s="67"/>
      <c r="R716" s="67"/>
      <c r="S716" s="67"/>
      <c r="T716" s="67"/>
      <c r="U716" s="67"/>
      <c r="V716" s="67"/>
      <c r="W716" s="67"/>
      <c r="X716" s="67"/>
      <c r="Y716" s="67"/>
    </row>
    <row r="717" spans="1:25" ht="12" customHeight="1" x14ac:dyDescent="0.4">
      <c r="A717" s="67"/>
      <c r="B717" s="67"/>
      <c r="C717" s="67"/>
      <c r="D717" s="67"/>
      <c r="E717" s="67"/>
      <c r="F717" s="67"/>
      <c r="G717" s="67"/>
      <c r="H717" s="67"/>
      <c r="I717" s="67"/>
      <c r="J717" s="67"/>
      <c r="K717" s="67"/>
      <c r="L717" s="67"/>
      <c r="M717" s="67"/>
      <c r="N717" s="67"/>
      <c r="O717" s="67"/>
      <c r="P717" s="67"/>
      <c r="Q717" s="67"/>
      <c r="R717" s="67"/>
      <c r="S717" s="67"/>
      <c r="T717" s="67"/>
      <c r="U717" s="67"/>
      <c r="V717" s="67"/>
      <c r="W717" s="67"/>
      <c r="X717" s="67"/>
      <c r="Y717" s="67"/>
    </row>
    <row r="718" spans="1:25" ht="12" customHeight="1" x14ac:dyDescent="0.4">
      <c r="A718" s="67"/>
      <c r="B718" s="67"/>
      <c r="C718" s="67"/>
      <c r="D718" s="67"/>
      <c r="E718" s="67"/>
      <c r="F718" s="67"/>
      <c r="G718" s="67"/>
      <c r="H718" s="67"/>
      <c r="I718" s="67"/>
      <c r="J718" s="67"/>
      <c r="K718" s="67"/>
      <c r="L718" s="67"/>
      <c r="M718" s="67"/>
      <c r="N718" s="67"/>
      <c r="O718" s="67"/>
      <c r="P718" s="67"/>
      <c r="Q718" s="67"/>
      <c r="R718" s="67"/>
      <c r="S718" s="67"/>
      <c r="T718" s="67"/>
      <c r="U718" s="67"/>
      <c r="V718" s="67"/>
      <c r="W718" s="67"/>
      <c r="X718" s="67"/>
      <c r="Y718" s="67"/>
    </row>
    <row r="719" spans="1:25" ht="12" customHeight="1" x14ac:dyDescent="0.4">
      <c r="A719" s="67"/>
      <c r="B719" s="67"/>
      <c r="C719" s="67"/>
      <c r="D719" s="67"/>
      <c r="E719" s="67"/>
      <c r="F719" s="67"/>
      <c r="G719" s="67"/>
      <c r="H719" s="67"/>
      <c r="I719" s="67"/>
      <c r="J719" s="67"/>
      <c r="K719" s="67"/>
      <c r="L719" s="67"/>
      <c r="M719" s="67"/>
      <c r="N719" s="67"/>
      <c r="O719" s="67"/>
      <c r="P719" s="67"/>
      <c r="Q719" s="67"/>
      <c r="R719" s="67"/>
      <c r="S719" s="67"/>
      <c r="T719" s="67"/>
      <c r="U719" s="67"/>
      <c r="V719" s="67"/>
      <c r="W719" s="67"/>
      <c r="X719" s="67"/>
      <c r="Y719" s="67"/>
    </row>
    <row r="720" spans="1:25" ht="12" customHeight="1" x14ac:dyDescent="0.4">
      <c r="A720" s="67"/>
      <c r="B720" s="67"/>
      <c r="C720" s="67"/>
      <c r="D720" s="67"/>
      <c r="E720" s="67"/>
      <c r="F720" s="67"/>
      <c r="G720" s="67"/>
      <c r="H720" s="67"/>
      <c r="I720" s="67"/>
      <c r="J720" s="67"/>
      <c r="K720" s="67"/>
      <c r="L720" s="67"/>
      <c r="M720" s="67"/>
      <c r="N720" s="67"/>
      <c r="O720" s="67"/>
      <c r="P720" s="67"/>
      <c r="Q720" s="67"/>
      <c r="R720" s="67"/>
      <c r="S720" s="67"/>
      <c r="T720" s="67"/>
      <c r="U720" s="67"/>
      <c r="V720" s="67"/>
      <c r="W720" s="67"/>
      <c r="X720" s="67"/>
      <c r="Y720" s="67"/>
    </row>
    <row r="721" spans="1:25" ht="12" customHeight="1" x14ac:dyDescent="0.4">
      <c r="A721" s="67"/>
      <c r="B721" s="67"/>
      <c r="C721" s="67"/>
      <c r="D721" s="67"/>
      <c r="E721" s="67"/>
      <c r="F721" s="67"/>
      <c r="G721" s="67"/>
      <c r="H721" s="67"/>
      <c r="I721" s="67"/>
      <c r="J721" s="67"/>
      <c r="K721" s="67"/>
      <c r="L721" s="67"/>
      <c r="M721" s="67"/>
      <c r="N721" s="67"/>
      <c r="O721" s="67"/>
      <c r="P721" s="67"/>
      <c r="Q721" s="67"/>
      <c r="R721" s="67"/>
      <c r="S721" s="67"/>
      <c r="T721" s="67"/>
      <c r="U721" s="67"/>
      <c r="V721" s="67"/>
      <c r="W721" s="67"/>
      <c r="X721" s="67"/>
      <c r="Y721" s="67"/>
    </row>
    <row r="722" spans="1:25" ht="12" customHeight="1" x14ac:dyDescent="0.4">
      <c r="A722" s="67"/>
      <c r="B722" s="67"/>
      <c r="C722" s="67"/>
      <c r="D722" s="67"/>
      <c r="E722" s="67"/>
      <c r="F722" s="67"/>
      <c r="G722" s="67"/>
      <c r="H722" s="67"/>
      <c r="I722" s="67"/>
      <c r="J722" s="67"/>
      <c r="K722" s="67"/>
      <c r="L722" s="67"/>
      <c r="M722" s="67"/>
      <c r="N722" s="67"/>
      <c r="O722" s="67"/>
      <c r="P722" s="67"/>
      <c r="Q722" s="67"/>
      <c r="R722" s="67"/>
      <c r="S722" s="67"/>
      <c r="T722" s="67"/>
      <c r="U722" s="67"/>
      <c r="V722" s="67"/>
      <c r="W722" s="67"/>
      <c r="X722" s="67"/>
      <c r="Y722" s="67"/>
    </row>
    <row r="723" spans="1:25" ht="12" customHeight="1" x14ac:dyDescent="0.4">
      <c r="A723" s="67"/>
      <c r="B723" s="67"/>
      <c r="C723" s="67"/>
      <c r="D723" s="67"/>
      <c r="E723" s="67"/>
      <c r="F723" s="67"/>
      <c r="G723" s="67"/>
      <c r="H723" s="67"/>
      <c r="I723" s="67"/>
      <c r="J723" s="67"/>
      <c r="K723" s="67"/>
      <c r="L723" s="67"/>
      <c r="M723" s="67"/>
      <c r="N723" s="67"/>
      <c r="O723" s="67"/>
      <c r="P723" s="67"/>
      <c r="Q723" s="67"/>
      <c r="R723" s="67"/>
      <c r="S723" s="67"/>
      <c r="T723" s="67"/>
      <c r="U723" s="67"/>
      <c r="V723" s="67"/>
      <c r="W723" s="67"/>
      <c r="X723" s="67"/>
      <c r="Y723" s="67"/>
    </row>
    <row r="724" spans="1:25" ht="12" customHeight="1" x14ac:dyDescent="0.4">
      <c r="A724" s="67"/>
      <c r="B724" s="67"/>
      <c r="C724" s="67"/>
      <c r="D724" s="67"/>
      <c r="E724" s="67"/>
      <c r="F724" s="67"/>
      <c r="G724" s="67"/>
      <c r="H724" s="67"/>
      <c r="I724" s="67"/>
      <c r="J724" s="67"/>
      <c r="K724" s="67"/>
      <c r="L724" s="67"/>
      <c r="M724" s="67"/>
      <c r="N724" s="67"/>
      <c r="O724" s="67"/>
      <c r="P724" s="67"/>
      <c r="Q724" s="67"/>
      <c r="R724" s="67"/>
      <c r="S724" s="67"/>
      <c r="T724" s="67"/>
      <c r="U724" s="67"/>
      <c r="V724" s="67"/>
      <c r="W724" s="67"/>
      <c r="X724" s="67"/>
      <c r="Y724" s="67"/>
    </row>
    <row r="725" spans="1:25" ht="12" customHeight="1" x14ac:dyDescent="0.4">
      <c r="A725" s="67"/>
      <c r="B725" s="67"/>
      <c r="C725" s="67"/>
      <c r="D725" s="67"/>
      <c r="E725" s="67"/>
      <c r="F725" s="67"/>
      <c r="G725" s="67"/>
      <c r="H725" s="67"/>
      <c r="I725" s="67"/>
      <c r="J725" s="67"/>
      <c r="K725" s="67"/>
      <c r="L725" s="67"/>
      <c r="M725" s="67"/>
      <c r="N725" s="67"/>
      <c r="O725" s="67"/>
      <c r="P725" s="67"/>
      <c r="Q725" s="67"/>
      <c r="R725" s="67"/>
      <c r="S725" s="67"/>
      <c r="T725" s="67"/>
      <c r="U725" s="67"/>
      <c r="V725" s="67"/>
      <c r="W725" s="67"/>
      <c r="X725" s="67"/>
      <c r="Y725" s="67"/>
    </row>
    <row r="726" spans="1:25" ht="12" customHeight="1" x14ac:dyDescent="0.4">
      <c r="A726" s="67"/>
      <c r="B726" s="67"/>
      <c r="C726" s="67"/>
      <c r="D726" s="67"/>
      <c r="E726" s="67"/>
      <c r="F726" s="67"/>
      <c r="G726" s="67"/>
      <c r="H726" s="67"/>
      <c r="I726" s="67"/>
      <c r="J726" s="67"/>
      <c r="K726" s="67"/>
      <c r="L726" s="67"/>
      <c r="M726" s="67"/>
      <c r="N726" s="67"/>
      <c r="O726" s="67"/>
      <c r="P726" s="67"/>
      <c r="Q726" s="67"/>
      <c r="R726" s="67"/>
      <c r="S726" s="67"/>
      <c r="T726" s="67"/>
      <c r="U726" s="67"/>
      <c r="V726" s="67"/>
      <c r="W726" s="67"/>
      <c r="X726" s="67"/>
      <c r="Y726" s="67"/>
    </row>
    <row r="727" spans="1:25" ht="12" customHeight="1" x14ac:dyDescent="0.4">
      <c r="A727" s="67"/>
      <c r="B727" s="67"/>
      <c r="C727" s="67"/>
      <c r="D727" s="67"/>
      <c r="E727" s="67"/>
      <c r="F727" s="67"/>
      <c r="G727" s="67"/>
      <c r="H727" s="67"/>
      <c r="I727" s="67"/>
      <c r="J727" s="67"/>
      <c r="K727" s="67"/>
      <c r="L727" s="67"/>
      <c r="M727" s="67"/>
      <c r="N727" s="67"/>
      <c r="O727" s="67"/>
      <c r="P727" s="67"/>
      <c r="Q727" s="67"/>
      <c r="R727" s="67"/>
      <c r="S727" s="67"/>
      <c r="T727" s="67"/>
      <c r="U727" s="67"/>
      <c r="V727" s="67"/>
      <c r="W727" s="67"/>
      <c r="X727" s="67"/>
      <c r="Y727" s="67"/>
    </row>
    <row r="728" spans="1:25" ht="12" customHeight="1" x14ac:dyDescent="0.4">
      <c r="A728" s="67"/>
      <c r="B728" s="67"/>
      <c r="C728" s="67"/>
      <c r="D728" s="67"/>
      <c r="E728" s="67"/>
      <c r="F728" s="67"/>
      <c r="G728" s="67"/>
      <c r="H728" s="67"/>
      <c r="I728" s="67"/>
      <c r="J728" s="67"/>
      <c r="K728" s="67"/>
      <c r="L728" s="67"/>
      <c r="M728" s="67"/>
      <c r="N728" s="67"/>
      <c r="O728" s="67"/>
      <c r="P728" s="67"/>
      <c r="Q728" s="67"/>
      <c r="R728" s="67"/>
      <c r="S728" s="67"/>
      <c r="T728" s="67"/>
      <c r="U728" s="67"/>
      <c r="V728" s="67"/>
      <c r="W728" s="67"/>
      <c r="X728" s="67"/>
      <c r="Y728" s="67"/>
    </row>
    <row r="729" spans="1:25" ht="12" customHeight="1" x14ac:dyDescent="0.4">
      <c r="A729" s="67"/>
      <c r="B729" s="67"/>
      <c r="C729" s="67"/>
      <c r="D729" s="67"/>
      <c r="E729" s="67"/>
      <c r="F729" s="67"/>
      <c r="G729" s="67"/>
      <c r="H729" s="67"/>
      <c r="I729" s="67"/>
      <c r="J729" s="67"/>
      <c r="K729" s="67"/>
      <c r="L729" s="67"/>
      <c r="M729" s="67"/>
      <c r="N729" s="67"/>
      <c r="O729" s="67"/>
      <c r="P729" s="67"/>
      <c r="Q729" s="67"/>
      <c r="R729" s="67"/>
      <c r="S729" s="67"/>
      <c r="T729" s="67"/>
      <c r="U729" s="67"/>
      <c r="V729" s="67"/>
      <c r="W729" s="67"/>
      <c r="X729" s="67"/>
      <c r="Y729" s="67"/>
    </row>
    <row r="730" spans="1:25" ht="12" customHeight="1" x14ac:dyDescent="0.4">
      <c r="A730" s="67"/>
      <c r="B730" s="67"/>
      <c r="C730" s="67"/>
      <c r="D730" s="67"/>
      <c r="E730" s="67"/>
      <c r="F730" s="67"/>
      <c r="G730" s="67"/>
      <c r="H730" s="67"/>
      <c r="I730" s="67"/>
      <c r="J730" s="67"/>
      <c r="K730" s="67"/>
      <c r="L730" s="67"/>
      <c r="M730" s="67"/>
      <c r="N730" s="67"/>
      <c r="O730" s="67"/>
      <c r="P730" s="67"/>
      <c r="Q730" s="67"/>
      <c r="R730" s="67"/>
      <c r="S730" s="67"/>
      <c r="T730" s="67"/>
      <c r="U730" s="67"/>
      <c r="V730" s="67"/>
      <c r="W730" s="67"/>
      <c r="X730" s="67"/>
      <c r="Y730" s="67"/>
    </row>
    <row r="731" spans="1:25" ht="12" customHeight="1" x14ac:dyDescent="0.4">
      <c r="A731" s="67"/>
      <c r="B731" s="67"/>
      <c r="C731" s="67"/>
      <c r="D731" s="67"/>
      <c r="E731" s="67"/>
      <c r="F731" s="67"/>
      <c r="G731" s="67"/>
      <c r="H731" s="67"/>
      <c r="I731" s="67"/>
      <c r="J731" s="67"/>
      <c r="K731" s="67"/>
      <c r="L731" s="67"/>
      <c r="M731" s="67"/>
      <c r="N731" s="67"/>
      <c r="O731" s="67"/>
      <c r="P731" s="67"/>
      <c r="Q731" s="67"/>
      <c r="R731" s="67"/>
      <c r="S731" s="67"/>
      <c r="T731" s="67"/>
      <c r="U731" s="67"/>
      <c r="V731" s="67"/>
      <c r="W731" s="67"/>
      <c r="X731" s="67"/>
      <c r="Y731" s="67"/>
    </row>
    <row r="732" spans="1:25" ht="12" customHeight="1" x14ac:dyDescent="0.4">
      <c r="A732" s="67"/>
      <c r="B732" s="67"/>
      <c r="C732" s="67"/>
      <c r="D732" s="67"/>
      <c r="E732" s="67"/>
      <c r="F732" s="67"/>
      <c r="G732" s="67"/>
      <c r="H732" s="67"/>
      <c r="I732" s="67"/>
      <c r="J732" s="67"/>
      <c r="K732" s="67"/>
      <c r="L732" s="67"/>
      <c r="M732" s="67"/>
      <c r="N732" s="67"/>
      <c r="O732" s="67"/>
      <c r="P732" s="67"/>
      <c r="Q732" s="67"/>
      <c r="R732" s="67"/>
      <c r="S732" s="67"/>
      <c r="T732" s="67"/>
      <c r="U732" s="67"/>
      <c r="V732" s="67"/>
      <c r="W732" s="67"/>
      <c r="X732" s="67"/>
      <c r="Y732" s="67"/>
    </row>
    <row r="733" spans="1:25" ht="12" customHeight="1" x14ac:dyDescent="0.4">
      <c r="A733" s="67"/>
      <c r="B733" s="67"/>
      <c r="C733" s="67"/>
      <c r="D733" s="67"/>
      <c r="E733" s="67"/>
      <c r="F733" s="67"/>
      <c r="G733" s="67"/>
      <c r="H733" s="67"/>
      <c r="I733" s="67"/>
      <c r="J733" s="67"/>
      <c r="K733" s="67"/>
      <c r="L733" s="67"/>
      <c r="M733" s="67"/>
      <c r="N733" s="67"/>
      <c r="O733" s="67"/>
      <c r="P733" s="67"/>
      <c r="Q733" s="67"/>
      <c r="R733" s="67"/>
      <c r="S733" s="67"/>
      <c r="T733" s="67"/>
      <c r="U733" s="67"/>
      <c r="V733" s="67"/>
      <c r="W733" s="67"/>
      <c r="X733" s="67"/>
      <c r="Y733" s="67"/>
    </row>
    <row r="734" spans="1:25" ht="12" customHeight="1" x14ac:dyDescent="0.4">
      <c r="A734" s="67"/>
      <c r="B734" s="67"/>
      <c r="C734" s="67"/>
      <c r="D734" s="67"/>
      <c r="E734" s="67"/>
      <c r="F734" s="67"/>
      <c r="G734" s="67"/>
      <c r="H734" s="67"/>
      <c r="I734" s="67"/>
      <c r="J734" s="67"/>
      <c r="K734" s="67"/>
      <c r="L734" s="67"/>
      <c r="M734" s="67"/>
      <c r="N734" s="67"/>
      <c r="O734" s="67"/>
      <c r="P734" s="67"/>
      <c r="Q734" s="67"/>
      <c r="R734" s="67"/>
      <c r="S734" s="67"/>
      <c r="T734" s="67"/>
      <c r="U734" s="67"/>
      <c r="V734" s="67"/>
      <c r="W734" s="67"/>
      <c r="X734" s="67"/>
      <c r="Y734" s="67"/>
    </row>
    <row r="735" spans="1:25" ht="12" customHeight="1" x14ac:dyDescent="0.4">
      <c r="A735" s="67"/>
      <c r="B735" s="67"/>
      <c r="C735" s="67"/>
      <c r="D735" s="67"/>
      <c r="E735" s="67"/>
      <c r="F735" s="67"/>
      <c r="G735" s="67"/>
      <c r="H735" s="67"/>
      <c r="I735" s="67"/>
      <c r="J735" s="67"/>
      <c r="K735" s="67"/>
      <c r="L735" s="67"/>
      <c r="M735" s="67"/>
      <c r="N735" s="67"/>
      <c r="O735" s="67"/>
      <c r="P735" s="67"/>
      <c r="Q735" s="67"/>
      <c r="R735" s="67"/>
      <c r="S735" s="67"/>
      <c r="T735" s="67"/>
      <c r="U735" s="67"/>
      <c r="V735" s="67"/>
      <c r="W735" s="67"/>
      <c r="X735" s="67"/>
      <c r="Y735" s="67"/>
    </row>
    <row r="736" spans="1:25" ht="12" customHeight="1" x14ac:dyDescent="0.4">
      <c r="A736" s="67"/>
      <c r="B736" s="67"/>
      <c r="C736" s="67"/>
      <c r="D736" s="67"/>
      <c r="E736" s="67"/>
      <c r="F736" s="67"/>
      <c r="G736" s="67"/>
      <c r="H736" s="67"/>
      <c r="I736" s="67"/>
      <c r="J736" s="67"/>
      <c r="K736" s="67"/>
      <c r="L736" s="67"/>
      <c r="M736" s="67"/>
      <c r="N736" s="67"/>
      <c r="O736" s="67"/>
      <c r="P736" s="67"/>
      <c r="Q736" s="67"/>
      <c r="R736" s="67"/>
      <c r="S736" s="67"/>
      <c r="T736" s="67"/>
      <c r="U736" s="67"/>
      <c r="V736" s="67"/>
      <c r="W736" s="67"/>
      <c r="X736" s="67"/>
      <c r="Y736" s="67"/>
    </row>
    <row r="737" spans="1:25" ht="12" customHeight="1" x14ac:dyDescent="0.4">
      <c r="A737" s="67"/>
      <c r="B737" s="67"/>
      <c r="C737" s="67"/>
      <c r="D737" s="67"/>
      <c r="E737" s="67"/>
      <c r="F737" s="67"/>
      <c r="G737" s="67"/>
      <c r="H737" s="67"/>
      <c r="I737" s="67"/>
      <c r="J737" s="67"/>
      <c r="K737" s="67"/>
      <c r="L737" s="67"/>
      <c r="M737" s="67"/>
      <c r="N737" s="67"/>
      <c r="O737" s="67"/>
      <c r="P737" s="67"/>
      <c r="Q737" s="67"/>
      <c r="R737" s="67"/>
      <c r="S737" s="67"/>
      <c r="T737" s="67"/>
      <c r="U737" s="67"/>
      <c r="V737" s="67"/>
      <c r="W737" s="67"/>
      <c r="X737" s="67"/>
      <c r="Y737" s="67"/>
    </row>
    <row r="738" spans="1:25" ht="12" customHeight="1" x14ac:dyDescent="0.4">
      <c r="A738" s="67"/>
      <c r="B738" s="67"/>
      <c r="C738" s="67"/>
      <c r="D738" s="67"/>
      <c r="E738" s="67"/>
      <c r="F738" s="67"/>
      <c r="G738" s="67"/>
      <c r="H738" s="67"/>
      <c r="I738" s="67"/>
      <c r="J738" s="67"/>
      <c r="K738" s="67"/>
      <c r="L738" s="67"/>
      <c r="M738" s="67"/>
      <c r="N738" s="67"/>
      <c r="O738" s="67"/>
      <c r="P738" s="67"/>
      <c r="Q738" s="67"/>
      <c r="R738" s="67"/>
      <c r="S738" s="67"/>
      <c r="T738" s="67"/>
      <c r="U738" s="67"/>
      <c r="V738" s="67"/>
      <c r="W738" s="67"/>
      <c r="X738" s="67"/>
      <c r="Y738" s="67"/>
    </row>
    <row r="739" spans="1:25" ht="12" customHeight="1" x14ac:dyDescent="0.4">
      <c r="A739" s="67"/>
      <c r="B739" s="67"/>
      <c r="C739" s="67"/>
      <c r="D739" s="67"/>
      <c r="E739" s="67"/>
      <c r="F739" s="67"/>
      <c r="G739" s="67"/>
      <c r="H739" s="67"/>
      <c r="I739" s="67"/>
      <c r="J739" s="67"/>
      <c r="K739" s="67"/>
      <c r="L739" s="67"/>
      <c r="M739" s="67"/>
      <c r="N739" s="67"/>
      <c r="O739" s="67"/>
      <c r="P739" s="67"/>
      <c r="Q739" s="67"/>
      <c r="R739" s="67"/>
      <c r="S739" s="67"/>
      <c r="T739" s="67"/>
      <c r="U739" s="67"/>
      <c r="V739" s="67"/>
      <c r="W739" s="67"/>
      <c r="X739" s="67"/>
      <c r="Y739" s="67"/>
    </row>
    <row r="740" spans="1:25" ht="12" customHeight="1" x14ac:dyDescent="0.4">
      <c r="A740" s="67"/>
      <c r="B740" s="67"/>
      <c r="C740" s="67"/>
      <c r="D740" s="67"/>
      <c r="E740" s="67"/>
      <c r="F740" s="67"/>
      <c r="G740" s="67"/>
      <c r="H740" s="67"/>
      <c r="I740" s="67"/>
      <c r="J740" s="67"/>
      <c r="K740" s="67"/>
      <c r="L740" s="67"/>
      <c r="M740" s="67"/>
      <c r="N740" s="67"/>
      <c r="O740" s="67"/>
      <c r="P740" s="67"/>
      <c r="Q740" s="67"/>
      <c r="R740" s="67"/>
      <c r="S740" s="67"/>
      <c r="T740" s="67"/>
      <c r="U740" s="67"/>
      <c r="V740" s="67"/>
      <c r="W740" s="67"/>
      <c r="X740" s="67"/>
      <c r="Y740" s="67"/>
    </row>
    <row r="741" spans="1:25" ht="12" customHeight="1" x14ac:dyDescent="0.4">
      <c r="A741" s="67"/>
      <c r="B741" s="67"/>
      <c r="C741" s="67"/>
      <c r="D741" s="67"/>
      <c r="E741" s="67"/>
      <c r="F741" s="67"/>
      <c r="G741" s="67"/>
      <c r="H741" s="67"/>
      <c r="I741" s="67"/>
      <c r="J741" s="67"/>
      <c r="K741" s="67"/>
      <c r="L741" s="67"/>
      <c r="M741" s="67"/>
      <c r="N741" s="67"/>
      <c r="O741" s="67"/>
      <c r="P741" s="67"/>
      <c r="Q741" s="67"/>
      <c r="R741" s="67"/>
      <c r="S741" s="67"/>
      <c r="T741" s="67"/>
      <c r="U741" s="67"/>
      <c r="V741" s="67"/>
      <c r="W741" s="67"/>
      <c r="X741" s="67"/>
      <c r="Y741" s="67"/>
    </row>
    <row r="742" spans="1:25" ht="12" customHeight="1" x14ac:dyDescent="0.4">
      <c r="A742" s="67"/>
      <c r="B742" s="67"/>
      <c r="C742" s="67"/>
      <c r="D742" s="67"/>
      <c r="E742" s="67"/>
      <c r="F742" s="67"/>
      <c r="G742" s="67"/>
      <c r="H742" s="67"/>
      <c r="I742" s="67"/>
      <c r="J742" s="67"/>
      <c r="K742" s="67"/>
      <c r="L742" s="67"/>
      <c r="M742" s="67"/>
      <c r="N742" s="67"/>
      <c r="O742" s="67"/>
      <c r="P742" s="67"/>
      <c r="Q742" s="67"/>
      <c r="R742" s="67"/>
      <c r="S742" s="67"/>
      <c r="T742" s="67"/>
      <c r="U742" s="67"/>
      <c r="V742" s="67"/>
      <c r="W742" s="67"/>
      <c r="X742" s="67"/>
      <c r="Y742" s="67"/>
    </row>
    <row r="743" spans="1:25" ht="12" customHeight="1" x14ac:dyDescent="0.4">
      <c r="A743" s="67"/>
      <c r="B743" s="67"/>
      <c r="C743" s="67"/>
      <c r="D743" s="67"/>
      <c r="E743" s="67"/>
      <c r="F743" s="67"/>
      <c r="G743" s="67"/>
      <c r="H743" s="67"/>
      <c r="I743" s="67"/>
      <c r="J743" s="67"/>
      <c r="K743" s="67"/>
      <c r="L743" s="67"/>
      <c r="M743" s="67"/>
      <c r="N743" s="67"/>
      <c r="O743" s="67"/>
      <c r="P743" s="67"/>
      <c r="Q743" s="67"/>
      <c r="R743" s="67"/>
      <c r="S743" s="67"/>
      <c r="T743" s="67"/>
      <c r="U743" s="67"/>
      <c r="V743" s="67"/>
      <c r="W743" s="67"/>
      <c r="X743" s="67"/>
      <c r="Y743" s="67"/>
    </row>
    <row r="744" spans="1:25" ht="12" customHeight="1" x14ac:dyDescent="0.4">
      <c r="A744" s="67"/>
      <c r="B744" s="67"/>
      <c r="C744" s="67"/>
      <c r="D744" s="67"/>
      <c r="E744" s="67"/>
      <c r="F744" s="67"/>
      <c r="G744" s="67"/>
      <c r="H744" s="67"/>
      <c r="I744" s="67"/>
      <c r="J744" s="67"/>
      <c r="K744" s="67"/>
      <c r="L744" s="67"/>
      <c r="M744" s="67"/>
      <c r="N744" s="67"/>
      <c r="O744" s="67"/>
      <c r="P744" s="67"/>
      <c r="Q744" s="67"/>
      <c r="R744" s="67"/>
      <c r="S744" s="67"/>
      <c r="T744" s="67"/>
      <c r="U744" s="67"/>
      <c r="V744" s="67"/>
      <c r="W744" s="67"/>
      <c r="X744" s="67"/>
      <c r="Y744" s="67"/>
    </row>
    <row r="745" spans="1:25" ht="12" customHeight="1" x14ac:dyDescent="0.4">
      <c r="A745" s="67"/>
      <c r="B745" s="67"/>
      <c r="C745" s="67"/>
      <c r="D745" s="67"/>
      <c r="E745" s="67"/>
      <c r="F745" s="67"/>
      <c r="G745" s="67"/>
      <c r="H745" s="67"/>
      <c r="I745" s="67"/>
      <c r="J745" s="67"/>
      <c r="K745" s="67"/>
      <c r="L745" s="67"/>
      <c r="M745" s="67"/>
      <c r="N745" s="67"/>
      <c r="O745" s="67"/>
      <c r="P745" s="67"/>
      <c r="Q745" s="67"/>
      <c r="R745" s="67"/>
      <c r="S745" s="67"/>
      <c r="T745" s="67"/>
      <c r="U745" s="67"/>
      <c r="V745" s="67"/>
      <c r="W745" s="67"/>
      <c r="X745" s="67"/>
      <c r="Y745" s="67"/>
    </row>
    <row r="746" spans="1:25" ht="12" customHeight="1" x14ac:dyDescent="0.4">
      <c r="A746" s="67"/>
      <c r="B746" s="67"/>
      <c r="C746" s="67"/>
      <c r="D746" s="67"/>
      <c r="E746" s="67"/>
      <c r="F746" s="67"/>
      <c r="G746" s="67"/>
      <c r="H746" s="67"/>
      <c r="I746" s="67"/>
      <c r="J746" s="67"/>
      <c r="K746" s="67"/>
      <c r="L746" s="67"/>
      <c r="M746" s="67"/>
      <c r="N746" s="67"/>
      <c r="O746" s="67"/>
      <c r="P746" s="67"/>
      <c r="Q746" s="67"/>
      <c r="R746" s="67"/>
      <c r="S746" s="67"/>
      <c r="T746" s="67"/>
      <c r="U746" s="67"/>
      <c r="V746" s="67"/>
      <c r="W746" s="67"/>
      <c r="X746" s="67"/>
      <c r="Y746" s="67"/>
    </row>
    <row r="747" spans="1:25" ht="12" customHeight="1" x14ac:dyDescent="0.4">
      <c r="A747" s="67"/>
      <c r="B747" s="67"/>
      <c r="C747" s="67"/>
      <c r="D747" s="67"/>
      <c r="E747" s="67"/>
      <c r="F747" s="67"/>
      <c r="G747" s="67"/>
      <c r="H747" s="67"/>
      <c r="I747" s="67"/>
      <c r="J747" s="67"/>
      <c r="K747" s="67"/>
      <c r="L747" s="67"/>
      <c r="M747" s="67"/>
      <c r="N747" s="67"/>
      <c r="O747" s="67"/>
      <c r="P747" s="67"/>
      <c r="Q747" s="67"/>
      <c r="R747" s="67"/>
      <c r="S747" s="67"/>
      <c r="T747" s="67"/>
      <c r="U747" s="67"/>
      <c r="V747" s="67"/>
      <c r="W747" s="67"/>
      <c r="X747" s="67"/>
      <c r="Y747" s="67"/>
    </row>
    <row r="748" spans="1:25" ht="12" customHeight="1" x14ac:dyDescent="0.4">
      <c r="A748" s="67"/>
      <c r="B748" s="67"/>
      <c r="C748" s="67"/>
      <c r="D748" s="67"/>
      <c r="E748" s="67"/>
      <c r="F748" s="67"/>
      <c r="G748" s="67"/>
      <c r="H748" s="67"/>
      <c r="I748" s="67"/>
      <c r="J748" s="67"/>
      <c r="K748" s="67"/>
      <c r="L748" s="67"/>
      <c r="M748" s="67"/>
      <c r="N748" s="67"/>
      <c r="O748" s="67"/>
      <c r="P748" s="67"/>
      <c r="Q748" s="67"/>
      <c r="R748" s="67"/>
      <c r="S748" s="67"/>
      <c r="T748" s="67"/>
      <c r="U748" s="67"/>
      <c r="V748" s="67"/>
      <c r="W748" s="67"/>
      <c r="X748" s="67"/>
      <c r="Y748" s="67"/>
    </row>
    <row r="749" spans="1:25" ht="12" customHeight="1" x14ac:dyDescent="0.4">
      <c r="A749" s="67"/>
      <c r="B749" s="67"/>
      <c r="C749" s="67"/>
      <c r="D749" s="67"/>
      <c r="E749" s="67"/>
      <c r="F749" s="67"/>
      <c r="G749" s="67"/>
      <c r="H749" s="67"/>
      <c r="I749" s="67"/>
      <c r="J749" s="67"/>
      <c r="K749" s="67"/>
      <c r="L749" s="67"/>
      <c r="M749" s="67"/>
      <c r="N749" s="67"/>
      <c r="O749" s="67"/>
      <c r="P749" s="67"/>
      <c r="Q749" s="67"/>
      <c r="R749" s="67"/>
      <c r="S749" s="67"/>
      <c r="T749" s="67"/>
      <c r="U749" s="67"/>
      <c r="V749" s="67"/>
      <c r="W749" s="67"/>
      <c r="X749" s="67"/>
      <c r="Y749" s="67"/>
    </row>
    <row r="750" spans="1:25" ht="12" customHeight="1" x14ac:dyDescent="0.4">
      <c r="A750" s="67"/>
      <c r="B750" s="67"/>
      <c r="C750" s="67"/>
      <c r="D750" s="67"/>
      <c r="E750" s="67"/>
      <c r="F750" s="67"/>
      <c r="G750" s="67"/>
      <c r="H750" s="67"/>
      <c r="I750" s="67"/>
      <c r="J750" s="67"/>
      <c r="K750" s="67"/>
      <c r="L750" s="67"/>
      <c r="M750" s="67"/>
      <c r="N750" s="67"/>
      <c r="O750" s="67"/>
      <c r="P750" s="67"/>
      <c r="Q750" s="67"/>
      <c r="R750" s="67"/>
      <c r="S750" s="67"/>
      <c r="T750" s="67"/>
      <c r="U750" s="67"/>
      <c r="V750" s="67"/>
      <c r="W750" s="67"/>
      <c r="X750" s="67"/>
      <c r="Y750" s="67"/>
    </row>
    <row r="751" spans="1:25" ht="12" customHeight="1" x14ac:dyDescent="0.4">
      <c r="A751" s="67"/>
      <c r="B751" s="67"/>
      <c r="C751" s="67"/>
      <c r="D751" s="67"/>
      <c r="E751" s="67"/>
      <c r="F751" s="67"/>
      <c r="G751" s="67"/>
      <c r="H751" s="67"/>
      <c r="I751" s="67"/>
      <c r="J751" s="67"/>
      <c r="K751" s="67"/>
      <c r="L751" s="67"/>
      <c r="M751" s="67"/>
      <c r="N751" s="67"/>
      <c r="O751" s="67"/>
      <c r="P751" s="67"/>
      <c r="Q751" s="67"/>
      <c r="R751" s="67"/>
      <c r="S751" s="67"/>
      <c r="T751" s="67"/>
      <c r="U751" s="67"/>
      <c r="V751" s="67"/>
      <c r="W751" s="67"/>
      <c r="X751" s="67"/>
      <c r="Y751" s="67"/>
    </row>
    <row r="752" spans="1:25" ht="12" customHeight="1" x14ac:dyDescent="0.4">
      <c r="A752" s="67"/>
      <c r="B752" s="67"/>
      <c r="C752" s="67"/>
      <c r="D752" s="67"/>
      <c r="E752" s="67"/>
      <c r="F752" s="67"/>
      <c r="G752" s="67"/>
      <c r="H752" s="67"/>
      <c r="I752" s="67"/>
      <c r="J752" s="67"/>
      <c r="K752" s="67"/>
      <c r="L752" s="67"/>
      <c r="M752" s="67"/>
      <c r="N752" s="67"/>
      <c r="O752" s="67"/>
      <c r="P752" s="67"/>
      <c r="Q752" s="67"/>
      <c r="R752" s="67"/>
      <c r="S752" s="67"/>
      <c r="T752" s="67"/>
      <c r="U752" s="67"/>
      <c r="V752" s="67"/>
      <c r="W752" s="67"/>
      <c r="X752" s="67"/>
      <c r="Y752" s="67"/>
    </row>
    <row r="753" spans="1:25" ht="12" customHeight="1" x14ac:dyDescent="0.4">
      <c r="A753" s="67"/>
      <c r="B753" s="67"/>
      <c r="C753" s="67"/>
      <c r="D753" s="67"/>
      <c r="E753" s="67"/>
      <c r="F753" s="67"/>
      <c r="G753" s="67"/>
      <c r="H753" s="67"/>
      <c r="I753" s="67"/>
      <c r="J753" s="67"/>
      <c r="K753" s="67"/>
      <c r="L753" s="67"/>
      <c r="M753" s="67"/>
      <c r="N753" s="67"/>
      <c r="O753" s="67"/>
      <c r="P753" s="67"/>
      <c r="Q753" s="67"/>
      <c r="R753" s="67"/>
      <c r="S753" s="67"/>
      <c r="T753" s="67"/>
      <c r="U753" s="67"/>
      <c r="V753" s="67"/>
      <c r="W753" s="67"/>
      <c r="X753" s="67"/>
      <c r="Y753" s="67"/>
    </row>
    <row r="754" spans="1:25" ht="12" customHeight="1" x14ac:dyDescent="0.4">
      <c r="A754" s="67"/>
      <c r="B754" s="67"/>
      <c r="C754" s="67"/>
      <c r="D754" s="67"/>
      <c r="E754" s="67"/>
      <c r="F754" s="67"/>
      <c r="G754" s="67"/>
      <c r="H754" s="67"/>
      <c r="I754" s="67"/>
      <c r="J754" s="67"/>
      <c r="K754" s="67"/>
      <c r="L754" s="67"/>
      <c r="M754" s="67"/>
      <c r="N754" s="67"/>
      <c r="O754" s="67"/>
      <c r="P754" s="67"/>
      <c r="Q754" s="67"/>
      <c r="R754" s="67"/>
      <c r="S754" s="67"/>
      <c r="T754" s="67"/>
      <c r="U754" s="67"/>
      <c r="V754" s="67"/>
      <c r="W754" s="67"/>
      <c r="X754" s="67"/>
      <c r="Y754" s="67"/>
    </row>
    <row r="755" spans="1:25" ht="12" customHeight="1" x14ac:dyDescent="0.4">
      <c r="A755" s="67"/>
      <c r="B755" s="67"/>
      <c r="C755" s="67"/>
      <c r="D755" s="67"/>
      <c r="E755" s="67"/>
      <c r="F755" s="67"/>
      <c r="G755" s="67"/>
      <c r="H755" s="67"/>
      <c r="I755" s="67"/>
      <c r="J755" s="67"/>
      <c r="K755" s="67"/>
      <c r="L755" s="67"/>
      <c r="M755" s="67"/>
      <c r="N755" s="67"/>
      <c r="O755" s="67"/>
      <c r="P755" s="67"/>
      <c r="Q755" s="67"/>
      <c r="R755" s="67"/>
      <c r="S755" s="67"/>
      <c r="T755" s="67"/>
      <c r="U755" s="67"/>
      <c r="V755" s="67"/>
      <c r="W755" s="67"/>
      <c r="X755" s="67"/>
      <c r="Y755" s="67"/>
    </row>
    <row r="756" spans="1:25" ht="12" customHeight="1" x14ac:dyDescent="0.4">
      <c r="A756" s="67"/>
      <c r="B756" s="67"/>
      <c r="C756" s="67"/>
      <c r="D756" s="67"/>
      <c r="E756" s="67"/>
      <c r="F756" s="67"/>
      <c r="G756" s="67"/>
      <c r="H756" s="67"/>
      <c r="I756" s="67"/>
      <c r="J756" s="67"/>
      <c r="K756" s="67"/>
      <c r="L756" s="67"/>
      <c r="M756" s="67"/>
      <c r="N756" s="67"/>
      <c r="O756" s="67"/>
      <c r="P756" s="67"/>
      <c r="Q756" s="67"/>
      <c r="R756" s="67"/>
      <c r="S756" s="67"/>
      <c r="T756" s="67"/>
      <c r="U756" s="67"/>
      <c r="V756" s="67"/>
      <c r="W756" s="67"/>
      <c r="X756" s="67"/>
      <c r="Y756" s="67"/>
    </row>
    <row r="757" spans="1:25" ht="12" customHeight="1" x14ac:dyDescent="0.4">
      <c r="A757" s="67"/>
      <c r="B757" s="67"/>
      <c r="C757" s="67"/>
      <c r="D757" s="67"/>
      <c r="E757" s="67"/>
      <c r="F757" s="67"/>
      <c r="G757" s="67"/>
      <c r="H757" s="67"/>
      <c r="I757" s="67"/>
      <c r="J757" s="67"/>
      <c r="K757" s="67"/>
      <c r="L757" s="67"/>
      <c r="M757" s="67"/>
      <c r="N757" s="67"/>
      <c r="O757" s="67"/>
      <c r="P757" s="67"/>
      <c r="Q757" s="67"/>
      <c r="R757" s="67"/>
      <c r="S757" s="67"/>
      <c r="T757" s="67"/>
      <c r="U757" s="67"/>
      <c r="V757" s="67"/>
      <c r="W757" s="67"/>
      <c r="X757" s="67"/>
      <c r="Y757" s="67"/>
    </row>
    <row r="758" spans="1:25" ht="12" customHeight="1" x14ac:dyDescent="0.4">
      <c r="A758" s="67"/>
      <c r="B758" s="67"/>
      <c r="C758" s="67"/>
      <c r="D758" s="67"/>
      <c r="E758" s="67"/>
      <c r="F758" s="67"/>
      <c r="G758" s="67"/>
      <c r="H758" s="67"/>
      <c r="I758" s="67"/>
      <c r="J758" s="67"/>
      <c r="K758" s="67"/>
      <c r="L758" s="67"/>
      <c r="M758" s="67"/>
      <c r="N758" s="67"/>
      <c r="O758" s="67"/>
      <c r="P758" s="67"/>
      <c r="Q758" s="67"/>
      <c r="R758" s="67"/>
      <c r="S758" s="67"/>
      <c r="T758" s="67"/>
      <c r="U758" s="67"/>
      <c r="V758" s="67"/>
      <c r="W758" s="67"/>
      <c r="X758" s="67"/>
      <c r="Y758" s="67"/>
    </row>
    <row r="759" spans="1:25" ht="12" customHeight="1" x14ac:dyDescent="0.4">
      <c r="A759" s="67"/>
      <c r="B759" s="67"/>
      <c r="C759" s="67"/>
      <c r="D759" s="67"/>
      <c r="E759" s="67"/>
      <c r="F759" s="67"/>
      <c r="G759" s="67"/>
      <c r="H759" s="67"/>
      <c r="I759" s="67"/>
      <c r="J759" s="67"/>
      <c r="K759" s="67"/>
      <c r="L759" s="67"/>
      <c r="M759" s="67"/>
      <c r="N759" s="67"/>
      <c r="O759" s="67"/>
      <c r="P759" s="67"/>
      <c r="Q759" s="67"/>
      <c r="R759" s="67"/>
      <c r="S759" s="67"/>
      <c r="T759" s="67"/>
      <c r="U759" s="67"/>
      <c r="V759" s="67"/>
      <c r="W759" s="67"/>
      <c r="X759" s="67"/>
      <c r="Y759" s="67"/>
    </row>
    <row r="760" spans="1:25" ht="12" customHeight="1" x14ac:dyDescent="0.4">
      <c r="A760" s="67"/>
      <c r="B760" s="67"/>
      <c r="C760" s="67"/>
      <c r="D760" s="67"/>
      <c r="E760" s="67"/>
      <c r="F760" s="67"/>
      <c r="G760" s="67"/>
      <c r="H760" s="67"/>
      <c r="I760" s="67"/>
      <c r="J760" s="67"/>
      <c r="K760" s="67"/>
      <c r="L760" s="67"/>
      <c r="M760" s="67"/>
      <c r="N760" s="67"/>
      <c r="O760" s="67"/>
      <c r="P760" s="67"/>
      <c r="Q760" s="67"/>
      <c r="R760" s="67"/>
      <c r="S760" s="67"/>
      <c r="T760" s="67"/>
      <c r="U760" s="67"/>
      <c r="V760" s="67"/>
      <c r="W760" s="67"/>
      <c r="X760" s="67"/>
      <c r="Y760" s="67"/>
    </row>
    <row r="761" spans="1:25" ht="12" customHeight="1" x14ac:dyDescent="0.4">
      <c r="A761" s="67"/>
      <c r="B761" s="67"/>
      <c r="C761" s="67"/>
      <c r="D761" s="67"/>
      <c r="E761" s="67"/>
      <c r="F761" s="67"/>
      <c r="G761" s="67"/>
      <c r="H761" s="67"/>
      <c r="I761" s="67"/>
      <c r="J761" s="67"/>
      <c r="K761" s="67"/>
      <c r="L761" s="67"/>
      <c r="M761" s="67"/>
      <c r="N761" s="67"/>
      <c r="O761" s="67"/>
      <c r="P761" s="67"/>
      <c r="Q761" s="67"/>
      <c r="R761" s="67"/>
      <c r="S761" s="67"/>
      <c r="T761" s="67"/>
      <c r="U761" s="67"/>
      <c r="V761" s="67"/>
      <c r="W761" s="67"/>
      <c r="X761" s="67"/>
      <c r="Y761" s="67"/>
    </row>
    <row r="762" spans="1:25" ht="12" customHeight="1" x14ac:dyDescent="0.4">
      <c r="A762" s="67"/>
      <c r="B762" s="67"/>
      <c r="C762" s="67"/>
      <c r="D762" s="67"/>
      <c r="E762" s="67"/>
      <c r="F762" s="67"/>
      <c r="G762" s="67"/>
      <c r="H762" s="67"/>
      <c r="I762" s="67"/>
      <c r="J762" s="67"/>
      <c r="K762" s="67"/>
      <c r="L762" s="67"/>
      <c r="M762" s="67"/>
      <c r="N762" s="67"/>
      <c r="O762" s="67"/>
      <c r="P762" s="67"/>
      <c r="Q762" s="67"/>
      <c r="R762" s="67"/>
      <c r="S762" s="67"/>
      <c r="T762" s="67"/>
      <c r="U762" s="67"/>
      <c r="V762" s="67"/>
      <c r="W762" s="67"/>
      <c r="X762" s="67"/>
      <c r="Y762" s="67"/>
    </row>
    <row r="763" spans="1:25" ht="12" customHeight="1" x14ac:dyDescent="0.4">
      <c r="A763" s="67"/>
      <c r="B763" s="67"/>
      <c r="C763" s="67"/>
      <c r="D763" s="67"/>
      <c r="E763" s="67"/>
      <c r="F763" s="67"/>
      <c r="G763" s="67"/>
      <c r="H763" s="67"/>
      <c r="I763" s="67"/>
      <c r="J763" s="67"/>
      <c r="K763" s="67"/>
      <c r="L763" s="67"/>
      <c r="M763" s="67"/>
      <c r="N763" s="67"/>
      <c r="O763" s="67"/>
      <c r="P763" s="67"/>
      <c r="Q763" s="67"/>
      <c r="R763" s="67"/>
      <c r="S763" s="67"/>
      <c r="T763" s="67"/>
      <c r="U763" s="67"/>
      <c r="V763" s="67"/>
      <c r="W763" s="67"/>
      <c r="X763" s="67"/>
      <c r="Y763" s="67"/>
    </row>
    <row r="764" spans="1:25" ht="12" customHeight="1" x14ac:dyDescent="0.4">
      <c r="A764" s="67"/>
      <c r="B764" s="67"/>
      <c r="C764" s="67"/>
      <c r="D764" s="67"/>
      <c r="E764" s="67"/>
      <c r="F764" s="67"/>
      <c r="G764" s="67"/>
      <c r="H764" s="67"/>
      <c r="I764" s="67"/>
      <c r="J764" s="67"/>
      <c r="K764" s="67"/>
      <c r="L764" s="67"/>
      <c r="M764" s="67"/>
      <c r="N764" s="67"/>
      <c r="O764" s="67"/>
      <c r="P764" s="67"/>
      <c r="Q764" s="67"/>
      <c r="R764" s="67"/>
      <c r="S764" s="67"/>
      <c r="T764" s="67"/>
      <c r="U764" s="67"/>
      <c r="V764" s="67"/>
      <c r="W764" s="67"/>
      <c r="X764" s="67"/>
      <c r="Y764" s="67"/>
    </row>
    <row r="765" spans="1:25" ht="12" customHeight="1" x14ac:dyDescent="0.4">
      <c r="A765" s="67"/>
      <c r="B765" s="67"/>
      <c r="C765" s="67"/>
      <c r="D765" s="67"/>
      <c r="E765" s="67"/>
      <c r="F765" s="67"/>
      <c r="G765" s="67"/>
      <c r="H765" s="67"/>
      <c r="I765" s="67"/>
      <c r="J765" s="67"/>
      <c r="K765" s="67"/>
      <c r="L765" s="67"/>
      <c r="M765" s="67"/>
      <c r="N765" s="67"/>
      <c r="O765" s="67"/>
      <c r="P765" s="67"/>
      <c r="Q765" s="67"/>
      <c r="R765" s="67"/>
      <c r="S765" s="67"/>
      <c r="T765" s="67"/>
      <c r="U765" s="67"/>
      <c r="V765" s="67"/>
      <c r="W765" s="67"/>
      <c r="X765" s="67"/>
      <c r="Y765" s="67"/>
    </row>
    <row r="766" spans="1:25" ht="12" customHeight="1" x14ac:dyDescent="0.4">
      <c r="A766" s="67"/>
      <c r="B766" s="67"/>
      <c r="C766" s="67"/>
      <c r="D766" s="67"/>
      <c r="E766" s="67"/>
      <c r="F766" s="67"/>
      <c r="G766" s="67"/>
      <c r="H766" s="67"/>
      <c r="I766" s="67"/>
      <c r="J766" s="67"/>
      <c r="K766" s="67"/>
      <c r="L766" s="67"/>
      <c r="M766" s="67"/>
      <c r="N766" s="67"/>
      <c r="O766" s="67"/>
      <c r="P766" s="67"/>
      <c r="Q766" s="67"/>
      <c r="R766" s="67"/>
      <c r="S766" s="67"/>
      <c r="T766" s="67"/>
      <c r="U766" s="67"/>
      <c r="V766" s="67"/>
      <c r="W766" s="67"/>
      <c r="X766" s="67"/>
      <c r="Y766" s="67"/>
    </row>
    <row r="767" spans="1:25" ht="15.75" customHeight="1" x14ac:dyDescent="0.4">
      <c r="A767" s="80"/>
      <c r="B767" s="80"/>
      <c r="C767" s="80"/>
      <c r="D767" s="80"/>
      <c r="E767" s="80"/>
      <c r="F767" s="80"/>
      <c r="G767" s="80"/>
      <c r="H767" s="80"/>
      <c r="I767" s="80"/>
      <c r="J767" s="80"/>
      <c r="K767" s="80"/>
      <c r="L767" s="80"/>
      <c r="M767" s="80"/>
      <c r="N767" s="80"/>
      <c r="O767" s="80"/>
      <c r="P767" s="80"/>
      <c r="Q767" s="80"/>
      <c r="R767" s="80"/>
      <c r="S767" s="80"/>
      <c r="T767" s="80"/>
      <c r="U767" s="80"/>
      <c r="V767" s="80"/>
      <c r="W767" s="80"/>
      <c r="X767" s="80"/>
      <c r="Y767" s="80"/>
    </row>
    <row r="768" spans="1:25" ht="15.75" customHeight="1" x14ac:dyDescent="0.4">
      <c r="A768" s="80"/>
      <c r="B768" s="80"/>
      <c r="C768" s="80"/>
      <c r="D768" s="80"/>
      <c r="E768" s="80"/>
      <c r="F768" s="80"/>
      <c r="G768" s="80"/>
      <c r="H768" s="80"/>
      <c r="I768" s="80"/>
      <c r="J768" s="80"/>
      <c r="K768" s="80"/>
      <c r="L768" s="80"/>
      <c r="M768" s="80"/>
      <c r="N768" s="80"/>
      <c r="O768" s="80"/>
      <c r="P768" s="80"/>
      <c r="Q768" s="80"/>
      <c r="R768" s="80"/>
      <c r="S768" s="80"/>
      <c r="T768" s="80"/>
      <c r="U768" s="80"/>
      <c r="V768" s="80"/>
      <c r="W768" s="80"/>
      <c r="X768" s="80"/>
      <c r="Y768" s="80"/>
    </row>
    <row r="769" ht="15.75" customHeight="1" x14ac:dyDescent="0.4"/>
    <row r="770" ht="15.75" customHeight="1" x14ac:dyDescent="0.4"/>
    <row r="771" ht="15.75" customHeight="1" x14ac:dyDescent="0.4"/>
    <row r="772" ht="15.75" customHeight="1" x14ac:dyDescent="0.4"/>
    <row r="773" ht="15.75" customHeight="1" x14ac:dyDescent="0.4"/>
    <row r="774" ht="15.75" customHeight="1" x14ac:dyDescent="0.4"/>
    <row r="775" ht="15.75" customHeight="1" x14ac:dyDescent="0.4"/>
    <row r="776" ht="15.75" customHeight="1" x14ac:dyDescent="0.4"/>
    <row r="777" ht="15.75" customHeight="1" x14ac:dyDescent="0.4"/>
    <row r="778" ht="15.75" customHeight="1" x14ac:dyDescent="0.4"/>
    <row r="779" ht="15.75" customHeight="1" x14ac:dyDescent="0.4"/>
    <row r="780" ht="15.75" customHeight="1" x14ac:dyDescent="0.4"/>
    <row r="781" ht="15.75" customHeight="1" x14ac:dyDescent="0.4"/>
    <row r="782" ht="15.75" customHeight="1" x14ac:dyDescent="0.4"/>
    <row r="783" ht="15.75" customHeight="1" x14ac:dyDescent="0.4"/>
    <row r="784" ht="15.75" customHeight="1" x14ac:dyDescent="0.4"/>
    <row r="785" ht="15.75" customHeight="1" x14ac:dyDescent="0.4"/>
    <row r="786" ht="15.75" customHeight="1" x14ac:dyDescent="0.4"/>
    <row r="787" ht="15.75" customHeight="1" x14ac:dyDescent="0.4"/>
    <row r="788" ht="15.75" customHeight="1" x14ac:dyDescent="0.4"/>
    <row r="789" ht="15.75" customHeight="1" x14ac:dyDescent="0.4"/>
    <row r="790" ht="15.75" customHeight="1" x14ac:dyDescent="0.4"/>
    <row r="791" ht="15.75" customHeight="1" x14ac:dyDescent="0.4"/>
    <row r="792" ht="15.75" customHeight="1" x14ac:dyDescent="0.4"/>
    <row r="793" ht="15.75" customHeight="1" x14ac:dyDescent="0.4"/>
    <row r="794" ht="15.75" customHeight="1" x14ac:dyDescent="0.4"/>
    <row r="795" ht="15.75" customHeight="1" x14ac:dyDescent="0.4"/>
    <row r="796" ht="15.75" customHeight="1" x14ac:dyDescent="0.4"/>
    <row r="797" ht="15.75" customHeight="1" x14ac:dyDescent="0.4"/>
    <row r="798" ht="15.75" customHeight="1" x14ac:dyDescent="0.4"/>
    <row r="799" ht="15.75" customHeight="1" x14ac:dyDescent="0.4"/>
    <row r="800" ht="15.75" customHeight="1" x14ac:dyDescent="0.4"/>
    <row r="801" ht="15.75" customHeight="1" x14ac:dyDescent="0.4"/>
    <row r="802" ht="15.75" customHeight="1" x14ac:dyDescent="0.4"/>
    <row r="803" ht="15.75" customHeight="1" x14ac:dyDescent="0.4"/>
    <row r="804" ht="15.75" customHeight="1" x14ac:dyDescent="0.4"/>
    <row r="805" ht="15.75" customHeight="1" x14ac:dyDescent="0.4"/>
    <row r="806" ht="15.75" customHeight="1" x14ac:dyDescent="0.4"/>
    <row r="807" ht="15.75" customHeight="1" x14ac:dyDescent="0.4"/>
    <row r="808" ht="15.75" customHeight="1" x14ac:dyDescent="0.4"/>
    <row r="809" ht="15.75" customHeight="1" x14ac:dyDescent="0.4"/>
    <row r="810" ht="15.75" customHeight="1" x14ac:dyDescent="0.4"/>
    <row r="811" ht="15.75" customHeight="1" x14ac:dyDescent="0.4"/>
    <row r="812" ht="15.75" customHeight="1" x14ac:dyDescent="0.4"/>
    <row r="813" ht="15.75" customHeight="1" x14ac:dyDescent="0.4"/>
    <row r="814" ht="15.75" customHeight="1" x14ac:dyDescent="0.4"/>
    <row r="815" ht="15.75" customHeight="1" x14ac:dyDescent="0.4"/>
    <row r="816" ht="15.75" customHeight="1" x14ac:dyDescent="0.4"/>
    <row r="817" ht="15.75" customHeight="1" x14ac:dyDescent="0.4"/>
    <row r="818" ht="15.75" customHeight="1" x14ac:dyDescent="0.4"/>
    <row r="819" ht="15.75" customHeight="1" x14ac:dyDescent="0.4"/>
    <row r="820" ht="15.75" customHeight="1" x14ac:dyDescent="0.4"/>
    <row r="821" ht="15.75" customHeight="1" x14ac:dyDescent="0.4"/>
    <row r="822" ht="15.75" customHeight="1" x14ac:dyDescent="0.4"/>
    <row r="823" ht="15.75" customHeight="1" x14ac:dyDescent="0.4"/>
    <row r="824" ht="15.75" customHeight="1" x14ac:dyDescent="0.4"/>
    <row r="825" ht="15.75" customHeight="1" x14ac:dyDescent="0.4"/>
    <row r="826" ht="15.75" customHeight="1" x14ac:dyDescent="0.4"/>
    <row r="827" ht="15.75" customHeight="1" x14ac:dyDescent="0.4"/>
    <row r="828" ht="15.75" customHeight="1" x14ac:dyDescent="0.4"/>
    <row r="829" ht="15.75" customHeight="1" x14ac:dyDescent="0.4"/>
    <row r="830" ht="15.75" customHeight="1" x14ac:dyDescent="0.4"/>
    <row r="831" ht="15.75" customHeight="1" x14ac:dyDescent="0.4"/>
    <row r="832" ht="15.75" customHeight="1" x14ac:dyDescent="0.4"/>
    <row r="833" ht="15.75" customHeight="1" x14ac:dyDescent="0.4"/>
    <row r="834" ht="15.75" customHeight="1" x14ac:dyDescent="0.4"/>
    <row r="835" ht="15.75" customHeight="1" x14ac:dyDescent="0.4"/>
    <row r="836" ht="15.75" customHeight="1" x14ac:dyDescent="0.4"/>
    <row r="837" ht="15.75" customHeight="1" x14ac:dyDescent="0.4"/>
    <row r="838" ht="15.75" customHeight="1" x14ac:dyDescent="0.4"/>
    <row r="839" ht="15.75" customHeight="1" x14ac:dyDescent="0.4"/>
    <row r="840" ht="15.75" customHeight="1" x14ac:dyDescent="0.4"/>
    <row r="841" ht="15.75" customHeight="1" x14ac:dyDescent="0.4"/>
    <row r="842" ht="15.75" customHeight="1" x14ac:dyDescent="0.4"/>
    <row r="843" ht="15.75" customHeight="1" x14ac:dyDescent="0.4"/>
    <row r="844" ht="15.75" customHeight="1" x14ac:dyDescent="0.4"/>
    <row r="845" ht="15.75" customHeight="1" x14ac:dyDescent="0.4"/>
    <row r="846" ht="15.75" customHeight="1" x14ac:dyDescent="0.4"/>
    <row r="847" ht="15.75" customHeight="1" x14ac:dyDescent="0.4"/>
    <row r="848" ht="15.75" customHeight="1" x14ac:dyDescent="0.4"/>
    <row r="849" ht="15.75" customHeight="1" x14ac:dyDescent="0.4"/>
    <row r="850" ht="15.75" customHeight="1" x14ac:dyDescent="0.4"/>
    <row r="851" ht="15.75" customHeight="1" x14ac:dyDescent="0.4"/>
    <row r="852" ht="15.75" customHeight="1" x14ac:dyDescent="0.4"/>
    <row r="853" ht="15.75" customHeight="1" x14ac:dyDescent="0.4"/>
    <row r="854" ht="15.75" customHeight="1" x14ac:dyDescent="0.4"/>
    <row r="855" ht="15.75" customHeight="1" x14ac:dyDescent="0.4"/>
    <row r="856" ht="15.75" customHeight="1" x14ac:dyDescent="0.4"/>
    <row r="857" ht="15.75" customHeight="1" x14ac:dyDescent="0.4"/>
    <row r="858" ht="15.75" customHeight="1" x14ac:dyDescent="0.4"/>
    <row r="859" ht="15.75" customHeight="1" x14ac:dyDescent="0.4"/>
    <row r="860" ht="15.75" customHeight="1" x14ac:dyDescent="0.4"/>
    <row r="861" ht="15.75" customHeight="1" x14ac:dyDescent="0.4"/>
    <row r="862" ht="15.75" customHeight="1" x14ac:dyDescent="0.4"/>
    <row r="863" ht="15.75" customHeight="1" x14ac:dyDescent="0.4"/>
    <row r="864" ht="15.75" customHeight="1" x14ac:dyDescent="0.4"/>
    <row r="865" ht="15.75" customHeight="1" x14ac:dyDescent="0.4"/>
    <row r="866" ht="15.75" customHeight="1" x14ac:dyDescent="0.4"/>
    <row r="867" ht="15.75" customHeight="1" x14ac:dyDescent="0.4"/>
    <row r="868" ht="15.75" customHeight="1" x14ac:dyDescent="0.4"/>
    <row r="869" ht="15.75" customHeight="1" x14ac:dyDescent="0.4"/>
    <row r="870" ht="15.75" customHeight="1" x14ac:dyDescent="0.4"/>
    <row r="871" ht="15.75" customHeight="1" x14ac:dyDescent="0.4"/>
    <row r="872" ht="15.75" customHeight="1" x14ac:dyDescent="0.4"/>
    <row r="873" ht="15.75" customHeight="1" x14ac:dyDescent="0.4"/>
    <row r="874" ht="15.75" customHeight="1" x14ac:dyDescent="0.4"/>
    <row r="875" ht="15.75" customHeight="1" x14ac:dyDescent="0.4"/>
    <row r="876" ht="15.75" customHeight="1" x14ac:dyDescent="0.4"/>
    <row r="877" ht="15.75" customHeight="1" x14ac:dyDescent="0.4"/>
    <row r="878" ht="15.75" customHeight="1" x14ac:dyDescent="0.4"/>
    <row r="879" ht="15.75" customHeight="1" x14ac:dyDescent="0.4"/>
    <row r="880" ht="15.75" customHeight="1" x14ac:dyDescent="0.4"/>
    <row r="881" ht="15.75" customHeight="1" x14ac:dyDescent="0.4"/>
    <row r="882" ht="15.75" customHeight="1" x14ac:dyDescent="0.4"/>
    <row r="883" ht="15.75" customHeight="1" x14ac:dyDescent="0.4"/>
    <row r="884" ht="15.75" customHeight="1" x14ac:dyDescent="0.4"/>
    <row r="885" ht="15.75" customHeight="1" x14ac:dyDescent="0.4"/>
    <row r="886" ht="15.75" customHeight="1" x14ac:dyDescent="0.4"/>
    <row r="887" ht="15.75" customHeight="1" x14ac:dyDescent="0.4"/>
    <row r="888" ht="15.75" customHeight="1" x14ac:dyDescent="0.4"/>
    <row r="889" ht="15.75" customHeight="1" x14ac:dyDescent="0.4"/>
    <row r="890" ht="15.75" customHeight="1" x14ac:dyDescent="0.4"/>
    <row r="891" ht="15.75" customHeight="1" x14ac:dyDescent="0.4"/>
    <row r="892" ht="15.75" customHeight="1" x14ac:dyDescent="0.4"/>
    <row r="893" ht="15.75" customHeight="1" x14ac:dyDescent="0.4"/>
    <row r="894" ht="15.75" customHeight="1" x14ac:dyDescent="0.4"/>
    <row r="895" ht="15.75" customHeight="1" x14ac:dyDescent="0.4"/>
    <row r="896" ht="15.75" customHeight="1" x14ac:dyDescent="0.4"/>
    <row r="897" ht="15.75" customHeight="1" x14ac:dyDescent="0.4"/>
    <row r="898" ht="15.75" customHeight="1" x14ac:dyDescent="0.4"/>
    <row r="899" ht="15.75" customHeight="1" x14ac:dyDescent="0.4"/>
    <row r="900" ht="15.75" customHeight="1" x14ac:dyDescent="0.4"/>
    <row r="901" ht="15.75" customHeight="1" x14ac:dyDescent="0.4"/>
    <row r="902" ht="15.75" customHeight="1" x14ac:dyDescent="0.4"/>
    <row r="903" ht="15.75" customHeight="1" x14ac:dyDescent="0.4"/>
    <row r="904" ht="15.75" customHeight="1" x14ac:dyDescent="0.4"/>
    <row r="905" ht="15.75" customHeight="1" x14ac:dyDescent="0.4"/>
    <row r="906" ht="15.75" customHeight="1" x14ac:dyDescent="0.4"/>
    <row r="907" ht="15.75" customHeight="1" x14ac:dyDescent="0.4"/>
    <row r="908" ht="15.75" customHeight="1" x14ac:dyDescent="0.4"/>
    <row r="909" ht="15.75" customHeight="1" x14ac:dyDescent="0.4"/>
    <row r="910" ht="15.75" customHeight="1" x14ac:dyDescent="0.4"/>
    <row r="911" ht="15.75" customHeight="1" x14ac:dyDescent="0.4"/>
    <row r="912" ht="15.75" customHeight="1" x14ac:dyDescent="0.4"/>
    <row r="913" ht="15.75" customHeight="1" x14ac:dyDescent="0.4"/>
    <row r="914" ht="15.75" customHeight="1" x14ac:dyDescent="0.4"/>
    <row r="915" ht="15.75" customHeight="1" x14ac:dyDescent="0.4"/>
    <row r="916" ht="15.75" customHeight="1" x14ac:dyDescent="0.4"/>
    <row r="917" ht="15.75" customHeight="1" x14ac:dyDescent="0.4"/>
    <row r="918" ht="15.75" customHeight="1" x14ac:dyDescent="0.4"/>
    <row r="919" ht="15.75" customHeight="1" x14ac:dyDescent="0.4"/>
    <row r="920" ht="15.75" customHeight="1" x14ac:dyDescent="0.4"/>
    <row r="921" ht="15.75" customHeight="1" x14ac:dyDescent="0.4"/>
    <row r="922" ht="15.75" customHeight="1" x14ac:dyDescent="0.4"/>
    <row r="923" ht="15.75" customHeight="1" x14ac:dyDescent="0.4"/>
    <row r="924" ht="15.75" customHeight="1" x14ac:dyDescent="0.4"/>
    <row r="925" ht="15.75" customHeight="1" x14ac:dyDescent="0.4"/>
    <row r="926" ht="15.75" customHeight="1" x14ac:dyDescent="0.4"/>
    <row r="927" ht="15.75" customHeight="1" x14ac:dyDescent="0.4"/>
    <row r="928" ht="15.75" customHeight="1" x14ac:dyDescent="0.4"/>
    <row r="929" ht="15.75" customHeight="1" x14ac:dyDescent="0.4"/>
    <row r="930" ht="15.75" customHeight="1" x14ac:dyDescent="0.4"/>
    <row r="931" ht="15.75" customHeight="1" x14ac:dyDescent="0.4"/>
    <row r="932" ht="15.75" customHeight="1" x14ac:dyDescent="0.4"/>
    <row r="933" ht="15.75" customHeight="1" x14ac:dyDescent="0.4"/>
    <row r="934" ht="15.75" customHeight="1" x14ac:dyDescent="0.4"/>
    <row r="935" ht="15.75" customHeight="1" x14ac:dyDescent="0.4"/>
    <row r="936" ht="15.75" customHeight="1" x14ac:dyDescent="0.4"/>
    <row r="937" ht="15.75" customHeight="1" x14ac:dyDescent="0.4"/>
    <row r="938" ht="15.75" customHeight="1" x14ac:dyDescent="0.4"/>
    <row r="939" ht="15.75" customHeight="1" x14ac:dyDescent="0.4"/>
    <row r="940" ht="15.75" customHeight="1" x14ac:dyDescent="0.4"/>
    <row r="941" ht="15.75" customHeight="1" x14ac:dyDescent="0.4"/>
    <row r="942" ht="15.75" customHeight="1" x14ac:dyDescent="0.4"/>
    <row r="943" ht="15.75" customHeight="1" x14ac:dyDescent="0.4"/>
    <row r="944" ht="15.75" customHeight="1" x14ac:dyDescent="0.4"/>
    <row r="945" ht="15.75" customHeight="1" x14ac:dyDescent="0.4"/>
    <row r="946" ht="15.75" customHeight="1" x14ac:dyDescent="0.4"/>
    <row r="947" ht="15.75" customHeight="1" x14ac:dyDescent="0.4"/>
    <row r="948" ht="15.75" customHeight="1" x14ac:dyDescent="0.4"/>
    <row r="949" ht="15.75" customHeight="1" x14ac:dyDescent="0.4"/>
    <row r="950" ht="15.75" customHeight="1" x14ac:dyDescent="0.4"/>
    <row r="951" ht="15.75" customHeight="1" x14ac:dyDescent="0.4"/>
    <row r="952" ht="15.75" customHeight="1" x14ac:dyDescent="0.4"/>
    <row r="953" ht="15.75" customHeight="1" x14ac:dyDescent="0.4"/>
    <row r="954" ht="15.75" customHeight="1" x14ac:dyDescent="0.4"/>
    <row r="955" ht="15.75" customHeight="1" x14ac:dyDescent="0.4"/>
    <row r="956" ht="15.75" customHeight="1" x14ac:dyDescent="0.4"/>
    <row r="957" ht="15.75" customHeight="1" x14ac:dyDescent="0.4"/>
    <row r="958" ht="15.75" customHeight="1" x14ac:dyDescent="0.4"/>
    <row r="959" ht="15.75" customHeight="1" x14ac:dyDescent="0.4"/>
    <row r="960" ht="15.75" customHeight="1" x14ac:dyDescent="0.4"/>
    <row r="961" ht="15.75" customHeight="1" x14ac:dyDescent="0.4"/>
    <row r="962" ht="15.75" customHeight="1" x14ac:dyDescent="0.4"/>
    <row r="963" ht="15.75" customHeight="1" x14ac:dyDescent="0.4"/>
    <row r="964" ht="15.75" customHeight="1" x14ac:dyDescent="0.4"/>
    <row r="965" ht="15.75" customHeight="1" x14ac:dyDescent="0.4"/>
    <row r="966" ht="15.75" customHeight="1" x14ac:dyDescent="0.4"/>
    <row r="967" ht="15.75" customHeight="1" x14ac:dyDescent="0.4"/>
    <row r="968" ht="15.75" customHeight="1" x14ac:dyDescent="0.4"/>
    <row r="969" ht="15.75" customHeight="1" x14ac:dyDescent="0.4"/>
    <row r="970" ht="15.75" customHeight="1" x14ac:dyDescent="0.4"/>
    <row r="971" ht="15.75" customHeight="1" x14ac:dyDescent="0.4"/>
    <row r="972" ht="15.75" customHeight="1" x14ac:dyDescent="0.4"/>
    <row r="973" ht="15.75" customHeight="1" x14ac:dyDescent="0.4"/>
    <row r="974" ht="15.75" customHeight="1" x14ac:dyDescent="0.4"/>
    <row r="975" ht="15.75" customHeight="1" x14ac:dyDescent="0.4"/>
    <row r="976" ht="15.75" customHeight="1" x14ac:dyDescent="0.4"/>
    <row r="977" ht="15.75" customHeight="1" x14ac:dyDescent="0.4"/>
    <row r="978" ht="15.75" customHeight="1" x14ac:dyDescent="0.4"/>
    <row r="979" ht="15.75" customHeight="1" x14ac:dyDescent="0.4"/>
    <row r="980" ht="15.75" customHeight="1" x14ac:dyDescent="0.4"/>
    <row r="981" ht="15.75" customHeight="1" x14ac:dyDescent="0.4"/>
    <row r="982" ht="15.75" customHeight="1" x14ac:dyDescent="0.4"/>
    <row r="983" ht="15.75" customHeight="1" x14ac:dyDescent="0.4"/>
    <row r="984" ht="15.75" customHeight="1" x14ac:dyDescent="0.4"/>
    <row r="985" ht="15.75" customHeight="1" x14ac:dyDescent="0.4"/>
    <row r="986" ht="15.75" customHeight="1" x14ac:dyDescent="0.4"/>
    <row r="987" ht="15.75" customHeight="1" x14ac:dyDescent="0.4"/>
    <row r="988" ht="15.75" customHeight="1" x14ac:dyDescent="0.4"/>
    <row r="989" ht="15.75" customHeight="1" x14ac:dyDescent="0.4"/>
    <row r="990" ht="15.75" customHeight="1" x14ac:dyDescent="0.4"/>
    <row r="991" ht="15.75" customHeight="1" x14ac:dyDescent="0.4"/>
    <row r="992" ht="15.75" customHeight="1" x14ac:dyDescent="0.4"/>
    <row r="993" ht="15.75" customHeight="1" x14ac:dyDescent="0.4"/>
    <row r="994" ht="15.75" customHeight="1" x14ac:dyDescent="0.4"/>
    <row r="995" ht="15.75" customHeight="1" x14ac:dyDescent="0.4"/>
    <row r="996" ht="15.75" customHeight="1" x14ac:dyDescent="0.4"/>
    <row r="997" ht="15.75" customHeight="1" x14ac:dyDescent="0.4"/>
    <row r="998" ht="15.75" customHeight="1" x14ac:dyDescent="0.4"/>
    <row r="999" ht="15.75" customHeight="1" x14ac:dyDescent="0.4"/>
    <row r="1000" ht="15.75" customHeight="1" x14ac:dyDescent="0.4"/>
  </sheetData>
  <mergeCells count="23">
    <mergeCell ref="A539:A566"/>
    <mergeCell ref="A315:A342"/>
    <mergeCell ref="A343:A370"/>
    <mergeCell ref="A371:A398"/>
    <mergeCell ref="A399:A426"/>
    <mergeCell ref="A427:A454"/>
    <mergeCell ref="A455:A482"/>
    <mergeCell ref="A483:A510"/>
    <mergeCell ref="A203:A230"/>
    <mergeCell ref="A231:A258"/>
    <mergeCell ref="A259:A286"/>
    <mergeCell ref="A287:A314"/>
    <mergeCell ref="A511:A538"/>
    <mergeCell ref="A63:A90"/>
    <mergeCell ref="A91:A118"/>
    <mergeCell ref="A119:A146"/>
    <mergeCell ref="A147:A174"/>
    <mergeCell ref="A175:A202"/>
    <mergeCell ref="A1:S1"/>
    <mergeCell ref="A2:S2"/>
    <mergeCell ref="A4:A6"/>
    <mergeCell ref="A7:A34"/>
    <mergeCell ref="A35:A62"/>
  </mergeCells>
  <pageMargins left="0.7" right="0.7" top="0.75" bottom="0.75" header="0" footer="0"/>
  <pageSetup orientation="landscape"/>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dcc4c9bf-2688-40a3-a9e7-e8194f405991" xsi:nil="true"/>
    <lcf76f155ced4ddcb4097134ff3c332f xmlns="14cf880b-22d9-4c0f-b2bb-e3df1726a985">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BEB53AC2047F84892143827ED57E75D" ma:contentTypeVersion="14" ma:contentTypeDescription="Create a new document." ma:contentTypeScope="" ma:versionID="ab6c84056331f92e720a0082704b11af">
  <xsd:schema xmlns:xsd="http://www.w3.org/2001/XMLSchema" xmlns:xs="http://www.w3.org/2001/XMLSchema" xmlns:p="http://schemas.microsoft.com/office/2006/metadata/properties" xmlns:ns2="14cf880b-22d9-4c0f-b2bb-e3df1726a985" xmlns:ns3="dcc4c9bf-2688-40a3-a9e7-e8194f405991" targetNamespace="http://schemas.microsoft.com/office/2006/metadata/properties" ma:root="true" ma:fieldsID="5ffd26691a63d9cfe5cf6e14d6cd3e57" ns2:_="" ns3:_="">
    <xsd:import namespace="14cf880b-22d9-4c0f-b2bb-e3df1726a985"/>
    <xsd:import namespace="dcc4c9bf-2688-40a3-a9e7-e8194f40599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OCR" minOccurs="0"/>
                <xsd:element ref="ns2:lcf76f155ced4ddcb4097134ff3c332f" minOccurs="0"/>
                <xsd:element ref="ns3:TaxCatchAll" minOccurs="0"/>
                <xsd:element ref="ns2:MediaServiceDateTaken" minOccurs="0"/>
                <xsd:element ref="ns2:MediaServiceObjectDetectorVersion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4cf880b-22d9-4c0f-b2bb-e3df1726a98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e42dd458-7308-4bcd-84e5-5a32323ab0ea" ma:termSetId="09814cd3-568e-fe90-9814-8d621ff8fb84" ma:anchorId="fba54fb3-c3e1-fe81-a776-ca4b69148c4d" ma:open="true" ma:isKeyword="false">
      <xsd:complexType>
        <xsd:sequence>
          <xsd:element ref="pc:Terms" minOccurs="0" maxOccurs="1"/>
        </xsd:sequence>
      </xsd:complexType>
    </xsd:element>
    <xsd:element name="MediaServiceDateTaken" ma:index="19" nillable="true" ma:displayName="MediaServiceDateTaken" ma:hidden="true" ma:indexed="true" ma:internalName="MediaServiceDateTaken" ma:readOnly="true">
      <xsd:simpleType>
        <xsd:restriction base="dms:Text"/>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cc4c9bf-2688-40a3-a9e7-e8194f40599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8" nillable="true" ma:displayName="Taxonomy Catch All Column" ma:hidden="true" ma:list="{b58e0264-99e6-4b68-bd1a-04ba6a4fdce2}" ma:internalName="TaxCatchAll" ma:showField="CatchAllData" ma:web="dcc4c9bf-2688-40a3-a9e7-e8194f40599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FD0679C-CD5A-40AF-A3E6-62E55872E0B1}">
  <ds:schemaRefs>
    <ds:schemaRef ds:uri="http://schemas.microsoft.com/office/2006/metadata/properties"/>
    <ds:schemaRef ds:uri="http://schemas.microsoft.com/office/infopath/2007/PartnerControls"/>
    <ds:schemaRef ds:uri="dcc4c9bf-2688-40a3-a9e7-e8194f405991"/>
    <ds:schemaRef ds:uri="14cf880b-22d9-4c0f-b2bb-e3df1726a985"/>
  </ds:schemaRefs>
</ds:datastoreItem>
</file>

<file path=customXml/itemProps2.xml><?xml version="1.0" encoding="utf-8"?>
<ds:datastoreItem xmlns:ds="http://schemas.openxmlformats.org/officeDocument/2006/customXml" ds:itemID="{6C41E7ED-5D26-425C-A707-C03F6B1005D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4cf880b-22d9-4c0f-b2bb-e3df1726a985"/>
    <ds:schemaRef ds:uri="dcc4c9bf-2688-40a3-a9e7-e8194f4059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318279E-3C28-4A63-B173-466FCB7B5BF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20</vt:i4>
      </vt:variant>
    </vt:vector>
  </HeadingPairs>
  <TitlesOfParts>
    <vt:vector size="20" baseType="lpstr">
      <vt:lpstr>Key</vt:lpstr>
      <vt:lpstr>Schedule</vt:lpstr>
      <vt:lpstr>University-wide</vt:lpstr>
      <vt:lpstr> University-wide (with EV)</vt:lpstr>
      <vt:lpstr>By Location Entering</vt:lpstr>
      <vt:lpstr>By Location Carpool Entering</vt:lpstr>
      <vt:lpstr>By Location Arriving</vt:lpstr>
      <vt:lpstr>By Location Departing</vt:lpstr>
      <vt:lpstr>By Entrance Entering</vt:lpstr>
      <vt:lpstr>PMD Breakdown Entering</vt:lpstr>
      <vt:lpstr>Carpool Breakdown Entering</vt:lpstr>
      <vt:lpstr>Buses Arriving</vt:lpstr>
      <vt:lpstr>By Bus Stop Arriving</vt:lpstr>
      <vt:lpstr>By Bus Stop Departing</vt:lpstr>
      <vt:lpstr>Entering</vt:lpstr>
      <vt:lpstr>Trolley Central Campus</vt:lpstr>
      <vt:lpstr>Trolley Voigt</vt:lpstr>
      <vt:lpstr>Mesa Pedestrian Bridge</vt:lpstr>
      <vt:lpstr>Gilman Bridge</vt:lpstr>
      <vt:lpstr>Mesa South</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Sandra E Chavez-Martinez</cp:lastModifiedBy>
  <cp:revision/>
  <dcterms:created xsi:type="dcterms:W3CDTF">2023-05-16T19:53:36Z</dcterms:created>
  <dcterms:modified xsi:type="dcterms:W3CDTF">2023-10-03T01:46:19Z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0x0101004BEB53AC2047F84892143827ED57E75D</vt:lpwstr>
  </property>
  <property fmtid="{D5CDD505-2E9C-101B-9397-08002B2CF9AE}" pid="3" name="MediaServiceImageTags">
    <vt:lpwstr/>
  </property>
</Properties>
</file>